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24226"/>
  <mc:AlternateContent xmlns:mc="http://schemas.openxmlformats.org/markup-compatibility/2006">
    <mc:Choice Requires="x15">
      <x15ac:absPath xmlns:x15ac="http://schemas.microsoft.com/office/spreadsheetml/2010/11/ac" url="D:\DATA INTELLIGENCE Dropbox\Construcción BD DI\140 Economía\"/>
    </mc:Choice>
  </mc:AlternateContent>
  <xr:revisionPtr revIDLastSave="0" documentId="13_ncr:1_{98E19FF0-3ED0-455C-B31F-6D3F2C0B56E0}" xr6:coauthVersionLast="47" xr6:coauthVersionMax="47" xr10:uidLastSave="{00000000-0000-0000-0000-000000000000}"/>
  <bookViews>
    <workbookView xWindow="-108" yWindow="-108" windowWidth="23256" windowHeight="12720" xr2:uid="{00000000-000D-0000-FFFF-FFFF00000000}"/>
  </bookViews>
  <sheets>
    <sheet name="Economía" sheetId="4" r:id="rId1"/>
    <sheet name="Estructura" sheetId="6" r:id="rId2"/>
    <sheet name="TD" sheetId="5" r:id="rId3"/>
    <sheet name="Hoja2" sheetId="8" r:id="rId4"/>
    <sheet name="Hoja1" sheetId="7" r:id="rId5"/>
  </sheets>
  <definedNames>
    <definedName name="_xlnm._FilterDatabase" localSheetId="0" hidden="1">Economía!$A$10:$U$776</definedName>
    <definedName name="SegmentaciónDeDatos_contenido">#N/A</definedName>
    <definedName name="SegmentaciónDeDatos_contenido1">#N/A</definedName>
    <definedName name="SegmentaciónDeDatos_contenido2">#N/A</definedName>
    <definedName name="SegmentaciónDeDatos_escala">#N/A</definedName>
    <definedName name="SegmentaciónDeDatos_escala1">#N/A</definedName>
    <definedName name="SegmentaciónDeDatos_escala2">#N/A</definedName>
    <definedName name="SegmentaciónDeDatos_Filtro_Integrado">#N/A</definedName>
    <definedName name="SegmentaciónDeDatos_Muestra">#N/A</definedName>
    <definedName name="SegmentaciónDeDatos_tema">#N/A</definedName>
    <definedName name="SegmentaciónDeDatos_tema1">#N/A</definedName>
    <definedName name="SegmentaciónDeDatos_tema2">#N/A</definedName>
    <definedName name="SegmentaciónDeDatos_temporalidad">#N/A</definedName>
    <definedName name="SegmentaciónDeDatos_territorio">#N/A</definedName>
    <definedName name="SegmentaciónDeDatos_territorio1">#N/A</definedName>
  </definedNames>
  <calcPr calcId="191029"/>
  <pivotCaches>
    <pivotCache cacheId="59" r:id="rId6"/>
    <pivotCache cacheId="8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38" i="4" l="1"/>
  <c r="O756" i="4"/>
  <c r="O755" i="4"/>
  <c r="O754" i="4"/>
  <c r="Q756" i="4"/>
  <c r="Q766" i="4" s="1"/>
  <c r="Q770" i="4" s="1"/>
  <c r="Q771" i="4" s="1"/>
  <c r="Q772" i="4" s="1"/>
  <c r="Q773" i="4" s="1"/>
  <c r="Q774" i="4" s="1"/>
  <c r="Q775" i="4" s="1"/>
  <c r="Q776" i="4" s="1"/>
  <c r="O753" i="4"/>
  <c r="O745" i="4"/>
  <c r="O746" i="4"/>
  <c r="O747" i="4"/>
  <c r="O748" i="4"/>
  <c r="O749" i="4"/>
  <c r="O750" i="4"/>
  <c r="O751" i="4"/>
  <c r="O752" i="4"/>
  <c r="O744" i="4"/>
  <c r="O743" i="4"/>
  <c r="O726"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7" i="4"/>
  <c r="O728" i="4"/>
  <c r="O729" i="4"/>
  <c r="O730" i="4"/>
  <c r="O731" i="4"/>
  <c r="O732" i="4"/>
  <c r="O733" i="4"/>
  <c r="O734" i="4"/>
  <c r="O735" i="4"/>
  <c r="O736" i="4"/>
  <c r="O737" i="4"/>
  <c r="O739" i="4"/>
  <c r="O740" i="4"/>
  <c r="O741" i="4"/>
  <c r="O742" i="4"/>
  <c r="O690" i="4"/>
  <c r="O691" i="4"/>
  <c r="O692" i="4"/>
  <c r="O693" i="4"/>
  <c r="O689" i="4"/>
  <c r="S690" i="4"/>
  <c r="S691" i="4"/>
  <c r="S692" i="4"/>
  <c r="S693" i="4"/>
  <c r="S689" i="4"/>
  <c r="S688" i="4"/>
  <c r="J690" i="4"/>
  <c r="J691" i="4" s="1"/>
  <c r="K689" i="4"/>
  <c r="K690" i="4" s="1"/>
  <c r="N688" i="4"/>
  <c r="N689" i="4" s="1"/>
  <c r="N690" i="4" s="1"/>
  <c r="M689" i="4"/>
  <c r="M690" i="4" s="1"/>
  <c r="M691" i="4" s="1"/>
  <c r="M692" i="4" s="1"/>
  <c r="M693" i="4" s="1"/>
  <c r="S687" i="4"/>
  <c r="S686" i="4"/>
  <c r="S685" i="4"/>
  <c r="S684" i="4"/>
  <c r="S683" i="4"/>
  <c r="S682" i="4"/>
  <c r="S680" i="4"/>
  <c r="S679" i="4"/>
  <c r="S678" i="4"/>
  <c r="S677" i="4"/>
  <c r="S676" i="4"/>
  <c r="S675" i="4"/>
  <c r="S673" i="4"/>
  <c r="S674" i="4"/>
  <c r="S672" i="4"/>
  <c r="S671" i="4"/>
  <c r="S669" i="4"/>
  <c r="S670" i="4"/>
  <c r="S668" i="4"/>
  <c r="S667" i="4"/>
  <c r="S665" i="4"/>
  <c r="S666" i="4"/>
  <c r="S664" i="4"/>
  <c r="S663" i="4"/>
  <c r="S661" i="4"/>
  <c r="S662" i="4"/>
  <c r="S660" i="4"/>
  <c r="S659" i="4"/>
  <c r="O680" i="4"/>
  <c r="O679" i="4"/>
  <c r="O677" i="4"/>
  <c r="O676" i="4"/>
  <c r="O673" i="4"/>
  <c r="O674" i="4"/>
  <c r="O672" i="4"/>
  <c r="O669" i="4"/>
  <c r="O670" i="4"/>
  <c r="O668" i="4"/>
  <c r="O665" i="4"/>
  <c r="O666" i="4"/>
  <c r="O664" i="4"/>
  <c r="O661" i="4"/>
  <c r="O662" i="4"/>
  <c r="O660" i="4"/>
  <c r="S681" i="4"/>
  <c r="J680" i="4"/>
  <c r="K679" i="4"/>
  <c r="J677" i="4"/>
  <c r="K676" i="4"/>
  <c r="J673" i="4"/>
  <c r="J674" i="4" s="1"/>
  <c r="K672" i="4"/>
  <c r="K673" i="4" s="1"/>
  <c r="J669" i="4"/>
  <c r="J670" i="4" s="1"/>
  <c r="K668" i="4"/>
  <c r="K669" i="4" s="1"/>
  <c r="J665" i="4"/>
  <c r="J666" i="4" s="1"/>
  <c r="K664" i="4"/>
  <c r="K665" i="4" s="1"/>
  <c r="J661" i="4"/>
  <c r="J662" i="4" s="1"/>
  <c r="K660" i="4"/>
  <c r="K661" i="4" s="1"/>
  <c r="O656" i="4"/>
  <c r="O657" i="4"/>
  <c r="O658" i="4"/>
  <c r="O655" i="4"/>
  <c r="O637" i="4"/>
  <c r="O638" i="4"/>
  <c r="O639" i="4"/>
  <c r="O640" i="4"/>
  <c r="O641" i="4"/>
  <c r="O642" i="4"/>
  <c r="O643" i="4"/>
  <c r="O644" i="4"/>
  <c r="O645" i="4"/>
  <c r="O646" i="4"/>
  <c r="O647" i="4"/>
  <c r="O648" i="4"/>
  <c r="O649" i="4"/>
  <c r="O650" i="4"/>
  <c r="O651" i="4"/>
  <c r="O636" i="4"/>
  <c r="O621" i="4"/>
  <c r="O622" i="4"/>
  <c r="O623" i="4"/>
  <c r="O624" i="4"/>
  <c r="O625" i="4"/>
  <c r="O626" i="4"/>
  <c r="O627" i="4"/>
  <c r="O628" i="4"/>
  <c r="O629" i="4"/>
  <c r="O630" i="4"/>
  <c r="O631" i="4"/>
  <c r="O632" i="4"/>
  <c r="O633" i="4"/>
  <c r="O634" i="4"/>
  <c r="O620" i="4"/>
  <c r="O604" i="4"/>
  <c r="O605" i="4"/>
  <c r="O606" i="4"/>
  <c r="O607" i="4"/>
  <c r="O608" i="4"/>
  <c r="O609" i="4"/>
  <c r="O610" i="4"/>
  <c r="O611" i="4"/>
  <c r="O612" i="4"/>
  <c r="O613" i="4"/>
  <c r="O614" i="4"/>
  <c r="O615" i="4"/>
  <c r="O616" i="4"/>
  <c r="O617" i="4"/>
  <c r="O618" i="4"/>
  <c r="O603" i="4"/>
  <c r="O587" i="4"/>
  <c r="O588" i="4"/>
  <c r="O589" i="4"/>
  <c r="O590" i="4"/>
  <c r="O591" i="4"/>
  <c r="O592" i="4"/>
  <c r="O593" i="4"/>
  <c r="O594" i="4"/>
  <c r="O595" i="4"/>
  <c r="O596" i="4"/>
  <c r="O597" i="4"/>
  <c r="O598" i="4"/>
  <c r="O599" i="4"/>
  <c r="O600" i="4"/>
  <c r="O601" i="4"/>
  <c r="O586" i="4"/>
  <c r="S658" i="4"/>
  <c r="S656" i="4"/>
  <c r="S657" i="4"/>
  <c r="S655" i="4"/>
  <c r="S654" i="4"/>
  <c r="S653" i="4"/>
  <c r="S652" i="4"/>
  <c r="S637" i="4"/>
  <c r="S638" i="4"/>
  <c r="S639" i="4"/>
  <c r="S640" i="4"/>
  <c r="S641" i="4"/>
  <c r="S642" i="4"/>
  <c r="S643" i="4"/>
  <c r="S644" i="4"/>
  <c r="S645" i="4"/>
  <c r="S646" i="4"/>
  <c r="S647" i="4"/>
  <c r="S648" i="4"/>
  <c r="S649" i="4"/>
  <c r="S650" i="4"/>
  <c r="S651" i="4"/>
  <c r="S636" i="4"/>
  <c r="S635" i="4"/>
  <c r="S621" i="4"/>
  <c r="S622" i="4"/>
  <c r="S623" i="4"/>
  <c r="S624" i="4"/>
  <c r="S625" i="4"/>
  <c r="S626" i="4"/>
  <c r="S627" i="4"/>
  <c r="S628" i="4"/>
  <c r="S629" i="4"/>
  <c r="S630" i="4"/>
  <c r="S631" i="4"/>
  <c r="S632" i="4"/>
  <c r="S633" i="4"/>
  <c r="S634" i="4"/>
  <c r="S620" i="4"/>
  <c r="S619" i="4"/>
  <c r="S604" i="4"/>
  <c r="S605" i="4"/>
  <c r="S606" i="4"/>
  <c r="S607" i="4"/>
  <c r="S608" i="4"/>
  <c r="S609" i="4"/>
  <c r="S610" i="4"/>
  <c r="S611" i="4"/>
  <c r="S612" i="4"/>
  <c r="S613" i="4"/>
  <c r="S614" i="4"/>
  <c r="S615" i="4"/>
  <c r="S616" i="4"/>
  <c r="S617" i="4"/>
  <c r="S618" i="4"/>
  <c r="S603" i="4"/>
  <c r="S602" i="4"/>
  <c r="S587" i="4"/>
  <c r="S588" i="4"/>
  <c r="S589" i="4"/>
  <c r="S590" i="4"/>
  <c r="S591" i="4"/>
  <c r="S592" i="4"/>
  <c r="S593" i="4"/>
  <c r="S594" i="4"/>
  <c r="S595" i="4"/>
  <c r="S596" i="4"/>
  <c r="S597" i="4"/>
  <c r="S598" i="4"/>
  <c r="S599" i="4"/>
  <c r="S600" i="4"/>
  <c r="S601" i="4"/>
  <c r="S586" i="4"/>
  <c r="S585" i="4"/>
  <c r="K636" i="4"/>
  <c r="J656" i="4"/>
  <c r="J657" i="4" s="1"/>
  <c r="J658" i="4" s="1"/>
  <c r="K655" i="4"/>
  <c r="K656" i="4" s="1"/>
  <c r="J637" i="4"/>
  <c r="J621" i="4"/>
  <c r="J622" i="4" s="1"/>
  <c r="K620" i="4"/>
  <c r="J604" i="4"/>
  <c r="K603" i="4"/>
  <c r="J587" i="4"/>
  <c r="K586" i="4"/>
  <c r="K587" i="4" s="1"/>
  <c r="S570" i="4"/>
  <c r="S571" i="4"/>
  <c r="S572" i="4"/>
  <c r="S573" i="4"/>
  <c r="S574" i="4"/>
  <c r="S575" i="4"/>
  <c r="S576" i="4"/>
  <c r="S577" i="4"/>
  <c r="S578" i="4"/>
  <c r="S579" i="4"/>
  <c r="S580" i="4"/>
  <c r="S581" i="4"/>
  <c r="S582" i="4"/>
  <c r="S583" i="4"/>
  <c r="S584" i="4"/>
  <c r="S569" i="4"/>
  <c r="S568" i="4"/>
  <c r="S553" i="4"/>
  <c r="S554" i="4"/>
  <c r="S555" i="4"/>
  <c r="S556" i="4"/>
  <c r="S557" i="4"/>
  <c r="S558" i="4"/>
  <c r="S559" i="4"/>
  <c r="S560" i="4"/>
  <c r="S561" i="4"/>
  <c r="S562" i="4"/>
  <c r="S563" i="4"/>
  <c r="S564" i="4"/>
  <c r="S565" i="4"/>
  <c r="S566" i="4"/>
  <c r="S567" i="4"/>
  <c r="S552" i="4"/>
  <c r="S551" i="4"/>
  <c r="S536" i="4"/>
  <c r="S537" i="4"/>
  <c r="S538" i="4"/>
  <c r="S539" i="4"/>
  <c r="S540" i="4"/>
  <c r="S541" i="4"/>
  <c r="S542" i="4"/>
  <c r="S543" i="4"/>
  <c r="S544" i="4"/>
  <c r="S545" i="4"/>
  <c r="S546" i="4"/>
  <c r="S547" i="4"/>
  <c r="S548" i="4"/>
  <c r="S549" i="4"/>
  <c r="S550" i="4"/>
  <c r="S535" i="4"/>
  <c r="S534" i="4"/>
  <c r="S519" i="4"/>
  <c r="S520" i="4"/>
  <c r="S521" i="4"/>
  <c r="S522" i="4"/>
  <c r="S523" i="4"/>
  <c r="S524" i="4"/>
  <c r="S525" i="4"/>
  <c r="S526" i="4"/>
  <c r="S527" i="4"/>
  <c r="S528" i="4"/>
  <c r="S529" i="4"/>
  <c r="S530" i="4"/>
  <c r="S531" i="4"/>
  <c r="S532" i="4"/>
  <c r="S533" i="4"/>
  <c r="S518" i="4"/>
  <c r="S517" i="4"/>
  <c r="S502" i="4"/>
  <c r="S503" i="4"/>
  <c r="S504" i="4"/>
  <c r="S505" i="4"/>
  <c r="S506" i="4"/>
  <c r="S507" i="4"/>
  <c r="S508" i="4"/>
  <c r="S509" i="4"/>
  <c r="S510" i="4"/>
  <c r="S511" i="4"/>
  <c r="S512" i="4"/>
  <c r="S513" i="4"/>
  <c r="S514" i="4"/>
  <c r="S515" i="4"/>
  <c r="S516" i="4"/>
  <c r="S501" i="4"/>
  <c r="S500" i="4"/>
  <c r="S483" i="4"/>
  <c r="S485" i="4"/>
  <c r="S486" i="4"/>
  <c r="S487" i="4"/>
  <c r="S488" i="4"/>
  <c r="S489" i="4"/>
  <c r="S490" i="4"/>
  <c r="S491" i="4"/>
  <c r="S492" i="4"/>
  <c r="S493" i="4"/>
  <c r="S494" i="4"/>
  <c r="S495" i="4"/>
  <c r="S496" i="4"/>
  <c r="S497" i="4"/>
  <c r="S498" i="4"/>
  <c r="S499" i="4"/>
  <c r="S484" i="4"/>
  <c r="O468" i="4"/>
  <c r="O469" i="4"/>
  <c r="O470" i="4"/>
  <c r="O471" i="4"/>
  <c r="O472" i="4"/>
  <c r="O473" i="4"/>
  <c r="O474" i="4"/>
  <c r="O475" i="4"/>
  <c r="O476" i="4"/>
  <c r="O477" i="4"/>
  <c r="O478" i="4"/>
  <c r="O479" i="4"/>
  <c r="O480" i="4"/>
  <c r="O481" i="4"/>
  <c r="O482" i="4"/>
  <c r="O467" i="4"/>
  <c r="S468" i="4"/>
  <c r="S469" i="4"/>
  <c r="S470" i="4"/>
  <c r="S471" i="4"/>
  <c r="S472" i="4"/>
  <c r="S473" i="4"/>
  <c r="S474" i="4"/>
  <c r="S475" i="4"/>
  <c r="S476" i="4"/>
  <c r="S477" i="4"/>
  <c r="S478" i="4"/>
  <c r="S479" i="4"/>
  <c r="S480" i="4"/>
  <c r="S481" i="4"/>
  <c r="S482" i="4"/>
  <c r="S467" i="4"/>
  <c r="S466" i="4"/>
  <c r="M467" i="4"/>
  <c r="M468" i="4" s="1"/>
  <c r="M469" i="4" s="1"/>
  <c r="M470" i="4" s="1"/>
  <c r="M471" i="4" s="1"/>
  <c r="M472" i="4" s="1"/>
  <c r="M473" i="4" s="1"/>
  <c r="M474" i="4" s="1"/>
  <c r="M475" i="4" s="1"/>
  <c r="M476" i="4" s="1"/>
  <c r="M477" i="4" s="1"/>
  <c r="M478" i="4" s="1"/>
  <c r="M479" i="4" s="1"/>
  <c r="M480" i="4" s="1"/>
  <c r="M481" i="4" s="1"/>
  <c r="M482" i="4" s="1"/>
  <c r="M483" i="4" s="1"/>
  <c r="M484" i="4" s="1"/>
  <c r="M485" i="4" s="1"/>
  <c r="M486" i="4" s="1"/>
  <c r="M487" i="4" s="1"/>
  <c r="M488" i="4" s="1"/>
  <c r="M489" i="4" s="1"/>
  <c r="M490" i="4" s="1"/>
  <c r="M491" i="4" s="1"/>
  <c r="M492" i="4" s="1"/>
  <c r="M493" i="4" s="1"/>
  <c r="M494" i="4" s="1"/>
  <c r="M495" i="4" s="1"/>
  <c r="M496" i="4" s="1"/>
  <c r="M497" i="4" s="1"/>
  <c r="M498" i="4" s="1"/>
  <c r="M499" i="4" s="1"/>
  <c r="M500" i="4" s="1"/>
  <c r="M502" i="4" s="1"/>
  <c r="M503" i="4" s="1"/>
  <c r="M504" i="4" s="1"/>
  <c r="M505" i="4" s="1"/>
  <c r="M506" i="4" s="1"/>
  <c r="M507" i="4" s="1"/>
  <c r="M508" i="4" s="1"/>
  <c r="M509" i="4" s="1"/>
  <c r="M510" i="4" s="1"/>
  <c r="M511" i="4" s="1"/>
  <c r="M512" i="4" s="1"/>
  <c r="M513" i="4" s="1"/>
  <c r="M514" i="4" s="1"/>
  <c r="M515" i="4" s="1"/>
  <c r="M516" i="4" s="1"/>
  <c r="M518" i="4" s="1"/>
  <c r="M519" i="4" s="1"/>
  <c r="M520" i="4" s="1"/>
  <c r="M521" i="4" s="1"/>
  <c r="M522" i="4" s="1"/>
  <c r="M523" i="4" s="1"/>
  <c r="M524" i="4" s="1"/>
  <c r="M525" i="4" s="1"/>
  <c r="M526" i="4" s="1"/>
  <c r="M527" i="4" s="1"/>
  <c r="M528" i="4" s="1"/>
  <c r="M529" i="4" s="1"/>
  <c r="M530" i="4" s="1"/>
  <c r="M531" i="4" s="1"/>
  <c r="M532" i="4" s="1"/>
  <c r="M533" i="4" s="1"/>
  <c r="M535" i="4" s="1"/>
  <c r="M536" i="4" s="1"/>
  <c r="M537" i="4" s="1"/>
  <c r="M538" i="4" s="1"/>
  <c r="M539" i="4" s="1"/>
  <c r="M540" i="4" s="1"/>
  <c r="M541" i="4" s="1"/>
  <c r="M542" i="4" s="1"/>
  <c r="M543" i="4" s="1"/>
  <c r="M544" i="4" s="1"/>
  <c r="M545" i="4" s="1"/>
  <c r="M546" i="4" s="1"/>
  <c r="M547" i="4" s="1"/>
  <c r="M548" i="4" s="1"/>
  <c r="M549" i="4" s="1"/>
  <c r="M550" i="4" s="1"/>
  <c r="M552" i="4" s="1"/>
  <c r="M553" i="4" s="1"/>
  <c r="M554" i="4" s="1"/>
  <c r="M555" i="4" s="1"/>
  <c r="M556" i="4" s="1"/>
  <c r="M557" i="4" s="1"/>
  <c r="M558" i="4" s="1"/>
  <c r="M559" i="4" s="1"/>
  <c r="M560" i="4" s="1"/>
  <c r="M561" i="4" s="1"/>
  <c r="M562" i="4" s="1"/>
  <c r="M563" i="4" s="1"/>
  <c r="M564" i="4" s="1"/>
  <c r="M565" i="4" s="1"/>
  <c r="M566" i="4" s="1"/>
  <c r="M567" i="4" s="1"/>
  <c r="M568" i="4" s="1"/>
  <c r="M569" i="4" s="1"/>
  <c r="M570" i="4" s="1"/>
  <c r="M571" i="4" s="1"/>
  <c r="M572" i="4" s="1"/>
  <c r="M573" i="4" s="1"/>
  <c r="M574" i="4" s="1"/>
  <c r="M575" i="4" s="1"/>
  <c r="M576" i="4" s="1"/>
  <c r="M577" i="4" s="1"/>
  <c r="M578" i="4" s="1"/>
  <c r="M579" i="4" s="1"/>
  <c r="M580" i="4" s="1"/>
  <c r="M581" i="4" s="1"/>
  <c r="M582" i="4" s="1"/>
  <c r="M583" i="4" s="1"/>
  <c r="M584" i="4" s="1"/>
  <c r="M586" i="4" s="1"/>
  <c r="M587" i="4" s="1"/>
  <c r="M588" i="4" s="1"/>
  <c r="M589" i="4" s="1"/>
  <c r="M590" i="4" s="1"/>
  <c r="M591" i="4" s="1"/>
  <c r="M592" i="4" s="1"/>
  <c r="M593" i="4" s="1"/>
  <c r="M594" i="4" s="1"/>
  <c r="M595" i="4" s="1"/>
  <c r="M596" i="4" s="1"/>
  <c r="M597" i="4" s="1"/>
  <c r="M598" i="4" s="1"/>
  <c r="M599" i="4" s="1"/>
  <c r="M600" i="4" s="1"/>
  <c r="M601" i="4" s="1"/>
  <c r="M602" i="4" s="1"/>
  <c r="M603" i="4" s="1"/>
  <c r="M604" i="4" s="1"/>
  <c r="M605" i="4" s="1"/>
  <c r="M606" i="4" s="1"/>
  <c r="M607" i="4" s="1"/>
  <c r="M608" i="4" s="1"/>
  <c r="M609" i="4" s="1"/>
  <c r="M610" i="4" s="1"/>
  <c r="M611" i="4" s="1"/>
  <c r="M612" i="4" s="1"/>
  <c r="M613" i="4" s="1"/>
  <c r="M614" i="4" s="1"/>
  <c r="M615" i="4" s="1"/>
  <c r="M616" i="4" s="1"/>
  <c r="M617" i="4" s="1"/>
  <c r="M618" i="4" s="1"/>
  <c r="M619" i="4" s="1"/>
  <c r="M620" i="4" s="1"/>
  <c r="M621" i="4" s="1"/>
  <c r="M622" i="4" s="1"/>
  <c r="M623" i="4" s="1"/>
  <c r="M624" i="4" s="1"/>
  <c r="M625" i="4" s="1"/>
  <c r="M626" i="4" s="1"/>
  <c r="M627" i="4" s="1"/>
  <c r="M628" i="4" s="1"/>
  <c r="M629" i="4" s="1"/>
  <c r="M630" i="4" s="1"/>
  <c r="M631" i="4" s="1"/>
  <c r="M632" i="4" s="1"/>
  <c r="M633" i="4" s="1"/>
  <c r="M634" i="4" s="1"/>
  <c r="M635" i="4" s="1"/>
  <c r="M636" i="4" s="1"/>
  <c r="M637" i="4" s="1"/>
  <c r="M638" i="4" s="1"/>
  <c r="M639" i="4" s="1"/>
  <c r="M640" i="4" s="1"/>
  <c r="M641" i="4" s="1"/>
  <c r="M642" i="4" s="1"/>
  <c r="M643" i="4" s="1"/>
  <c r="M644" i="4" s="1"/>
  <c r="M645" i="4" s="1"/>
  <c r="M646" i="4" s="1"/>
  <c r="M647" i="4" s="1"/>
  <c r="M648" i="4" s="1"/>
  <c r="M649" i="4" s="1"/>
  <c r="M650" i="4" s="1"/>
  <c r="M651" i="4" s="1"/>
  <c r="M652" i="4" s="1"/>
  <c r="M653" i="4" s="1"/>
  <c r="M654" i="4" s="1"/>
  <c r="M655" i="4" s="1"/>
  <c r="M656" i="4" s="1"/>
  <c r="M657" i="4" s="1"/>
  <c r="M658" i="4" s="1"/>
  <c r="M660" i="4" s="1"/>
  <c r="M661" i="4" s="1"/>
  <c r="M662" i="4" s="1"/>
  <c r="M663" i="4" s="1"/>
  <c r="M664" i="4" s="1"/>
  <c r="M665" i="4" s="1"/>
  <c r="M666" i="4" s="1"/>
  <c r="M667" i="4" s="1"/>
  <c r="M668" i="4" s="1"/>
  <c r="M669" i="4" s="1"/>
  <c r="M670" i="4" s="1"/>
  <c r="M671" i="4" s="1"/>
  <c r="M672" i="4" s="1"/>
  <c r="M673" i="4" s="1"/>
  <c r="M674" i="4" s="1"/>
  <c r="M676" i="4" s="1"/>
  <c r="M677" i="4" s="1"/>
  <c r="M678" i="4" s="1"/>
  <c r="M679" i="4" s="1"/>
  <c r="M680" i="4" s="1"/>
  <c r="O485" i="4"/>
  <c r="O486" i="4"/>
  <c r="O487" i="4"/>
  <c r="O488" i="4"/>
  <c r="O489" i="4"/>
  <c r="O490" i="4"/>
  <c r="O491" i="4"/>
  <c r="O492" i="4"/>
  <c r="O493" i="4"/>
  <c r="O494" i="4"/>
  <c r="O495" i="4"/>
  <c r="O496" i="4"/>
  <c r="O497" i="4"/>
  <c r="O498" i="4"/>
  <c r="O499" i="4"/>
  <c r="O484" i="4"/>
  <c r="O570" i="4"/>
  <c r="O571" i="4"/>
  <c r="O572" i="4"/>
  <c r="O573" i="4"/>
  <c r="O574" i="4"/>
  <c r="O575" i="4"/>
  <c r="O576" i="4"/>
  <c r="O577" i="4"/>
  <c r="O578" i="4"/>
  <c r="O579" i="4"/>
  <c r="O580" i="4"/>
  <c r="O581" i="4"/>
  <c r="O582" i="4"/>
  <c r="O583" i="4"/>
  <c r="O584" i="4"/>
  <c r="O569" i="4"/>
  <c r="O553" i="4"/>
  <c r="O554" i="4"/>
  <c r="O555" i="4"/>
  <c r="O556" i="4"/>
  <c r="O557" i="4"/>
  <c r="O558" i="4"/>
  <c r="O559" i="4"/>
  <c r="O560" i="4"/>
  <c r="O561" i="4"/>
  <c r="O562" i="4"/>
  <c r="O563" i="4"/>
  <c r="O564" i="4"/>
  <c r="O565" i="4"/>
  <c r="O566" i="4"/>
  <c r="O567" i="4"/>
  <c r="O552" i="4"/>
  <c r="O536" i="4"/>
  <c r="O537" i="4"/>
  <c r="O538" i="4"/>
  <c r="O539" i="4"/>
  <c r="O540" i="4"/>
  <c r="O541" i="4"/>
  <c r="O542" i="4"/>
  <c r="O543" i="4"/>
  <c r="O544" i="4"/>
  <c r="O545" i="4"/>
  <c r="O546" i="4"/>
  <c r="O547" i="4"/>
  <c r="O548" i="4"/>
  <c r="O549" i="4"/>
  <c r="O550" i="4"/>
  <c r="O535" i="4"/>
  <c r="O519" i="4"/>
  <c r="O520" i="4"/>
  <c r="O521" i="4"/>
  <c r="O522" i="4"/>
  <c r="O523" i="4"/>
  <c r="O524" i="4"/>
  <c r="O525" i="4"/>
  <c r="O526" i="4"/>
  <c r="O527" i="4"/>
  <c r="O528" i="4"/>
  <c r="O529" i="4"/>
  <c r="O530" i="4"/>
  <c r="O531" i="4"/>
  <c r="O532" i="4"/>
  <c r="O533" i="4"/>
  <c r="O518" i="4"/>
  <c r="O502" i="4"/>
  <c r="O503" i="4"/>
  <c r="O504" i="4"/>
  <c r="O505" i="4"/>
  <c r="O506" i="4"/>
  <c r="O507" i="4"/>
  <c r="O508" i="4"/>
  <c r="O509" i="4"/>
  <c r="O510" i="4"/>
  <c r="O511" i="4"/>
  <c r="O512" i="4"/>
  <c r="O513" i="4"/>
  <c r="O514" i="4"/>
  <c r="O515" i="4"/>
  <c r="O501" i="4"/>
  <c r="J570" i="4"/>
  <c r="K569" i="4"/>
  <c r="J553" i="4"/>
  <c r="K552" i="4"/>
  <c r="J536" i="4"/>
  <c r="K535" i="4"/>
  <c r="K536" i="4" s="1"/>
  <c r="J519" i="4"/>
  <c r="J520" i="4" s="1"/>
  <c r="K518" i="4"/>
  <c r="K519" i="4" s="1"/>
  <c r="O516" i="4"/>
  <c r="J502" i="4"/>
  <c r="K501" i="4"/>
  <c r="J485" i="4"/>
  <c r="J486" i="4" s="1"/>
  <c r="K484" i="4"/>
  <c r="K485" i="4" s="1"/>
  <c r="J468" i="4"/>
  <c r="K467" i="4"/>
  <c r="K468" i="4" s="1"/>
  <c r="S451" i="4"/>
  <c r="S452" i="4"/>
  <c r="S453" i="4"/>
  <c r="S454" i="4"/>
  <c r="S455" i="4"/>
  <c r="S456" i="4"/>
  <c r="S457" i="4"/>
  <c r="S458" i="4"/>
  <c r="S459" i="4"/>
  <c r="S460" i="4"/>
  <c r="S461" i="4"/>
  <c r="S462" i="4"/>
  <c r="S463" i="4"/>
  <c r="S464" i="4"/>
  <c r="S465" i="4"/>
  <c r="S450" i="4"/>
  <c r="S449" i="4"/>
  <c r="S434" i="4"/>
  <c r="S435" i="4"/>
  <c r="S436" i="4"/>
  <c r="S437" i="4"/>
  <c r="S438" i="4"/>
  <c r="S439" i="4"/>
  <c r="S440" i="4"/>
  <c r="S441" i="4"/>
  <c r="S442" i="4"/>
  <c r="S443" i="4"/>
  <c r="S444" i="4"/>
  <c r="S445" i="4"/>
  <c r="S446" i="4"/>
  <c r="S447" i="4"/>
  <c r="S448" i="4"/>
  <c r="S433" i="4"/>
  <c r="S432" i="4"/>
  <c r="S417" i="4"/>
  <c r="S418" i="4"/>
  <c r="S419" i="4"/>
  <c r="S420" i="4"/>
  <c r="S421" i="4"/>
  <c r="S422" i="4"/>
  <c r="S423" i="4"/>
  <c r="S424" i="4"/>
  <c r="S425" i="4"/>
  <c r="S426" i="4"/>
  <c r="S427" i="4"/>
  <c r="S428" i="4"/>
  <c r="S429" i="4"/>
  <c r="S430" i="4"/>
  <c r="S431" i="4"/>
  <c r="S416" i="4"/>
  <c r="S415" i="4"/>
  <c r="S400" i="4"/>
  <c r="S401" i="4"/>
  <c r="S402" i="4"/>
  <c r="S403" i="4"/>
  <c r="S404" i="4"/>
  <c r="S405" i="4"/>
  <c r="S406" i="4"/>
  <c r="S407" i="4"/>
  <c r="S408" i="4"/>
  <c r="S409" i="4"/>
  <c r="S410" i="4"/>
  <c r="S411" i="4"/>
  <c r="S412" i="4"/>
  <c r="S413" i="4"/>
  <c r="S414" i="4"/>
  <c r="S399" i="4"/>
  <c r="S398" i="4"/>
  <c r="O451" i="4"/>
  <c r="O452" i="4"/>
  <c r="O453" i="4"/>
  <c r="O454" i="4"/>
  <c r="O455" i="4"/>
  <c r="O456" i="4"/>
  <c r="O457" i="4"/>
  <c r="O458" i="4"/>
  <c r="O459" i="4"/>
  <c r="O460" i="4"/>
  <c r="O461" i="4"/>
  <c r="O462" i="4"/>
  <c r="O463" i="4"/>
  <c r="O464" i="4"/>
  <c r="O465" i="4"/>
  <c r="O450" i="4"/>
  <c r="O434" i="4"/>
  <c r="O435" i="4"/>
  <c r="O436" i="4"/>
  <c r="O437" i="4"/>
  <c r="O438" i="4"/>
  <c r="O439" i="4"/>
  <c r="O440" i="4"/>
  <c r="O441" i="4"/>
  <c r="O442" i="4"/>
  <c r="O443" i="4"/>
  <c r="O444" i="4"/>
  <c r="O445" i="4"/>
  <c r="O446" i="4"/>
  <c r="O447" i="4"/>
  <c r="O448" i="4"/>
  <c r="O433" i="4"/>
  <c r="O417" i="4"/>
  <c r="O418" i="4"/>
  <c r="O419" i="4"/>
  <c r="O420" i="4"/>
  <c r="O421" i="4"/>
  <c r="O422" i="4"/>
  <c r="O423" i="4"/>
  <c r="O424" i="4"/>
  <c r="O425" i="4"/>
  <c r="O426" i="4"/>
  <c r="O427" i="4"/>
  <c r="O428" i="4"/>
  <c r="O429" i="4"/>
  <c r="O430" i="4"/>
  <c r="O431" i="4"/>
  <c r="O416" i="4"/>
  <c r="O400" i="4"/>
  <c r="O401" i="4"/>
  <c r="O402" i="4"/>
  <c r="O403" i="4"/>
  <c r="O404" i="4"/>
  <c r="O405" i="4"/>
  <c r="O406" i="4"/>
  <c r="O407" i="4"/>
  <c r="O408" i="4"/>
  <c r="O409" i="4"/>
  <c r="O410" i="4"/>
  <c r="O411" i="4"/>
  <c r="O412" i="4"/>
  <c r="O413" i="4"/>
  <c r="O414" i="4"/>
  <c r="O399" i="4"/>
  <c r="K399" i="4"/>
  <c r="K400" i="4" s="1"/>
  <c r="K401" i="4" s="1"/>
  <c r="M399" i="4"/>
  <c r="M400" i="4" s="1"/>
  <c r="M401" i="4" s="1"/>
  <c r="M402" i="4" s="1"/>
  <c r="M403" i="4" s="1"/>
  <c r="M404" i="4" s="1"/>
  <c r="M405" i="4" s="1"/>
  <c r="M406" i="4" s="1"/>
  <c r="M407" i="4" s="1"/>
  <c r="M408" i="4" s="1"/>
  <c r="M409" i="4" s="1"/>
  <c r="M410" i="4" s="1"/>
  <c r="M411" i="4" s="1"/>
  <c r="M412" i="4" s="1"/>
  <c r="M413" i="4" s="1"/>
  <c r="M414" i="4" s="1"/>
  <c r="F399" i="4"/>
  <c r="F400" i="4" s="1"/>
  <c r="F401" i="4" s="1"/>
  <c r="J451" i="4"/>
  <c r="J434" i="4"/>
  <c r="J435" i="4" s="1"/>
  <c r="J417" i="4"/>
  <c r="J400" i="4"/>
  <c r="J401" i="4" s="1"/>
  <c r="S393" i="4"/>
  <c r="S394" i="4"/>
  <c r="S395" i="4"/>
  <c r="S396" i="4"/>
  <c r="S397" i="4"/>
  <c r="S392" i="4"/>
  <c r="S391" i="4"/>
  <c r="O393" i="4"/>
  <c r="O394" i="4"/>
  <c r="O395" i="4"/>
  <c r="O396" i="4"/>
  <c r="O397" i="4"/>
  <c r="O392" i="4"/>
  <c r="J393" i="4"/>
  <c r="J394" i="4" s="1"/>
  <c r="J395" i="4" s="1"/>
  <c r="J396" i="4" s="1"/>
  <c r="M392" i="4"/>
  <c r="M393" i="4" s="1"/>
  <c r="M394" i="4" s="1"/>
  <c r="M395" i="4" s="1"/>
  <c r="M396" i="4" s="1"/>
  <c r="M397" i="4" s="1"/>
  <c r="K392" i="4"/>
  <c r="K393" i="4" s="1"/>
  <c r="G392" i="4"/>
  <c r="G393" i="4" s="1"/>
  <c r="F393" i="4"/>
  <c r="S390" i="4"/>
  <c r="S389" i="4"/>
  <c r="S388" i="4"/>
  <c r="S387" i="4"/>
  <c r="S386" i="4"/>
  <c r="S385" i="4"/>
  <c r="S384" i="4"/>
  <c r="O386" i="4"/>
  <c r="O385" i="4"/>
  <c r="J386" i="4"/>
  <c r="M385" i="4"/>
  <c r="M386" i="4" s="1"/>
  <c r="K385" i="4"/>
  <c r="K386" i="4" s="1"/>
  <c r="G385" i="4"/>
  <c r="F385" i="4"/>
  <c r="F386" i="4" s="1"/>
  <c r="S383" i="4"/>
  <c r="S382" i="4"/>
  <c r="S381" i="4"/>
  <c r="O383" i="4"/>
  <c r="O382" i="4"/>
  <c r="J383" i="4"/>
  <c r="M382" i="4"/>
  <c r="M383" i="4" s="1"/>
  <c r="K382" i="4"/>
  <c r="K383" i="4" s="1"/>
  <c r="G382" i="4"/>
  <c r="G383" i="4" s="1"/>
  <c r="F382" i="4"/>
  <c r="F383" i="4" s="1"/>
  <c r="S380" i="4"/>
  <c r="S379" i="4"/>
  <c r="S378" i="4"/>
  <c r="S377" i="4"/>
  <c r="S376" i="4"/>
  <c r="O378" i="4"/>
  <c r="O377" i="4"/>
  <c r="J378" i="4"/>
  <c r="M377" i="4"/>
  <c r="M378" i="4" s="1"/>
  <c r="K377" i="4"/>
  <c r="G377" i="4"/>
  <c r="F377" i="4"/>
  <c r="S375" i="4"/>
  <c r="S374" i="4"/>
  <c r="S373" i="4"/>
  <c r="O375" i="4"/>
  <c r="O374" i="4"/>
  <c r="J375" i="4"/>
  <c r="M374" i="4"/>
  <c r="M375" i="4" s="1"/>
  <c r="K374" i="4"/>
  <c r="G374" i="4"/>
  <c r="F374" i="4"/>
  <c r="F375" i="4" s="1"/>
  <c r="S372" i="4"/>
  <c r="S368" i="4"/>
  <c r="S369" i="4"/>
  <c r="S370" i="4"/>
  <c r="S371" i="4"/>
  <c r="S367" i="4"/>
  <c r="S366" i="4"/>
  <c r="O368" i="4"/>
  <c r="O369" i="4"/>
  <c r="O370" i="4"/>
  <c r="O371" i="4"/>
  <c r="O367" i="4"/>
  <c r="J368" i="4"/>
  <c r="J369" i="4" s="1"/>
  <c r="J370" i="4" s="1"/>
  <c r="M367" i="4"/>
  <c r="M368" i="4" s="1"/>
  <c r="M369" i="4" s="1"/>
  <c r="M370" i="4" s="1"/>
  <c r="M371" i="4" s="1"/>
  <c r="K367" i="4"/>
  <c r="G367" i="4"/>
  <c r="F367" i="4"/>
  <c r="S364" i="4"/>
  <c r="S365" i="4"/>
  <c r="S363" i="4"/>
  <c r="S362" i="4"/>
  <c r="O364" i="4"/>
  <c r="O365" i="4"/>
  <c r="O363" i="4"/>
  <c r="J364" i="4"/>
  <c r="J365" i="4" s="1"/>
  <c r="M363" i="4"/>
  <c r="M364" i="4" s="1"/>
  <c r="M365" i="4" s="1"/>
  <c r="K363" i="4"/>
  <c r="G363" i="4"/>
  <c r="F363" i="4"/>
  <c r="S361" i="4"/>
  <c r="S359" i="4"/>
  <c r="S360" i="4"/>
  <c r="S358" i="4"/>
  <c r="S357" i="4"/>
  <c r="O359" i="4"/>
  <c r="O360" i="4"/>
  <c r="O358" i="4"/>
  <c r="J359" i="4"/>
  <c r="M358" i="4"/>
  <c r="M359" i="4" s="1"/>
  <c r="M360" i="4" s="1"/>
  <c r="K358" i="4"/>
  <c r="K359" i="4" s="1"/>
  <c r="G358" i="4"/>
  <c r="G359" i="4" s="1"/>
  <c r="F358" i="4"/>
  <c r="F359" i="4" s="1"/>
  <c r="S356" i="4"/>
  <c r="S355" i="4"/>
  <c r="S354" i="4"/>
  <c r="O356" i="4"/>
  <c r="O355" i="4"/>
  <c r="J356" i="4"/>
  <c r="M355" i="4"/>
  <c r="M356" i="4" s="1"/>
  <c r="K355" i="4"/>
  <c r="K356" i="4" s="1"/>
  <c r="G355" i="4"/>
  <c r="F355" i="4"/>
  <c r="F356" i="4" s="1"/>
  <c r="S353" i="4"/>
  <c r="S350" i="4"/>
  <c r="S351" i="4"/>
  <c r="S352" i="4"/>
  <c r="S349" i="4"/>
  <c r="S348" i="4"/>
  <c r="O350" i="4"/>
  <c r="O351" i="4"/>
  <c r="O352" i="4"/>
  <c r="O349" i="4"/>
  <c r="J350" i="4"/>
  <c r="M349" i="4"/>
  <c r="M350" i="4" s="1"/>
  <c r="M351" i="4" s="1"/>
  <c r="M352" i="4" s="1"/>
  <c r="K349" i="4"/>
  <c r="K350" i="4" s="1"/>
  <c r="G349" i="4"/>
  <c r="G350" i="4" s="1"/>
  <c r="F349" i="4"/>
  <c r="F350" i="4" s="1"/>
  <c r="S347" i="4"/>
  <c r="S346" i="4"/>
  <c r="S345" i="4"/>
  <c r="O347" i="4"/>
  <c r="O346" i="4"/>
  <c r="J347" i="4"/>
  <c r="M346" i="4"/>
  <c r="M347" i="4" s="1"/>
  <c r="K346" i="4"/>
  <c r="K347" i="4" s="1"/>
  <c r="G346" i="4"/>
  <c r="F346" i="4"/>
  <c r="F347" i="4" s="1"/>
  <c r="S344" i="4"/>
  <c r="S343" i="4"/>
  <c r="S342" i="4"/>
  <c r="O344" i="4"/>
  <c r="O343" i="4"/>
  <c r="J344" i="4"/>
  <c r="M343" i="4"/>
  <c r="M344" i="4" s="1"/>
  <c r="K343" i="4"/>
  <c r="K344" i="4" s="1"/>
  <c r="G343" i="4"/>
  <c r="F343" i="4"/>
  <c r="F344" i="4" s="1"/>
  <c r="S339" i="4"/>
  <c r="S340" i="4"/>
  <c r="S341" i="4"/>
  <c r="S338" i="4"/>
  <c r="S337" i="4"/>
  <c r="O339" i="4"/>
  <c r="O340" i="4"/>
  <c r="O341" i="4"/>
  <c r="O338" i="4"/>
  <c r="J339" i="4"/>
  <c r="M338" i="4"/>
  <c r="M339" i="4" s="1"/>
  <c r="M340" i="4" s="1"/>
  <c r="M341" i="4" s="1"/>
  <c r="K338" i="4"/>
  <c r="K339" i="4" s="1"/>
  <c r="G338" i="4"/>
  <c r="F338" i="4"/>
  <c r="F339" i="4" s="1"/>
  <c r="S334" i="4"/>
  <c r="S335" i="4"/>
  <c r="S336" i="4"/>
  <c r="S333" i="4"/>
  <c r="S332" i="4"/>
  <c r="O334" i="4"/>
  <c r="O335" i="4"/>
  <c r="O336" i="4"/>
  <c r="O333" i="4"/>
  <c r="J334" i="4"/>
  <c r="M333" i="4"/>
  <c r="M334" i="4" s="1"/>
  <c r="M335" i="4" s="1"/>
  <c r="M336" i="4" s="1"/>
  <c r="K333" i="4"/>
  <c r="G333" i="4"/>
  <c r="G334" i="4" s="1"/>
  <c r="F333" i="4"/>
  <c r="F334" i="4" s="1"/>
  <c r="S328" i="4"/>
  <c r="S329" i="4"/>
  <c r="S330" i="4"/>
  <c r="S331" i="4"/>
  <c r="S327" i="4"/>
  <c r="S326" i="4"/>
  <c r="O328" i="4"/>
  <c r="O329" i="4"/>
  <c r="O330" i="4"/>
  <c r="O331" i="4"/>
  <c r="O327" i="4"/>
  <c r="G327" i="4"/>
  <c r="G328" i="4" s="1"/>
  <c r="G329" i="4" s="1"/>
  <c r="J328" i="4"/>
  <c r="J329" i="4" s="1"/>
  <c r="M327" i="4"/>
  <c r="M328" i="4" s="1"/>
  <c r="M329" i="4" s="1"/>
  <c r="M330" i="4" s="1"/>
  <c r="M331" i="4" s="1"/>
  <c r="K327" i="4"/>
  <c r="K328" i="4" s="1"/>
  <c r="S325" i="4"/>
  <c r="S324" i="4"/>
  <c r="S323" i="4"/>
  <c r="O325" i="4"/>
  <c r="O324" i="4"/>
  <c r="J325" i="4"/>
  <c r="K324" i="4"/>
  <c r="S321" i="4"/>
  <c r="S322" i="4"/>
  <c r="S320" i="4"/>
  <c r="S319" i="4"/>
  <c r="S318" i="4"/>
  <c r="S317" i="4"/>
  <c r="O321" i="4"/>
  <c r="O322" i="4"/>
  <c r="O320" i="4"/>
  <c r="J321" i="4"/>
  <c r="K320" i="4"/>
  <c r="S315" i="4"/>
  <c r="S316" i="4"/>
  <c r="S314" i="4"/>
  <c r="S313" i="4"/>
  <c r="O315" i="4"/>
  <c r="O316" i="4"/>
  <c r="O314" i="4"/>
  <c r="J315" i="4"/>
  <c r="J316" i="4" s="1"/>
  <c r="K314" i="4"/>
  <c r="K315" i="4" s="1"/>
  <c r="S311" i="4"/>
  <c r="S312" i="4"/>
  <c r="S310" i="4"/>
  <c r="S309" i="4"/>
  <c r="O311" i="4"/>
  <c r="O312" i="4"/>
  <c r="O310" i="4"/>
  <c r="J311" i="4"/>
  <c r="J312" i="4" s="1"/>
  <c r="K310" i="4"/>
  <c r="N309" i="4"/>
  <c r="N310" i="4" s="1"/>
  <c r="F309" i="4"/>
  <c r="S308" i="4"/>
  <c r="S307" i="4"/>
  <c r="S306" i="4"/>
  <c r="S305" i="4"/>
  <c r="S304" i="4"/>
  <c r="O306" i="4"/>
  <c r="O305" i="4"/>
  <c r="J306" i="4"/>
  <c r="K305" i="4"/>
  <c r="K306" i="4" s="1"/>
  <c r="O301" i="4"/>
  <c r="O302" i="4"/>
  <c r="O303" i="4"/>
  <c r="O300" i="4"/>
  <c r="S299" i="4"/>
  <c r="S301" i="4"/>
  <c r="S302" i="4"/>
  <c r="S303" i="4"/>
  <c r="S300" i="4"/>
  <c r="J301" i="4"/>
  <c r="J302" i="4" s="1"/>
  <c r="J303" i="4" s="1"/>
  <c r="K300" i="4"/>
  <c r="S295" i="4"/>
  <c r="S296" i="4"/>
  <c r="S297" i="4"/>
  <c r="S298" i="4"/>
  <c r="S294" i="4"/>
  <c r="S293" i="4"/>
  <c r="O295" i="4"/>
  <c r="O296" i="4"/>
  <c r="O297" i="4"/>
  <c r="O298" i="4"/>
  <c r="O294" i="4"/>
  <c r="M293" i="4"/>
  <c r="M294" i="4" s="1"/>
  <c r="M295" i="4" s="1"/>
  <c r="M296" i="4" s="1"/>
  <c r="M297" i="4" s="1"/>
  <c r="M298" i="4" s="1"/>
  <c r="M299" i="4" s="1"/>
  <c r="M300" i="4" s="1"/>
  <c r="M301" i="4" s="1"/>
  <c r="M302" i="4" s="1"/>
  <c r="M303" i="4" s="1"/>
  <c r="M304" i="4" s="1"/>
  <c r="M305" i="4" s="1"/>
  <c r="M306" i="4" s="1"/>
  <c r="M307" i="4" s="1"/>
  <c r="M308" i="4" s="1"/>
  <c r="K294" i="4"/>
  <c r="K295" i="4" s="1"/>
  <c r="K296" i="4" s="1"/>
  <c r="K297" i="4" s="1"/>
  <c r="F293" i="4"/>
  <c r="F294" i="4" s="1"/>
  <c r="F295" i="4" s="1"/>
  <c r="F296" i="4" s="1"/>
  <c r="J295" i="4"/>
  <c r="N293" i="4"/>
  <c r="N294" i="4" s="1"/>
  <c r="S292" i="4"/>
  <c r="P292" i="4"/>
  <c r="S277" i="4"/>
  <c r="S278" i="4"/>
  <c r="S279" i="4"/>
  <c r="S280" i="4"/>
  <c r="S281" i="4"/>
  <c r="S282" i="4"/>
  <c r="S283" i="4"/>
  <c r="S284" i="4"/>
  <c r="S285" i="4"/>
  <c r="S286" i="4"/>
  <c r="S287" i="4"/>
  <c r="S288" i="4"/>
  <c r="S289" i="4"/>
  <c r="S290" i="4"/>
  <c r="S291" i="4"/>
  <c r="S276" i="4"/>
  <c r="S260" i="4"/>
  <c r="S261" i="4"/>
  <c r="S262" i="4"/>
  <c r="S263" i="4"/>
  <c r="S264" i="4"/>
  <c r="S265" i="4"/>
  <c r="S266" i="4"/>
  <c r="S267" i="4"/>
  <c r="S268" i="4"/>
  <c r="S269" i="4"/>
  <c r="S270" i="4"/>
  <c r="S271" i="4"/>
  <c r="S272" i="4"/>
  <c r="S273" i="4"/>
  <c r="S274" i="4"/>
  <c r="S259" i="4"/>
  <c r="O277" i="4"/>
  <c r="O278" i="4"/>
  <c r="O279" i="4"/>
  <c r="O280" i="4"/>
  <c r="O281" i="4"/>
  <c r="O282" i="4"/>
  <c r="O283" i="4"/>
  <c r="O284" i="4"/>
  <c r="O285" i="4"/>
  <c r="O286" i="4"/>
  <c r="O287" i="4"/>
  <c r="O288" i="4"/>
  <c r="O289" i="4"/>
  <c r="O290" i="4"/>
  <c r="O291" i="4"/>
  <c r="O276" i="4"/>
  <c r="O260" i="4"/>
  <c r="O261" i="4"/>
  <c r="O262" i="4"/>
  <c r="O263" i="4"/>
  <c r="O264" i="4"/>
  <c r="O265" i="4"/>
  <c r="O266" i="4"/>
  <c r="O267" i="4"/>
  <c r="O268" i="4"/>
  <c r="O269" i="4"/>
  <c r="O270" i="4"/>
  <c r="O271" i="4"/>
  <c r="O272" i="4"/>
  <c r="O273" i="4"/>
  <c r="O274" i="4"/>
  <c r="O259" i="4"/>
  <c r="J277" i="4"/>
  <c r="J278" i="4" s="1"/>
  <c r="J260" i="4"/>
  <c r="S243" i="4"/>
  <c r="S244" i="4"/>
  <c r="S245" i="4"/>
  <c r="S246" i="4"/>
  <c r="S247" i="4"/>
  <c r="S248" i="4"/>
  <c r="S249" i="4"/>
  <c r="S250" i="4"/>
  <c r="S251" i="4"/>
  <c r="S252" i="4"/>
  <c r="S253" i="4"/>
  <c r="S254" i="4"/>
  <c r="S255" i="4"/>
  <c r="S256" i="4"/>
  <c r="S257" i="4"/>
  <c r="S242" i="4"/>
  <c r="O243" i="4"/>
  <c r="O244" i="4"/>
  <c r="O245" i="4"/>
  <c r="O246" i="4"/>
  <c r="O247" i="4"/>
  <c r="O248" i="4"/>
  <c r="O249" i="4"/>
  <c r="O250" i="4"/>
  <c r="O251" i="4"/>
  <c r="O252" i="4"/>
  <c r="O253" i="4"/>
  <c r="O254" i="4"/>
  <c r="O255" i="4"/>
  <c r="O256" i="4"/>
  <c r="O257" i="4"/>
  <c r="O242" i="4"/>
  <c r="S226" i="4"/>
  <c r="S227" i="4"/>
  <c r="S228" i="4"/>
  <c r="S229" i="4"/>
  <c r="S230" i="4"/>
  <c r="S231" i="4"/>
  <c r="S232" i="4"/>
  <c r="S233" i="4"/>
  <c r="S234" i="4"/>
  <c r="S235" i="4"/>
  <c r="S236" i="4"/>
  <c r="S237" i="4"/>
  <c r="S238" i="4"/>
  <c r="S239" i="4"/>
  <c r="S240" i="4"/>
  <c r="S225" i="4"/>
  <c r="O226" i="4"/>
  <c r="O227" i="4"/>
  <c r="O228" i="4"/>
  <c r="O229" i="4"/>
  <c r="O230" i="4"/>
  <c r="O231" i="4"/>
  <c r="O232" i="4"/>
  <c r="O233" i="4"/>
  <c r="O234" i="4"/>
  <c r="O235" i="4"/>
  <c r="O236" i="4"/>
  <c r="O237" i="4"/>
  <c r="O238" i="4"/>
  <c r="O239" i="4"/>
  <c r="O240" i="4"/>
  <c r="O225" i="4"/>
  <c r="S209" i="4"/>
  <c r="S210" i="4"/>
  <c r="S211" i="4"/>
  <c r="S212" i="4"/>
  <c r="S213" i="4"/>
  <c r="S214" i="4"/>
  <c r="S215" i="4"/>
  <c r="S216" i="4"/>
  <c r="S217" i="4"/>
  <c r="S218" i="4"/>
  <c r="S219" i="4"/>
  <c r="S220" i="4"/>
  <c r="S221" i="4"/>
  <c r="S222" i="4"/>
  <c r="S223" i="4"/>
  <c r="S208" i="4"/>
  <c r="O192" i="4"/>
  <c r="O193" i="4"/>
  <c r="O194" i="4"/>
  <c r="O195" i="4"/>
  <c r="O196" i="4"/>
  <c r="O197" i="4"/>
  <c r="O198" i="4"/>
  <c r="O199" i="4"/>
  <c r="O200" i="4"/>
  <c r="O201" i="4"/>
  <c r="O202" i="4"/>
  <c r="O203" i="4"/>
  <c r="O204" i="4"/>
  <c r="O205" i="4"/>
  <c r="O206" i="4"/>
  <c r="O191" i="4"/>
  <c r="O209" i="4"/>
  <c r="O210" i="4"/>
  <c r="O211" i="4"/>
  <c r="O212" i="4"/>
  <c r="O213" i="4"/>
  <c r="O214" i="4"/>
  <c r="O215" i="4"/>
  <c r="O216" i="4"/>
  <c r="O217" i="4"/>
  <c r="O218" i="4"/>
  <c r="O219" i="4"/>
  <c r="O220" i="4"/>
  <c r="O221" i="4"/>
  <c r="O222" i="4"/>
  <c r="O223" i="4"/>
  <c r="O208" i="4"/>
  <c r="S192" i="4"/>
  <c r="S193" i="4"/>
  <c r="S194" i="4"/>
  <c r="S195" i="4"/>
  <c r="S196" i="4"/>
  <c r="S197" i="4"/>
  <c r="S198" i="4"/>
  <c r="S199" i="4"/>
  <c r="S200" i="4"/>
  <c r="S201" i="4"/>
  <c r="S202" i="4"/>
  <c r="S203" i="4"/>
  <c r="S204" i="4"/>
  <c r="S205" i="4"/>
  <c r="S206" i="4"/>
  <c r="S191" i="4"/>
  <c r="S175" i="4"/>
  <c r="S176" i="4"/>
  <c r="S177" i="4"/>
  <c r="S178" i="4"/>
  <c r="S179" i="4"/>
  <c r="S180" i="4"/>
  <c r="S181" i="4"/>
  <c r="S182" i="4"/>
  <c r="S183" i="4"/>
  <c r="S184" i="4"/>
  <c r="S185" i="4"/>
  <c r="S186" i="4"/>
  <c r="S187" i="4"/>
  <c r="S188" i="4"/>
  <c r="S189" i="4"/>
  <c r="S174" i="4"/>
  <c r="O175" i="4"/>
  <c r="O176" i="4"/>
  <c r="O177" i="4"/>
  <c r="O178" i="4"/>
  <c r="O179" i="4"/>
  <c r="O180" i="4"/>
  <c r="O181" i="4"/>
  <c r="O182" i="4"/>
  <c r="O183" i="4"/>
  <c r="O184" i="4"/>
  <c r="O185" i="4"/>
  <c r="O186" i="4"/>
  <c r="O187" i="4"/>
  <c r="O188" i="4"/>
  <c r="O189" i="4"/>
  <c r="O174" i="4"/>
  <c r="S158" i="4"/>
  <c r="S159" i="4"/>
  <c r="S160" i="4"/>
  <c r="S161" i="4"/>
  <c r="S162" i="4"/>
  <c r="S163" i="4"/>
  <c r="S164" i="4"/>
  <c r="S165" i="4"/>
  <c r="S166" i="4"/>
  <c r="S167" i="4"/>
  <c r="S168" i="4"/>
  <c r="S169" i="4"/>
  <c r="S170" i="4"/>
  <c r="S171" i="4"/>
  <c r="S172" i="4"/>
  <c r="S157" i="4"/>
  <c r="O158" i="4"/>
  <c r="O159" i="4"/>
  <c r="O160" i="4"/>
  <c r="O161" i="4"/>
  <c r="O162" i="4"/>
  <c r="O163" i="4"/>
  <c r="O164" i="4"/>
  <c r="O165" i="4"/>
  <c r="O166" i="4"/>
  <c r="O167" i="4"/>
  <c r="O168" i="4"/>
  <c r="O169" i="4"/>
  <c r="O170" i="4"/>
  <c r="O171" i="4"/>
  <c r="O172" i="4"/>
  <c r="O157" i="4"/>
  <c r="S141" i="4"/>
  <c r="S142" i="4"/>
  <c r="S143" i="4"/>
  <c r="S144" i="4"/>
  <c r="S145" i="4"/>
  <c r="S146" i="4"/>
  <c r="S147" i="4"/>
  <c r="S148" i="4"/>
  <c r="S149" i="4"/>
  <c r="S150" i="4"/>
  <c r="S151" i="4"/>
  <c r="S152" i="4"/>
  <c r="S153" i="4"/>
  <c r="S154" i="4"/>
  <c r="S155" i="4"/>
  <c r="S140" i="4"/>
  <c r="O141" i="4"/>
  <c r="O142" i="4"/>
  <c r="O143" i="4"/>
  <c r="O144" i="4"/>
  <c r="O145" i="4"/>
  <c r="O146" i="4"/>
  <c r="O147" i="4"/>
  <c r="O148" i="4"/>
  <c r="O149" i="4"/>
  <c r="O150" i="4"/>
  <c r="O151" i="4"/>
  <c r="O152" i="4"/>
  <c r="O153" i="4"/>
  <c r="O154" i="4"/>
  <c r="O155" i="4"/>
  <c r="O140" i="4"/>
  <c r="O124" i="4"/>
  <c r="O125" i="4"/>
  <c r="O126" i="4"/>
  <c r="O127" i="4"/>
  <c r="O128" i="4"/>
  <c r="O129" i="4"/>
  <c r="O130" i="4"/>
  <c r="O131" i="4"/>
  <c r="O132" i="4"/>
  <c r="O133" i="4"/>
  <c r="O134" i="4"/>
  <c r="O135" i="4"/>
  <c r="O136" i="4"/>
  <c r="O137" i="4"/>
  <c r="O138" i="4"/>
  <c r="O123" i="4"/>
  <c r="S124" i="4"/>
  <c r="S125" i="4"/>
  <c r="S126" i="4"/>
  <c r="S127" i="4"/>
  <c r="S128" i="4"/>
  <c r="S129" i="4"/>
  <c r="S130" i="4"/>
  <c r="S131" i="4"/>
  <c r="S132" i="4"/>
  <c r="S133" i="4"/>
  <c r="S134" i="4"/>
  <c r="S135" i="4"/>
  <c r="S136" i="4"/>
  <c r="S137" i="4"/>
  <c r="S138" i="4"/>
  <c r="S123" i="4"/>
  <c r="S107" i="4"/>
  <c r="S108" i="4"/>
  <c r="S109" i="4"/>
  <c r="S110" i="4"/>
  <c r="S111" i="4"/>
  <c r="S112" i="4"/>
  <c r="S113" i="4"/>
  <c r="S114" i="4"/>
  <c r="S115" i="4"/>
  <c r="S116" i="4"/>
  <c r="S117" i="4"/>
  <c r="S118" i="4"/>
  <c r="S119" i="4"/>
  <c r="S120" i="4"/>
  <c r="S121" i="4"/>
  <c r="S106" i="4"/>
  <c r="O107" i="4"/>
  <c r="O108" i="4"/>
  <c r="O109" i="4"/>
  <c r="O110" i="4"/>
  <c r="O111" i="4"/>
  <c r="O112" i="4"/>
  <c r="O113" i="4"/>
  <c r="O114" i="4"/>
  <c r="O115" i="4"/>
  <c r="O116" i="4"/>
  <c r="O117" i="4"/>
  <c r="O118" i="4"/>
  <c r="O119" i="4"/>
  <c r="O120" i="4"/>
  <c r="O121" i="4"/>
  <c r="O106" i="4"/>
  <c r="S90" i="4"/>
  <c r="S91" i="4"/>
  <c r="S92" i="4"/>
  <c r="S93" i="4"/>
  <c r="S94" i="4"/>
  <c r="S95" i="4"/>
  <c r="S96" i="4"/>
  <c r="S97" i="4"/>
  <c r="S98" i="4"/>
  <c r="S99" i="4"/>
  <c r="S100" i="4"/>
  <c r="S101" i="4"/>
  <c r="S102" i="4"/>
  <c r="S103" i="4"/>
  <c r="S104" i="4"/>
  <c r="S89" i="4"/>
  <c r="O90" i="4"/>
  <c r="O91" i="4"/>
  <c r="O92" i="4"/>
  <c r="O93" i="4"/>
  <c r="O94" i="4"/>
  <c r="O95" i="4"/>
  <c r="O96" i="4"/>
  <c r="O97" i="4"/>
  <c r="O98" i="4"/>
  <c r="O99" i="4"/>
  <c r="O100" i="4"/>
  <c r="O101" i="4"/>
  <c r="O102" i="4"/>
  <c r="O103" i="4"/>
  <c r="O104" i="4"/>
  <c r="O89" i="4"/>
  <c r="S73" i="4"/>
  <c r="S74" i="4"/>
  <c r="S75" i="4"/>
  <c r="S76" i="4"/>
  <c r="S77" i="4"/>
  <c r="S78" i="4"/>
  <c r="S79" i="4"/>
  <c r="S80" i="4"/>
  <c r="S81" i="4"/>
  <c r="S82" i="4"/>
  <c r="S83" i="4"/>
  <c r="S84" i="4"/>
  <c r="S85" i="4"/>
  <c r="S86" i="4"/>
  <c r="S87" i="4"/>
  <c r="S72" i="4"/>
  <c r="O73" i="4"/>
  <c r="O74" i="4"/>
  <c r="O75" i="4"/>
  <c r="O76" i="4"/>
  <c r="O77" i="4"/>
  <c r="O78" i="4"/>
  <c r="O79" i="4"/>
  <c r="O80" i="4"/>
  <c r="O81" i="4"/>
  <c r="O82" i="4"/>
  <c r="O83" i="4"/>
  <c r="O84" i="4"/>
  <c r="O85" i="4"/>
  <c r="O86" i="4"/>
  <c r="O87" i="4"/>
  <c r="O72" i="4"/>
  <c r="O56" i="4"/>
  <c r="O57" i="4"/>
  <c r="O58" i="4"/>
  <c r="O59" i="4"/>
  <c r="O60" i="4"/>
  <c r="O61" i="4"/>
  <c r="O62" i="4"/>
  <c r="O63" i="4"/>
  <c r="O64" i="4"/>
  <c r="O65" i="4"/>
  <c r="O66" i="4"/>
  <c r="O67" i="4"/>
  <c r="O68" i="4"/>
  <c r="O69" i="4"/>
  <c r="O70" i="4"/>
  <c r="O55" i="4"/>
  <c r="S56" i="4"/>
  <c r="S55" i="4"/>
  <c r="S57" i="4"/>
  <c r="S58" i="4"/>
  <c r="S59" i="4"/>
  <c r="S60" i="4"/>
  <c r="S61" i="4"/>
  <c r="S62" i="4"/>
  <c r="S63" i="4"/>
  <c r="S64" i="4"/>
  <c r="S65" i="4"/>
  <c r="S66" i="4"/>
  <c r="S67" i="4"/>
  <c r="S68" i="4"/>
  <c r="S69" i="4"/>
  <c r="S70" i="4"/>
  <c r="J243" i="4"/>
  <c r="J226" i="4"/>
  <c r="J209" i="4"/>
  <c r="J192" i="4"/>
  <c r="J175" i="4"/>
  <c r="J158" i="4"/>
  <c r="J159" i="4" s="1"/>
  <c r="J141" i="4"/>
  <c r="J124" i="4"/>
  <c r="J107" i="4"/>
  <c r="J90" i="4"/>
  <c r="J91" i="4" s="1"/>
  <c r="J73" i="4"/>
  <c r="J56" i="4"/>
  <c r="O53" i="4"/>
  <c r="O52" i="4"/>
  <c r="O51" i="4"/>
  <c r="O50" i="4"/>
  <c r="O49" i="4"/>
  <c r="O48" i="4"/>
  <c r="O47" i="4"/>
  <c r="O46" i="4"/>
  <c r="O45" i="4"/>
  <c r="O44" i="4"/>
  <c r="O43" i="4"/>
  <c r="O42" i="4"/>
  <c r="O41" i="4"/>
  <c r="O40" i="4"/>
  <c r="O39" i="4"/>
  <c r="O38" i="4"/>
  <c r="O36" i="4"/>
  <c r="O35" i="4"/>
  <c r="O34" i="4"/>
  <c r="O33" i="4"/>
  <c r="O32" i="4"/>
  <c r="O31" i="4"/>
  <c r="O30" i="4"/>
  <c r="O29" i="4"/>
  <c r="O28" i="4"/>
  <c r="O27" i="4"/>
  <c r="O26" i="4"/>
  <c r="O20" i="4"/>
  <c r="O19" i="4"/>
  <c r="O18" i="4"/>
  <c r="O17" i="4"/>
  <c r="O16" i="4"/>
  <c r="O11" i="4"/>
  <c r="S53" i="4"/>
  <c r="S52" i="4"/>
  <c r="S51" i="4"/>
  <c r="S50" i="4"/>
  <c r="S49" i="4"/>
  <c r="S48" i="4"/>
  <c r="S47" i="4"/>
  <c r="S46" i="4"/>
  <c r="S45" i="4"/>
  <c r="S44" i="4"/>
  <c r="S43" i="4"/>
  <c r="S42" i="4"/>
  <c r="S41" i="4"/>
  <c r="S40" i="4"/>
  <c r="S39" i="4"/>
  <c r="S38" i="4"/>
  <c r="S36" i="4"/>
  <c r="S35" i="4"/>
  <c r="S34" i="4"/>
  <c r="S33" i="4"/>
  <c r="S30" i="4"/>
  <c r="S29" i="4"/>
  <c r="S28" i="4"/>
  <c r="S25" i="4"/>
  <c r="S24" i="4"/>
  <c r="S23" i="4"/>
  <c r="S22" i="4"/>
  <c r="S21" i="4"/>
  <c r="S15" i="4"/>
  <c r="S14" i="4"/>
  <c r="S13" i="4"/>
  <c r="S12" i="4"/>
  <c r="P11" i="4"/>
  <c r="J39" i="4"/>
  <c r="J40" i="4" s="1"/>
  <c r="J41" i="4" s="1"/>
  <c r="J42" i="4" s="1"/>
  <c r="J43" i="4" s="1"/>
  <c r="J44" i="4" s="1"/>
  <c r="J45" i="4" s="1"/>
  <c r="J46" i="4" s="1"/>
  <c r="J47" i="4" s="1"/>
  <c r="J48" i="4" s="1"/>
  <c r="J49" i="4" s="1"/>
  <c r="J50" i="4" s="1"/>
  <c r="J51" i="4" s="1"/>
  <c r="J52" i="4" s="1"/>
  <c r="J53" i="4" s="1"/>
  <c r="J34" i="4"/>
  <c r="J35" i="4" s="1"/>
  <c r="J36" i="4" s="1"/>
  <c r="M33" i="4"/>
  <c r="M34" i="4" s="1"/>
  <c r="M35" i="4" s="1"/>
  <c r="M36" i="4" s="1"/>
  <c r="J29" i="4"/>
  <c r="J30" i="4" s="1"/>
  <c r="J27" i="4"/>
  <c r="J22" i="4"/>
  <c r="J23" i="4" s="1"/>
  <c r="J24" i="4" s="1"/>
  <c r="J25" i="4" s="1"/>
  <c r="M21" i="4"/>
  <c r="M22" i="4" s="1"/>
  <c r="M23" i="4" s="1"/>
  <c r="M24" i="4" s="1"/>
  <c r="M25" i="4" s="1"/>
  <c r="K21" i="4"/>
  <c r="K22" i="4" s="1"/>
  <c r="K23" i="4" s="1"/>
  <c r="K24" i="4" s="1"/>
  <c r="K25" i="4" s="1"/>
  <c r="O25" i="4" s="1"/>
  <c r="M19" i="4"/>
  <c r="Q13" i="4"/>
  <c r="Q15" i="4" s="1"/>
  <c r="Q17" i="4" s="1"/>
  <c r="Q19" i="4" s="1"/>
  <c r="Q21" i="4" s="1"/>
  <c r="Q23" i="4" s="1"/>
  <c r="J13" i="4"/>
  <c r="J14" i="4" s="1"/>
  <c r="J15" i="4" s="1"/>
  <c r="J16" i="4" s="1"/>
  <c r="J17" i="4" s="1"/>
  <c r="J18" i="4" s="1"/>
  <c r="J19" i="4" s="1"/>
  <c r="Q12" i="4"/>
  <c r="Q14" i="4" s="1"/>
  <c r="Q16" i="4" s="1"/>
  <c r="Q18" i="4" s="1"/>
  <c r="Q20" i="4" s="1"/>
  <c r="Q22" i="4" s="1"/>
  <c r="Q24" i="4" s="1"/>
  <c r="N12" i="4"/>
  <c r="N13" i="4" s="1"/>
  <c r="N14" i="4" s="1"/>
  <c r="N15" i="4" s="1"/>
  <c r="N16" i="4" s="1"/>
  <c r="N17" i="4" s="1"/>
  <c r="N18" i="4" s="1"/>
  <c r="N19" i="4" s="1"/>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M12" i="4"/>
  <c r="M13" i="4" s="1"/>
  <c r="M14" i="4" s="1"/>
  <c r="M15" i="4" s="1"/>
  <c r="M16" i="4" s="1"/>
  <c r="M17" i="4" s="1"/>
  <c r="K12" i="4"/>
  <c r="K13" i="4" s="1"/>
  <c r="K14" i="4" s="1"/>
  <c r="K15" i="4" s="1"/>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B101" i="6"/>
  <c r="C101" i="6"/>
  <c r="B102" i="6"/>
  <c r="C102" i="6"/>
  <c r="B103" i="6"/>
  <c r="C103" i="6"/>
  <c r="B104" i="6"/>
  <c r="C104" i="6"/>
  <c r="B105" i="6"/>
  <c r="C105" i="6"/>
  <c r="B106" i="6"/>
  <c r="C106" i="6"/>
  <c r="B107" i="6"/>
  <c r="C107" i="6"/>
  <c r="B108" i="6"/>
  <c r="C108" i="6"/>
  <c r="B109" i="6"/>
  <c r="C109" i="6"/>
  <c r="B110" i="6"/>
  <c r="C110" i="6"/>
  <c r="B111" i="6"/>
  <c r="C111" i="6"/>
  <c r="B112" i="6"/>
  <c r="C112" i="6"/>
  <c r="B113" i="6"/>
  <c r="C113" i="6"/>
  <c r="B114" i="6"/>
  <c r="C114" i="6"/>
  <c r="B115" i="6"/>
  <c r="C115" i="6"/>
  <c r="B116" i="6"/>
  <c r="C116" i="6"/>
  <c r="B117" i="6"/>
  <c r="C117" i="6"/>
  <c r="B118" i="6"/>
  <c r="C118" i="6"/>
  <c r="B119" i="6"/>
  <c r="C119" i="6"/>
  <c r="B120" i="6"/>
  <c r="C120" i="6"/>
  <c r="B121" i="6"/>
  <c r="C121" i="6"/>
  <c r="B122" i="6"/>
  <c r="C122" i="6"/>
  <c r="B123" i="6"/>
  <c r="C123" i="6"/>
  <c r="B124" i="6"/>
  <c r="C124" i="6"/>
  <c r="B125" i="6"/>
  <c r="C125" i="6"/>
  <c r="B126" i="6"/>
  <c r="C126" i="6"/>
  <c r="B127" i="6"/>
  <c r="C127" i="6"/>
  <c r="B128" i="6"/>
  <c r="C128" i="6"/>
  <c r="B129" i="6"/>
  <c r="C129" i="6"/>
  <c r="B130" i="6"/>
  <c r="C130" i="6"/>
  <c r="B131" i="6"/>
  <c r="C131" i="6"/>
  <c r="B132" i="6"/>
  <c r="C132" i="6"/>
  <c r="B133" i="6"/>
  <c r="C133" i="6"/>
  <c r="B134" i="6"/>
  <c r="C134" i="6"/>
  <c r="B135" i="6"/>
  <c r="C135" i="6"/>
  <c r="B136" i="6"/>
  <c r="C136" i="6"/>
  <c r="B137" i="6"/>
  <c r="C137" i="6"/>
  <c r="B138" i="6"/>
  <c r="C138" i="6"/>
  <c r="B139" i="6"/>
  <c r="C139" i="6"/>
  <c r="B140" i="6"/>
  <c r="C140" i="6"/>
  <c r="B141" i="6"/>
  <c r="C141" i="6"/>
  <c r="B142" i="6"/>
  <c r="C142" i="6"/>
  <c r="B143" i="6"/>
  <c r="C143" i="6"/>
  <c r="B144" i="6"/>
  <c r="C144" i="6"/>
  <c r="B145" i="6"/>
  <c r="C145" i="6"/>
  <c r="B146" i="6"/>
  <c r="C146" i="6"/>
  <c r="B147" i="6"/>
  <c r="C147" i="6"/>
  <c r="B148" i="6"/>
  <c r="C148" i="6"/>
  <c r="B149" i="6"/>
  <c r="C149" i="6"/>
  <c r="B150" i="6"/>
  <c r="C150" i="6"/>
  <c r="B151" i="6"/>
  <c r="C151" i="6"/>
  <c r="B152" i="6"/>
  <c r="C152" i="6"/>
  <c r="B153" i="6"/>
  <c r="C153" i="6"/>
  <c r="B154" i="6"/>
  <c r="C154" i="6"/>
  <c r="B155" i="6"/>
  <c r="C155" i="6"/>
  <c r="B156" i="6"/>
  <c r="C156" i="6"/>
  <c r="B157" i="6"/>
  <c r="C157" i="6"/>
  <c r="B158" i="6"/>
  <c r="C158" i="6"/>
  <c r="B159" i="6"/>
  <c r="C159" i="6"/>
  <c r="B160" i="6"/>
  <c r="C160" i="6"/>
  <c r="B161" i="6"/>
  <c r="C161" i="6"/>
  <c r="B162" i="6"/>
  <c r="C162" i="6"/>
  <c r="B163" i="6"/>
  <c r="C163" i="6"/>
  <c r="B164" i="6"/>
  <c r="C164" i="6"/>
  <c r="B165" i="6"/>
  <c r="C165" i="6"/>
  <c r="B166" i="6"/>
  <c r="C166" i="6"/>
  <c r="B167" i="6"/>
  <c r="C167" i="6"/>
  <c r="B168" i="6"/>
  <c r="C168" i="6"/>
  <c r="B169" i="6"/>
  <c r="C169" i="6"/>
  <c r="B170" i="6"/>
  <c r="C170" i="6"/>
  <c r="B171" i="6"/>
  <c r="C171" i="6"/>
  <c r="B172" i="6"/>
  <c r="C172" i="6"/>
  <c r="B173" i="6"/>
  <c r="C17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R138" i="6"/>
  <c r="S138" i="6"/>
  <c r="R139" i="6"/>
  <c r="S139" i="6"/>
  <c r="R140" i="6"/>
  <c r="S140" i="6"/>
  <c r="R141" i="6"/>
  <c r="S141" i="6"/>
  <c r="R142" i="6"/>
  <c r="S142" i="6"/>
  <c r="R143" i="6"/>
  <c r="S143" i="6"/>
  <c r="R144" i="6"/>
  <c r="S144" i="6"/>
  <c r="R145" i="6"/>
  <c r="S145" i="6"/>
  <c r="R146" i="6"/>
  <c r="S146" i="6"/>
  <c r="R147" i="6"/>
  <c r="S147" i="6"/>
  <c r="R148" i="6"/>
  <c r="S148"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165" i="6"/>
  <c r="S165"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180" i="6"/>
  <c r="S180" i="6"/>
  <c r="R181" i="6"/>
  <c r="S181" i="6"/>
  <c r="R182" i="6"/>
  <c r="S182" i="6"/>
  <c r="R183" i="6"/>
  <c r="S183" i="6"/>
  <c r="R184" i="6"/>
  <c r="S184" i="6"/>
  <c r="R185" i="6"/>
  <c r="S185" i="6"/>
  <c r="R186" i="6"/>
  <c r="S186" i="6"/>
  <c r="R187" i="6"/>
  <c r="S187" i="6"/>
  <c r="R188" i="6"/>
  <c r="S188" i="6"/>
  <c r="R189" i="6"/>
  <c r="S189" i="6"/>
  <c r="R190" i="6"/>
  <c r="S190" i="6"/>
  <c r="R191" i="6"/>
  <c r="S191" i="6"/>
  <c r="R192" i="6"/>
  <c r="S192" i="6"/>
  <c r="R193" i="6"/>
  <c r="S193" i="6"/>
  <c r="R194" i="6"/>
  <c r="S194" i="6"/>
  <c r="R195" i="6"/>
  <c r="S195" i="6"/>
  <c r="R196" i="6"/>
  <c r="S196" i="6"/>
  <c r="R197" i="6"/>
  <c r="S197" i="6"/>
  <c r="R198" i="6"/>
  <c r="S198" i="6"/>
  <c r="R199" i="6"/>
  <c r="S199" i="6"/>
  <c r="R200" i="6"/>
  <c r="S200" i="6"/>
  <c r="R201" i="6"/>
  <c r="S201" i="6"/>
  <c r="R202" i="6"/>
  <c r="S202" i="6"/>
  <c r="R203" i="6"/>
  <c r="S203" i="6"/>
  <c r="R204" i="6"/>
  <c r="S204" i="6"/>
  <c r="R205" i="6"/>
  <c r="S205" i="6"/>
  <c r="R206" i="6"/>
  <c r="S206" i="6"/>
  <c r="R207" i="6"/>
  <c r="S207" i="6"/>
  <c r="R208" i="6"/>
  <c r="S208" i="6"/>
  <c r="R209" i="6"/>
  <c r="S209" i="6"/>
  <c r="R210" i="6"/>
  <c r="S210" i="6"/>
  <c r="R211" i="6"/>
  <c r="S211" i="6"/>
  <c r="R212" i="6"/>
  <c r="S212" i="6"/>
  <c r="R213" i="6"/>
  <c r="S213" i="6"/>
  <c r="R214" i="6"/>
  <c r="S214" i="6"/>
  <c r="R215" i="6"/>
  <c r="S215" i="6"/>
  <c r="R216" i="6"/>
  <c r="S216" i="6"/>
  <c r="R217" i="6"/>
  <c r="S217" i="6"/>
  <c r="R218" i="6"/>
  <c r="S218" i="6"/>
  <c r="R219" i="6"/>
  <c r="S219" i="6"/>
  <c r="R220" i="6"/>
  <c r="S220" i="6"/>
  <c r="R221" i="6"/>
  <c r="S221" i="6"/>
  <c r="R222" i="6"/>
  <c r="S222" i="6"/>
  <c r="R223" i="6"/>
  <c r="S223" i="6"/>
  <c r="R224" i="6"/>
  <c r="S224" i="6"/>
  <c r="R225" i="6"/>
  <c r="S225" i="6"/>
  <c r="R226" i="6"/>
  <c r="S226" i="6"/>
  <c r="R227" i="6"/>
  <c r="S227" i="6"/>
  <c r="R228" i="6"/>
  <c r="S228" i="6"/>
  <c r="R229" i="6"/>
  <c r="S229" i="6"/>
  <c r="R230" i="6"/>
  <c r="S230" i="6"/>
  <c r="R231" i="6"/>
  <c r="S231" i="6"/>
  <c r="R232" i="6"/>
  <c r="S232" i="6"/>
  <c r="R233" i="6"/>
  <c r="S233" i="6"/>
  <c r="R234" i="6"/>
  <c r="S234" i="6"/>
  <c r="R235" i="6"/>
  <c r="S235" i="6"/>
  <c r="R236" i="6"/>
  <c r="S236" i="6"/>
  <c r="R237" i="6"/>
  <c r="S237" i="6"/>
  <c r="R238" i="6"/>
  <c r="S238" i="6"/>
  <c r="R239" i="6"/>
  <c r="S239" i="6"/>
  <c r="R240" i="6"/>
  <c r="S240" i="6"/>
  <c r="R241" i="6"/>
  <c r="S241" i="6"/>
  <c r="R242" i="6"/>
  <c r="S242" i="6"/>
  <c r="R243" i="6"/>
  <c r="S243" i="6"/>
  <c r="R244" i="6"/>
  <c r="S244" i="6"/>
  <c r="R245" i="6"/>
  <c r="S245" i="6"/>
  <c r="R246" i="6"/>
  <c r="S246" i="6"/>
  <c r="R247" i="6"/>
  <c r="S247" i="6"/>
  <c r="R248" i="6"/>
  <c r="S248" i="6"/>
  <c r="R249" i="6"/>
  <c r="S249" i="6"/>
  <c r="R250" i="6"/>
  <c r="S250" i="6"/>
  <c r="R251" i="6"/>
  <c r="S251" i="6"/>
  <c r="R252" i="6"/>
  <c r="S252" i="6"/>
  <c r="R253" i="6"/>
  <c r="S253" i="6"/>
  <c r="R254" i="6"/>
  <c r="S254" i="6"/>
  <c r="R255" i="6"/>
  <c r="S255" i="6"/>
  <c r="R256" i="6"/>
  <c r="S256" i="6"/>
  <c r="R257" i="6"/>
  <c r="S257" i="6"/>
  <c r="R258" i="6"/>
  <c r="S258" i="6"/>
  <c r="R259" i="6"/>
  <c r="S259" i="6"/>
  <c r="R260" i="6"/>
  <c r="S260" i="6"/>
  <c r="R261" i="6"/>
  <c r="S261" i="6"/>
  <c r="R262" i="6"/>
  <c r="S262" i="6"/>
  <c r="R263" i="6"/>
  <c r="S263" i="6"/>
  <c r="R264" i="6"/>
  <c r="S264" i="6"/>
  <c r="R265" i="6"/>
  <c r="S265" i="6"/>
  <c r="R266" i="6"/>
  <c r="S266" i="6"/>
  <c r="R267" i="6"/>
  <c r="S267" i="6"/>
  <c r="R268" i="6"/>
  <c r="S268" i="6"/>
  <c r="R269" i="6"/>
  <c r="S269" i="6"/>
  <c r="R270" i="6"/>
  <c r="S270" i="6"/>
  <c r="R271" i="6"/>
  <c r="S271" i="6"/>
  <c r="R272" i="6"/>
  <c r="S272" i="6"/>
  <c r="P688" i="4" l="1"/>
  <c r="K691" i="4"/>
  <c r="N691" i="4"/>
  <c r="P690" i="4"/>
  <c r="J692" i="4"/>
  <c r="P689" i="4"/>
  <c r="F689" i="4"/>
  <c r="K680" i="4"/>
  <c r="K677" i="4"/>
  <c r="K674" i="4"/>
  <c r="K670" i="4"/>
  <c r="K666" i="4"/>
  <c r="K662" i="4"/>
  <c r="M309" i="4"/>
  <c r="M310" i="4" s="1"/>
  <c r="M311" i="4" s="1"/>
  <c r="M312" i="4" s="1"/>
  <c r="M313" i="4" s="1"/>
  <c r="M314" i="4" s="1"/>
  <c r="M315" i="4" s="1"/>
  <c r="M316" i="4" s="1"/>
  <c r="M317" i="4" s="1"/>
  <c r="M318" i="4" s="1"/>
  <c r="M319" i="4" s="1"/>
  <c r="M320" i="4" s="1"/>
  <c r="M321" i="4" s="1"/>
  <c r="M322" i="4" s="1"/>
  <c r="M323" i="4" s="1"/>
  <c r="M324" i="4" s="1"/>
  <c r="M325" i="4" s="1"/>
  <c r="P308" i="4"/>
  <c r="J605" i="4"/>
  <c r="J606" i="4" s="1"/>
  <c r="K657" i="4"/>
  <c r="K658" i="4" s="1"/>
  <c r="K621" i="4"/>
  <c r="K604" i="4"/>
  <c r="K637" i="4"/>
  <c r="J638" i="4"/>
  <c r="J623" i="4"/>
  <c r="K588" i="4"/>
  <c r="J588" i="4"/>
  <c r="K553" i="4"/>
  <c r="K570" i="4"/>
  <c r="J571" i="4"/>
  <c r="J554" i="4"/>
  <c r="K537" i="4"/>
  <c r="J537" i="4"/>
  <c r="K520" i="4"/>
  <c r="J521" i="4"/>
  <c r="K502" i="4"/>
  <c r="J503" i="4"/>
  <c r="K486" i="4"/>
  <c r="J487" i="4"/>
  <c r="K469" i="4"/>
  <c r="J469" i="4"/>
  <c r="F467" i="4"/>
  <c r="K402" i="4"/>
  <c r="M416" i="4"/>
  <c r="M417" i="4" s="1"/>
  <c r="M418" i="4" s="1"/>
  <c r="M419" i="4" s="1"/>
  <c r="M420" i="4" s="1"/>
  <c r="M421" i="4" s="1"/>
  <c r="M422" i="4" s="1"/>
  <c r="M423" i="4" s="1"/>
  <c r="M424" i="4" s="1"/>
  <c r="M425" i="4" s="1"/>
  <c r="M426" i="4" s="1"/>
  <c r="M427" i="4" s="1"/>
  <c r="M428" i="4" s="1"/>
  <c r="M429" i="4" s="1"/>
  <c r="M430" i="4" s="1"/>
  <c r="M431" i="4" s="1"/>
  <c r="M433" i="4" s="1"/>
  <c r="M434" i="4" s="1"/>
  <c r="M435" i="4" s="1"/>
  <c r="M436" i="4" s="1"/>
  <c r="M437" i="4" s="1"/>
  <c r="M438" i="4" s="1"/>
  <c r="M439" i="4" s="1"/>
  <c r="M440" i="4" s="1"/>
  <c r="M441" i="4" s="1"/>
  <c r="M442" i="4" s="1"/>
  <c r="M443" i="4" s="1"/>
  <c r="M444" i="4" s="1"/>
  <c r="M445" i="4" s="1"/>
  <c r="M446" i="4" s="1"/>
  <c r="M447" i="4" s="1"/>
  <c r="M448" i="4" s="1"/>
  <c r="M451" i="4" s="1"/>
  <c r="M452" i="4" s="1"/>
  <c r="M453" i="4" s="1"/>
  <c r="M454" i="4" s="1"/>
  <c r="M455" i="4" s="1"/>
  <c r="M456" i="4" s="1"/>
  <c r="M457" i="4" s="1"/>
  <c r="M458" i="4" s="1"/>
  <c r="M459" i="4" s="1"/>
  <c r="M460" i="4" s="1"/>
  <c r="M461" i="4" s="1"/>
  <c r="M462" i="4" s="1"/>
  <c r="M463" i="4" s="1"/>
  <c r="M464" i="4" s="1"/>
  <c r="M465" i="4" s="1"/>
  <c r="F402" i="4"/>
  <c r="J452" i="4"/>
  <c r="J436" i="4"/>
  <c r="J418" i="4"/>
  <c r="J402" i="4"/>
  <c r="F394" i="4"/>
  <c r="G394" i="4"/>
  <c r="J397" i="4"/>
  <c r="K394" i="4"/>
  <c r="G386" i="4"/>
  <c r="F378" i="4"/>
  <c r="G378" i="4"/>
  <c r="K378" i="4"/>
  <c r="G375" i="4"/>
  <c r="K375" i="4"/>
  <c r="J371" i="4"/>
  <c r="F368" i="4"/>
  <c r="F369" i="4" s="1"/>
  <c r="F370" i="4" s="1"/>
  <c r="F371" i="4" s="1"/>
  <c r="G368" i="4"/>
  <c r="K368" i="4"/>
  <c r="F364" i="4"/>
  <c r="G364" i="4"/>
  <c r="K364" i="4"/>
  <c r="F360" i="4"/>
  <c r="G360" i="4"/>
  <c r="J360" i="4"/>
  <c r="K360" i="4"/>
  <c r="G356" i="4"/>
  <c r="K351" i="4"/>
  <c r="F351" i="4"/>
  <c r="G351" i="4"/>
  <c r="J351" i="4"/>
  <c r="G347" i="4"/>
  <c r="G344" i="4"/>
  <c r="J340" i="4"/>
  <c r="G339" i="4"/>
  <c r="G340" i="4" s="1"/>
  <c r="K340" i="4"/>
  <c r="F340" i="4"/>
  <c r="K334" i="4"/>
  <c r="F335" i="4"/>
  <c r="G335" i="4"/>
  <c r="J335" i="4"/>
  <c r="G330" i="4"/>
  <c r="G331" i="4" s="1"/>
  <c r="K329" i="4"/>
  <c r="F327" i="4"/>
  <c r="J330" i="4"/>
  <c r="J331" i="4" s="1"/>
  <c r="K325" i="4"/>
  <c r="K321" i="4"/>
  <c r="J322" i="4"/>
  <c r="K316" i="4"/>
  <c r="K311" i="4"/>
  <c r="N311" i="4"/>
  <c r="F310" i="4"/>
  <c r="P293" i="4"/>
  <c r="K301" i="4"/>
  <c r="K298" i="4"/>
  <c r="F297" i="4"/>
  <c r="P294" i="4"/>
  <c r="N295" i="4"/>
  <c r="J296" i="4"/>
  <c r="P29" i="4"/>
  <c r="P15" i="4"/>
  <c r="P30" i="4"/>
  <c r="P37" i="4"/>
  <c r="P38" i="4"/>
  <c r="P45" i="4"/>
  <c r="P46" i="4"/>
  <c r="P53" i="4"/>
  <c r="N55" i="4"/>
  <c r="P55" i="4" s="1"/>
  <c r="P54" i="4"/>
  <c r="P14" i="4"/>
  <c r="P47" i="4"/>
  <c r="P39" i="4"/>
  <c r="P16" i="4"/>
  <c r="P24" i="4"/>
  <c r="P32" i="4"/>
  <c r="P40" i="4"/>
  <c r="P48" i="4"/>
  <c r="O12" i="4"/>
  <c r="P17" i="4"/>
  <c r="P25" i="4"/>
  <c r="P33" i="4"/>
  <c r="P41" i="4"/>
  <c r="P49" i="4"/>
  <c r="O13" i="4"/>
  <c r="O21" i="4"/>
  <c r="P13" i="4"/>
  <c r="P23" i="4"/>
  <c r="P18" i="4"/>
  <c r="P26" i="4"/>
  <c r="P34" i="4"/>
  <c r="P42" i="4"/>
  <c r="P50" i="4"/>
  <c r="O14" i="4"/>
  <c r="O22" i="4"/>
  <c r="P22" i="4"/>
  <c r="P31" i="4"/>
  <c r="P19" i="4"/>
  <c r="P27" i="4"/>
  <c r="P35" i="4"/>
  <c r="P43" i="4"/>
  <c r="P51" i="4"/>
  <c r="O15" i="4"/>
  <c r="O23" i="4"/>
  <c r="P21" i="4"/>
  <c r="P12" i="4"/>
  <c r="P20" i="4"/>
  <c r="P28" i="4"/>
  <c r="P36" i="4"/>
  <c r="P44" i="4"/>
  <c r="P52" i="4"/>
  <c r="O24" i="4"/>
  <c r="J279" i="4"/>
  <c r="J261" i="4"/>
  <c r="J244" i="4"/>
  <c r="J227" i="4"/>
  <c r="J210" i="4"/>
  <c r="J193" i="4"/>
  <c r="J176" i="4"/>
  <c r="J160" i="4"/>
  <c r="J142" i="4"/>
  <c r="J125" i="4"/>
  <c r="J108" i="4"/>
  <c r="J92" i="4"/>
  <c r="J74" i="4"/>
  <c r="J57" i="4"/>
  <c r="Q25" i="4"/>
  <c r="Q27" i="4" s="1"/>
  <c r="Q29" i="4" s="1"/>
  <c r="Q31" i="4" s="1"/>
  <c r="Q33" i="4" s="1"/>
  <c r="Q26" i="4"/>
  <c r="Q28" i="4" s="1"/>
  <c r="Q30" i="4" s="1"/>
  <c r="Q32"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Q151" i="4" s="1"/>
  <c r="Q152" i="4" s="1"/>
  <c r="Q153" i="4" s="1"/>
  <c r="Q154" i="4" s="1"/>
  <c r="Q155" i="4" s="1"/>
  <c r="Q156" i="4" s="1"/>
  <c r="Q157" i="4" s="1"/>
  <c r="Q158" i="4" s="1"/>
  <c r="Q159" i="4" s="1"/>
  <c r="Q160" i="4" s="1"/>
  <c r="Q161" i="4" s="1"/>
  <c r="Q162" i="4" s="1"/>
  <c r="Q163" i="4" s="1"/>
  <c r="Q164" i="4" s="1"/>
  <c r="Q165" i="4" s="1"/>
  <c r="Q166" i="4" s="1"/>
  <c r="Q167" i="4" s="1"/>
  <c r="Q168" i="4" s="1"/>
  <c r="Q169" i="4" s="1"/>
  <c r="Q170" i="4" s="1"/>
  <c r="Q171" i="4" s="1"/>
  <c r="Q172" i="4" s="1"/>
  <c r="Q173" i="4" s="1"/>
  <c r="Q174" i="4" s="1"/>
  <c r="Q175" i="4" s="1"/>
  <c r="Q176" i="4" s="1"/>
  <c r="Q177" i="4" s="1"/>
  <c r="Q178" i="4" s="1"/>
  <c r="Q179" i="4" s="1"/>
  <c r="Q180" i="4" s="1"/>
  <c r="Q181" i="4" s="1"/>
  <c r="Q182" i="4" s="1"/>
  <c r="Q183" i="4" s="1"/>
  <c r="Q184" i="4" s="1"/>
  <c r="Q185" i="4" s="1"/>
  <c r="Q186" i="4" s="1"/>
  <c r="Q187" i="4" s="1"/>
  <c r="Q188" i="4" s="1"/>
  <c r="Q189" i="4" s="1"/>
  <c r="Q190" i="4" s="1"/>
  <c r="Q191" i="4" s="1"/>
  <c r="Q192" i="4" s="1"/>
  <c r="Q193" i="4" s="1"/>
  <c r="Q194" i="4" s="1"/>
  <c r="Q195" i="4" s="1"/>
  <c r="Q196" i="4" s="1"/>
  <c r="Q197" i="4" s="1"/>
  <c r="Q198" i="4" s="1"/>
  <c r="Q199" i="4" s="1"/>
  <c r="Q200" i="4" s="1"/>
  <c r="Q201" i="4" s="1"/>
  <c r="Q202" i="4" s="1"/>
  <c r="Q203" i="4" s="1"/>
  <c r="Q204" i="4" s="1"/>
  <c r="Q205" i="4" s="1"/>
  <c r="Q206" i="4" s="1"/>
  <c r="Q207" i="4" s="1"/>
  <c r="Q208" i="4" s="1"/>
  <c r="Q209" i="4" s="1"/>
  <c r="Q210" i="4" s="1"/>
  <c r="Q211" i="4" s="1"/>
  <c r="Q212" i="4" s="1"/>
  <c r="Q213" i="4" s="1"/>
  <c r="Q214" i="4" s="1"/>
  <c r="Q215" i="4" s="1"/>
  <c r="Q216" i="4" s="1"/>
  <c r="Q217" i="4" s="1"/>
  <c r="Q218" i="4" s="1"/>
  <c r="Q219" i="4" s="1"/>
  <c r="Q220" i="4" s="1"/>
  <c r="Q221" i="4" s="1"/>
  <c r="Q222" i="4" s="1"/>
  <c r="Q223" i="4" s="1"/>
  <c r="Q224" i="4" s="1"/>
  <c r="Q225" i="4" s="1"/>
  <c r="Q226" i="4" s="1"/>
  <c r="Q227" i="4" s="1"/>
  <c r="Q228" i="4" s="1"/>
  <c r="Q229" i="4" s="1"/>
  <c r="Q230" i="4" s="1"/>
  <c r="Q231" i="4" s="1"/>
  <c r="Q232" i="4" s="1"/>
  <c r="Q233" i="4" s="1"/>
  <c r="Q234" i="4" s="1"/>
  <c r="Q235" i="4" s="1"/>
  <c r="Q236" i="4" s="1"/>
  <c r="Q237" i="4" s="1"/>
  <c r="Q238" i="4" s="1"/>
  <c r="Q239" i="4" s="1"/>
  <c r="Q240" i="4" s="1"/>
  <c r="Q241" i="4" s="1"/>
  <c r="Q242" i="4" s="1"/>
  <c r="Q243" i="4" s="1"/>
  <c r="Q244" i="4" s="1"/>
  <c r="Q245" i="4" s="1"/>
  <c r="Q246" i="4" s="1"/>
  <c r="Q247" i="4" s="1"/>
  <c r="Q248" i="4" s="1"/>
  <c r="Q249" i="4" s="1"/>
  <c r="Q250" i="4" s="1"/>
  <c r="Q251" i="4" s="1"/>
  <c r="Q252" i="4" s="1"/>
  <c r="Q253" i="4" s="1"/>
  <c r="Q254" i="4" s="1"/>
  <c r="Q255" i="4" s="1"/>
  <c r="Q256" i="4" s="1"/>
  <c r="Q257" i="4" s="1"/>
  <c r="Q258" i="4" s="1"/>
  <c r="Q259" i="4" s="1"/>
  <c r="Q260" i="4" s="1"/>
  <c r="Q261" i="4" s="1"/>
  <c r="Q262" i="4" s="1"/>
  <c r="Q263" i="4" s="1"/>
  <c r="Q264" i="4" s="1"/>
  <c r="Q265" i="4" s="1"/>
  <c r="Q266" i="4" s="1"/>
  <c r="Q267" i="4" s="1"/>
  <c r="Q268" i="4" s="1"/>
  <c r="Q269" i="4" s="1"/>
  <c r="Q270" i="4" s="1"/>
  <c r="Q271" i="4" s="1"/>
  <c r="Q272" i="4" s="1"/>
  <c r="Q273" i="4" s="1"/>
  <c r="Q274" i="4" s="1"/>
  <c r="Q275" i="4" s="1"/>
  <c r="Q276" i="4" s="1"/>
  <c r="Q277" i="4" s="1"/>
  <c r="Q278" i="4" s="1"/>
  <c r="Q279" i="4" s="1"/>
  <c r="Q280" i="4" s="1"/>
  <c r="Q281" i="4" s="1"/>
  <c r="Q282" i="4" s="1"/>
  <c r="Q283" i="4" s="1"/>
  <c r="Q284" i="4" s="1"/>
  <c r="Q285" i="4" s="1"/>
  <c r="Q286" i="4" s="1"/>
  <c r="Q287" i="4" s="1"/>
  <c r="Q288" i="4" s="1"/>
  <c r="Q289" i="4" s="1"/>
  <c r="Q290" i="4" s="1"/>
  <c r="Q291" i="4" s="1"/>
  <c r="Q292" i="4" s="1"/>
  <c r="Q293" i="4" s="1"/>
  <c r="Q294" i="4" s="1"/>
  <c r="Q295" i="4" s="1"/>
  <c r="Q296" i="4" s="1"/>
  <c r="Q297" i="4" s="1"/>
  <c r="Q298" i="4" s="1"/>
  <c r="Q299" i="4" s="1"/>
  <c r="Q300" i="4" s="1"/>
  <c r="Q301" i="4" s="1"/>
  <c r="Q302" i="4" s="1"/>
  <c r="Q303" i="4" s="1"/>
  <c r="Q304" i="4" s="1"/>
  <c r="Q305" i="4" s="1"/>
  <c r="Q306" i="4" s="1"/>
  <c r="Q307" i="4" s="1"/>
  <c r="Q308" i="4" s="1"/>
  <c r="Q309" i="4" s="1"/>
  <c r="Q310" i="4" s="1"/>
  <c r="Q311" i="4" s="1"/>
  <c r="Q312" i="4" s="1"/>
  <c r="Q313" i="4" s="1"/>
  <c r="Q314" i="4" s="1"/>
  <c r="Q315" i="4" s="1"/>
  <c r="Q316" i="4" s="1"/>
  <c r="Q317" i="4" s="1"/>
  <c r="Q318" i="4" s="1"/>
  <c r="Q319" i="4" s="1"/>
  <c r="Q320" i="4" s="1"/>
  <c r="Q321" i="4" s="1"/>
  <c r="Q322" i="4" s="1"/>
  <c r="Q323" i="4" s="1"/>
  <c r="Q324" i="4" s="1"/>
  <c r="Q325" i="4" s="1"/>
  <c r="Q326" i="4" s="1"/>
  <c r="Q327" i="4" s="1"/>
  <c r="Q328" i="4" s="1"/>
  <c r="Q329" i="4" s="1"/>
  <c r="Q330" i="4" s="1"/>
  <c r="Q331" i="4" s="1"/>
  <c r="Q332" i="4" s="1"/>
  <c r="Q333" i="4" s="1"/>
  <c r="Q334" i="4" s="1"/>
  <c r="Q335" i="4" s="1"/>
  <c r="Q336" i="4" s="1"/>
  <c r="Q337" i="4" s="1"/>
  <c r="Q338" i="4" s="1"/>
  <c r="Q339" i="4" s="1"/>
  <c r="Q340" i="4" s="1"/>
  <c r="Q341" i="4" s="1"/>
  <c r="Q342" i="4" s="1"/>
  <c r="Q343" i="4" s="1"/>
  <c r="Q344" i="4" s="1"/>
  <c r="Q345" i="4" s="1"/>
  <c r="Q346" i="4" s="1"/>
  <c r="Q347" i="4" s="1"/>
  <c r="Q348" i="4" s="1"/>
  <c r="Q349" i="4" s="1"/>
  <c r="Q350" i="4" s="1"/>
  <c r="Q351" i="4" s="1"/>
  <c r="Q352" i="4" s="1"/>
  <c r="Q353" i="4" s="1"/>
  <c r="Q354" i="4" s="1"/>
  <c r="Q355" i="4" s="1"/>
  <c r="Q356" i="4" s="1"/>
  <c r="Q357" i="4" s="1"/>
  <c r="Q358" i="4" s="1"/>
  <c r="Q359" i="4" s="1"/>
  <c r="Q360" i="4" s="1"/>
  <c r="Q361" i="4" s="1"/>
  <c r="Q362" i="4" s="1"/>
  <c r="Q363" i="4" s="1"/>
  <c r="Q364" i="4" s="1"/>
  <c r="Q365" i="4" s="1"/>
  <c r="Q366" i="4" s="1"/>
  <c r="Q367" i="4" s="1"/>
  <c r="Q368" i="4" s="1"/>
  <c r="Q369" i="4" s="1"/>
  <c r="Q370" i="4" s="1"/>
  <c r="Q371" i="4" s="1"/>
  <c r="Q372" i="4" s="1"/>
  <c r="Q373" i="4" s="1"/>
  <c r="Q374" i="4" s="1"/>
  <c r="Q375" i="4" s="1"/>
  <c r="Q376" i="4" s="1"/>
  <c r="Q377" i="4" s="1"/>
  <c r="Q378" i="4" s="1"/>
  <c r="Q379" i="4" s="1"/>
  <c r="Q380" i="4" s="1"/>
  <c r="Q381" i="4" s="1"/>
  <c r="Q382" i="4" s="1"/>
  <c r="Q383" i="4" s="1"/>
  <c r="Q384" i="4" s="1"/>
  <c r="Q385" i="4" s="1"/>
  <c r="Q386" i="4" s="1"/>
  <c r="Q387" i="4" s="1"/>
  <c r="Q388" i="4" s="1"/>
  <c r="Q389" i="4" s="1"/>
  <c r="Q390" i="4" s="1"/>
  <c r="Q391" i="4" s="1"/>
  <c r="Q392" i="4" s="1"/>
  <c r="Q393" i="4" s="1"/>
  <c r="Q394" i="4" s="1"/>
  <c r="Q395" i="4" s="1"/>
  <c r="Q396" i="4" s="1"/>
  <c r="Q397" i="4" s="1"/>
  <c r="Q398" i="4" s="1"/>
  <c r="Q399" i="4" s="1"/>
  <c r="Q400" i="4" s="1"/>
  <c r="Q401" i="4" s="1"/>
  <c r="Q402" i="4" s="1"/>
  <c r="Q403" i="4" s="1"/>
  <c r="Q404" i="4" s="1"/>
  <c r="Q405" i="4" s="1"/>
  <c r="Q406" i="4" s="1"/>
  <c r="Q407" i="4" s="1"/>
  <c r="Q408" i="4" s="1"/>
  <c r="Q409" i="4" s="1"/>
  <c r="Q410" i="4" s="1"/>
  <c r="Q411" i="4" s="1"/>
  <c r="Q412" i="4" s="1"/>
  <c r="Q413" i="4" s="1"/>
  <c r="Q414" i="4" s="1"/>
  <c r="Q415" i="4" s="1"/>
  <c r="Q416" i="4" s="1"/>
  <c r="Q417" i="4" s="1"/>
  <c r="Q418" i="4" s="1"/>
  <c r="Q419" i="4" s="1"/>
  <c r="Q420" i="4" s="1"/>
  <c r="Q421" i="4" s="1"/>
  <c r="Q422" i="4" s="1"/>
  <c r="Q423" i="4" s="1"/>
  <c r="Q424" i="4" s="1"/>
  <c r="Q425" i="4" s="1"/>
  <c r="Q426" i="4" s="1"/>
  <c r="Q427" i="4" s="1"/>
  <c r="Q428" i="4" s="1"/>
  <c r="Q429" i="4" s="1"/>
  <c r="Q430" i="4" s="1"/>
  <c r="Q431" i="4" s="1"/>
  <c r="Q432" i="4" s="1"/>
  <c r="Q433" i="4" s="1"/>
  <c r="Q434" i="4" s="1"/>
  <c r="Q435" i="4" s="1"/>
  <c r="Q436" i="4" s="1"/>
  <c r="Q437" i="4" s="1"/>
  <c r="Q438" i="4" s="1"/>
  <c r="Q439" i="4" s="1"/>
  <c r="Q440" i="4" s="1"/>
  <c r="Q441" i="4" s="1"/>
  <c r="Q442" i="4" s="1"/>
  <c r="Q443" i="4" s="1"/>
  <c r="Q444" i="4" s="1"/>
  <c r="Q445" i="4" s="1"/>
  <c r="Q446" i="4" s="1"/>
  <c r="Q447" i="4" s="1"/>
  <c r="Q448" i="4" s="1"/>
  <c r="Q449" i="4" s="1"/>
  <c r="Q450" i="4" s="1"/>
  <c r="Q451" i="4" s="1"/>
  <c r="Q452" i="4" s="1"/>
  <c r="Q453" i="4" s="1"/>
  <c r="Q454" i="4" s="1"/>
  <c r="Q455" i="4" s="1"/>
  <c r="Q456" i="4" s="1"/>
  <c r="Q457" i="4" s="1"/>
  <c r="Q458" i="4" s="1"/>
  <c r="Q459" i="4" s="1"/>
  <c r="Q460" i="4" s="1"/>
  <c r="Q461" i="4" s="1"/>
  <c r="Q462" i="4" s="1"/>
  <c r="Q463" i="4" s="1"/>
  <c r="Q464" i="4" s="1"/>
  <c r="Q465" i="4" s="1"/>
  <c r="Q466" i="4" s="1"/>
  <c r="Q467" i="4" s="1"/>
  <c r="Q468" i="4" s="1"/>
  <c r="Q469" i="4" s="1"/>
  <c r="Q470" i="4" s="1"/>
  <c r="Q471" i="4" s="1"/>
  <c r="Q472" i="4" s="1"/>
  <c r="Q473" i="4" s="1"/>
  <c r="Q474" i="4" s="1"/>
  <c r="Q475" i="4" s="1"/>
  <c r="Q476" i="4" s="1"/>
  <c r="Q477" i="4" s="1"/>
  <c r="Q478" i="4" s="1"/>
  <c r="Q479" i="4" s="1"/>
  <c r="Q480" i="4" s="1"/>
  <c r="Q481" i="4" s="1"/>
  <c r="Q482" i="4" s="1"/>
  <c r="Q483" i="4" s="1"/>
  <c r="Q484" i="4" s="1"/>
  <c r="Q485" i="4" s="1"/>
  <c r="Q486" i="4" s="1"/>
  <c r="Q487" i="4" s="1"/>
  <c r="Q488" i="4" s="1"/>
  <c r="Q489" i="4" s="1"/>
  <c r="Q490" i="4" s="1"/>
  <c r="Q491" i="4" s="1"/>
  <c r="Q492" i="4" s="1"/>
  <c r="Q493" i="4" s="1"/>
  <c r="Q494" i="4" s="1"/>
  <c r="Q495" i="4" s="1"/>
  <c r="Q496" i="4" s="1"/>
  <c r="Q497" i="4" s="1"/>
  <c r="Q498" i="4" s="1"/>
  <c r="Q499" i="4" s="1"/>
  <c r="Q500" i="4" s="1"/>
  <c r="Q501" i="4" s="1"/>
  <c r="Q502" i="4" s="1"/>
  <c r="Q503" i="4" s="1"/>
  <c r="Q504" i="4" s="1"/>
  <c r="Q505" i="4" s="1"/>
  <c r="Q506" i="4" s="1"/>
  <c r="Q507" i="4" s="1"/>
  <c r="Q508" i="4" s="1"/>
  <c r="Q509" i="4" s="1"/>
  <c r="Q510" i="4" s="1"/>
  <c r="Q511" i="4" s="1"/>
  <c r="Q512" i="4" s="1"/>
  <c r="Q513" i="4" s="1"/>
  <c r="Q514" i="4" s="1"/>
  <c r="Q515" i="4" s="1"/>
  <c r="Q516" i="4" s="1"/>
  <c r="Q517" i="4" s="1"/>
  <c r="Q518" i="4" s="1"/>
  <c r="Q519" i="4" s="1"/>
  <c r="Q520" i="4" s="1"/>
  <c r="Q521" i="4" s="1"/>
  <c r="Q522" i="4" s="1"/>
  <c r="Q523" i="4" s="1"/>
  <c r="Q524" i="4" s="1"/>
  <c r="Q525" i="4" s="1"/>
  <c r="Q526" i="4" s="1"/>
  <c r="Q527" i="4" s="1"/>
  <c r="Q528" i="4" s="1"/>
  <c r="Q529" i="4" s="1"/>
  <c r="Q530" i="4" s="1"/>
  <c r="Q531" i="4" s="1"/>
  <c r="Q532" i="4" s="1"/>
  <c r="Q533" i="4" s="1"/>
  <c r="Q534" i="4" s="1"/>
  <c r="Q535" i="4" s="1"/>
  <c r="Q536" i="4" s="1"/>
  <c r="Q537" i="4" s="1"/>
  <c r="Q538" i="4" s="1"/>
  <c r="Q539" i="4" s="1"/>
  <c r="Q540" i="4" s="1"/>
  <c r="Q541" i="4" s="1"/>
  <c r="Q542" i="4" s="1"/>
  <c r="Q543" i="4" s="1"/>
  <c r="Q544" i="4" s="1"/>
  <c r="Q545" i="4" s="1"/>
  <c r="Q546" i="4" s="1"/>
  <c r="Q547" i="4" s="1"/>
  <c r="Q548" i="4" s="1"/>
  <c r="Q549" i="4" s="1"/>
  <c r="Q550" i="4" s="1"/>
  <c r="Q551" i="4" s="1"/>
  <c r="Q552" i="4" s="1"/>
  <c r="Q553" i="4" s="1"/>
  <c r="Q554" i="4" s="1"/>
  <c r="Q555" i="4" s="1"/>
  <c r="Q556" i="4" s="1"/>
  <c r="Q557" i="4" s="1"/>
  <c r="Q558" i="4" s="1"/>
  <c r="Q559" i="4" s="1"/>
  <c r="Q560" i="4" s="1"/>
  <c r="Q561" i="4" s="1"/>
  <c r="Q562" i="4" s="1"/>
  <c r="Q563" i="4" s="1"/>
  <c r="Q564" i="4" s="1"/>
  <c r="Q565" i="4" s="1"/>
  <c r="Q566" i="4" s="1"/>
  <c r="Q567" i="4" s="1"/>
  <c r="Q568" i="4" s="1"/>
  <c r="Q569" i="4" s="1"/>
  <c r="Q570" i="4" s="1"/>
  <c r="Q571" i="4" s="1"/>
  <c r="Q572" i="4" s="1"/>
  <c r="Q573" i="4" s="1"/>
  <c r="Q574" i="4" s="1"/>
  <c r="Q575" i="4" s="1"/>
  <c r="Q576" i="4" s="1"/>
  <c r="Q577" i="4" s="1"/>
  <c r="Q578" i="4" s="1"/>
  <c r="Q579" i="4" s="1"/>
  <c r="Q580" i="4" s="1"/>
  <c r="Q581" i="4" s="1"/>
  <c r="Q582" i="4" s="1"/>
  <c r="Q583" i="4" s="1"/>
  <c r="Q584" i="4" s="1"/>
  <c r="Q585" i="4" s="1"/>
  <c r="Q586" i="4" s="1"/>
  <c r="Q587" i="4" s="1"/>
  <c r="Q588" i="4" s="1"/>
  <c r="Q589" i="4" s="1"/>
  <c r="Q590" i="4" s="1"/>
  <c r="Q591" i="4" s="1"/>
  <c r="Q592" i="4" s="1"/>
  <c r="Q593" i="4" s="1"/>
  <c r="Q594" i="4" s="1"/>
  <c r="Q595" i="4" s="1"/>
  <c r="Q596" i="4" s="1"/>
  <c r="Q597" i="4" s="1"/>
  <c r="Q598" i="4" s="1"/>
  <c r="Q599" i="4" s="1"/>
  <c r="Q600" i="4" s="1"/>
  <c r="Q601" i="4" s="1"/>
  <c r="Q602" i="4" s="1"/>
  <c r="Q603" i="4" s="1"/>
  <c r="Q604" i="4" s="1"/>
  <c r="Q605" i="4" s="1"/>
  <c r="Q606" i="4" s="1"/>
  <c r="Q607" i="4" s="1"/>
  <c r="Q608" i="4" s="1"/>
  <c r="Q609" i="4" s="1"/>
  <c r="Q610" i="4" s="1"/>
  <c r="Q611" i="4" s="1"/>
  <c r="Q612" i="4" s="1"/>
  <c r="Q613" i="4" s="1"/>
  <c r="Q614" i="4" s="1"/>
  <c r="Q615" i="4" s="1"/>
  <c r="Q616" i="4" s="1"/>
  <c r="Q617" i="4" s="1"/>
  <c r="Q618" i="4" s="1"/>
  <c r="Q619" i="4" s="1"/>
  <c r="Q620" i="4" s="1"/>
  <c r="Q621" i="4" s="1"/>
  <c r="Q622" i="4" s="1"/>
  <c r="Q623" i="4" s="1"/>
  <c r="Q624" i="4" s="1"/>
  <c r="Q625" i="4" s="1"/>
  <c r="Q626" i="4" s="1"/>
  <c r="Q627" i="4" s="1"/>
  <c r="Q628" i="4" s="1"/>
  <c r="Q629" i="4" s="1"/>
  <c r="Q630" i="4" s="1"/>
  <c r="Q631" i="4" s="1"/>
  <c r="Q632" i="4" s="1"/>
  <c r="Q633" i="4" s="1"/>
  <c r="Q634" i="4" s="1"/>
  <c r="Q635" i="4" s="1"/>
  <c r="Q636" i="4" s="1"/>
  <c r="Q637" i="4" s="1"/>
  <c r="Q638" i="4" s="1"/>
  <c r="Q639" i="4" s="1"/>
  <c r="Q640" i="4" s="1"/>
  <c r="Q641" i="4" s="1"/>
  <c r="Q642" i="4" s="1"/>
  <c r="Q643" i="4" s="1"/>
  <c r="Q644" i="4" s="1"/>
  <c r="Q645" i="4" s="1"/>
  <c r="Q646" i="4" s="1"/>
  <c r="Q647" i="4" s="1"/>
  <c r="Q648" i="4" s="1"/>
  <c r="Q649" i="4" s="1"/>
  <c r="Q650" i="4" s="1"/>
  <c r="Q651" i="4" s="1"/>
  <c r="Q652" i="4" s="1"/>
  <c r="Q653" i="4" s="1"/>
  <c r="Q654" i="4" s="1"/>
  <c r="Q655" i="4" s="1"/>
  <c r="Q656" i="4" s="1"/>
  <c r="Q657" i="4" s="1"/>
  <c r="Q658" i="4" s="1"/>
  <c r="Q659" i="4" s="1"/>
  <c r="Q660" i="4" s="1"/>
  <c r="Q661" i="4" s="1"/>
  <c r="Q662" i="4" s="1"/>
  <c r="Q663" i="4" s="1"/>
  <c r="Q664" i="4" s="1"/>
  <c r="Q665" i="4" s="1"/>
  <c r="Q666" i="4" s="1"/>
  <c r="Q667" i="4" s="1"/>
  <c r="Q668" i="4" s="1"/>
  <c r="Q669" i="4" s="1"/>
  <c r="Q670" i="4" s="1"/>
  <c r="Q671" i="4" s="1"/>
  <c r="Q672" i="4" s="1"/>
  <c r="Q673" i="4" s="1"/>
  <c r="Q674" i="4" s="1"/>
  <c r="Q675" i="4" s="1"/>
  <c r="Q676" i="4" s="1"/>
  <c r="Q677" i="4" s="1"/>
  <c r="Q678" i="4" s="1"/>
  <c r="Q679" i="4" s="1"/>
  <c r="Q680" i="4" s="1"/>
  <c r="Q681" i="4" s="1"/>
  <c r="Q682" i="4" s="1"/>
  <c r="Q683" i="4" s="1"/>
  <c r="Q684" i="4" s="1"/>
  <c r="Q685" i="4" s="1"/>
  <c r="Q686" i="4" s="1"/>
  <c r="Q687" i="4" s="1"/>
  <c r="Q688" i="4" s="1"/>
  <c r="Q689" i="4" s="1"/>
  <c r="Q690" i="4" s="1"/>
  <c r="Q691" i="4" s="1"/>
  <c r="Q692" i="4" s="1"/>
  <c r="Q693" i="4" s="1"/>
  <c r="Q694" i="4" s="1"/>
  <c r="Q695" i="4" s="1"/>
  <c r="Q696" i="4" s="1"/>
  <c r="Q697" i="4" s="1"/>
  <c r="Q698" i="4" s="1"/>
  <c r="Q699" i="4" s="1"/>
  <c r="Q700" i="4" s="1"/>
  <c r="Q701" i="4" s="1"/>
  <c r="Q702" i="4" s="1"/>
  <c r="Q703" i="4" s="1"/>
  <c r="Q704" i="4" s="1"/>
  <c r="Q705" i="4" s="1"/>
  <c r="Q706" i="4" s="1"/>
  <c r="Q707" i="4" s="1"/>
  <c r="Q708" i="4" s="1"/>
  <c r="Q709" i="4" s="1"/>
  <c r="Q710" i="4" s="1"/>
  <c r="Q711" i="4" s="1"/>
  <c r="Q712" i="4" s="1"/>
  <c r="Q713" i="4" s="1"/>
  <c r="Q714" i="4" s="1"/>
  <c r="Q715" i="4" s="1"/>
  <c r="Q716" i="4" s="1"/>
  <c r="Q717" i="4" s="1"/>
  <c r="Q718" i="4" s="1"/>
  <c r="Q719" i="4" s="1"/>
  <c r="Q720" i="4" s="1"/>
  <c r="Q721" i="4" s="1"/>
  <c r="Q722" i="4" s="1"/>
  <c r="Q723" i="4" s="1"/>
  <c r="Q724" i="4" s="1"/>
  <c r="Q725" i="4" s="1"/>
  <c r="Q726" i="4" s="1"/>
  <c r="Q727" i="4" s="1"/>
  <c r="Q728" i="4" s="1"/>
  <c r="Q729" i="4" s="1"/>
  <c r="Q730" i="4" s="1"/>
  <c r="Q731" i="4" s="1"/>
  <c r="Q732" i="4" s="1"/>
  <c r="Q733" i="4" s="1"/>
  <c r="Q734" i="4" s="1"/>
  <c r="Q735" i="4" s="1"/>
  <c r="Q736" i="4" s="1"/>
  <c r="Q737" i="4" s="1"/>
  <c r="Q738" i="4" s="1"/>
  <c r="Q739" i="4" s="1"/>
  <c r="Q740" i="4" s="1"/>
  <c r="Q741" i="4" s="1"/>
  <c r="Q742" i="4" s="1"/>
  <c r="Q743" i="4" s="1"/>
  <c r="Q744" i="4" s="1"/>
  <c r="Q745" i="4" s="1"/>
  <c r="Q746" i="4" s="1"/>
  <c r="Q747" i="4" s="1"/>
  <c r="Q748" i="4" s="1"/>
  <c r="Q749" i="4" s="1"/>
  <c r="Q750" i="4" s="1"/>
  <c r="Q751" i="4" s="1"/>
  <c r="Q752" i="4" s="1"/>
  <c r="M9" i="4"/>
  <c r="L9" i="4"/>
  <c r="F690" i="4" l="1"/>
  <c r="J693" i="4"/>
  <c r="N692" i="4"/>
  <c r="P691" i="4"/>
  <c r="K692" i="4"/>
  <c r="P309" i="4"/>
  <c r="P310" i="4"/>
  <c r="K622" i="4"/>
  <c r="K605" i="4"/>
  <c r="N56" i="4"/>
  <c r="N57" i="4" s="1"/>
  <c r="J639" i="4"/>
  <c r="K638" i="4"/>
  <c r="J624" i="4"/>
  <c r="J607" i="4"/>
  <c r="J589" i="4"/>
  <c r="K589" i="4"/>
  <c r="K554" i="4"/>
  <c r="K555" i="4" s="1"/>
  <c r="J572" i="4"/>
  <c r="K571" i="4"/>
  <c r="J555" i="4"/>
  <c r="J538" i="4"/>
  <c r="K538" i="4"/>
  <c r="J522" i="4"/>
  <c r="K521" i="4"/>
  <c r="J504" i="4"/>
  <c r="K503" i="4"/>
  <c r="J488" i="4"/>
  <c r="K487" i="4"/>
  <c r="F468" i="4"/>
  <c r="J470" i="4"/>
  <c r="K470" i="4"/>
  <c r="K403" i="4"/>
  <c r="F403" i="4"/>
  <c r="J453" i="4"/>
  <c r="J437" i="4"/>
  <c r="J419" i="4"/>
  <c r="J403" i="4"/>
  <c r="F395" i="4"/>
  <c r="F396" i="4" s="1"/>
  <c r="K395" i="4"/>
  <c r="G395" i="4"/>
  <c r="K369" i="4"/>
  <c r="G369" i="4"/>
  <c r="G370" i="4" s="1"/>
  <c r="G371" i="4" s="1"/>
  <c r="F365" i="4"/>
  <c r="K365" i="4"/>
  <c r="G365" i="4"/>
  <c r="G352" i="4"/>
  <c r="F352" i="4"/>
  <c r="K352" i="4"/>
  <c r="J352" i="4"/>
  <c r="J341" i="4"/>
  <c r="F341" i="4"/>
  <c r="G341" i="4"/>
  <c r="K341" i="4"/>
  <c r="J336" i="4"/>
  <c r="F336" i="4"/>
  <c r="K335" i="4"/>
  <c r="G336" i="4"/>
  <c r="F328" i="4"/>
  <c r="K330" i="4"/>
  <c r="K331" i="4" s="1"/>
  <c r="K322" i="4"/>
  <c r="K312" i="4"/>
  <c r="F311" i="4"/>
  <c r="N312" i="4"/>
  <c r="P311" i="4"/>
  <c r="K302" i="4"/>
  <c r="K303" i="4" s="1"/>
  <c r="F298" i="4"/>
  <c r="J297" i="4"/>
  <c r="P295" i="4"/>
  <c r="N296" i="4"/>
  <c r="J280" i="4"/>
  <c r="J262" i="4"/>
  <c r="J245" i="4"/>
  <c r="J228" i="4"/>
  <c r="J211" i="4"/>
  <c r="J194" i="4"/>
  <c r="J177" i="4"/>
  <c r="J161" i="4"/>
  <c r="J143" i="4"/>
  <c r="J126" i="4"/>
  <c r="J109" i="4"/>
  <c r="J93" i="4"/>
  <c r="J75" i="4"/>
  <c r="J58" i="4"/>
  <c r="D12" i="4"/>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C12" i="4"/>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B12" i="4"/>
  <c r="K693" i="4" l="1"/>
  <c r="P692" i="4"/>
  <c r="N693" i="4"/>
  <c r="F691" i="4"/>
  <c r="P56" i="4"/>
  <c r="K623" i="4"/>
  <c r="K624" i="4" s="1"/>
  <c r="K606" i="4"/>
  <c r="P312" i="4"/>
  <c r="N313" i="4"/>
  <c r="K639" i="4"/>
  <c r="J640" i="4"/>
  <c r="J625" i="4"/>
  <c r="J608" i="4"/>
  <c r="K590" i="4"/>
  <c r="J590" i="4"/>
  <c r="K572" i="4"/>
  <c r="J573" i="4"/>
  <c r="J556" i="4"/>
  <c r="K556" i="4"/>
  <c r="K539" i="4"/>
  <c r="J539" i="4"/>
  <c r="K522" i="4"/>
  <c r="J523" i="4"/>
  <c r="K504" i="4"/>
  <c r="J505" i="4"/>
  <c r="J489" i="4"/>
  <c r="K488" i="4"/>
  <c r="J471" i="4"/>
  <c r="F469" i="4"/>
  <c r="K471" i="4"/>
  <c r="K404" i="4"/>
  <c r="F404" i="4"/>
  <c r="J454" i="4"/>
  <c r="J438" i="4"/>
  <c r="J420" i="4"/>
  <c r="J404" i="4"/>
  <c r="K396" i="4"/>
  <c r="G396" i="4"/>
  <c r="F397" i="4"/>
  <c r="K370" i="4"/>
  <c r="K336" i="4"/>
  <c r="F329" i="4"/>
  <c r="F312" i="4"/>
  <c r="F313" i="4" s="1"/>
  <c r="F314" i="4" s="1"/>
  <c r="F315" i="4" s="1"/>
  <c r="F316" i="4" s="1"/>
  <c r="F317" i="4" s="1"/>
  <c r="F318" i="4" s="1"/>
  <c r="F319" i="4" s="1"/>
  <c r="F320" i="4" s="1"/>
  <c r="F321" i="4" s="1"/>
  <c r="F322" i="4" s="1"/>
  <c r="F323" i="4" s="1"/>
  <c r="F324" i="4" s="1"/>
  <c r="F325" i="4" s="1"/>
  <c r="F299" i="4"/>
  <c r="P296" i="4"/>
  <c r="N297" i="4"/>
  <c r="J298" i="4"/>
  <c r="C54" i="4"/>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J281" i="4"/>
  <c r="J263" i="4"/>
  <c r="J246" i="4"/>
  <c r="J229" i="4"/>
  <c r="J212" i="4"/>
  <c r="J195" i="4"/>
  <c r="J178" i="4"/>
  <c r="J162" i="4"/>
  <c r="J144" i="4"/>
  <c r="J127" i="4"/>
  <c r="J110" i="4"/>
  <c r="J94" i="4"/>
  <c r="J76" i="4"/>
  <c r="J59" i="4"/>
  <c r="P57" i="4"/>
  <c r="N58" i="4"/>
  <c r="B13" i="4"/>
  <c r="V13" i="4" s="1"/>
  <c r="V12" i="4"/>
  <c r="V11" i="4"/>
  <c r="U12" i="4"/>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56" i="4" s="1"/>
  <c r="U57" i="4" s="1"/>
  <c r="U58" i="4" s="1"/>
  <c r="U59" i="4" s="1"/>
  <c r="U60" i="4" s="1"/>
  <c r="U61" i="4" s="1"/>
  <c r="U62" i="4" s="1"/>
  <c r="U63" i="4" s="1"/>
  <c r="U64" i="4" s="1"/>
  <c r="U65" i="4" s="1"/>
  <c r="U66" i="4" s="1"/>
  <c r="U67" i="4" s="1"/>
  <c r="U68" i="4" s="1"/>
  <c r="U69" i="4" s="1"/>
  <c r="U70" i="4" s="1"/>
  <c r="U71" i="4" s="1"/>
  <c r="U72" i="4" s="1"/>
  <c r="U73" i="4" s="1"/>
  <c r="U74" i="4" s="1"/>
  <c r="U75" i="4" s="1"/>
  <c r="U76" i="4" s="1"/>
  <c r="U77" i="4" s="1"/>
  <c r="U78" i="4" s="1"/>
  <c r="U79" i="4" s="1"/>
  <c r="U80" i="4" s="1"/>
  <c r="U81" i="4" s="1"/>
  <c r="U82" i="4" s="1"/>
  <c r="U83" i="4" s="1"/>
  <c r="U84" i="4" s="1"/>
  <c r="U85" i="4" s="1"/>
  <c r="U86" i="4" s="1"/>
  <c r="U87" i="4" s="1"/>
  <c r="U88" i="4" s="1"/>
  <c r="U89" i="4" s="1"/>
  <c r="U90" i="4" s="1"/>
  <c r="U91" i="4" s="1"/>
  <c r="U92" i="4" s="1"/>
  <c r="U93" i="4" s="1"/>
  <c r="U94" i="4" s="1"/>
  <c r="U95" i="4" s="1"/>
  <c r="U96" i="4" s="1"/>
  <c r="U97" i="4" s="1"/>
  <c r="U98" i="4" s="1"/>
  <c r="U99" i="4" s="1"/>
  <c r="U100" i="4" s="1"/>
  <c r="U101" i="4" s="1"/>
  <c r="U102" i="4" s="1"/>
  <c r="U103" i="4" s="1"/>
  <c r="U104" i="4" s="1"/>
  <c r="U105" i="4" s="1"/>
  <c r="U106" i="4" s="1"/>
  <c r="U107" i="4" s="1"/>
  <c r="U108" i="4" s="1"/>
  <c r="U109" i="4" s="1"/>
  <c r="U110" i="4" s="1"/>
  <c r="U111" i="4" s="1"/>
  <c r="U112" i="4" s="1"/>
  <c r="U113" i="4" s="1"/>
  <c r="U114" i="4" s="1"/>
  <c r="U115" i="4" s="1"/>
  <c r="U116" i="4" s="1"/>
  <c r="U117" i="4" s="1"/>
  <c r="U118" i="4" s="1"/>
  <c r="U119" i="4" s="1"/>
  <c r="U120" i="4" s="1"/>
  <c r="U121" i="4" s="1"/>
  <c r="U122" i="4" s="1"/>
  <c r="U123" i="4" s="1"/>
  <c r="U124" i="4" s="1"/>
  <c r="U125" i="4" s="1"/>
  <c r="U126" i="4" s="1"/>
  <c r="U127" i="4" s="1"/>
  <c r="U128" i="4" s="1"/>
  <c r="U129" i="4" s="1"/>
  <c r="U130" i="4" s="1"/>
  <c r="U131" i="4" s="1"/>
  <c r="U132" i="4" s="1"/>
  <c r="U133" i="4" s="1"/>
  <c r="U134" i="4" s="1"/>
  <c r="U135" i="4" s="1"/>
  <c r="U136" i="4" s="1"/>
  <c r="U137" i="4" s="1"/>
  <c r="U138" i="4" s="1"/>
  <c r="U139" i="4" s="1"/>
  <c r="U140" i="4" s="1"/>
  <c r="U141" i="4" s="1"/>
  <c r="U142" i="4" s="1"/>
  <c r="U143" i="4" s="1"/>
  <c r="U144" i="4" s="1"/>
  <c r="U145" i="4" s="1"/>
  <c r="U146" i="4" s="1"/>
  <c r="U147" i="4" s="1"/>
  <c r="U148" i="4" s="1"/>
  <c r="U149" i="4" s="1"/>
  <c r="U150" i="4" s="1"/>
  <c r="U151" i="4" s="1"/>
  <c r="U152" i="4" s="1"/>
  <c r="U153" i="4" s="1"/>
  <c r="U154" i="4" s="1"/>
  <c r="U155" i="4" s="1"/>
  <c r="U156" i="4" s="1"/>
  <c r="U157" i="4" s="1"/>
  <c r="U158" i="4" s="1"/>
  <c r="U159" i="4" s="1"/>
  <c r="U160" i="4" s="1"/>
  <c r="U161" i="4" s="1"/>
  <c r="U162" i="4" s="1"/>
  <c r="U163" i="4" s="1"/>
  <c r="U164" i="4" s="1"/>
  <c r="U165" i="4" s="1"/>
  <c r="U166" i="4" s="1"/>
  <c r="U167" i="4" s="1"/>
  <c r="U168" i="4" s="1"/>
  <c r="U169" i="4" s="1"/>
  <c r="U170" i="4" s="1"/>
  <c r="U171" i="4" s="1"/>
  <c r="U172" i="4" s="1"/>
  <c r="U173" i="4" s="1"/>
  <c r="U174" i="4" s="1"/>
  <c r="U175" i="4" s="1"/>
  <c r="U176" i="4" s="1"/>
  <c r="U177" i="4" s="1"/>
  <c r="U178" i="4" s="1"/>
  <c r="U179" i="4" s="1"/>
  <c r="U180" i="4" s="1"/>
  <c r="U181" i="4" s="1"/>
  <c r="U182" i="4" s="1"/>
  <c r="U183" i="4" s="1"/>
  <c r="U184" i="4" s="1"/>
  <c r="U185" i="4" s="1"/>
  <c r="U186" i="4" s="1"/>
  <c r="U187" i="4" s="1"/>
  <c r="U188" i="4" s="1"/>
  <c r="U189" i="4" s="1"/>
  <c r="U190" i="4" s="1"/>
  <c r="U191" i="4" s="1"/>
  <c r="U192" i="4" s="1"/>
  <c r="U193" i="4" s="1"/>
  <c r="U194" i="4" s="1"/>
  <c r="U195" i="4" s="1"/>
  <c r="U196" i="4" s="1"/>
  <c r="U197" i="4" s="1"/>
  <c r="U198" i="4" s="1"/>
  <c r="U199" i="4" s="1"/>
  <c r="U200" i="4" s="1"/>
  <c r="U201" i="4" s="1"/>
  <c r="U202" i="4" s="1"/>
  <c r="U203" i="4" s="1"/>
  <c r="U204" i="4" s="1"/>
  <c r="U205" i="4" s="1"/>
  <c r="U206" i="4" s="1"/>
  <c r="U207" i="4" s="1"/>
  <c r="U208" i="4" s="1"/>
  <c r="U209" i="4" s="1"/>
  <c r="U210" i="4" s="1"/>
  <c r="U211" i="4" s="1"/>
  <c r="U212" i="4" s="1"/>
  <c r="U213" i="4" s="1"/>
  <c r="U214" i="4" s="1"/>
  <c r="U215" i="4" s="1"/>
  <c r="U216" i="4" s="1"/>
  <c r="U217" i="4" s="1"/>
  <c r="U218" i="4" s="1"/>
  <c r="U219" i="4" s="1"/>
  <c r="U220" i="4" s="1"/>
  <c r="U221" i="4" s="1"/>
  <c r="U222" i="4" s="1"/>
  <c r="U223" i="4" s="1"/>
  <c r="U224" i="4" s="1"/>
  <c r="U225" i="4" s="1"/>
  <c r="U226" i="4" s="1"/>
  <c r="U227" i="4" s="1"/>
  <c r="U228" i="4" s="1"/>
  <c r="U229" i="4" s="1"/>
  <c r="U230" i="4" s="1"/>
  <c r="U231" i="4" s="1"/>
  <c r="U232" i="4" s="1"/>
  <c r="U233" i="4" s="1"/>
  <c r="U234" i="4" s="1"/>
  <c r="U235" i="4" s="1"/>
  <c r="U236" i="4" s="1"/>
  <c r="U237" i="4" s="1"/>
  <c r="U238" i="4" s="1"/>
  <c r="U239" i="4" s="1"/>
  <c r="U240" i="4" s="1"/>
  <c r="U241" i="4" s="1"/>
  <c r="U242" i="4" s="1"/>
  <c r="U243" i="4" s="1"/>
  <c r="U244" i="4" s="1"/>
  <c r="U245" i="4" s="1"/>
  <c r="U246" i="4" s="1"/>
  <c r="U247" i="4" s="1"/>
  <c r="U248" i="4" s="1"/>
  <c r="U249" i="4" s="1"/>
  <c r="U250" i="4" s="1"/>
  <c r="U251" i="4" s="1"/>
  <c r="U252" i="4" s="1"/>
  <c r="U253" i="4" s="1"/>
  <c r="U254" i="4" s="1"/>
  <c r="U255" i="4" s="1"/>
  <c r="U256" i="4" s="1"/>
  <c r="U257" i="4" s="1"/>
  <c r="U258" i="4" s="1"/>
  <c r="U259" i="4" s="1"/>
  <c r="U260" i="4" s="1"/>
  <c r="U261" i="4" s="1"/>
  <c r="U262" i="4" s="1"/>
  <c r="U263" i="4" s="1"/>
  <c r="U264" i="4" s="1"/>
  <c r="U265" i="4" s="1"/>
  <c r="U266" i="4" s="1"/>
  <c r="U267" i="4" s="1"/>
  <c r="U268" i="4" s="1"/>
  <c r="U269" i="4" s="1"/>
  <c r="U270" i="4" s="1"/>
  <c r="U271" i="4" s="1"/>
  <c r="U272" i="4" s="1"/>
  <c r="U273" i="4" s="1"/>
  <c r="U274" i="4" s="1"/>
  <c r="U275" i="4" s="1"/>
  <c r="U276" i="4" s="1"/>
  <c r="U277" i="4" s="1"/>
  <c r="U278" i="4" s="1"/>
  <c r="U279" i="4" s="1"/>
  <c r="U280" i="4" s="1"/>
  <c r="U281" i="4" s="1"/>
  <c r="U282" i="4" s="1"/>
  <c r="U283" i="4" s="1"/>
  <c r="U284" i="4" s="1"/>
  <c r="U285" i="4" s="1"/>
  <c r="U286" i="4" s="1"/>
  <c r="U287" i="4" s="1"/>
  <c r="U288" i="4" s="1"/>
  <c r="U289" i="4" s="1"/>
  <c r="U290" i="4" s="1"/>
  <c r="U291" i="4" s="1"/>
  <c r="U292" i="4" s="1"/>
  <c r="U293" i="4" s="1"/>
  <c r="U294" i="4" s="1"/>
  <c r="U295" i="4" s="1"/>
  <c r="U296" i="4" s="1"/>
  <c r="U297" i="4" s="1"/>
  <c r="U298" i="4" s="1"/>
  <c r="U299" i="4" s="1"/>
  <c r="U300" i="4" s="1"/>
  <c r="U301" i="4" s="1"/>
  <c r="U302" i="4" s="1"/>
  <c r="U303" i="4" s="1"/>
  <c r="U304" i="4" s="1"/>
  <c r="U305" i="4" s="1"/>
  <c r="U306" i="4" s="1"/>
  <c r="U307" i="4" s="1"/>
  <c r="U308" i="4" s="1"/>
  <c r="U309" i="4" s="1"/>
  <c r="U310" i="4" s="1"/>
  <c r="U311" i="4" s="1"/>
  <c r="U312" i="4" s="1"/>
  <c r="U313" i="4" s="1"/>
  <c r="U314" i="4" s="1"/>
  <c r="U315" i="4" s="1"/>
  <c r="U316" i="4" s="1"/>
  <c r="U317" i="4" s="1"/>
  <c r="U318" i="4" s="1"/>
  <c r="U319" i="4" s="1"/>
  <c r="U320" i="4" s="1"/>
  <c r="U321" i="4" s="1"/>
  <c r="U322" i="4" s="1"/>
  <c r="U323" i="4" s="1"/>
  <c r="U324" i="4" s="1"/>
  <c r="U325" i="4" s="1"/>
  <c r="U326" i="4" s="1"/>
  <c r="U327" i="4" s="1"/>
  <c r="U328" i="4" s="1"/>
  <c r="U329" i="4" s="1"/>
  <c r="U330" i="4" s="1"/>
  <c r="U331" i="4" s="1"/>
  <c r="U332" i="4" s="1"/>
  <c r="U333" i="4" s="1"/>
  <c r="U334" i="4" s="1"/>
  <c r="U335" i="4" s="1"/>
  <c r="U336" i="4" s="1"/>
  <c r="U337" i="4" s="1"/>
  <c r="U338" i="4" s="1"/>
  <c r="U339" i="4" s="1"/>
  <c r="U340" i="4" s="1"/>
  <c r="U341" i="4" s="1"/>
  <c r="U342" i="4" s="1"/>
  <c r="U343" i="4" s="1"/>
  <c r="U344" i="4" s="1"/>
  <c r="U345" i="4" s="1"/>
  <c r="U346" i="4" s="1"/>
  <c r="U347" i="4" s="1"/>
  <c r="U348" i="4" s="1"/>
  <c r="U349" i="4" s="1"/>
  <c r="U350" i="4" s="1"/>
  <c r="U351" i="4" s="1"/>
  <c r="U352" i="4" s="1"/>
  <c r="U353" i="4" s="1"/>
  <c r="U354" i="4" s="1"/>
  <c r="U355" i="4" s="1"/>
  <c r="U356" i="4" s="1"/>
  <c r="U357" i="4" s="1"/>
  <c r="U358" i="4" s="1"/>
  <c r="U359" i="4" s="1"/>
  <c r="U360" i="4" s="1"/>
  <c r="U361" i="4" s="1"/>
  <c r="U362" i="4" s="1"/>
  <c r="U363" i="4" s="1"/>
  <c r="U364" i="4" s="1"/>
  <c r="U365" i="4" s="1"/>
  <c r="U366" i="4" s="1"/>
  <c r="U367" i="4" s="1"/>
  <c r="U368" i="4" s="1"/>
  <c r="U369" i="4" s="1"/>
  <c r="U370" i="4" s="1"/>
  <c r="U371" i="4" s="1"/>
  <c r="U372" i="4" s="1"/>
  <c r="U373" i="4" s="1"/>
  <c r="U374" i="4" s="1"/>
  <c r="U375" i="4" s="1"/>
  <c r="U376" i="4" s="1"/>
  <c r="U377" i="4" s="1"/>
  <c r="U378" i="4" s="1"/>
  <c r="U379" i="4" s="1"/>
  <c r="U380" i="4" s="1"/>
  <c r="U381" i="4" s="1"/>
  <c r="U382" i="4" s="1"/>
  <c r="U383" i="4" s="1"/>
  <c r="U384" i="4" s="1"/>
  <c r="U385" i="4" s="1"/>
  <c r="U386" i="4" s="1"/>
  <c r="U387" i="4" s="1"/>
  <c r="U388" i="4" s="1"/>
  <c r="U389" i="4" s="1"/>
  <c r="U390" i="4" s="1"/>
  <c r="U391" i="4" s="1"/>
  <c r="U392" i="4" s="1"/>
  <c r="U393" i="4" s="1"/>
  <c r="U394" i="4" s="1"/>
  <c r="U395" i="4" s="1"/>
  <c r="U396" i="4" s="1"/>
  <c r="U397" i="4" s="1"/>
  <c r="U398" i="4" s="1"/>
  <c r="U399" i="4" s="1"/>
  <c r="U400" i="4" s="1"/>
  <c r="U401" i="4" s="1"/>
  <c r="U402" i="4" s="1"/>
  <c r="U403" i="4" s="1"/>
  <c r="U404" i="4" s="1"/>
  <c r="U405" i="4" s="1"/>
  <c r="U406" i="4" s="1"/>
  <c r="U407" i="4" s="1"/>
  <c r="U408" i="4" s="1"/>
  <c r="U409" i="4" s="1"/>
  <c r="U410" i="4" s="1"/>
  <c r="U411" i="4" s="1"/>
  <c r="U412" i="4" s="1"/>
  <c r="U413" i="4" s="1"/>
  <c r="U414" i="4" s="1"/>
  <c r="U415" i="4" s="1"/>
  <c r="U416" i="4" s="1"/>
  <c r="U417" i="4" s="1"/>
  <c r="U418" i="4" s="1"/>
  <c r="U419" i="4" s="1"/>
  <c r="U420" i="4" s="1"/>
  <c r="U421" i="4" s="1"/>
  <c r="U422" i="4" s="1"/>
  <c r="U423" i="4" s="1"/>
  <c r="U424" i="4" s="1"/>
  <c r="U425" i="4" s="1"/>
  <c r="U426" i="4" s="1"/>
  <c r="U427" i="4" s="1"/>
  <c r="U428" i="4" s="1"/>
  <c r="U429" i="4" s="1"/>
  <c r="U430" i="4" s="1"/>
  <c r="U431" i="4" s="1"/>
  <c r="U432" i="4" s="1"/>
  <c r="U433" i="4" s="1"/>
  <c r="U434" i="4" s="1"/>
  <c r="U435" i="4" s="1"/>
  <c r="U436" i="4" s="1"/>
  <c r="U437" i="4" s="1"/>
  <c r="U438" i="4" s="1"/>
  <c r="U439" i="4" s="1"/>
  <c r="U440" i="4" s="1"/>
  <c r="U441" i="4" s="1"/>
  <c r="U442" i="4" s="1"/>
  <c r="U443" i="4" s="1"/>
  <c r="U444" i="4" s="1"/>
  <c r="U445" i="4" s="1"/>
  <c r="U446" i="4" s="1"/>
  <c r="U447" i="4" s="1"/>
  <c r="U448" i="4" s="1"/>
  <c r="U449" i="4" s="1"/>
  <c r="U450" i="4" s="1"/>
  <c r="U451" i="4" s="1"/>
  <c r="U452" i="4" s="1"/>
  <c r="U453" i="4" s="1"/>
  <c r="U454" i="4" s="1"/>
  <c r="U455" i="4" s="1"/>
  <c r="U456" i="4" s="1"/>
  <c r="U457" i="4" s="1"/>
  <c r="U458" i="4" s="1"/>
  <c r="U459" i="4" s="1"/>
  <c r="U460" i="4" s="1"/>
  <c r="U461" i="4" s="1"/>
  <c r="U462" i="4" s="1"/>
  <c r="U463" i="4" s="1"/>
  <c r="U464" i="4" s="1"/>
  <c r="U465" i="4" s="1"/>
  <c r="U466" i="4" s="1"/>
  <c r="U467" i="4" s="1"/>
  <c r="U468" i="4" s="1"/>
  <c r="U469" i="4" s="1"/>
  <c r="U470" i="4" s="1"/>
  <c r="U471" i="4" s="1"/>
  <c r="U472" i="4" s="1"/>
  <c r="U473" i="4" s="1"/>
  <c r="U474" i="4" s="1"/>
  <c r="U475" i="4" s="1"/>
  <c r="U476" i="4" s="1"/>
  <c r="U477" i="4" s="1"/>
  <c r="U478" i="4" s="1"/>
  <c r="U479" i="4" s="1"/>
  <c r="U480" i="4" s="1"/>
  <c r="U481" i="4" s="1"/>
  <c r="U482" i="4" s="1"/>
  <c r="U483" i="4" s="1"/>
  <c r="U484" i="4" s="1"/>
  <c r="U485" i="4" s="1"/>
  <c r="U486" i="4" s="1"/>
  <c r="U487" i="4" s="1"/>
  <c r="U488" i="4" s="1"/>
  <c r="U489" i="4" s="1"/>
  <c r="U490" i="4" s="1"/>
  <c r="U491" i="4" s="1"/>
  <c r="U492" i="4" s="1"/>
  <c r="U493" i="4" s="1"/>
  <c r="U494" i="4" s="1"/>
  <c r="U495" i="4" s="1"/>
  <c r="U496" i="4" s="1"/>
  <c r="U497" i="4" s="1"/>
  <c r="U498" i="4" s="1"/>
  <c r="U499" i="4" s="1"/>
  <c r="U500" i="4" s="1"/>
  <c r="U501" i="4" s="1"/>
  <c r="U502" i="4" s="1"/>
  <c r="U503" i="4" s="1"/>
  <c r="U504" i="4" s="1"/>
  <c r="U505" i="4" s="1"/>
  <c r="U506" i="4" s="1"/>
  <c r="U507" i="4" s="1"/>
  <c r="U508" i="4" s="1"/>
  <c r="U509" i="4" s="1"/>
  <c r="U510" i="4" s="1"/>
  <c r="U511" i="4" s="1"/>
  <c r="U512" i="4" s="1"/>
  <c r="U513" i="4" s="1"/>
  <c r="U514" i="4" s="1"/>
  <c r="U515" i="4" s="1"/>
  <c r="U516" i="4" s="1"/>
  <c r="U517" i="4" s="1"/>
  <c r="U518" i="4" s="1"/>
  <c r="U519" i="4" s="1"/>
  <c r="U520" i="4" s="1"/>
  <c r="U521" i="4" s="1"/>
  <c r="U522" i="4" s="1"/>
  <c r="U523" i="4" s="1"/>
  <c r="U524" i="4" s="1"/>
  <c r="U525" i="4" s="1"/>
  <c r="U526" i="4" s="1"/>
  <c r="U527" i="4" s="1"/>
  <c r="U528" i="4" s="1"/>
  <c r="U529" i="4" s="1"/>
  <c r="U530" i="4" s="1"/>
  <c r="U531" i="4" s="1"/>
  <c r="U532" i="4" s="1"/>
  <c r="U533" i="4" s="1"/>
  <c r="U534" i="4" s="1"/>
  <c r="U535" i="4" s="1"/>
  <c r="U536" i="4" s="1"/>
  <c r="U537" i="4" s="1"/>
  <c r="U538" i="4" s="1"/>
  <c r="U539" i="4" s="1"/>
  <c r="U540" i="4" s="1"/>
  <c r="U541" i="4" s="1"/>
  <c r="U542" i="4" s="1"/>
  <c r="U543" i="4" s="1"/>
  <c r="U544" i="4" s="1"/>
  <c r="U545" i="4" s="1"/>
  <c r="U546" i="4" s="1"/>
  <c r="U547" i="4" s="1"/>
  <c r="U548" i="4" s="1"/>
  <c r="U549" i="4" s="1"/>
  <c r="U550" i="4" s="1"/>
  <c r="U551" i="4" s="1"/>
  <c r="U552" i="4" s="1"/>
  <c r="U553" i="4" s="1"/>
  <c r="U554" i="4" s="1"/>
  <c r="U555" i="4" s="1"/>
  <c r="U556" i="4" s="1"/>
  <c r="U557" i="4" s="1"/>
  <c r="U558" i="4" s="1"/>
  <c r="U559" i="4" s="1"/>
  <c r="U560" i="4" s="1"/>
  <c r="U561" i="4" s="1"/>
  <c r="U562" i="4" s="1"/>
  <c r="U563" i="4" s="1"/>
  <c r="U564" i="4" s="1"/>
  <c r="U565" i="4" s="1"/>
  <c r="U566" i="4" s="1"/>
  <c r="U567" i="4" s="1"/>
  <c r="U568" i="4" s="1"/>
  <c r="U569" i="4" s="1"/>
  <c r="U570" i="4" s="1"/>
  <c r="U571" i="4" s="1"/>
  <c r="U572" i="4" s="1"/>
  <c r="U573" i="4" s="1"/>
  <c r="U574" i="4" s="1"/>
  <c r="U575" i="4" s="1"/>
  <c r="U576" i="4" s="1"/>
  <c r="U577" i="4" s="1"/>
  <c r="U578" i="4" s="1"/>
  <c r="U579" i="4" s="1"/>
  <c r="U580" i="4" s="1"/>
  <c r="U581" i="4" s="1"/>
  <c r="U582" i="4" s="1"/>
  <c r="U583" i="4" s="1"/>
  <c r="U584" i="4" s="1"/>
  <c r="U585" i="4" s="1"/>
  <c r="U586" i="4" s="1"/>
  <c r="U587" i="4" s="1"/>
  <c r="U588" i="4" s="1"/>
  <c r="U589" i="4" s="1"/>
  <c r="U590" i="4" s="1"/>
  <c r="U591" i="4" s="1"/>
  <c r="U592" i="4" s="1"/>
  <c r="U593" i="4" s="1"/>
  <c r="U594" i="4" s="1"/>
  <c r="U595" i="4" s="1"/>
  <c r="U596" i="4" s="1"/>
  <c r="U597" i="4" s="1"/>
  <c r="U598" i="4" s="1"/>
  <c r="U599" i="4" s="1"/>
  <c r="U600" i="4" s="1"/>
  <c r="U601" i="4" s="1"/>
  <c r="U602" i="4" s="1"/>
  <c r="U603" i="4" s="1"/>
  <c r="U604" i="4" s="1"/>
  <c r="U605" i="4" s="1"/>
  <c r="U606" i="4" s="1"/>
  <c r="U607" i="4" s="1"/>
  <c r="U608" i="4" s="1"/>
  <c r="U609" i="4" s="1"/>
  <c r="U610" i="4" s="1"/>
  <c r="U611" i="4" s="1"/>
  <c r="U612" i="4" s="1"/>
  <c r="U613" i="4" s="1"/>
  <c r="U614" i="4" s="1"/>
  <c r="U615" i="4" s="1"/>
  <c r="U616" i="4" s="1"/>
  <c r="U617" i="4" s="1"/>
  <c r="U618" i="4" s="1"/>
  <c r="U619" i="4" s="1"/>
  <c r="U620" i="4" s="1"/>
  <c r="U621" i="4" s="1"/>
  <c r="U622" i="4" s="1"/>
  <c r="U623" i="4" s="1"/>
  <c r="U624" i="4" s="1"/>
  <c r="U625" i="4" s="1"/>
  <c r="U626" i="4" s="1"/>
  <c r="U627" i="4" s="1"/>
  <c r="U628" i="4" s="1"/>
  <c r="U629" i="4" s="1"/>
  <c r="U630" i="4" s="1"/>
  <c r="U631" i="4" s="1"/>
  <c r="U632" i="4" s="1"/>
  <c r="U633" i="4" s="1"/>
  <c r="U634" i="4" s="1"/>
  <c r="U635" i="4" s="1"/>
  <c r="U636" i="4" s="1"/>
  <c r="U637" i="4" s="1"/>
  <c r="U638" i="4" s="1"/>
  <c r="U639" i="4" s="1"/>
  <c r="U640" i="4" s="1"/>
  <c r="U641" i="4" s="1"/>
  <c r="U642" i="4" s="1"/>
  <c r="U643" i="4" s="1"/>
  <c r="U644" i="4" s="1"/>
  <c r="U645" i="4" s="1"/>
  <c r="U646" i="4" s="1"/>
  <c r="U647" i="4" s="1"/>
  <c r="U648" i="4" s="1"/>
  <c r="U649" i="4" s="1"/>
  <c r="U650" i="4" s="1"/>
  <c r="U651" i="4" s="1"/>
  <c r="U652" i="4" s="1"/>
  <c r="U653" i="4" s="1"/>
  <c r="U654" i="4" s="1"/>
  <c r="U655" i="4" s="1"/>
  <c r="U656" i="4" s="1"/>
  <c r="U657" i="4" s="1"/>
  <c r="U658" i="4" s="1"/>
  <c r="U659" i="4" s="1"/>
  <c r="U660" i="4" s="1"/>
  <c r="U661" i="4" s="1"/>
  <c r="U662" i="4" s="1"/>
  <c r="U663" i="4" s="1"/>
  <c r="U664" i="4" s="1"/>
  <c r="U665" i="4" s="1"/>
  <c r="U666" i="4" s="1"/>
  <c r="U667" i="4" s="1"/>
  <c r="U668" i="4" s="1"/>
  <c r="U669" i="4" s="1"/>
  <c r="U670" i="4" s="1"/>
  <c r="U671" i="4" s="1"/>
  <c r="U672" i="4" s="1"/>
  <c r="U673" i="4" s="1"/>
  <c r="U674" i="4" s="1"/>
  <c r="U675" i="4" s="1"/>
  <c r="U676" i="4" s="1"/>
  <c r="U677" i="4" s="1"/>
  <c r="U678" i="4" s="1"/>
  <c r="U679" i="4" s="1"/>
  <c r="U680" i="4" s="1"/>
  <c r="U681" i="4" s="1"/>
  <c r="U682" i="4" s="1"/>
  <c r="U683" i="4" s="1"/>
  <c r="U684" i="4" s="1"/>
  <c r="U685" i="4" s="1"/>
  <c r="U686" i="4" s="1"/>
  <c r="U687" i="4" s="1"/>
  <c r="U688" i="4" s="1"/>
  <c r="U689" i="4" s="1"/>
  <c r="U690" i="4" s="1"/>
  <c r="U691" i="4" s="1"/>
  <c r="U692" i="4" s="1"/>
  <c r="U693" i="4" s="1"/>
  <c r="U694" i="4" s="1"/>
  <c r="U695" i="4" s="1"/>
  <c r="U696" i="4" s="1"/>
  <c r="U697" i="4" s="1"/>
  <c r="U698" i="4" s="1"/>
  <c r="U699" i="4" s="1"/>
  <c r="U700" i="4" s="1"/>
  <c r="U701" i="4" s="1"/>
  <c r="U702" i="4" s="1"/>
  <c r="U703" i="4" s="1"/>
  <c r="U704" i="4" s="1"/>
  <c r="U705" i="4" s="1"/>
  <c r="U706" i="4" s="1"/>
  <c r="U707" i="4" s="1"/>
  <c r="U708" i="4" s="1"/>
  <c r="U709" i="4" s="1"/>
  <c r="U710" i="4" s="1"/>
  <c r="U711" i="4" s="1"/>
  <c r="U712" i="4" s="1"/>
  <c r="U713" i="4" s="1"/>
  <c r="U714" i="4" s="1"/>
  <c r="U715" i="4" s="1"/>
  <c r="U716" i="4" s="1"/>
  <c r="U717" i="4" s="1"/>
  <c r="U718" i="4" s="1"/>
  <c r="U719" i="4" s="1"/>
  <c r="U720" i="4" s="1"/>
  <c r="U721" i="4" s="1"/>
  <c r="U722" i="4" s="1"/>
  <c r="U723" i="4" s="1"/>
  <c r="U724" i="4" s="1"/>
  <c r="U725" i="4" s="1"/>
  <c r="U726" i="4" s="1"/>
  <c r="U727" i="4" s="1"/>
  <c r="U728" i="4" s="1"/>
  <c r="U729" i="4" s="1"/>
  <c r="U730" i="4" s="1"/>
  <c r="U731" i="4" s="1"/>
  <c r="U732" i="4" s="1"/>
  <c r="U733" i="4" s="1"/>
  <c r="U734" i="4" s="1"/>
  <c r="U735" i="4" s="1"/>
  <c r="U736" i="4" s="1"/>
  <c r="U737" i="4" s="1"/>
  <c r="U738" i="4" s="1"/>
  <c r="U739" i="4" s="1"/>
  <c r="U740" i="4" s="1"/>
  <c r="U741" i="4" s="1"/>
  <c r="U742" i="4" s="1"/>
  <c r="U743" i="4" s="1"/>
  <c r="U744" i="4" s="1"/>
  <c r="U745" i="4" s="1"/>
  <c r="U746" i="4" s="1"/>
  <c r="U747" i="4" s="1"/>
  <c r="U748" i="4" s="1"/>
  <c r="U749" i="4" s="1"/>
  <c r="U750" i="4" s="1"/>
  <c r="U751" i="4" s="1"/>
  <c r="U752" i="4" s="1"/>
  <c r="U753" i="4" s="1"/>
  <c r="U754" i="4" s="1"/>
  <c r="U755" i="4" s="1"/>
  <c r="U756" i="4" s="1"/>
  <c r="U757" i="4" s="1"/>
  <c r="U758" i="4" s="1"/>
  <c r="U759" i="4" s="1"/>
  <c r="U760" i="4" s="1"/>
  <c r="U761" i="4" s="1"/>
  <c r="U762" i="4" s="1"/>
  <c r="U763" i="4" s="1"/>
  <c r="U764" i="4" s="1"/>
  <c r="U765" i="4" s="1"/>
  <c r="U766" i="4" s="1"/>
  <c r="U767" i="4" s="1"/>
  <c r="U768" i="4" s="1"/>
  <c r="U769" i="4" s="1"/>
  <c r="U770" i="4" s="1"/>
  <c r="U771" i="4" s="1"/>
  <c r="U772" i="4" s="1"/>
  <c r="U773" i="4" s="1"/>
  <c r="U774" i="4" s="1"/>
  <c r="U775" i="4" s="1"/>
  <c r="U776" i="4" s="1"/>
  <c r="C4" i="6"/>
  <c r="O4" i="6"/>
  <c r="S4" i="6"/>
  <c r="G4" i="6"/>
  <c r="I7" i="6"/>
  <c r="I8" i="6"/>
  <c r="I9" i="6"/>
  <c r="I10" i="6"/>
  <c r="I11" i="6"/>
  <c r="I12" i="6"/>
  <c r="I13" i="6"/>
  <c r="I14" i="6"/>
  <c r="I15" i="6"/>
  <c r="I4" i="6"/>
  <c r="K4" i="6" s="1"/>
  <c r="R5" i="6"/>
  <c r="S5" i="6" s="1"/>
  <c r="N5" i="6"/>
  <c r="N6" i="6" s="1"/>
  <c r="F5" i="6"/>
  <c r="G5" i="6" s="1"/>
  <c r="B5" i="6"/>
  <c r="C5" i="6" s="1"/>
  <c r="X18" i="4"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P693" i="4" l="1"/>
  <c r="Z686" i="4"/>
  <c r="Z684" i="4"/>
  <c r="Z682" i="4"/>
  <c r="Z688" i="4"/>
  <c r="Z687" i="4"/>
  <c r="Z685" i="4"/>
  <c r="Z683" i="4"/>
  <c r="F692" i="4"/>
  <c r="Z681" i="4"/>
  <c r="Z667" i="4"/>
  <c r="Z659" i="4"/>
  <c r="Z678" i="4"/>
  <c r="Z671" i="4"/>
  <c r="Z663" i="4"/>
  <c r="Z675" i="4"/>
  <c r="X12" i="4"/>
  <c r="X13" i="4"/>
  <c r="X11" i="4"/>
  <c r="X14" i="4"/>
  <c r="X15" i="4"/>
  <c r="X16" i="4"/>
  <c r="X17" i="4"/>
  <c r="Z654" i="4"/>
  <c r="Z635" i="4"/>
  <c r="Z619" i="4"/>
  <c r="Z602" i="4"/>
  <c r="Z585" i="4"/>
  <c r="K607" i="4"/>
  <c r="N314" i="4"/>
  <c r="P313" i="4"/>
  <c r="J641" i="4"/>
  <c r="K640" i="4"/>
  <c r="K625" i="4"/>
  <c r="J626" i="4"/>
  <c r="J609" i="4"/>
  <c r="J591" i="4"/>
  <c r="K591" i="4"/>
  <c r="Z466" i="4"/>
  <c r="Z449" i="4"/>
  <c r="Z517" i="4"/>
  <c r="Z500" i="4"/>
  <c r="Z415" i="4"/>
  <c r="Z568" i="4"/>
  <c r="Z483" i="4"/>
  <c r="Z398" i="4"/>
  <c r="Z551" i="4"/>
  <c r="Z432" i="4"/>
  <c r="Z534" i="4"/>
  <c r="J574" i="4"/>
  <c r="K573" i="4"/>
  <c r="K557" i="4"/>
  <c r="J557" i="4"/>
  <c r="J540" i="4"/>
  <c r="K540" i="4"/>
  <c r="J524" i="4"/>
  <c r="K523" i="4"/>
  <c r="J506" i="4"/>
  <c r="K505" i="4"/>
  <c r="J490" i="4"/>
  <c r="K489" i="4"/>
  <c r="F470" i="4"/>
  <c r="J472" i="4"/>
  <c r="K472" i="4"/>
  <c r="K405" i="4"/>
  <c r="F405" i="4"/>
  <c r="J455" i="4"/>
  <c r="J439" i="4"/>
  <c r="J421" i="4"/>
  <c r="J405" i="4"/>
  <c r="Z388" i="4"/>
  <c r="Z384" i="4"/>
  <c r="Z372" i="4"/>
  <c r="Z366" i="4"/>
  <c r="Z380" i="4"/>
  <c r="Z379" i="4"/>
  <c r="Z390" i="4"/>
  <c r="Z376" i="4"/>
  <c r="Z361" i="4"/>
  <c r="Z362" i="4"/>
  <c r="Z391" i="4"/>
  <c r="Z387" i="4"/>
  <c r="Z373" i="4"/>
  <c r="Z381" i="4"/>
  <c r="Z357" i="4"/>
  <c r="Z389" i="4"/>
  <c r="G397" i="4"/>
  <c r="K397" i="4"/>
  <c r="K371" i="4"/>
  <c r="Z348" i="4"/>
  <c r="Z354" i="4"/>
  <c r="Z353" i="4"/>
  <c r="Z345" i="4"/>
  <c r="Z332" i="4"/>
  <c r="Z326" i="4"/>
  <c r="Z342" i="4"/>
  <c r="Z337" i="4"/>
  <c r="F330" i="4"/>
  <c r="F331" i="4" s="1"/>
  <c r="Z317" i="4"/>
  <c r="Z313" i="4"/>
  <c r="Z309" i="4"/>
  <c r="Z318" i="4"/>
  <c r="Z319" i="4"/>
  <c r="Z308" i="4"/>
  <c r="Z323" i="4"/>
  <c r="Z307" i="4"/>
  <c r="Z304" i="4"/>
  <c r="Z299" i="4"/>
  <c r="Z293" i="4"/>
  <c r="F300" i="4"/>
  <c r="P297" i="4"/>
  <c r="N298" i="4"/>
  <c r="Y274" i="4"/>
  <c r="Y272" i="4"/>
  <c r="Y270" i="4"/>
  <c r="Y268" i="4"/>
  <c r="Y266" i="4"/>
  <c r="Y264" i="4"/>
  <c r="Y262" i="4"/>
  <c r="Y260" i="4"/>
  <c r="Y240" i="4"/>
  <c r="Y238" i="4"/>
  <c r="Y236" i="4"/>
  <c r="Y234" i="4"/>
  <c r="Y232" i="4"/>
  <c r="Y230" i="4"/>
  <c r="Y228" i="4"/>
  <c r="Y226" i="4"/>
  <c r="Y291" i="4"/>
  <c r="Y289" i="4"/>
  <c r="Y287" i="4"/>
  <c r="Y285" i="4"/>
  <c r="Y283" i="4"/>
  <c r="Y281" i="4"/>
  <c r="Y279" i="4"/>
  <c r="Y277" i="4"/>
  <c r="Y257" i="4"/>
  <c r="Y255" i="4"/>
  <c r="Y253" i="4"/>
  <c r="Y251" i="4"/>
  <c r="Y249" i="4"/>
  <c r="Y247" i="4"/>
  <c r="Y245" i="4"/>
  <c r="Y243" i="4"/>
  <c r="Y190" i="4"/>
  <c r="Y188" i="4"/>
  <c r="Y186" i="4"/>
  <c r="Y184" i="4"/>
  <c r="Y182" i="4"/>
  <c r="Y180" i="4"/>
  <c r="Y178" i="4"/>
  <c r="Y176" i="4"/>
  <c r="Y140" i="4"/>
  <c r="Y207" i="4"/>
  <c r="Y205" i="4"/>
  <c r="Y203" i="4"/>
  <c r="Y201" i="4"/>
  <c r="Y199" i="4"/>
  <c r="Y197" i="4"/>
  <c r="Y195" i="4"/>
  <c r="Y193" i="4"/>
  <c r="Y157" i="4"/>
  <c r="Y224" i="4"/>
  <c r="Y222" i="4"/>
  <c r="Y220" i="4"/>
  <c r="Y218" i="4"/>
  <c r="Y216" i="4"/>
  <c r="Y214" i="4"/>
  <c r="Y212" i="4"/>
  <c r="Y210" i="4"/>
  <c r="Y174" i="4"/>
  <c r="Y275" i="4"/>
  <c r="Y273" i="4"/>
  <c r="Y271" i="4"/>
  <c r="Y269" i="4"/>
  <c r="Y267" i="4"/>
  <c r="Y265" i="4"/>
  <c r="Y263" i="4"/>
  <c r="Y261" i="4"/>
  <c r="Y276" i="4"/>
  <c r="Y242" i="4"/>
  <c r="Y223" i="4"/>
  <c r="Y221" i="4"/>
  <c r="Y219" i="4"/>
  <c r="Y217" i="4"/>
  <c r="Y215" i="4"/>
  <c r="Y213" i="4"/>
  <c r="Y211" i="4"/>
  <c r="Y209" i="4"/>
  <c r="Y290" i="4"/>
  <c r="Y282" i="4"/>
  <c r="Y256" i="4"/>
  <c r="Y248" i="4"/>
  <c r="Y227" i="4"/>
  <c r="Y204" i="4"/>
  <c r="Y189" i="4"/>
  <c r="Y170" i="4"/>
  <c r="Y166" i="4"/>
  <c r="Y163" i="4"/>
  <c r="Y160" i="4"/>
  <c r="Y138" i="4"/>
  <c r="Y129" i="4"/>
  <c r="Y106" i="4"/>
  <c r="Y87" i="4"/>
  <c r="Y85" i="4"/>
  <c r="Y83" i="4"/>
  <c r="Y81" i="4"/>
  <c r="Y79" i="4"/>
  <c r="Y77" i="4"/>
  <c r="Y75" i="4"/>
  <c r="Y73" i="4"/>
  <c r="Y237" i="4"/>
  <c r="Y208" i="4"/>
  <c r="Y198" i="4"/>
  <c r="Y183" i="4"/>
  <c r="Y155" i="4"/>
  <c r="Y150" i="4"/>
  <c r="Y147" i="4"/>
  <c r="Y142" i="4"/>
  <c r="Y131" i="4"/>
  <c r="Y123" i="4"/>
  <c r="Y104" i="4"/>
  <c r="Y102" i="4"/>
  <c r="Y100" i="4"/>
  <c r="Y98" i="4"/>
  <c r="Y96" i="4"/>
  <c r="Y94" i="4"/>
  <c r="Y92" i="4"/>
  <c r="Y90" i="4"/>
  <c r="Y233" i="4"/>
  <c r="Y194" i="4"/>
  <c r="Y288" i="4"/>
  <c r="Y280" i="4"/>
  <c r="Y254" i="4"/>
  <c r="Y231" i="4"/>
  <c r="Y192" i="4"/>
  <c r="Y177" i="4"/>
  <c r="Y162" i="4"/>
  <c r="Y133" i="4"/>
  <c r="Y121" i="4"/>
  <c r="Y119" i="4"/>
  <c r="Y117" i="4"/>
  <c r="Y115" i="4"/>
  <c r="Y113" i="4"/>
  <c r="Y111" i="4"/>
  <c r="Y109" i="4"/>
  <c r="Y107" i="4"/>
  <c r="Y179" i="4"/>
  <c r="Y167" i="4"/>
  <c r="Y259" i="4"/>
  <c r="Y246" i="4"/>
  <c r="Y241" i="4"/>
  <c r="Y202" i="4"/>
  <c r="Y187" i="4"/>
  <c r="Y173" i="4"/>
  <c r="Y169" i="4"/>
  <c r="Y165" i="4"/>
  <c r="Y152" i="4"/>
  <c r="Y149" i="4"/>
  <c r="Y144" i="4"/>
  <c r="Y141" i="4"/>
  <c r="Y135" i="4"/>
  <c r="Y128" i="4"/>
  <c r="Y126" i="4"/>
  <c r="Y124" i="4"/>
  <c r="Y71" i="4"/>
  <c r="Y69" i="4"/>
  <c r="Y67" i="4"/>
  <c r="Y65" i="4"/>
  <c r="Y63" i="4"/>
  <c r="Y61" i="4"/>
  <c r="Y59" i="4"/>
  <c r="Y57" i="4"/>
  <c r="Y54" i="4"/>
  <c r="Y286" i="4"/>
  <c r="Y278" i="4"/>
  <c r="Y252" i="4"/>
  <c r="Y235" i="4"/>
  <c r="Y196" i="4"/>
  <c r="Y191" i="4"/>
  <c r="Y181" i="4"/>
  <c r="Y172" i="4"/>
  <c r="Y168" i="4"/>
  <c r="Y164" i="4"/>
  <c r="Y159" i="4"/>
  <c r="Y137" i="4"/>
  <c r="Y130" i="4"/>
  <c r="Y88" i="4"/>
  <c r="Y86" i="4"/>
  <c r="Y84" i="4"/>
  <c r="Y82" i="4"/>
  <c r="Y80" i="4"/>
  <c r="Y78" i="4"/>
  <c r="Y76" i="4"/>
  <c r="Y74" i="4"/>
  <c r="Y156" i="4"/>
  <c r="Y229" i="4"/>
  <c r="Y206" i="4"/>
  <c r="Y175" i="4"/>
  <c r="Y154" i="4"/>
  <c r="Y151" i="4"/>
  <c r="Y146" i="4"/>
  <c r="Y143" i="4"/>
  <c r="Y139" i="4"/>
  <c r="Y132" i="4"/>
  <c r="Y105" i="4"/>
  <c r="Y103" i="4"/>
  <c r="Y101" i="4"/>
  <c r="Y99" i="4"/>
  <c r="Y97" i="4"/>
  <c r="Y95" i="4"/>
  <c r="Y93" i="4"/>
  <c r="Y91" i="4"/>
  <c r="Y55" i="4"/>
  <c r="Y284" i="4"/>
  <c r="Y258" i="4"/>
  <c r="Y250" i="4"/>
  <c r="Y244" i="4"/>
  <c r="Y239" i="4"/>
  <c r="Y225" i="4"/>
  <c r="Y200" i="4"/>
  <c r="Y185" i="4"/>
  <c r="Y161" i="4"/>
  <c r="Y158" i="4"/>
  <c r="Y134" i="4"/>
  <c r="Y122" i="4"/>
  <c r="Y120" i="4"/>
  <c r="Y118" i="4"/>
  <c r="Y116" i="4"/>
  <c r="Y114" i="4"/>
  <c r="Y112" i="4"/>
  <c r="Y110" i="4"/>
  <c r="Y108" i="4"/>
  <c r="Y72" i="4"/>
  <c r="Y171" i="4"/>
  <c r="Y125" i="4"/>
  <c r="Y56" i="4"/>
  <c r="Y70" i="4"/>
  <c r="Y68" i="4"/>
  <c r="Y153" i="4"/>
  <c r="Y136" i="4"/>
  <c r="Y66" i="4"/>
  <c r="Y64" i="4"/>
  <c r="Y148" i="4"/>
  <c r="Y62" i="4"/>
  <c r="Y145" i="4"/>
  <c r="Y89" i="4"/>
  <c r="Y60" i="4"/>
  <c r="Y127" i="4"/>
  <c r="Y58" i="4"/>
  <c r="Z190" i="4"/>
  <c r="Z207" i="4"/>
  <c r="Z224" i="4"/>
  <c r="Z275" i="4"/>
  <c r="Z241" i="4"/>
  <c r="Z258" i="4"/>
  <c r="Z173" i="4"/>
  <c r="Z71" i="4"/>
  <c r="Z54" i="4"/>
  <c r="Z88" i="4"/>
  <c r="Z139" i="4"/>
  <c r="Z105" i="4"/>
  <c r="Z122" i="4"/>
  <c r="Z156" i="4"/>
  <c r="J282" i="4"/>
  <c r="J264" i="4"/>
  <c r="J247" i="4"/>
  <c r="J230" i="4"/>
  <c r="J213" i="4"/>
  <c r="J196" i="4"/>
  <c r="J179" i="4"/>
  <c r="J163" i="4"/>
  <c r="J145" i="4"/>
  <c r="J128" i="4"/>
  <c r="J111" i="4"/>
  <c r="J95" i="4"/>
  <c r="J77" i="4"/>
  <c r="P58" i="4"/>
  <c r="N59" i="4"/>
  <c r="J60" i="4"/>
  <c r="B14" i="4"/>
  <c r="V14" i="4" s="1"/>
  <c r="B6" i="6"/>
  <c r="Y51" i="4"/>
  <c r="Y49" i="4"/>
  <c r="Y52" i="4"/>
  <c r="Y47" i="4"/>
  <c r="Y46" i="4"/>
  <c r="Y50" i="4"/>
  <c r="Y53" i="4"/>
  <c r="Y48" i="4"/>
  <c r="Y44" i="4"/>
  <c r="Y45" i="4"/>
  <c r="Y43" i="4"/>
  <c r="Y13" i="4"/>
  <c r="Y32" i="4"/>
  <c r="AA14" i="4"/>
  <c r="AA15" i="4"/>
  <c r="AA16" i="4"/>
  <c r="AA13" i="4"/>
  <c r="AA12" i="4"/>
  <c r="Y29" i="4"/>
  <c r="Y31" i="4"/>
  <c r="Y30" i="4"/>
  <c r="AA11" i="4"/>
  <c r="Y28" i="4"/>
  <c r="Y27" i="4"/>
  <c r="Y24" i="4"/>
  <c r="Y25" i="4"/>
  <c r="Y26" i="4"/>
  <c r="Y12" i="4"/>
  <c r="N7" i="6"/>
  <c r="O7" i="6" s="1"/>
  <c r="O6" i="6"/>
  <c r="O5" i="6"/>
  <c r="F6" i="6"/>
  <c r="I5" i="6"/>
  <c r="I6" i="6" s="1"/>
  <c r="R6" i="6"/>
  <c r="Z755" i="4" l="1"/>
  <c r="Z763" i="4"/>
  <c r="Z771" i="4"/>
  <c r="Z760" i="4"/>
  <c r="Z768" i="4"/>
  <c r="Z776" i="4"/>
  <c r="Z757" i="4"/>
  <c r="Z765" i="4"/>
  <c r="Z773" i="4"/>
  <c r="Z754" i="4"/>
  <c r="Z762" i="4"/>
  <c r="Z770" i="4"/>
  <c r="Z759" i="4"/>
  <c r="Z767" i="4"/>
  <c r="Z775" i="4"/>
  <c r="Z761" i="4"/>
  <c r="Z769" i="4"/>
  <c r="Z756" i="4"/>
  <c r="Z764" i="4"/>
  <c r="Z772" i="4"/>
  <c r="Z758" i="4"/>
  <c r="Z766" i="4"/>
  <c r="Z774" i="4"/>
  <c r="Z292" i="4"/>
  <c r="Z752" i="4"/>
  <c r="Z744" i="4"/>
  <c r="Z733" i="4"/>
  <c r="Z725" i="4"/>
  <c r="Z721" i="4"/>
  <c r="Z717" i="4"/>
  <c r="Z713" i="4"/>
  <c r="Z709" i="4"/>
  <c r="Z705" i="4"/>
  <c r="Z701" i="4"/>
  <c r="Z695" i="4"/>
  <c r="Z698" i="4"/>
  <c r="Z747" i="4"/>
  <c r="Z739" i="4"/>
  <c r="Z736" i="4"/>
  <c r="Z728" i="4"/>
  <c r="Z696" i="4"/>
  <c r="Z750" i="4"/>
  <c r="Z742" i="4"/>
  <c r="Z731" i="4"/>
  <c r="Z722" i="4"/>
  <c r="Z718" i="4"/>
  <c r="Z714" i="4"/>
  <c r="Z710" i="4"/>
  <c r="Z706" i="4"/>
  <c r="Z702" i="4"/>
  <c r="Z753" i="4"/>
  <c r="Z745" i="4"/>
  <c r="Z748" i="4"/>
  <c r="Z740" i="4"/>
  <c r="Z737" i="4"/>
  <c r="Z729" i="4"/>
  <c r="Z723" i="4"/>
  <c r="Z719" i="4"/>
  <c r="Z715" i="4"/>
  <c r="Z711" i="4"/>
  <c r="Z707" i="4"/>
  <c r="Z703" i="4"/>
  <c r="Z699" i="4"/>
  <c r="Z751" i="4"/>
  <c r="Z743" i="4"/>
  <c r="Z732" i="4"/>
  <c r="Z694" i="4"/>
  <c r="Z746" i="4"/>
  <c r="Z738" i="4"/>
  <c r="Z735" i="4"/>
  <c r="Z727" i="4"/>
  <c r="Z724" i="4"/>
  <c r="Z720" i="4"/>
  <c r="Z716" i="4"/>
  <c r="Z712" i="4"/>
  <c r="Z708" i="4"/>
  <c r="Z704" i="4"/>
  <c r="Z700" i="4"/>
  <c r="Z697" i="4"/>
  <c r="Z726" i="4"/>
  <c r="Z749" i="4"/>
  <c r="Z741" i="4"/>
  <c r="Z730" i="4"/>
  <c r="Z734" i="4"/>
  <c r="P694" i="4"/>
  <c r="N695" i="4"/>
  <c r="Z689" i="4"/>
  <c r="Z690" i="4"/>
  <c r="Z691" i="4"/>
  <c r="Z692" i="4"/>
  <c r="Z693" i="4"/>
  <c r="F693" i="4"/>
  <c r="Z664" i="4"/>
  <c r="Z676" i="4"/>
  <c r="Z668" i="4"/>
  <c r="Z660" i="4"/>
  <c r="Z679" i="4"/>
  <c r="Z672" i="4"/>
  <c r="Z666" i="4"/>
  <c r="Z673" i="4"/>
  <c r="Z661" i="4"/>
  <c r="Z677" i="4"/>
  <c r="Z674" i="4"/>
  <c r="Z680" i="4"/>
  <c r="Z662" i="4"/>
  <c r="Z669" i="4"/>
  <c r="Z670" i="4"/>
  <c r="Z665" i="4"/>
  <c r="Z652" i="4"/>
  <c r="Z653" i="4"/>
  <c r="Z625" i="4"/>
  <c r="Z658" i="4"/>
  <c r="Z590" i="4"/>
  <c r="Z608" i="4"/>
  <c r="Z640" i="4"/>
  <c r="Z539" i="4"/>
  <c r="Z655" i="4"/>
  <c r="Z636" i="4"/>
  <c r="Z620" i="4"/>
  <c r="Z603" i="4"/>
  <c r="Z586" i="4"/>
  <c r="Z587" i="4"/>
  <c r="Z656" i="4"/>
  <c r="Z604" i="4"/>
  <c r="Z622" i="4"/>
  <c r="Z637" i="4"/>
  <c r="Z657" i="4"/>
  <c r="Z621" i="4"/>
  <c r="Z605" i="4"/>
  <c r="Z623" i="4"/>
  <c r="Z606" i="4"/>
  <c r="Z638" i="4"/>
  <c r="Z588" i="4"/>
  <c r="Z639" i="4"/>
  <c r="Z589" i="4"/>
  <c r="Z624" i="4"/>
  <c r="Z607" i="4"/>
  <c r="K608" i="4"/>
  <c r="K609" i="4" s="1"/>
  <c r="B15" i="4"/>
  <c r="V15" i="4" s="1"/>
  <c r="N315" i="4"/>
  <c r="P314" i="4"/>
  <c r="K641" i="4"/>
  <c r="J642" i="4"/>
  <c r="Z641" i="4"/>
  <c r="K626" i="4"/>
  <c r="Z626" i="4"/>
  <c r="J627" i="4"/>
  <c r="Z609" i="4"/>
  <c r="J610" i="4"/>
  <c r="K592" i="4"/>
  <c r="Z591" i="4"/>
  <c r="J592" i="4"/>
  <c r="Z438" i="4"/>
  <c r="Z505" i="4"/>
  <c r="Z573" i="4"/>
  <c r="Z535" i="4"/>
  <c r="Z416" i="4"/>
  <c r="Z467" i="4"/>
  <c r="Z434" i="4"/>
  <c r="Z399" i="4"/>
  <c r="Z518" i="4"/>
  <c r="Z433" i="4"/>
  <c r="Z501" i="4"/>
  <c r="Z552" i="4"/>
  <c r="Z450" i="4"/>
  <c r="Z569" i="4"/>
  <c r="Z484" i="4"/>
  <c r="Z468" i="4"/>
  <c r="Z417" i="4"/>
  <c r="Z435" i="4"/>
  <c r="Z553" i="4"/>
  <c r="Z502" i="4"/>
  <c r="Z536" i="4"/>
  <c r="Z520" i="4"/>
  <c r="Z485" i="4"/>
  <c r="Z401" i="4"/>
  <c r="Z570" i="4"/>
  <c r="Z451" i="4"/>
  <c r="Z486" i="4"/>
  <c r="Z519" i="4"/>
  <c r="Z400" i="4"/>
  <c r="Z537" i="4"/>
  <c r="Z571" i="4"/>
  <c r="Z436" i="4"/>
  <c r="Z418" i="4"/>
  <c r="Z521" i="4"/>
  <c r="Z487" i="4"/>
  <c r="Z402" i="4"/>
  <c r="Z452" i="4"/>
  <c r="Z503" i="4"/>
  <c r="Z469" i="4"/>
  <c r="Z554" i="4"/>
  <c r="Z437" i="4"/>
  <c r="Z419" i="4"/>
  <c r="Z572" i="4"/>
  <c r="Z538" i="4"/>
  <c r="Z504" i="4"/>
  <c r="Z470" i="4"/>
  <c r="Z403" i="4"/>
  <c r="Z488" i="4"/>
  <c r="Z453" i="4"/>
  <c r="Z555" i="4"/>
  <c r="Z522" i="4"/>
  <c r="Z454" i="4"/>
  <c r="Z556" i="4"/>
  <c r="Z404" i="4"/>
  <c r="Z489" i="4"/>
  <c r="Z523" i="4"/>
  <c r="Z420" i="4"/>
  <c r="Z471" i="4"/>
  <c r="J575" i="4"/>
  <c r="Z574" i="4"/>
  <c r="K574" i="4"/>
  <c r="J558" i="4"/>
  <c r="Z557" i="4"/>
  <c r="K558" i="4"/>
  <c r="J541" i="4"/>
  <c r="Z540" i="4"/>
  <c r="K541" i="4"/>
  <c r="K524" i="4"/>
  <c r="Z524" i="4"/>
  <c r="J525" i="4"/>
  <c r="J507" i="4"/>
  <c r="Z506" i="4"/>
  <c r="K506" i="4"/>
  <c r="K490" i="4"/>
  <c r="Z490" i="4"/>
  <c r="J491" i="4"/>
  <c r="K473" i="4"/>
  <c r="J473" i="4"/>
  <c r="Z472" i="4"/>
  <c r="F471" i="4"/>
  <c r="K406" i="4"/>
  <c r="F406" i="4"/>
  <c r="Z455" i="4"/>
  <c r="J456" i="4"/>
  <c r="Z439" i="4"/>
  <c r="J440" i="4"/>
  <c r="Z421" i="4"/>
  <c r="J422" i="4"/>
  <c r="J406" i="4"/>
  <c r="Z405" i="4"/>
  <c r="Z392" i="4"/>
  <c r="Z377" i="4"/>
  <c r="Z358" i="4"/>
  <c r="Z382" i="4"/>
  <c r="Z385" i="4"/>
  <c r="Z374" i="4"/>
  <c r="Z363" i="4"/>
  <c r="Z367" i="4"/>
  <c r="Z369" i="4"/>
  <c r="Z393" i="4"/>
  <c r="Z383" i="4"/>
  <c r="Z378" i="4"/>
  <c r="Z370" i="4"/>
  <c r="Z396" i="4"/>
  <c r="Z375" i="4"/>
  <c r="Z364" i="4"/>
  <c r="Z359" i="4"/>
  <c r="Z394" i="4"/>
  <c r="Z395" i="4"/>
  <c r="Z386" i="4"/>
  <c r="Z368" i="4"/>
  <c r="Z365" i="4"/>
  <c r="Z360" i="4"/>
  <c r="Z371" i="4"/>
  <c r="Z397" i="4"/>
  <c r="Z355" i="4"/>
  <c r="Z356" i="4"/>
  <c r="Z349" i="4"/>
  <c r="Z350" i="4"/>
  <c r="Z351" i="4"/>
  <c r="Z352" i="4"/>
  <c r="Z333" i="4"/>
  <c r="Z343" i="4"/>
  <c r="Z327" i="4"/>
  <c r="Z338" i="4"/>
  <c r="Z346" i="4"/>
  <c r="Z339" i="4"/>
  <c r="Z334" i="4"/>
  <c r="Z344" i="4"/>
  <c r="Z347" i="4"/>
  <c r="Z329" i="4"/>
  <c r="Z331" i="4"/>
  <c r="Z328" i="4"/>
  <c r="Z330" i="4"/>
  <c r="Z340" i="4"/>
  <c r="Z335" i="4"/>
  <c r="Z336" i="4"/>
  <c r="Z341" i="4"/>
  <c r="Z324" i="4"/>
  <c r="Z320" i="4"/>
  <c r="Z314" i="4"/>
  <c r="Z310" i="4"/>
  <c r="Z312" i="4"/>
  <c r="Z311" i="4"/>
  <c r="Z316" i="4"/>
  <c r="Z321" i="4"/>
  <c r="Z325" i="4"/>
  <c r="Z315" i="4"/>
  <c r="Z322" i="4"/>
  <c r="Z305" i="4"/>
  <c r="Z306" i="4"/>
  <c r="Z229" i="4"/>
  <c r="Z294" i="4"/>
  <c r="Z303" i="4"/>
  <c r="Z300" i="4"/>
  <c r="Z295" i="4"/>
  <c r="Z301" i="4"/>
  <c r="Z302" i="4"/>
  <c r="Z296" i="4"/>
  <c r="Z297" i="4"/>
  <c r="Z298" i="4"/>
  <c r="P298" i="4"/>
  <c r="N299" i="4"/>
  <c r="F301" i="4"/>
  <c r="Z76" i="4"/>
  <c r="Z144" i="4"/>
  <c r="Z212" i="4"/>
  <c r="Z157" i="4"/>
  <c r="Z174" i="4"/>
  <c r="Z191" i="4"/>
  <c r="Z276" i="4"/>
  <c r="Z208" i="4"/>
  <c r="Z140" i="4"/>
  <c r="Z123" i="4"/>
  <c r="Z259" i="4"/>
  <c r="Z242" i="4"/>
  <c r="Z55" i="4"/>
  <c r="Z225" i="4"/>
  <c r="Z72" i="4"/>
  <c r="Z89" i="4"/>
  <c r="Z106" i="4"/>
  <c r="Z107" i="4"/>
  <c r="Z192" i="4"/>
  <c r="Z159" i="4"/>
  <c r="Z56" i="4"/>
  <c r="Z90" i="4"/>
  <c r="Z260" i="4"/>
  <c r="Z73" i="4"/>
  <c r="Z277" i="4"/>
  <c r="Z158" i="4"/>
  <c r="Z278" i="4"/>
  <c r="Z175" i="4"/>
  <c r="Z209" i="4"/>
  <c r="Z243" i="4"/>
  <c r="Z226" i="4"/>
  <c r="Z91" i="4"/>
  <c r="Z124" i="4"/>
  <c r="Z141" i="4"/>
  <c r="Z261" i="4"/>
  <c r="Z227" i="4"/>
  <c r="Z160" i="4"/>
  <c r="Z92" i="4"/>
  <c r="Z57" i="4"/>
  <c r="Z210" i="4"/>
  <c r="Z142" i="4"/>
  <c r="Z74" i="4"/>
  <c r="Z193" i="4"/>
  <c r="Z125" i="4"/>
  <c r="Z279" i="4"/>
  <c r="Z244" i="4"/>
  <c r="Z176" i="4"/>
  <c r="Z108" i="4"/>
  <c r="Z280" i="4"/>
  <c r="Z245" i="4"/>
  <c r="Z177" i="4"/>
  <c r="Z109" i="4"/>
  <c r="Z228" i="4"/>
  <c r="Z161" i="4"/>
  <c r="Z93" i="4"/>
  <c r="Z211" i="4"/>
  <c r="Z143" i="4"/>
  <c r="Z75" i="4"/>
  <c r="Z262" i="4"/>
  <c r="Z194" i="4"/>
  <c r="Z126" i="4"/>
  <c r="Z58" i="4"/>
  <c r="Z162" i="4"/>
  <c r="Z94" i="4"/>
  <c r="Z263" i="4"/>
  <c r="Z59" i="4"/>
  <c r="Z110" i="4"/>
  <c r="Z178" i="4"/>
  <c r="Z246" i="4"/>
  <c r="Z281" i="4"/>
  <c r="Z127" i="4"/>
  <c r="Z195" i="4"/>
  <c r="Z282" i="4"/>
  <c r="J283" i="4"/>
  <c r="Z264" i="4"/>
  <c r="J265" i="4"/>
  <c r="Z247" i="4"/>
  <c r="J248" i="4"/>
  <c r="Z230" i="4"/>
  <c r="J231" i="4"/>
  <c r="Z213" i="4"/>
  <c r="J214" i="4"/>
  <c r="Z196" i="4"/>
  <c r="J197" i="4"/>
  <c r="Z179" i="4"/>
  <c r="J180" i="4"/>
  <c r="Z163" i="4"/>
  <c r="J164" i="4"/>
  <c r="Z145" i="4"/>
  <c r="J146" i="4"/>
  <c r="Z128" i="4"/>
  <c r="J129" i="4"/>
  <c r="Z111" i="4"/>
  <c r="J112" i="4"/>
  <c r="Z95" i="4"/>
  <c r="J96" i="4"/>
  <c r="Z77" i="4"/>
  <c r="J78" i="4"/>
  <c r="Z60" i="4"/>
  <c r="J61" i="4"/>
  <c r="P59" i="4"/>
  <c r="N60" i="4"/>
  <c r="S6" i="6"/>
  <c r="AA17" i="4" s="1"/>
  <c r="R7" i="6"/>
  <c r="C6" i="6"/>
  <c r="X19" i="4" s="1"/>
  <c r="B7" i="6"/>
  <c r="Z12" i="4"/>
  <c r="Z29" i="4"/>
  <c r="Z46" i="4"/>
  <c r="Z52" i="4"/>
  <c r="Z49" i="4"/>
  <c r="Z48" i="4"/>
  <c r="Z47" i="4"/>
  <c r="Z50" i="4"/>
  <c r="Z53" i="4"/>
  <c r="Z51" i="4"/>
  <c r="Z34" i="4"/>
  <c r="Z38" i="4"/>
  <c r="Z42" i="4"/>
  <c r="Z20" i="4"/>
  <c r="Z28" i="4"/>
  <c r="Z13" i="4"/>
  <c r="Z21" i="4"/>
  <c r="Z11" i="4"/>
  <c r="Z33" i="4"/>
  <c r="Z37" i="4"/>
  <c r="Z41" i="4"/>
  <c r="Z45" i="4"/>
  <c r="Z14" i="4"/>
  <c r="Z22" i="4"/>
  <c r="Z30" i="4"/>
  <c r="Z15" i="4"/>
  <c r="Z23" i="4"/>
  <c r="Z32" i="4"/>
  <c r="Z36" i="4"/>
  <c r="Z40" i="4"/>
  <c r="Z44" i="4"/>
  <c r="Z16" i="4"/>
  <c r="Z24" i="4"/>
  <c r="Z19" i="4"/>
  <c r="Z31" i="4"/>
  <c r="Z17" i="4"/>
  <c r="Z25" i="4"/>
  <c r="Z27" i="4"/>
  <c r="Z35" i="4"/>
  <c r="Z39" i="4"/>
  <c r="Z43" i="4"/>
  <c r="Z18" i="4"/>
  <c r="Z26" i="4"/>
  <c r="N8" i="6"/>
  <c r="O8" i="6" s="1"/>
  <c r="F7" i="6"/>
  <c r="F8" i="6" s="1"/>
  <c r="G6" i="6"/>
  <c r="P695" i="4" l="1"/>
  <c r="N696" i="4"/>
  <c r="B16" i="4"/>
  <c r="V16" i="4" s="1"/>
  <c r="P315" i="4"/>
  <c r="N316" i="4"/>
  <c r="J643" i="4"/>
  <c r="Z642" i="4"/>
  <c r="K642" i="4"/>
  <c r="K627" i="4"/>
  <c r="Z627" i="4"/>
  <c r="J628" i="4"/>
  <c r="K610" i="4"/>
  <c r="Z610" i="4"/>
  <c r="J611" i="4"/>
  <c r="Z592" i="4"/>
  <c r="J593" i="4"/>
  <c r="K593" i="4"/>
  <c r="G8" i="6"/>
  <c r="Y434" i="4" s="1"/>
  <c r="F9" i="6"/>
  <c r="Z575" i="4"/>
  <c r="J576" i="4"/>
  <c r="K575" i="4"/>
  <c r="K559" i="4"/>
  <c r="Z558" i="4"/>
  <c r="J559" i="4"/>
  <c r="K542" i="4"/>
  <c r="J542" i="4"/>
  <c r="Z541" i="4"/>
  <c r="K525" i="4"/>
  <c r="Z525" i="4"/>
  <c r="J526" i="4"/>
  <c r="K507" i="4"/>
  <c r="J508" i="4"/>
  <c r="Z507" i="4"/>
  <c r="Z491" i="4"/>
  <c r="J492" i="4"/>
  <c r="K491" i="4"/>
  <c r="F472" i="4"/>
  <c r="Z473" i="4"/>
  <c r="J474" i="4"/>
  <c r="K474" i="4"/>
  <c r="K407" i="4"/>
  <c r="F407" i="4"/>
  <c r="Z456" i="4"/>
  <c r="J457" i="4"/>
  <c r="Z440" i="4"/>
  <c r="J441" i="4"/>
  <c r="Z422" i="4"/>
  <c r="J423" i="4"/>
  <c r="Z406" i="4"/>
  <c r="J407" i="4"/>
  <c r="Y323" i="4"/>
  <c r="Y308" i="4"/>
  <c r="Y324" i="4"/>
  <c r="Y320" i="4"/>
  <c r="Y319" i="4"/>
  <c r="Y317" i="4"/>
  <c r="Y313" i="4"/>
  <c r="Y309" i="4"/>
  <c r="Y322" i="4"/>
  <c r="Y314" i="4"/>
  <c r="Y310" i="4"/>
  <c r="Y312" i="4"/>
  <c r="Y315" i="4"/>
  <c r="Y325" i="4"/>
  <c r="Y321" i="4"/>
  <c r="Y316" i="4"/>
  <c r="Y318" i="4"/>
  <c r="Y311" i="4"/>
  <c r="Y305" i="4"/>
  <c r="Y307" i="4"/>
  <c r="Y306" i="4"/>
  <c r="Y304" i="4"/>
  <c r="Y292" i="4"/>
  <c r="Y302" i="4"/>
  <c r="Y293" i="4"/>
  <c r="Y296" i="4"/>
  <c r="Y294" i="4"/>
  <c r="Y300" i="4"/>
  <c r="Y301" i="4"/>
  <c r="Y299" i="4"/>
  <c r="Y303" i="4"/>
  <c r="Y295" i="4"/>
  <c r="Y298" i="4"/>
  <c r="Y297" i="4"/>
  <c r="F302" i="4"/>
  <c r="F303" i="4" s="1"/>
  <c r="F304" i="4" s="1"/>
  <c r="F305" i="4" s="1"/>
  <c r="F306" i="4" s="1"/>
  <c r="F307" i="4" s="1"/>
  <c r="N300" i="4"/>
  <c r="P299" i="4"/>
  <c r="Z283" i="4"/>
  <c r="J284" i="4"/>
  <c r="Z265" i="4"/>
  <c r="J266" i="4"/>
  <c r="Z248" i="4"/>
  <c r="J249" i="4"/>
  <c r="Z231" i="4"/>
  <c r="J232" i="4"/>
  <c r="Z214" i="4"/>
  <c r="J215" i="4"/>
  <c r="Z197" i="4"/>
  <c r="J198" i="4"/>
  <c r="Z180" i="4"/>
  <c r="J181" i="4"/>
  <c r="Z164" i="4"/>
  <c r="J165" i="4"/>
  <c r="Z146" i="4"/>
  <c r="J147" i="4"/>
  <c r="Z129" i="4"/>
  <c r="J130" i="4"/>
  <c r="Z112" i="4"/>
  <c r="J113" i="4"/>
  <c r="Z96" i="4"/>
  <c r="J97" i="4"/>
  <c r="Z78" i="4"/>
  <c r="J79" i="4"/>
  <c r="P60" i="4"/>
  <c r="N61" i="4"/>
  <c r="Z61" i="4"/>
  <c r="J62" i="4"/>
  <c r="S7" i="6"/>
  <c r="AA18" i="4" s="1"/>
  <c r="R8" i="6"/>
  <c r="C7" i="6"/>
  <c r="B8" i="6"/>
  <c r="Y14" i="4"/>
  <c r="Y33" i="4"/>
  <c r="N9" i="6"/>
  <c r="O9" i="6" s="1"/>
  <c r="G7" i="6"/>
  <c r="Y453" i="4" l="1"/>
  <c r="Y414" i="4"/>
  <c r="Y435" i="4"/>
  <c r="Y462" i="4"/>
  <c r="Y443" i="4"/>
  <c r="Y407" i="4"/>
  <c r="Y398" i="4"/>
  <c r="Y406" i="4"/>
  <c r="B17" i="4"/>
  <c r="V17" i="4" s="1"/>
  <c r="N697" i="4"/>
  <c r="P696" i="4"/>
  <c r="Y450" i="4"/>
  <c r="Y410" i="4"/>
  <c r="Y439" i="4"/>
  <c r="Y401" i="4"/>
  <c r="Y457" i="4"/>
  <c r="Y415" i="4"/>
  <c r="Y447" i="4"/>
  <c r="Y422" i="4"/>
  <c r="Y461" i="4"/>
  <c r="Y417" i="4"/>
  <c r="Y405" i="4"/>
  <c r="Y430" i="4"/>
  <c r="Y465" i="4"/>
  <c r="Y421" i="4"/>
  <c r="Y424" i="4"/>
  <c r="Y440" i="4"/>
  <c r="Y428" i="4"/>
  <c r="Y425" i="4"/>
  <c r="Y446" i="4"/>
  <c r="Y451" i="4"/>
  <c r="Y402" i="4"/>
  <c r="Y429" i="4"/>
  <c r="Y454" i="4"/>
  <c r="Y438" i="4"/>
  <c r="Y444" i="4"/>
  <c r="Y403" i="4"/>
  <c r="Y400" i="4"/>
  <c r="Y433" i="4"/>
  <c r="Y418" i="4"/>
  <c r="Y459" i="4"/>
  <c r="Y412" i="4"/>
  <c r="Y458" i="4"/>
  <c r="Y426" i="4"/>
  <c r="Y456" i="4"/>
  <c r="X20" i="4"/>
  <c r="X21" i="4"/>
  <c r="X22" i="4"/>
  <c r="X23" i="4"/>
  <c r="X24" i="4"/>
  <c r="X25" i="4"/>
  <c r="Y436" i="4"/>
  <c r="Y463" i="4"/>
  <c r="Y419" i="4"/>
  <c r="Y411" i="4"/>
  <c r="Y409" i="4"/>
  <c r="Y427" i="4"/>
  <c r="Y442" i="4"/>
  <c r="Y437" i="4"/>
  <c r="Y455" i="4"/>
  <c r="Y431" i="4"/>
  <c r="Y441" i="4"/>
  <c r="Y448" i="4"/>
  <c r="Y404" i="4"/>
  <c r="Y445" i="4"/>
  <c r="Y408" i="4"/>
  <c r="Y413" i="4"/>
  <c r="Y416" i="4"/>
  <c r="Y449" i="4"/>
  <c r="Y452" i="4"/>
  <c r="G9" i="6"/>
  <c r="Y499" i="4" s="1"/>
  <c r="F10" i="6"/>
  <c r="Y420" i="4"/>
  <c r="Y423" i="4"/>
  <c r="Y460" i="4"/>
  <c r="Y432" i="4"/>
  <c r="P316" i="4"/>
  <c r="N317" i="4"/>
  <c r="K643" i="4"/>
  <c r="Z643" i="4"/>
  <c r="J644" i="4"/>
  <c r="J629" i="4"/>
  <c r="Z628" i="4"/>
  <c r="K628" i="4"/>
  <c r="J612" i="4"/>
  <c r="Z611" i="4"/>
  <c r="K611" i="4"/>
  <c r="K594" i="4"/>
  <c r="J594" i="4"/>
  <c r="Z593" i="4"/>
  <c r="Y464" i="4"/>
  <c r="Y399" i="4"/>
  <c r="K576" i="4"/>
  <c r="Z576" i="4"/>
  <c r="J577" i="4"/>
  <c r="Z559" i="4"/>
  <c r="J560" i="4"/>
  <c r="K560" i="4"/>
  <c r="Z542" i="4"/>
  <c r="J543" i="4"/>
  <c r="K543" i="4"/>
  <c r="J527" i="4"/>
  <c r="Z526" i="4"/>
  <c r="K526" i="4"/>
  <c r="Z508" i="4"/>
  <c r="J509" i="4"/>
  <c r="K508" i="4"/>
  <c r="J493" i="4"/>
  <c r="Z492" i="4"/>
  <c r="K492" i="4"/>
  <c r="K475" i="4"/>
  <c r="Z474" i="4"/>
  <c r="J475" i="4"/>
  <c r="F473" i="4"/>
  <c r="K408" i="4"/>
  <c r="F408" i="4"/>
  <c r="Z457" i="4"/>
  <c r="J458" i="4"/>
  <c r="Z441" i="4"/>
  <c r="J442" i="4"/>
  <c r="Z423" i="4"/>
  <c r="J424" i="4"/>
  <c r="Z407" i="4"/>
  <c r="J408" i="4"/>
  <c r="Y389" i="4"/>
  <c r="Y388" i="4"/>
  <c r="Y384" i="4"/>
  <c r="Y372" i="4"/>
  <c r="Y366" i="4"/>
  <c r="Y358" i="4"/>
  <c r="Y380" i="4"/>
  <c r="Y390" i="4"/>
  <c r="Y376" i="4"/>
  <c r="Y361" i="4"/>
  <c r="Y391" i="4"/>
  <c r="Y387" i="4"/>
  <c r="Y373" i="4"/>
  <c r="Y381" i="4"/>
  <c r="Y379" i="4"/>
  <c r="Y362" i="4"/>
  <c r="Y357" i="4"/>
  <c r="Y367" i="4"/>
  <c r="Y382" i="4"/>
  <c r="Y383" i="4"/>
  <c r="Y359" i="4"/>
  <c r="Y363" i="4"/>
  <c r="Y374" i="4"/>
  <c r="Y392" i="4"/>
  <c r="Y385" i="4"/>
  <c r="Y377" i="4"/>
  <c r="Y370" i="4"/>
  <c r="Y393" i="4"/>
  <c r="Y371" i="4"/>
  <c r="Y378" i="4"/>
  <c r="Y368" i="4"/>
  <c r="Y360" i="4"/>
  <c r="Y394" i="4"/>
  <c r="Y375" i="4"/>
  <c r="Y386" i="4"/>
  <c r="Y364" i="4"/>
  <c r="Y369" i="4"/>
  <c r="Y395" i="4"/>
  <c r="Y365" i="4"/>
  <c r="Y396" i="4"/>
  <c r="Y397" i="4"/>
  <c r="Y353" i="4"/>
  <c r="Y354" i="4"/>
  <c r="Y355" i="4"/>
  <c r="Y356" i="4"/>
  <c r="Y348" i="4"/>
  <c r="Y350" i="4"/>
  <c r="Y349" i="4"/>
  <c r="Y351" i="4"/>
  <c r="Y352" i="4"/>
  <c r="Y337" i="4"/>
  <c r="Y328" i="4"/>
  <c r="Y345" i="4"/>
  <c r="Y332" i="4"/>
  <c r="Y326" i="4"/>
  <c r="Y327" i="4"/>
  <c r="Y342" i="4"/>
  <c r="Y331" i="4"/>
  <c r="Y333" i="4"/>
  <c r="Y329" i="4"/>
  <c r="Y343" i="4"/>
  <c r="Y346" i="4"/>
  <c r="Y338" i="4"/>
  <c r="Y334" i="4"/>
  <c r="Y344" i="4"/>
  <c r="Y335" i="4"/>
  <c r="Y339" i="4"/>
  <c r="Y340" i="4"/>
  <c r="Y330" i="4"/>
  <c r="Y347" i="4"/>
  <c r="Y336" i="4"/>
  <c r="Y341" i="4"/>
  <c r="N301" i="4"/>
  <c r="P300" i="4"/>
  <c r="Z284" i="4"/>
  <c r="J285" i="4"/>
  <c r="Z266" i="4"/>
  <c r="J267" i="4"/>
  <c r="Z249" i="4"/>
  <c r="J250" i="4"/>
  <c r="Z232" i="4"/>
  <c r="J233" i="4"/>
  <c r="Z215" i="4"/>
  <c r="J216" i="4"/>
  <c r="Z198" i="4"/>
  <c r="J199" i="4"/>
  <c r="Z181" i="4"/>
  <c r="J182" i="4"/>
  <c r="Z165" i="4"/>
  <c r="J166" i="4"/>
  <c r="Z147" i="4"/>
  <c r="J148" i="4"/>
  <c r="Z130" i="4"/>
  <c r="J131" i="4"/>
  <c r="Z113" i="4"/>
  <c r="J114" i="4"/>
  <c r="Z97" i="4"/>
  <c r="J98" i="4"/>
  <c r="Z79" i="4"/>
  <c r="J80" i="4"/>
  <c r="Z62" i="4"/>
  <c r="J63" i="4"/>
  <c r="P61" i="4"/>
  <c r="N62" i="4"/>
  <c r="S8" i="6"/>
  <c r="AA19" i="4" s="1"/>
  <c r="R9" i="6"/>
  <c r="C8" i="6"/>
  <c r="X26" i="4" s="1"/>
  <c r="B9" i="6"/>
  <c r="Y15" i="4"/>
  <c r="Y34" i="4"/>
  <c r="B18" i="4"/>
  <c r="V18" i="4" s="1"/>
  <c r="Y582" i="4" l="1"/>
  <c r="Y466" i="4"/>
  <c r="Y576" i="4"/>
  <c r="Y476" i="4"/>
  <c r="Y584" i="4"/>
  <c r="Y552" i="4"/>
  <c r="Y482" i="4"/>
  <c r="Y567" i="4"/>
  <c r="Y468" i="4"/>
  <c r="Y559" i="4"/>
  <c r="Y565" i="4"/>
  <c r="Y535" i="4"/>
  <c r="Y580" i="4"/>
  <c r="Y534" i="4"/>
  <c r="N698" i="4"/>
  <c r="P697" i="4"/>
  <c r="G10" i="6"/>
  <c r="Y658" i="4" s="1"/>
  <c r="F11" i="6"/>
  <c r="Y655" i="4"/>
  <c r="Y650" i="4"/>
  <c r="Y646" i="4"/>
  <c r="Y644" i="4"/>
  <c r="Y642" i="4"/>
  <c r="Y632" i="4"/>
  <c r="Y628" i="4"/>
  <c r="Y626" i="4"/>
  <c r="Y624" i="4"/>
  <c r="Y615" i="4"/>
  <c r="Y613" i="4"/>
  <c r="Y609" i="4"/>
  <c r="Y607" i="4"/>
  <c r="Y605" i="4"/>
  <c r="Y596" i="4"/>
  <c r="Y594" i="4"/>
  <c r="Y590" i="4"/>
  <c r="Y588" i="4"/>
  <c r="Y652" i="4"/>
  <c r="Y602" i="4"/>
  <c r="Y585" i="4"/>
  <c r="Y636" i="4"/>
  <c r="Y620" i="4"/>
  <c r="Y603" i="4"/>
  <c r="Y651" i="4"/>
  <c r="Y649" i="4"/>
  <c r="Y645" i="4"/>
  <c r="Y643" i="4"/>
  <c r="Y641" i="4"/>
  <c r="Y633" i="4"/>
  <c r="Y631" i="4"/>
  <c r="Y627" i="4"/>
  <c r="Y625" i="4"/>
  <c r="Y623" i="4"/>
  <c r="Y616" i="4"/>
  <c r="Y614" i="4"/>
  <c r="Y610" i="4"/>
  <c r="Y608" i="4"/>
  <c r="Y606" i="4"/>
  <c r="Y599" i="4"/>
  <c r="Y597" i="4"/>
  <c r="Y593" i="4"/>
  <c r="Y591" i="4"/>
  <c r="Y589" i="4"/>
  <c r="Y572" i="4"/>
  <c r="Y485" i="4"/>
  <c r="Y478" i="4"/>
  <c r="Y532" i="4"/>
  <c r="Y540" i="4"/>
  <c r="Y505" i="4"/>
  <c r="Y491" i="4"/>
  <c r="Y523" i="4"/>
  <c r="Y488" i="4"/>
  <c r="Y571" i="4"/>
  <c r="Y524" i="4"/>
  <c r="Y560" i="4"/>
  <c r="Y475" i="4"/>
  <c r="Y543" i="4"/>
  <c r="Y508" i="4"/>
  <c r="Y467" i="4"/>
  <c r="Y474" i="4"/>
  <c r="Y493" i="4"/>
  <c r="Y538" i="4"/>
  <c r="Y503" i="4"/>
  <c r="Y521" i="4"/>
  <c r="Y486" i="4"/>
  <c r="Y519" i="4"/>
  <c r="Y497" i="4"/>
  <c r="Y558" i="4"/>
  <c r="Y473" i="4"/>
  <c r="Y520" i="4"/>
  <c r="Y541" i="4"/>
  <c r="Y506" i="4"/>
  <c r="Y490" i="4"/>
  <c r="Y562" i="4"/>
  <c r="Y563" i="4"/>
  <c r="Y472" i="4"/>
  <c r="Y536" i="4"/>
  <c r="Y517" i="4"/>
  <c r="Y583" i="4"/>
  <c r="Y518" i="4"/>
  <c r="Y556" i="4"/>
  <c r="Y471" i="4"/>
  <c r="Y487" i="4"/>
  <c r="Y539" i="4"/>
  <c r="Y504" i="4"/>
  <c r="Y484" i="4"/>
  <c r="Y525" i="4"/>
  <c r="Y477" i="4"/>
  <c r="Y561" i="4"/>
  <c r="Y470" i="4"/>
  <c r="Y550" i="4"/>
  <c r="Y515" i="4"/>
  <c r="Y533" i="4"/>
  <c r="Y498" i="4"/>
  <c r="Y581" i="4"/>
  <c r="Y500" i="4"/>
  <c r="Y554" i="4"/>
  <c r="Y469" i="4"/>
  <c r="Y537" i="4"/>
  <c r="Y502" i="4"/>
  <c r="Y522" i="4"/>
  <c r="Y507" i="4"/>
  <c r="Y573" i="4"/>
  <c r="Y545" i="4"/>
  <c r="Y557" i="4"/>
  <c r="Y548" i="4"/>
  <c r="Y513" i="4"/>
  <c r="Y531" i="4"/>
  <c r="Y496" i="4"/>
  <c r="Y579" i="4"/>
  <c r="Y501" i="4"/>
  <c r="Y568" i="4"/>
  <c r="Y516" i="4"/>
  <c r="Y483" i="4"/>
  <c r="Y489" i="4"/>
  <c r="Y578" i="4"/>
  <c r="Y569" i="4"/>
  <c r="Y555" i="4"/>
  <c r="Y546" i="4"/>
  <c r="Y511" i="4"/>
  <c r="Y529" i="4"/>
  <c r="Y494" i="4"/>
  <c r="Y551" i="4"/>
  <c r="Y577" i="4"/>
  <c r="Y566" i="4"/>
  <c r="Y481" i="4"/>
  <c r="Y549" i="4"/>
  <c r="Y514" i="4"/>
  <c r="Y570" i="4"/>
  <c r="Y542" i="4"/>
  <c r="Y495" i="4"/>
  <c r="Y574" i="4"/>
  <c r="Y526" i="4"/>
  <c r="Y553" i="4"/>
  <c r="Y544" i="4"/>
  <c r="Y509" i="4"/>
  <c r="Y527" i="4"/>
  <c r="Y492" i="4"/>
  <c r="Y528" i="4"/>
  <c r="Y575" i="4"/>
  <c r="Y564" i="4"/>
  <c r="Y479" i="4"/>
  <c r="Y547" i="4"/>
  <c r="Y512" i="4"/>
  <c r="Y480" i="4"/>
  <c r="Y530" i="4"/>
  <c r="Y510" i="4"/>
  <c r="P317" i="4"/>
  <c r="N318" i="4"/>
  <c r="K644" i="4"/>
  <c r="J645" i="4"/>
  <c r="Z644" i="4"/>
  <c r="K629" i="4"/>
  <c r="Z629" i="4"/>
  <c r="J630" i="4"/>
  <c r="K612" i="4"/>
  <c r="Z612" i="4"/>
  <c r="J613" i="4"/>
  <c r="K595" i="4"/>
  <c r="J595" i="4"/>
  <c r="Z594" i="4"/>
  <c r="J578" i="4"/>
  <c r="Z577" i="4"/>
  <c r="K577" i="4"/>
  <c r="J561" i="4"/>
  <c r="Z560" i="4"/>
  <c r="K561" i="4"/>
  <c r="K544" i="4"/>
  <c r="J544" i="4"/>
  <c r="Z543" i="4"/>
  <c r="K527" i="4"/>
  <c r="Z527" i="4"/>
  <c r="J528" i="4"/>
  <c r="J510" i="4"/>
  <c r="Z509" i="4"/>
  <c r="K509" i="4"/>
  <c r="K493" i="4"/>
  <c r="Z493" i="4"/>
  <c r="J494" i="4"/>
  <c r="F474" i="4"/>
  <c r="J476" i="4"/>
  <c r="Z475" i="4"/>
  <c r="K476" i="4"/>
  <c r="K409" i="4"/>
  <c r="F409" i="4"/>
  <c r="Z458" i="4"/>
  <c r="J459" i="4"/>
  <c r="Z442" i="4"/>
  <c r="J443" i="4"/>
  <c r="Z424" i="4"/>
  <c r="J425" i="4"/>
  <c r="Z408" i="4"/>
  <c r="J409" i="4"/>
  <c r="P301" i="4"/>
  <c r="N302" i="4"/>
  <c r="Z285" i="4"/>
  <c r="J286" i="4"/>
  <c r="Z267" i="4"/>
  <c r="J268" i="4"/>
  <c r="Z250" i="4"/>
  <c r="J251" i="4"/>
  <c r="Z233" i="4"/>
  <c r="J234" i="4"/>
  <c r="Z216" i="4"/>
  <c r="J217" i="4"/>
  <c r="Z199" i="4"/>
  <c r="J200" i="4"/>
  <c r="Z182" i="4"/>
  <c r="J183" i="4"/>
  <c r="Z166" i="4"/>
  <c r="J167" i="4"/>
  <c r="Z148" i="4"/>
  <c r="J149" i="4"/>
  <c r="Z131" i="4"/>
  <c r="J132" i="4"/>
  <c r="Z114" i="4"/>
  <c r="J115" i="4"/>
  <c r="Z98" i="4"/>
  <c r="J99" i="4"/>
  <c r="Z80" i="4"/>
  <c r="J81" i="4"/>
  <c r="P62" i="4"/>
  <c r="N63" i="4"/>
  <c r="Z63" i="4"/>
  <c r="J64" i="4"/>
  <c r="S9" i="6"/>
  <c r="R10" i="6"/>
  <c r="C9" i="6"/>
  <c r="B10" i="6"/>
  <c r="Y16" i="4"/>
  <c r="Y35" i="4"/>
  <c r="B19" i="4"/>
  <c r="V19" i="4" s="1"/>
  <c r="Y11" i="4"/>
  <c r="Y634" i="4" l="1"/>
  <c r="P698" i="4"/>
  <c r="N699" i="4"/>
  <c r="Y595" i="4"/>
  <c r="Y612" i="4"/>
  <c r="Y629" i="4"/>
  <c r="Y647" i="4"/>
  <c r="Y656" i="4"/>
  <c r="Y592" i="4"/>
  <c r="Y611" i="4"/>
  <c r="Y630" i="4"/>
  <c r="Y648" i="4"/>
  <c r="Y601" i="4"/>
  <c r="Y618" i="4"/>
  <c r="Y637" i="4"/>
  <c r="Y653" i="4"/>
  <c r="Y619" i="4"/>
  <c r="Y598" i="4"/>
  <c r="Y617" i="4"/>
  <c r="Y638" i="4"/>
  <c r="Y654" i="4"/>
  <c r="Y587" i="4"/>
  <c r="Y604" i="4"/>
  <c r="Y621" i="4"/>
  <c r="Y639" i="4"/>
  <c r="Y586" i="4"/>
  <c r="Y635" i="4"/>
  <c r="Y600" i="4"/>
  <c r="Y622" i="4"/>
  <c r="Y640" i="4"/>
  <c r="Y657" i="4"/>
  <c r="G11" i="6"/>
  <c r="Y674" i="4" s="1"/>
  <c r="F12" i="6"/>
  <c r="Y680" i="4"/>
  <c r="Y671" i="4"/>
  <c r="Y665" i="4"/>
  <c r="Y677" i="4"/>
  <c r="Y672" i="4"/>
  <c r="X28" i="4"/>
  <c r="X29" i="4"/>
  <c r="X30" i="4"/>
  <c r="X27" i="4"/>
  <c r="P302" i="4"/>
  <c r="N303" i="4"/>
  <c r="P318" i="4"/>
  <c r="N319" i="4"/>
  <c r="Z645" i="4"/>
  <c r="J646" i="4"/>
  <c r="K645" i="4"/>
  <c r="K630" i="4"/>
  <c r="Z630" i="4"/>
  <c r="J631" i="4"/>
  <c r="K613" i="4"/>
  <c r="Z613" i="4"/>
  <c r="J614" i="4"/>
  <c r="Z595" i="4"/>
  <c r="J596" i="4"/>
  <c r="K596" i="4"/>
  <c r="K578" i="4"/>
  <c r="Z578" i="4"/>
  <c r="J579" i="4"/>
  <c r="K562" i="4"/>
  <c r="Z561" i="4"/>
  <c r="J562" i="4"/>
  <c r="Z544" i="4"/>
  <c r="J545" i="4"/>
  <c r="K545" i="4"/>
  <c r="K528" i="4"/>
  <c r="Z528" i="4"/>
  <c r="J529" i="4"/>
  <c r="K510" i="4"/>
  <c r="Z510" i="4"/>
  <c r="J511" i="4"/>
  <c r="Z494" i="4"/>
  <c r="J495" i="4"/>
  <c r="K494" i="4"/>
  <c r="K477" i="4"/>
  <c r="Z476" i="4"/>
  <c r="J477" i="4"/>
  <c r="F475" i="4"/>
  <c r="K410" i="4"/>
  <c r="F410" i="4"/>
  <c r="Z459" i="4"/>
  <c r="J460" i="4"/>
  <c r="Z443" i="4"/>
  <c r="J444" i="4"/>
  <c r="Z425" i="4"/>
  <c r="J426" i="4"/>
  <c r="Z409" i="4"/>
  <c r="J410" i="4"/>
  <c r="Z286" i="4"/>
  <c r="J287" i="4"/>
  <c r="Z268" i="4"/>
  <c r="J269" i="4"/>
  <c r="Z251" i="4"/>
  <c r="J252" i="4"/>
  <c r="Z234" i="4"/>
  <c r="J235" i="4"/>
  <c r="Z217" i="4"/>
  <c r="J218" i="4"/>
  <c r="Z200" i="4"/>
  <c r="J201" i="4"/>
  <c r="Z183" i="4"/>
  <c r="J184" i="4"/>
  <c r="Z167" i="4"/>
  <c r="J168" i="4"/>
  <c r="Z149" i="4"/>
  <c r="J150" i="4"/>
  <c r="Z132" i="4"/>
  <c r="J133" i="4"/>
  <c r="Z115" i="4"/>
  <c r="J116" i="4"/>
  <c r="Z99" i="4"/>
  <c r="J100" i="4"/>
  <c r="Z81" i="4"/>
  <c r="J82" i="4"/>
  <c r="Z64" i="4"/>
  <c r="J65" i="4"/>
  <c r="P63" i="4"/>
  <c r="N64" i="4"/>
  <c r="AA20" i="4"/>
  <c r="AA25" i="4"/>
  <c r="AA22" i="4"/>
  <c r="AA23" i="4"/>
  <c r="AA21" i="4"/>
  <c r="AA24" i="4"/>
  <c r="R11" i="6"/>
  <c r="S10" i="6"/>
  <c r="AA26" i="4" s="1"/>
  <c r="C10" i="6"/>
  <c r="X31" i="4" s="1"/>
  <c r="B11" i="6"/>
  <c r="Y17" i="4"/>
  <c r="Y36" i="4"/>
  <c r="B20" i="4"/>
  <c r="V20" i="4" s="1"/>
  <c r="K5" i="6"/>
  <c r="K6" i="6"/>
  <c r="Y676" i="4" l="1"/>
  <c r="Y669" i="4"/>
  <c r="Y666" i="4"/>
  <c r="Y681" i="4"/>
  <c r="G12" i="6"/>
  <c r="F13" i="6"/>
  <c r="G13" i="6" s="1"/>
  <c r="P699" i="4"/>
  <c r="N700" i="4"/>
  <c r="Y675" i="4"/>
  <c r="Y673" i="4"/>
  <c r="Y662" i="4"/>
  <c r="Y668" i="4"/>
  <c r="Y661" i="4"/>
  <c r="Y690" i="4"/>
  <c r="Y686" i="4"/>
  <c r="Y684" i="4"/>
  <c r="Y682" i="4"/>
  <c r="Y693" i="4"/>
  <c r="Y688" i="4"/>
  <c r="Y691" i="4"/>
  <c r="Y692" i="4"/>
  <c r="Y689" i="4"/>
  <c r="Y687" i="4"/>
  <c r="Y685" i="4"/>
  <c r="Y683" i="4"/>
  <c r="Y660" i="4"/>
  <c r="Y678" i="4"/>
  <c r="Y664" i="4"/>
  <c r="Y663" i="4"/>
  <c r="Y679" i="4"/>
  <c r="Y667" i="4"/>
  <c r="Y670" i="4"/>
  <c r="Y659" i="4"/>
  <c r="N320" i="4"/>
  <c r="P319" i="4"/>
  <c r="N304" i="4"/>
  <c r="P303" i="4"/>
  <c r="K646" i="4"/>
  <c r="Z646" i="4"/>
  <c r="J647" i="4"/>
  <c r="Z631" i="4"/>
  <c r="J632" i="4"/>
  <c r="K631" i="4"/>
  <c r="J615" i="4"/>
  <c r="Z614" i="4"/>
  <c r="K614" i="4"/>
  <c r="K597" i="4"/>
  <c r="Z596" i="4"/>
  <c r="J597" i="4"/>
  <c r="Z579" i="4"/>
  <c r="J580" i="4"/>
  <c r="K579" i="4"/>
  <c r="Z562" i="4"/>
  <c r="J563" i="4"/>
  <c r="K563" i="4"/>
  <c r="K546" i="4"/>
  <c r="Z545" i="4"/>
  <c r="J546" i="4"/>
  <c r="K529" i="4"/>
  <c r="J530" i="4"/>
  <c r="Z529" i="4"/>
  <c r="Z511" i="4"/>
  <c r="J512" i="4"/>
  <c r="K511" i="4"/>
  <c r="K495" i="4"/>
  <c r="Z495" i="4"/>
  <c r="J496" i="4"/>
  <c r="J478" i="4"/>
  <c r="Z477" i="4"/>
  <c r="K478" i="4"/>
  <c r="F476" i="4"/>
  <c r="K411" i="4"/>
  <c r="F411" i="4"/>
  <c r="Z460" i="4"/>
  <c r="J461" i="4"/>
  <c r="Z444" i="4"/>
  <c r="J445" i="4"/>
  <c r="Z426" i="4"/>
  <c r="J427" i="4"/>
  <c r="Z410" i="4"/>
  <c r="J411" i="4"/>
  <c r="Z287" i="4"/>
  <c r="J288" i="4"/>
  <c r="Z269" i="4"/>
  <c r="J270" i="4"/>
  <c r="Z252" i="4"/>
  <c r="J253" i="4"/>
  <c r="Z235" i="4"/>
  <c r="J236" i="4"/>
  <c r="Z218" i="4"/>
  <c r="J219" i="4"/>
  <c r="Z201" i="4"/>
  <c r="J202" i="4"/>
  <c r="Z184" i="4"/>
  <c r="J185" i="4"/>
  <c r="Z168" i="4"/>
  <c r="J169" i="4"/>
  <c r="Z150" i="4"/>
  <c r="J151" i="4"/>
  <c r="Z133" i="4"/>
  <c r="J134" i="4"/>
  <c r="Z116" i="4"/>
  <c r="J117" i="4"/>
  <c r="Z100" i="4"/>
  <c r="J101" i="4"/>
  <c r="Z82" i="4"/>
  <c r="J83" i="4"/>
  <c r="P64" i="4"/>
  <c r="N65" i="4"/>
  <c r="Z65" i="4"/>
  <c r="J66" i="4"/>
  <c r="S11" i="6"/>
  <c r="R12" i="6"/>
  <c r="C11" i="6"/>
  <c r="B12" i="6"/>
  <c r="U269" i="6"/>
  <c r="Y269" i="6" s="1"/>
  <c r="U120" i="6"/>
  <c r="Y120" i="6" s="1"/>
  <c r="U138" i="6"/>
  <c r="Y138" i="6" s="1"/>
  <c r="U202" i="6"/>
  <c r="Y202" i="6" s="1"/>
  <c r="U248" i="6"/>
  <c r="Y248" i="6" s="1"/>
  <c r="U38" i="6"/>
  <c r="Y38" i="6" s="1"/>
  <c r="U316" i="6"/>
  <c r="Y316" i="6" s="1"/>
  <c r="U236" i="6"/>
  <c r="Y236" i="6" s="1"/>
  <c r="U172" i="6"/>
  <c r="Y172" i="6" s="1"/>
  <c r="U108" i="6"/>
  <c r="Y108" i="6" s="1"/>
  <c r="U44" i="6"/>
  <c r="Y44" i="6" s="1"/>
  <c r="U265" i="6"/>
  <c r="Y265" i="6" s="1"/>
  <c r="U192" i="6"/>
  <c r="Y192" i="6" s="1"/>
  <c r="U119" i="6"/>
  <c r="Y119" i="6" s="1"/>
  <c r="U46" i="6"/>
  <c r="Y46" i="6" s="1"/>
  <c r="U307" i="6"/>
  <c r="Y307" i="6" s="1"/>
  <c r="U264" i="6"/>
  <c r="Y264" i="6" s="1"/>
  <c r="U191" i="6"/>
  <c r="Y191" i="6" s="1"/>
  <c r="U118" i="6"/>
  <c r="Y118" i="6" s="1"/>
  <c r="U35" i="6"/>
  <c r="Y35" i="6" s="1"/>
  <c r="U290" i="6"/>
  <c r="Y290" i="6" s="1"/>
  <c r="U199" i="6"/>
  <c r="Y199" i="6" s="1"/>
  <c r="U126" i="6"/>
  <c r="Y126" i="6" s="1"/>
  <c r="U53" i="6"/>
  <c r="Y53" i="6" s="1"/>
  <c r="U309" i="6"/>
  <c r="Y309" i="6" s="1"/>
  <c r="U216" i="6"/>
  <c r="Y216" i="6" s="1"/>
  <c r="U143" i="6"/>
  <c r="Y143" i="6" s="1"/>
  <c r="U70" i="6"/>
  <c r="Y70" i="6" s="1"/>
  <c r="U344" i="6"/>
  <c r="Y344" i="6" s="1"/>
  <c r="U288" i="6"/>
  <c r="Y288" i="6" s="1"/>
  <c r="U197" i="6"/>
  <c r="Y197" i="6" s="1"/>
  <c r="U123" i="6"/>
  <c r="Y123" i="6" s="1"/>
  <c r="U50" i="6"/>
  <c r="Y50" i="6" s="1"/>
  <c r="U305" i="6"/>
  <c r="Y305" i="6" s="1"/>
  <c r="U214" i="6"/>
  <c r="Y214" i="6" s="1"/>
  <c r="U141" i="6"/>
  <c r="Y141" i="6" s="1"/>
  <c r="U67" i="6"/>
  <c r="Y67" i="6" s="1"/>
  <c r="U334" i="6"/>
  <c r="Y334" i="6" s="1"/>
  <c r="U249" i="6"/>
  <c r="Y249" i="6" s="1"/>
  <c r="U176" i="6"/>
  <c r="Y176" i="6" s="1"/>
  <c r="U103" i="6"/>
  <c r="Y103" i="6" s="1"/>
  <c r="U30" i="6"/>
  <c r="Y30" i="6" s="1"/>
  <c r="U190" i="6"/>
  <c r="Y190" i="6" s="1"/>
  <c r="U298" i="6"/>
  <c r="Y298" i="6" s="1"/>
  <c r="U134" i="6"/>
  <c r="Y134" i="6" s="1"/>
  <c r="U336" i="6"/>
  <c r="Y336" i="6" s="1"/>
  <c r="U114" i="6"/>
  <c r="Y114" i="6" s="1"/>
  <c r="U205" i="6"/>
  <c r="Y205" i="6" s="1"/>
  <c r="U323" i="6"/>
  <c r="Y323" i="6" s="1"/>
  <c r="U94" i="6"/>
  <c r="Y94" i="6" s="1"/>
  <c r="U254" i="6"/>
  <c r="Y254" i="6" s="1"/>
  <c r="U289" i="6"/>
  <c r="Y289" i="6" s="1"/>
  <c r="U351" i="6"/>
  <c r="Y351" i="6" s="1"/>
  <c r="U32" i="6"/>
  <c r="Y32" i="6" s="1"/>
  <c r="U122" i="6"/>
  <c r="Y122" i="6" s="1"/>
  <c r="U158" i="6"/>
  <c r="Y158" i="6" s="1"/>
  <c r="U360" i="6"/>
  <c r="Y360" i="6" s="1"/>
  <c r="U86" i="6"/>
  <c r="Y86" i="6" s="1"/>
  <c r="U303" i="6"/>
  <c r="Y303" i="6" s="1"/>
  <c r="U65" i="6"/>
  <c r="Y65" i="6" s="1"/>
  <c r="U129" i="6"/>
  <c r="Y129" i="6" s="1"/>
  <c r="U175" i="6"/>
  <c r="Y175" i="6" s="1"/>
  <c r="U29" i="6"/>
  <c r="Y29" i="6" s="1"/>
  <c r="U308" i="6"/>
  <c r="Y308" i="6" s="1"/>
  <c r="U228" i="6"/>
  <c r="Y228" i="6" s="1"/>
  <c r="U164" i="6"/>
  <c r="Y164" i="6" s="1"/>
  <c r="U100" i="6"/>
  <c r="Y100" i="6" s="1"/>
  <c r="U36" i="6"/>
  <c r="Y36" i="6" s="1"/>
  <c r="U256" i="6"/>
  <c r="Y256" i="6" s="1"/>
  <c r="U183" i="6"/>
  <c r="Y183" i="6" s="1"/>
  <c r="U110" i="6"/>
  <c r="Y110" i="6" s="1"/>
  <c r="U37" i="6"/>
  <c r="Y37" i="6" s="1"/>
  <c r="U358" i="6"/>
  <c r="Y358" i="6" s="1"/>
  <c r="U255" i="6"/>
  <c r="Y255" i="6" s="1"/>
  <c r="U182" i="6"/>
  <c r="Y182" i="6" s="1"/>
  <c r="U109" i="6"/>
  <c r="Y109" i="6" s="1"/>
  <c r="U26" i="6"/>
  <c r="Y26" i="6" s="1"/>
  <c r="U263" i="6"/>
  <c r="Y263" i="6" s="1"/>
  <c r="U117" i="6"/>
  <c r="Y117" i="6" s="1"/>
  <c r="U43" i="6"/>
  <c r="Y43" i="6" s="1"/>
  <c r="U207" i="6"/>
  <c r="Y207" i="6" s="1"/>
  <c r="U61" i="6"/>
  <c r="Y61" i="6" s="1"/>
  <c r="U187" i="6"/>
  <c r="Y187" i="6" s="1"/>
  <c r="U41" i="6"/>
  <c r="Y41" i="6" s="1"/>
  <c r="U131" i="6"/>
  <c r="Y131" i="6" s="1"/>
  <c r="U240" i="6"/>
  <c r="Y240" i="6" s="1"/>
  <c r="U99" i="6"/>
  <c r="Y99" i="6" s="1"/>
  <c r="U107" i="6"/>
  <c r="Y107" i="6" s="1"/>
  <c r="U125" i="6"/>
  <c r="Y125" i="6" s="1"/>
  <c r="U178" i="6"/>
  <c r="Y178" i="6" s="1"/>
  <c r="U195" i="6"/>
  <c r="Y195" i="6" s="1"/>
  <c r="U231" i="6"/>
  <c r="Y231" i="6" s="1"/>
  <c r="U88" i="6"/>
  <c r="Y88" i="6" s="1"/>
  <c r="U159" i="6"/>
  <c r="Y159" i="6" s="1"/>
  <c r="U4" i="6"/>
  <c r="Y4" i="6" s="1"/>
  <c r="U221" i="6"/>
  <c r="Y221" i="6" s="1"/>
  <c r="U313" i="6"/>
  <c r="Y313" i="6" s="1"/>
  <c r="U56" i="6"/>
  <c r="Y56" i="6" s="1"/>
  <c r="U102" i="6"/>
  <c r="Y102" i="6" s="1"/>
  <c r="U364" i="6"/>
  <c r="Y364" i="6" s="1"/>
  <c r="U300" i="6"/>
  <c r="Y300" i="6" s="1"/>
  <c r="U220" i="6"/>
  <c r="Y220" i="6" s="1"/>
  <c r="U156" i="6"/>
  <c r="Y156" i="6" s="1"/>
  <c r="U92" i="6"/>
  <c r="Y92" i="6" s="1"/>
  <c r="U28" i="6"/>
  <c r="Y28" i="6" s="1"/>
  <c r="U247" i="6"/>
  <c r="Y247" i="6" s="1"/>
  <c r="U174" i="6"/>
  <c r="Y174" i="6" s="1"/>
  <c r="U101" i="6"/>
  <c r="Y101" i="6" s="1"/>
  <c r="U27" i="6"/>
  <c r="Y27" i="6" s="1"/>
  <c r="U342" i="6"/>
  <c r="Y342" i="6" s="1"/>
  <c r="U246" i="6"/>
  <c r="Y246" i="6" s="1"/>
  <c r="U173" i="6"/>
  <c r="Y173" i="6" s="1"/>
  <c r="U354" i="6"/>
  <c r="Y354" i="6" s="1"/>
  <c r="U34" i="6"/>
  <c r="Y34" i="6" s="1"/>
  <c r="U51" i="6"/>
  <c r="Y51" i="6" s="1"/>
  <c r="U105" i="6"/>
  <c r="Y105" i="6" s="1"/>
  <c r="U49" i="6"/>
  <c r="Y49" i="6" s="1"/>
  <c r="U85" i="6"/>
  <c r="Y85" i="6" s="1"/>
  <c r="U325" i="6"/>
  <c r="Y325" i="6" s="1"/>
  <c r="U121" i="6"/>
  <c r="Y121" i="6" s="1"/>
  <c r="U147" i="6"/>
  <c r="Y147" i="6" s="1"/>
  <c r="U230" i="6"/>
  <c r="Y230" i="6" s="1"/>
  <c r="U343" i="6"/>
  <c r="Y343" i="6" s="1"/>
  <c r="U322" i="6"/>
  <c r="Y322" i="6" s="1"/>
  <c r="U356" i="6"/>
  <c r="Y356" i="6" s="1"/>
  <c r="U292" i="6"/>
  <c r="Y292" i="6" s="1"/>
  <c r="U212" i="6"/>
  <c r="Y212" i="6" s="1"/>
  <c r="U148" i="6"/>
  <c r="Y148" i="6" s="1"/>
  <c r="U84" i="6"/>
  <c r="Y84" i="6" s="1"/>
  <c r="U330" i="6"/>
  <c r="Y330" i="6" s="1"/>
  <c r="U238" i="6"/>
  <c r="Y238" i="6" s="1"/>
  <c r="U165" i="6"/>
  <c r="Y165" i="6" s="1"/>
  <c r="U91" i="6"/>
  <c r="Y91" i="6" s="1"/>
  <c r="U363" i="6"/>
  <c r="Y363" i="6" s="1"/>
  <c r="U329" i="6"/>
  <c r="Y329" i="6" s="1"/>
  <c r="U237" i="6"/>
  <c r="Y237" i="6" s="1"/>
  <c r="U163" i="6"/>
  <c r="Y163" i="6" s="1"/>
  <c r="U90" i="6"/>
  <c r="Y90" i="6" s="1"/>
  <c r="U341" i="6"/>
  <c r="Y341" i="6" s="1"/>
  <c r="U245" i="6"/>
  <c r="Y245" i="6" s="1"/>
  <c r="U171" i="6"/>
  <c r="Y171" i="6" s="1"/>
  <c r="U98" i="6"/>
  <c r="Y98" i="6" s="1"/>
  <c r="U25" i="6"/>
  <c r="Y25" i="6" s="1"/>
  <c r="U262" i="6"/>
  <c r="Y262" i="6" s="1"/>
  <c r="U189" i="6"/>
  <c r="Y189" i="6" s="1"/>
  <c r="U115" i="6"/>
  <c r="Y115" i="6" s="1"/>
  <c r="U42" i="6"/>
  <c r="Y42" i="6" s="1"/>
  <c r="U337" i="6"/>
  <c r="Y337" i="6" s="1"/>
  <c r="U242" i="6"/>
  <c r="Y242" i="6" s="1"/>
  <c r="U169" i="6"/>
  <c r="Y169" i="6" s="1"/>
  <c r="U96" i="6"/>
  <c r="Y96" i="6" s="1"/>
  <c r="U23" i="6"/>
  <c r="Y23" i="6" s="1"/>
  <c r="U259" i="6"/>
  <c r="Y259" i="6" s="1"/>
  <c r="U186" i="6"/>
  <c r="Y186" i="6" s="1"/>
  <c r="U113" i="6"/>
  <c r="Y113" i="6" s="1"/>
  <c r="U40" i="6"/>
  <c r="Y40" i="6" s="1"/>
  <c r="U304" i="6"/>
  <c r="Y304" i="6" s="1"/>
  <c r="U222" i="6"/>
  <c r="Y222" i="6" s="1"/>
  <c r="U149" i="6"/>
  <c r="Y149" i="6" s="1"/>
  <c r="U75" i="6"/>
  <c r="Y75" i="6" s="1"/>
  <c r="U357" i="6"/>
  <c r="Y357" i="6" s="1"/>
  <c r="U266" i="6"/>
  <c r="Y266" i="6" s="1"/>
  <c r="U111" i="6"/>
  <c r="Y111" i="6" s="1"/>
  <c r="U188" i="6"/>
  <c r="Y188" i="6" s="1"/>
  <c r="U210" i="6"/>
  <c r="Y210" i="6" s="1"/>
  <c r="U301" i="6"/>
  <c r="Y301" i="6" s="1"/>
  <c r="U63" i="6"/>
  <c r="Y63" i="6" s="1"/>
  <c r="U71" i="6"/>
  <c r="Y71" i="6" s="1"/>
  <c r="U306" i="6"/>
  <c r="Y306" i="6" s="1"/>
  <c r="U267" i="6"/>
  <c r="Y267" i="6" s="1"/>
  <c r="U74" i="6"/>
  <c r="Y74" i="6" s="1"/>
  <c r="U157" i="6"/>
  <c r="Y157" i="6" s="1"/>
  <c r="U257" i="6"/>
  <c r="Y257" i="6" s="1"/>
  <c r="U239" i="6"/>
  <c r="Y239" i="6" s="1"/>
  <c r="U348" i="6"/>
  <c r="Y348" i="6" s="1"/>
  <c r="U284" i="6"/>
  <c r="Y284" i="6" s="1"/>
  <c r="U204" i="6"/>
  <c r="Y204" i="6" s="1"/>
  <c r="U140" i="6"/>
  <c r="Y140" i="6" s="1"/>
  <c r="U76" i="6"/>
  <c r="Y76" i="6" s="1"/>
  <c r="U321" i="6"/>
  <c r="Y321" i="6" s="1"/>
  <c r="U229" i="6"/>
  <c r="Y229" i="6" s="1"/>
  <c r="U155" i="6"/>
  <c r="Y155" i="6" s="1"/>
  <c r="U82" i="6"/>
  <c r="Y82" i="6" s="1"/>
  <c r="U355" i="6"/>
  <c r="Y355" i="6" s="1"/>
  <c r="U320" i="6"/>
  <c r="Y320" i="6" s="1"/>
  <c r="U227" i="6"/>
  <c r="Y227" i="6" s="1"/>
  <c r="U154" i="6"/>
  <c r="Y154" i="6" s="1"/>
  <c r="U81" i="6"/>
  <c r="Y81" i="6" s="1"/>
  <c r="U328" i="6"/>
  <c r="Y328" i="6" s="1"/>
  <c r="U235" i="6"/>
  <c r="Y235" i="6" s="1"/>
  <c r="U162" i="6"/>
  <c r="Y162" i="6" s="1"/>
  <c r="U89" i="6"/>
  <c r="Y89" i="6" s="1"/>
  <c r="U353" i="6"/>
  <c r="Y353" i="6" s="1"/>
  <c r="U253" i="6"/>
  <c r="Y253" i="6" s="1"/>
  <c r="U179" i="6"/>
  <c r="Y179" i="6" s="1"/>
  <c r="U106" i="6"/>
  <c r="Y106" i="6" s="1"/>
  <c r="U33" i="6"/>
  <c r="Y33" i="6" s="1"/>
  <c r="U326" i="6"/>
  <c r="Y326" i="6" s="1"/>
  <c r="U233" i="6"/>
  <c r="Y233" i="6" s="1"/>
  <c r="U160" i="6"/>
  <c r="Y160" i="6" s="1"/>
  <c r="U87" i="6"/>
  <c r="Y87" i="6" s="1"/>
  <c r="U350" i="6"/>
  <c r="Y350" i="6" s="1"/>
  <c r="U250" i="6"/>
  <c r="Y250" i="6" s="1"/>
  <c r="U177" i="6"/>
  <c r="Y177" i="6" s="1"/>
  <c r="U104" i="6"/>
  <c r="Y104" i="6" s="1"/>
  <c r="U31" i="6"/>
  <c r="Y31" i="6" s="1"/>
  <c r="U295" i="6"/>
  <c r="Y295" i="6" s="1"/>
  <c r="U213" i="6"/>
  <c r="Y213" i="6" s="1"/>
  <c r="U139" i="6"/>
  <c r="Y139" i="6" s="1"/>
  <c r="U66" i="6"/>
  <c r="Y66" i="6" s="1"/>
  <c r="U349" i="6"/>
  <c r="Y349" i="6" s="1"/>
  <c r="U335" i="6"/>
  <c r="Y335" i="6" s="1"/>
  <c r="U168" i="6"/>
  <c r="Y168" i="6" s="1"/>
  <c r="U22" i="6"/>
  <c r="Y22" i="6" s="1"/>
  <c r="U286" i="6"/>
  <c r="Y286" i="6" s="1"/>
  <c r="U130" i="6"/>
  <c r="Y130" i="6" s="1"/>
  <c r="U359" i="6"/>
  <c r="Y359" i="6" s="1"/>
  <c r="U93" i="6"/>
  <c r="Y93" i="6" s="1"/>
  <c r="U124" i="6"/>
  <c r="Y124" i="6" s="1"/>
  <c r="U137" i="6"/>
  <c r="Y137" i="6" s="1"/>
  <c r="U209" i="6"/>
  <c r="Y209" i="6" s="1"/>
  <c r="U217" i="6"/>
  <c r="Y217" i="6" s="1"/>
  <c r="U234" i="6"/>
  <c r="Y234" i="6" s="1"/>
  <c r="U215" i="6"/>
  <c r="Y215" i="6" s="1"/>
  <c r="U362" i="6"/>
  <c r="Y362" i="6" s="1"/>
  <c r="U345" i="6"/>
  <c r="Y345" i="6" s="1"/>
  <c r="U361" i="6"/>
  <c r="Y361" i="6" s="1"/>
  <c r="U83" i="6"/>
  <c r="Y83" i="6" s="1"/>
  <c r="U184" i="6"/>
  <c r="Y184" i="6" s="1"/>
  <c r="U166" i="6"/>
  <c r="Y166" i="6" s="1"/>
  <c r="U340" i="6"/>
  <c r="Y340" i="6" s="1"/>
  <c r="U260" i="6"/>
  <c r="Y260" i="6" s="1"/>
  <c r="U196" i="6"/>
  <c r="Y196" i="6" s="1"/>
  <c r="U132" i="6"/>
  <c r="Y132" i="6" s="1"/>
  <c r="U68" i="6"/>
  <c r="Y68" i="6" s="1"/>
  <c r="U312" i="6"/>
  <c r="Y312" i="6" s="1"/>
  <c r="U219" i="6"/>
  <c r="Y219" i="6" s="1"/>
  <c r="U146" i="6"/>
  <c r="Y146" i="6" s="1"/>
  <c r="U73" i="6"/>
  <c r="Y73" i="6" s="1"/>
  <c r="U347" i="6"/>
  <c r="Y347" i="6" s="1"/>
  <c r="U311" i="6"/>
  <c r="Y311" i="6" s="1"/>
  <c r="U218" i="6"/>
  <c r="Y218" i="6" s="1"/>
  <c r="U145" i="6"/>
  <c r="Y145" i="6" s="1"/>
  <c r="U72" i="6"/>
  <c r="Y72" i="6" s="1"/>
  <c r="U319" i="6"/>
  <c r="Y319" i="6" s="1"/>
  <c r="U226" i="6"/>
  <c r="Y226" i="6" s="1"/>
  <c r="U153" i="6"/>
  <c r="Y153" i="6" s="1"/>
  <c r="U80" i="6"/>
  <c r="Y80" i="6" s="1"/>
  <c r="U338" i="6"/>
  <c r="Y338" i="6" s="1"/>
  <c r="U243" i="6"/>
  <c r="Y243" i="6" s="1"/>
  <c r="U170" i="6"/>
  <c r="Y170" i="6" s="1"/>
  <c r="U97" i="6"/>
  <c r="Y97" i="6" s="1"/>
  <c r="U24" i="6"/>
  <c r="Y24" i="6" s="1"/>
  <c r="U317" i="6"/>
  <c r="Y317" i="6" s="1"/>
  <c r="U224" i="6"/>
  <c r="Y224" i="6" s="1"/>
  <c r="U151" i="6"/>
  <c r="Y151" i="6" s="1"/>
  <c r="U78" i="6"/>
  <c r="Y78" i="6" s="1"/>
  <c r="U241" i="6"/>
  <c r="Y241" i="6" s="1"/>
  <c r="U95" i="6"/>
  <c r="Y95" i="6" s="1"/>
  <c r="U203" i="6"/>
  <c r="Y203" i="6" s="1"/>
  <c r="U57" i="6"/>
  <c r="Y57" i="6" s="1"/>
  <c r="U294" i="6"/>
  <c r="Y294" i="6" s="1"/>
  <c r="U332" i="6"/>
  <c r="Y332" i="6" s="1"/>
  <c r="U60" i="6"/>
  <c r="Y60" i="6" s="1"/>
  <c r="U64" i="6"/>
  <c r="Y64" i="6" s="1"/>
  <c r="U136" i="6"/>
  <c r="Y136" i="6" s="1"/>
  <c r="U144" i="6"/>
  <c r="Y144" i="6" s="1"/>
  <c r="U161" i="6"/>
  <c r="Y161" i="6" s="1"/>
  <c r="U232" i="6"/>
  <c r="Y232" i="6" s="1"/>
  <c r="U252" i="6"/>
  <c r="Y252" i="6" s="1"/>
  <c r="U302" i="6"/>
  <c r="Y302" i="6" s="1"/>
  <c r="U339" i="6"/>
  <c r="Y339" i="6" s="1"/>
  <c r="U310" i="6"/>
  <c r="Y310" i="6" s="1"/>
  <c r="U327" i="6"/>
  <c r="Y327" i="6" s="1"/>
  <c r="U142" i="6"/>
  <c r="Y142" i="6" s="1"/>
  <c r="U48" i="6"/>
  <c r="Y48" i="6" s="1"/>
  <c r="U193" i="6"/>
  <c r="Y193" i="6" s="1"/>
  <c r="U211" i="6"/>
  <c r="Y211" i="6" s="1"/>
  <c r="U285" i="6"/>
  <c r="Y285" i="6" s="1"/>
  <c r="U333" i="6"/>
  <c r="Y333" i="6" s="1"/>
  <c r="U47" i="6"/>
  <c r="Y47" i="6" s="1"/>
  <c r="U324" i="6"/>
  <c r="Y324" i="6" s="1"/>
  <c r="U244" i="6"/>
  <c r="Y244" i="6" s="1"/>
  <c r="U180" i="6"/>
  <c r="Y180" i="6" s="1"/>
  <c r="U116" i="6"/>
  <c r="Y116" i="6" s="1"/>
  <c r="U52" i="6"/>
  <c r="Y52" i="6" s="1"/>
  <c r="U293" i="6"/>
  <c r="Y293" i="6" s="1"/>
  <c r="U201" i="6"/>
  <c r="Y201" i="6" s="1"/>
  <c r="U128" i="6"/>
  <c r="Y128" i="6" s="1"/>
  <c r="U55" i="6"/>
  <c r="Y55" i="6" s="1"/>
  <c r="U331" i="6"/>
  <c r="Y331" i="6" s="1"/>
  <c r="U291" i="6"/>
  <c r="Y291" i="6" s="1"/>
  <c r="U200" i="6"/>
  <c r="Y200" i="6" s="1"/>
  <c r="U127" i="6"/>
  <c r="Y127" i="6" s="1"/>
  <c r="U54" i="6"/>
  <c r="Y54" i="6" s="1"/>
  <c r="U299" i="6"/>
  <c r="Y299" i="6" s="1"/>
  <c r="U208" i="6"/>
  <c r="Y208" i="6" s="1"/>
  <c r="U135" i="6"/>
  <c r="Y135" i="6" s="1"/>
  <c r="U62" i="6"/>
  <c r="Y62" i="6" s="1"/>
  <c r="U318" i="6"/>
  <c r="Y318" i="6" s="1"/>
  <c r="U225" i="6"/>
  <c r="Y225" i="6" s="1"/>
  <c r="U152" i="6"/>
  <c r="Y152" i="6" s="1"/>
  <c r="U79" i="6"/>
  <c r="Y79" i="6" s="1"/>
  <c r="U352" i="6"/>
  <c r="Y352" i="6" s="1"/>
  <c r="U297" i="6"/>
  <c r="Y297" i="6" s="1"/>
  <c r="U206" i="6"/>
  <c r="Y206" i="6" s="1"/>
  <c r="U133" i="6"/>
  <c r="Y133" i="6" s="1"/>
  <c r="U59" i="6"/>
  <c r="Y59" i="6" s="1"/>
  <c r="U315" i="6"/>
  <c r="Y315" i="6" s="1"/>
  <c r="U223" i="6"/>
  <c r="Y223" i="6" s="1"/>
  <c r="U150" i="6"/>
  <c r="Y150" i="6" s="1"/>
  <c r="U77" i="6"/>
  <c r="Y77" i="6" s="1"/>
  <c r="U346" i="6"/>
  <c r="Y346" i="6" s="1"/>
  <c r="U258" i="6"/>
  <c r="Y258" i="6" s="1"/>
  <c r="U185" i="6"/>
  <c r="Y185" i="6" s="1"/>
  <c r="U112" i="6"/>
  <c r="Y112" i="6" s="1"/>
  <c r="U39" i="6"/>
  <c r="Y39" i="6" s="1"/>
  <c r="U261" i="6"/>
  <c r="Y261" i="6" s="1"/>
  <c r="U296" i="6"/>
  <c r="Y296" i="6" s="1"/>
  <c r="U58" i="6"/>
  <c r="Y58" i="6" s="1"/>
  <c r="U167" i="6"/>
  <c r="Y167" i="6" s="1"/>
  <c r="U21" i="6"/>
  <c r="Y21" i="6" s="1"/>
  <c r="U181" i="6"/>
  <c r="Y181" i="6" s="1"/>
  <c r="U198" i="6"/>
  <c r="Y198" i="6" s="1"/>
  <c r="U251" i="6"/>
  <c r="Y251" i="6" s="1"/>
  <c r="U287" i="6"/>
  <c r="Y287" i="6" s="1"/>
  <c r="U314" i="6"/>
  <c r="Y314" i="6" s="1"/>
  <c r="U365" i="6"/>
  <c r="Y365" i="6" s="1"/>
  <c r="U69" i="6"/>
  <c r="Y69" i="6" s="1"/>
  <c r="U194" i="6"/>
  <c r="Y194" i="6" s="1"/>
  <c r="Y18" i="4"/>
  <c r="Y37" i="4"/>
  <c r="U45" i="6"/>
  <c r="Y45" i="6" s="1"/>
  <c r="U8" i="6"/>
  <c r="Y8" i="6" s="1"/>
  <c r="U6" i="6"/>
  <c r="Y6" i="6" s="1"/>
  <c r="U5" i="6"/>
  <c r="Y5" i="6" s="1"/>
  <c r="U11" i="6"/>
  <c r="Y11" i="6" s="1"/>
  <c r="U19" i="6"/>
  <c r="Y19" i="6" s="1"/>
  <c r="W691" i="4" s="1"/>
  <c r="U10" i="6"/>
  <c r="Y10" i="6" s="1"/>
  <c r="W692" i="4" s="1"/>
  <c r="U16" i="6"/>
  <c r="Y16" i="6" s="1"/>
  <c r="W689" i="4" s="1"/>
  <c r="U13" i="6"/>
  <c r="Y13" i="6" s="1"/>
  <c r="U20" i="6"/>
  <c r="Y20" i="6" s="1"/>
  <c r="U7" i="6"/>
  <c r="Y7" i="6" s="1"/>
  <c r="U12" i="6"/>
  <c r="Y12" i="6" s="1"/>
  <c r="W693" i="4" s="1"/>
  <c r="U18" i="6"/>
  <c r="Y18" i="6" s="1"/>
  <c r="U9" i="6"/>
  <c r="Y9" i="6" s="1"/>
  <c r="U17" i="6"/>
  <c r="Y17" i="6" s="1"/>
  <c r="U15" i="6"/>
  <c r="Y15" i="6" s="1"/>
  <c r="W658" i="4" s="1"/>
  <c r="U14" i="6"/>
  <c r="Y14" i="6" s="1"/>
  <c r="W690" i="4" s="1"/>
  <c r="B21" i="4"/>
  <c r="V21" i="4" s="1"/>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Y760" i="4" l="1"/>
  <c r="Y768" i="4"/>
  <c r="Y776" i="4"/>
  <c r="Y757" i="4"/>
  <c r="Y765" i="4"/>
  <c r="Y773" i="4"/>
  <c r="Y758" i="4"/>
  <c r="Y774" i="4"/>
  <c r="Y754" i="4"/>
  <c r="Y762" i="4"/>
  <c r="Y770" i="4"/>
  <c r="Y759" i="4"/>
  <c r="Y767" i="4"/>
  <c r="Y775" i="4"/>
  <c r="Y766" i="4"/>
  <c r="Y756" i="4"/>
  <c r="Y764" i="4"/>
  <c r="Y772" i="4"/>
  <c r="Y761" i="4"/>
  <c r="Y769" i="4"/>
  <c r="Y755" i="4"/>
  <c r="Y763" i="4"/>
  <c r="Y771" i="4"/>
  <c r="W754" i="4"/>
  <c r="W764" i="4"/>
  <c r="W755" i="4"/>
  <c r="W762" i="4"/>
  <c r="W772" i="4"/>
  <c r="W763" i="4"/>
  <c r="W770" i="4"/>
  <c r="W761" i="4"/>
  <c r="W771" i="4"/>
  <c r="W759" i="4"/>
  <c r="W769" i="4"/>
  <c r="W776" i="4"/>
  <c r="W766" i="4"/>
  <c r="W767" i="4"/>
  <c r="W760" i="4"/>
  <c r="W757" i="4"/>
  <c r="W768" i="4"/>
  <c r="W775" i="4"/>
  <c r="W758" i="4"/>
  <c r="W765" i="4"/>
  <c r="W773" i="4"/>
  <c r="W756" i="4"/>
  <c r="W774" i="4"/>
  <c r="Y749" i="4"/>
  <c r="Y741" i="4"/>
  <c r="Y730" i="4"/>
  <c r="Y705" i="4"/>
  <c r="Y722" i="4"/>
  <c r="Y714" i="4"/>
  <c r="Y752" i="4"/>
  <c r="Y744" i="4"/>
  <c r="Y733" i="4"/>
  <c r="Y725" i="4"/>
  <c r="Y721" i="4"/>
  <c r="Y717" i="4"/>
  <c r="Y713" i="4"/>
  <c r="Y709" i="4"/>
  <c r="Y747" i="4"/>
  <c r="Y739" i="4"/>
  <c r="Y736" i="4"/>
  <c r="Y728" i="4"/>
  <c r="Y698" i="4"/>
  <c r="Y750" i="4"/>
  <c r="Y742" i="4"/>
  <c r="Y702" i="4"/>
  <c r="Y753" i="4"/>
  <c r="Y745" i="4"/>
  <c r="Y734" i="4"/>
  <c r="Y726" i="4"/>
  <c r="Y696" i="4"/>
  <c r="Y695" i="4"/>
  <c r="Y731" i="4"/>
  <c r="Y710" i="4"/>
  <c r="Y748" i="4"/>
  <c r="Y740" i="4"/>
  <c r="Y737" i="4"/>
  <c r="Y729" i="4"/>
  <c r="Y723" i="4"/>
  <c r="Y719" i="4"/>
  <c r="Y715" i="4"/>
  <c r="Y711" i="4"/>
  <c r="Y707" i="4"/>
  <c r="Y703" i="4"/>
  <c r="Y699" i="4"/>
  <c r="Y706" i="4"/>
  <c r="Y751" i="4"/>
  <c r="Y743" i="4"/>
  <c r="Y732" i="4"/>
  <c r="Y694" i="4"/>
  <c r="Y701" i="4"/>
  <c r="Y718" i="4"/>
  <c r="Y746" i="4"/>
  <c r="Y738" i="4"/>
  <c r="Y735" i="4"/>
  <c r="Y727" i="4"/>
  <c r="Y724" i="4"/>
  <c r="Y720" i="4"/>
  <c r="Y716" i="4"/>
  <c r="Y712" i="4"/>
  <c r="Y708" i="4"/>
  <c r="Y704" i="4"/>
  <c r="Y700" i="4"/>
  <c r="Y697" i="4"/>
  <c r="W738" i="4"/>
  <c r="W704" i="4"/>
  <c r="W705" i="4"/>
  <c r="W706" i="4"/>
  <c r="W696" i="4"/>
  <c r="W723" i="4"/>
  <c r="W751" i="4"/>
  <c r="W735" i="4"/>
  <c r="W733" i="4"/>
  <c r="W695" i="4"/>
  <c r="W750" i="4"/>
  <c r="W702" i="4"/>
  <c r="W725" i="4"/>
  <c r="W719" i="4"/>
  <c r="W743" i="4"/>
  <c r="W727" i="4"/>
  <c r="W747" i="4"/>
  <c r="W742" i="4"/>
  <c r="W697" i="4"/>
  <c r="W721" i="4"/>
  <c r="W715" i="4"/>
  <c r="W729" i="4"/>
  <c r="W732" i="4"/>
  <c r="W724" i="4"/>
  <c r="W749" i="4"/>
  <c r="W739" i="4"/>
  <c r="W731" i="4"/>
  <c r="W701" i="4"/>
  <c r="W711" i="4"/>
  <c r="W726" i="4"/>
  <c r="W694" i="4"/>
  <c r="W720" i="4"/>
  <c r="W741" i="4"/>
  <c r="W736" i="4"/>
  <c r="W722" i="4"/>
  <c r="W753" i="4"/>
  <c r="W748" i="4"/>
  <c r="W707" i="4"/>
  <c r="W717" i="4"/>
  <c r="W716" i="4"/>
  <c r="W730" i="4"/>
  <c r="W728" i="4"/>
  <c r="W718" i="4"/>
  <c r="W745" i="4"/>
  <c r="W740" i="4"/>
  <c r="W703" i="4"/>
  <c r="W713" i="4"/>
  <c r="W712" i="4"/>
  <c r="W752" i="4"/>
  <c r="W698" i="4"/>
  <c r="W714" i="4"/>
  <c r="W734" i="4"/>
  <c r="W737" i="4"/>
  <c r="W699" i="4"/>
  <c r="W746" i="4"/>
  <c r="W708" i="4"/>
  <c r="W744" i="4"/>
  <c r="W709" i="4"/>
  <c r="W710" i="4"/>
  <c r="W700" i="4"/>
  <c r="N701" i="4"/>
  <c r="P700" i="4"/>
  <c r="W687" i="4"/>
  <c r="W686" i="4"/>
  <c r="W685" i="4"/>
  <c r="W684" i="4"/>
  <c r="W683" i="4"/>
  <c r="W682" i="4"/>
  <c r="W688" i="4"/>
  <c r="W680" i="4"/>
  <c r="W670" i="4"/>
  <c r="W662" i="4"/>
  <c r="W666" i="4"/>
  <c r="W677" i="4"/>
  <c r="W674" i="4"/>
  <c r="W664" i="4"/>
  <c r="W672" i="4"/>
  <c r="W668" i="4"/>
  <c r="W660" i="4"/>
  <c r="W679" i="4"/>
  <c r="W676" i="4"/>
  <c r="W661" i="4"/>
  <c r="W669" i="4"/>
  <c r="W673" i="4"/>
  <c r="W665" i="4"/>
  <c r="W678" i="4"/>
  <c r="W675" i="4"/>
  <c r="W671" i="4"/>
  <c r="W663" i="4"/>
  <c r="W681" i="4"/>
  <c r="W659" i="4"/>
  <c r="W667" i="4"/>
  <c r="X36" i="4"/>
  <c r="X34" i="4"/>
  <c r="X32" i="4"/>
  <c r="X33" i="4"/>
  <c r="X35" i="4"/>
  <c r="W588" i="4"/>
  <c r="W605" i="4"/>
  <c r="W657" i="4"/>
  <c r="W622" i="4"/>
  <c r="W638" i="4"/>
  <c r="W649" i="4"/>
  <c r="W633" i="4"/>
  <c r="W616" i="4"/>
  <c r="W599" i="4"/>
  <c r="W637" i="4"/>
  <c r="W621" i="4"/>
  <c r="W604" i="4"/>
  <c r="W587" i="4"/>
  <c r="W656" i="4"/>
  <c r="W598" i="4"/>
  <c r="W615" i="4"/>
  <c r="W648" i="4"/>
  <c r="W632" i="4"/>
  <c r="W646" i="4"/>
  <c r="W596" i="4"/>
  <c r="W630" i="4"/>
  <c r="W613" i="4"/>
  <c r="W609" i="4"/>
  <c r="W626" i="4"/>
  <c r="W642" i="4"/>
  <c r="W592" i="4"/>
  <c r="W600" i="4"/>
  <c r="W617" i="4"/>
  <c r="W634" i="4"/>
  <c r="W650" i="4"/>
  <c r="W653" i="4"/>
  <c r="W652" i="4"/>
  <c r="W654" i="4"/>
  <c r="W635" i="4"/>
  <c r="W619" i="4"/>
  <c r="W585" i="4"/>
  <c r="W602" i="4"/>
  <c r="W651" i="4"/>
  <c r="W618" i="4"/>
  <c r="W601" i="4"/>
  <c r="W603" i="4"/>
  <c r="W636" i="4"/>
  <c r="W586" i="4"/>
  <c r="W620" i="4"/>
  <c r="W655" i="4"/>
  <c r="W628" i="4"/>
  <c r="W644" i="4"/>
  <c r="W611" i="4"/>
  <c r="W594" i="4"/>
  <c r="W647" i="4"/>
  <c r="W631" i="4"/>
  <c r="W614" i="4"/>
  <c r="W597" i="4"/>
  <c r="W623" i="4"/>
  <c r="W589" i="4"/>
  <c r="W639" i="4"/>
  <c r="W606" i="4"/>
  <c r="W643" i="4"/>
  <c r="W627" i="4"/>
  <c r="W610" i="4"/>
  <c r="W593" i="4"/>
  <c r="W641" i="4"/>
  <c r="W625" i="4"/>
  <c r="W608" i="4"/>
  <c r="W591" i="4"/>
  <c r="W590" i="4"/>
  <c r="W607" i="4"/>
  <c r="W624" i="4"/>
  <c r="W640" i="4"/>
  <c r="W645" i="4"/>
  <c r="W629" i="4"/>
  <c r="W612" i="4"/>
  <c r="W595" i="4"/>
  <c r="N305" i="4"/>
  <c r="P304" i="4"/>
  <c r="P320" i="4"/>
  <c r="N321" i="4"/>
  <c r="K647" i="4"/>
  <c r="Z647" i="4"/>
  <c r="J648" i="4"/>
  <c r="K632" i="4"/>
  <c r="Z632" i="4"/>
  <c r="J633" i="4"/>
  <c r="K615" i="4"/>
  <c r="Z615" i="4"/>
  <c r="J616" i="4"/>
  <c r="K598" i="4"/>
  <c r="Z597" i="4"/>
  <c r="J598" i="4"/>
  <c r="W526" i="4"/>
  <c r="W424" i="4"/>
  <c r="W407" i="4"/>
  <c r="W577" i="4"/>
  <c r="W458" i="4"/>
  <c r="W560" i="4"/>
  <c r="W475" i="4"/>
  <c r="W509" i="4"/>
  <c r="W492" i="4"/>
  <c r="W441" i="4"/>
  <c r="W543" i="4"/>
  <c r="W463" i="4"/>
  <c r="W565" i="4"/>
  <c r="W548" i="4"/>
  <c r="W531" i="4"/>
  <c r="W429" i="4"/>
  <c r="W480" i="4"/>
  <c r="W446" i="4"/>
  <c r="W582" i="4"/>
  <c r="W412" i="4"/>
  <c r="W514" i="4"/>
  <c r="W497" i="4"/>
  <c r="W553" i="4"/>
  <c r="W536" i="4"/>
  <c r="W468" i="4"/>
  <c r="W570" i="4"/>
  <c r="W434" i="4"/>
  <c r="W451" i="4"/>
  <c r="W400" i="4"/>
  <c r="W502" i="4"/>
  <c r="W485" i="4"/>
  <c r="W519" i="4"/>
  <c r="W417" i="4"/>
  <c r="W396" i="4"/>
  <c r="W428" i="4"/>
  <c r="W411" i="4"/>
  <c r="W462" i="4"/>
  <c r="W564" i="4"/>
  <c r="W479" i="4"/>
  <c r="W513" i="4"/>
  <c r="W496" i="4"/>
  <c r="W547" i="4"/>
  <c r="W445" i="4"/>
  <c r="W530" i="4"/>
  <c r="W581" i="4"/>
  <c r="W439" i="4"/>
  <c r="W524" i="4"/>
  <c r="W456" i="4"/>
  <c r="W575" i="4"/>
  <c r="W558" i="4"/>
  <c r="W473" i="4"/>
  <c r="W541" i="4"/>
  <c r="W405" i="4"/>
  <c r="W507" i="4"/>
  <c r="W490" i="4"/>
  <c r="W422" i="4"/>
  <c r="W427" i="4"/>
  <c r="W410" i="4"/>
  <c r="W444" i="4"/>
  <c r="W563" i="4"/>
  <c r="W546" i="4"/>
  <c r="W529" i="4"/>
  <c r="W478" i="4"/>
  <c r="W580" i="4"/>
  <c r="W512" i="4"/>
  <c r="W495" i="4"/>
  <c r="W461" i="4"/>
  <c r="W397" i="4"/>
  <c r="W465" i="4"/>
  <c r="W448" i="4"/>
  <c r="W567" i="4"/>
  <c r="W550" i="4"/>
  <c r="W533" i="4"/>
  <c r="W482" i="4"/>
  <c r="W584" i="4"/>
  <c r="W499" i="4"/>
  <c r="W516" i="4"/>
  <c r="W431" i="4"/>
  <c r="W414" i="4"/>
  <c r="W574" i="4"/>
  <c r="W489" i="4"/>
  <c r="W523" i="4"/>
  <c r="W455" i="4"/>
  <c r="W540" i="4"/>
  <c r="W421" i="4"/>
  <c r="W506" i="4"/>
  <c r="W438" i="4"/>
  <c r="W557" i="4"/>
  <c r="W472" i="4"/>
  <c r="W404" i="4"/>
  <c r="W460" i="4"/>
  <c r="W579" i="4"/>
  <c r="W562" i="4"/>
  <c r="W477" i="4"/>
  <c r="W511" i="4"/>
  <c r="W494" i="4"/>
  <c r="W409" i="4"/>
  <c r="W545" i="4"/>
  <c r="W426" i="4"/>
  <c r="W528" i="4"/>
  <c r="W443" i="4"/>
  <c r="W450" i="4"/>
  <c r="W518" i="4"/>
  <c r="W535" i="4"/>
  <c r="W569" i="4"/>
  <c r="W484" i="4"/>
  <c r="W552" i="4"/>
  <c r="W416" i="4"/>
  <c r="W433" i="4"/>
  <c r="W467" i="4"/>
  <c r="W501" i="4"/>
  <c r="W399" i="4"/>
  <c r="W537" i="4"/>
  <c r="W435" i="4"/>
  <c r="W452" i="4"/>
  <c r="W520" i="4"/>
  <c r="W571" i="4"/>
  <c r="W554" i="4"/>
  <c r="W469" i="4"/>
  <c r="W401" i="4"/>
  <c r="W503" i="4"/>
  <c r="W486" i="4"/>
  <c r="W418" i="4"/>
  <c r="W491" i="4"/>
  <c r="W423" i="4"/>
  <c r="W406" i="4"/>
  <c r="W457" i="4"/>
  <c r="W440" i="4"/>
  <c r="W474" i="4"/>
  <c r="W559" i="4"/>
  <c r="W542" i="4"/>
  <c r="W525" i="4"/>
  <c r="W576" i="4"/>
  <c r="W508" i="4"/>
  <c r="W515" i="4"/>
  <c r="W498" i="4"/>
  <c r="W447" i="4"/>
  <c r="W413" i="4"/>
  <c r="W430" i="4"/>
  <c r="W549" i="4"/>
  <c r="W532" i="4"/>
  <c r="W583" i="4"/>
  <c r="W464" i="4"/>
  <c r="W566" i="4"/>
  <c r="W481" i="4"/>
  <c r="W517" i="4"/>
  <c r="W466" i="4"/>
  <c r="W449" i="4"/>
  <c r="W551" i="4"/>
  <c r="W534" i="4"/>
  <c r="W568" i="4"/>
  <c r="W483" i="4"/>
  <c r="W432" i="4"/>
  <c r="W398" i="4"/>
  <c r="W500" i="4"/>
  <c r="W415" i="4"/>
  <c r="W453" i="4"/>
  <c r="W470" i="4"/>
  <c r="W572" i="4"/>
  <c r="W487" i="4"/>
  <c r="W419" i="4"/>
  <c r="W402" i="4"/>
  <c r="W436" i="4"/>
  <c r="W504" i="4"/>
  <c r="W555" i="4"/>
  <c r="W538" i="4"/>
  <c r="W521" i="4"/>
  <c r="W437" i="4"/>
  <c r="W522" i="4"/>
  <c r="W420" i="4"/>
  <c r="W403" i="4"/>
  <c r="W454" i="4"/>
  <c r="W573" i="4"/>
  <c r="W539" i="4"/>
  <c r="W556" i="4"/>
  <c r="W471" i="4"/>
  <c r="W505" i="4"/>
  <c r="W488" i="4"/>
  <c r="W297" i="4"/>
  <c r="W510" i="4"/>
  <c r="W459" i="4"/>
  <c r="W425" i="4"/>
  <c r="W561" i="4"/>
  <c r="W544" i="4"/>
  <c r="W527" i="4"/>
  <c r="W442" i="4"/>
  <c r="W476" i="4"/>
  <c r="W408" i="4"/>
  <c r="W578" i="4"/>
  <c r="W493" i="4"/>
  <c r="Z580" i="4"/>
  <c r="J581" i="4"/>
  <c r="K580" i="4"/>
  <c r="K564" i="4"/>
  <c r="Z563" i="4"/>
  <c r="J564" i="4"/>
  <c r="Z546" i="4"/>
  <c r="J547" i="4"/>
  <c r="K547" i="4"/>
  <c r="Z530" i="4"/>
  <c r="J531" i="4"/>
  <c r="K530" i="4"/>
  <c r="K512" i="4"/>
  <c r="Z512" i="4"/>
  <c r="J513" i="4"/>
  <c r="K496" i="4"/>
  <c r="Z496" i="4"/>
  <c r="J497" i="4"/>
  <c r="F477" i="4"/>
  <c r="K479" i="4"/>
  <c r="Z478" i="4"/>
  <c r="J479" i="4"/>
  <c r="K412" i="4"/>
  <c r="F412" i="4"/>
  <c r="Z461" i="4"/>
  <c r="J462" i="4"/>
  <c r="Z445" i="4"/>
  <c r="J446" i="4"/>
  <c r="Z427" i="4"/>
  <c r="J428" i="4"/>
  <c r="Z411" i="4"/>
  <c r="J412" i="4"/>
  <c r="W350" i="4"/>
  <c r="W368" i="4"/>
  <c r="W359" i="4"/>
  <c r="W393" i="4"/>
  <c r="W330" i="4"/>
  <c r="W370" i="4"/>
  <c r="W365" i="4"/>
  <c r="W395" i="4"/>
  <c r="W386" i="4"/>
  <c r="W378" i="4"/>
  <c r="W369" i="4"/>
  <c r="W382" i="4"/>
  <c r="W360" i="4"/>
  <c r="W364" i="4"/>
  <c r="W394" i="4"/>
  <c r="W375" i="4"/>
  <c r="W374" i="4"/>
  <c r="W367" i="4"/>
  <c r="W392" i="4"/>
  <c r="W363" i="4"/>
  <c r="W358" i="4"/>
  <c r="W377" i="4"/>
  <c r="W385" i="4"/>
  <c r="W352" i="4"/>
  <c r="W383" i="4"/>
  <c r="W371" i="4"/>
  <c r="W388" i="4"/>
  <c r="W373" i="4"/>
  <c r="W381" i="4"/>
  <c r="W384" i="4"/>
  <c r="W361" i="4"/>
  <c r="W380" i="4"/>
  <c r="W362" i="4"/>
  <c r="W376" i="4"/>
  <c r="W357" i="4"/>
  <c r="W372" i="4"/>
  <c r="W391" i="4"/>
  <c r="W366" i="4"/>
  <c r="W379" i="4"/>
  <c r="W390" i="4"/>
  <c r="W389" i="4"/>
  <c r="W387" i="4"/>
  <c r="W351" i="4"/>
  <c r="W356" i="4"/>
  <c r="W349" i="4"/>
  <c r="W355" i="4"/>
  <c r="W348" i="4"/>
  <c r="W353" i="4"/>
  <c r="W354" i="4"/>
  <c r="W332" i="4"/>
  <c r="W342" i="4"/>
  <c r="W345" i="4"/>
  <c r="W326" i="4"/>
  <c r="W337" i="4"/>
  <c r="W334" i="4"/>
  <c r="W344" i="4"/>
  <c r="W339" i="4"/>
  <c r="W328" i="4"/>
  <c r="W305" i="4"/>
  <c r="W329" i="4"/>
  <c r="W346" i="4"/>
  <c r="W340" i="4"/>
  <c r="W335" i="4"/>
  <c r="W343" i="4"/>
  <c r="W338" i="4"/>
  <c r="W327" i="4"/>
  <c r="W333" i="4"/>
  <c r="W336" i="4"/>
  <c r="W331" i="4"/>
  <c r="W341" i="4"/>
  <c r="W347" i="4"/>
  <c r="W314" i="4"/>
  <c r="W310" i="4"/>
  <c r="W320" i="4"/>
  <c r="W306" i="4"/>
  <c r="W321" i="4"/>
  <c r="W315" i="4"/>
  <c r="W311" i="4"/>
  <c r="W324" i="4"/>
  <c r="W316" i="4"/>
  <c r="W322" i="4"/>
  <c r="W325" i="4"/>
  <c r="W312" i="4"/>
  <c r="W319" i="4"/>
  <c r="W317" i="4"/>
  <c r="W313" i="4"/>
  <c r="W308" i="4"/>
  <c r="W309" i="4"/>
  <c r="W318" i="4"/>
  <c r="W323" i="4"/>
  <c r="W307" i="4"/>
  <c r="W304" i="4"/>
  <c r="W301" i="4"/>
  <c r="W295" i="4"/>
  <c r="W296" i="4"/>
  <c r="W302" i="4"/>
  <c r="W300" i="4"/>
  <c r="W294" i="4"/>
  <c r="W303" i="4"/>
  <c r="W298" i="4"/>
  <c r="W292" i="4"/>
  <c r="W293" i="4"/>
  <c r="W299" i="4"/>
  <c r="W195" i="4"/>
  <c r="W229" i="4"/>
  <c r="W263" i="4"/>
  <c r="W76" i="4"/>
  <c r="W93" i="4"/>
  <c r="W127" i="4"/>
  <c r="W280" i="4"/>
  <c r="W246" i="4"/>
  <c r="W110" i="4"/>
  <c r="W212" i="4"/>
  <c r="W59" i="4"/>
  <c r="W144" i="4"/>
  <c r="W161" i="4"/>
  <c r="W178" i="4"/>
  <c r="W166" i="4"/>
  <c r="W98" i="4"/>
  <c r="W115" i="4"/>
  <c r="W200" i="4"/>
  <c r="W81" i="4"/>
  <c r="W149" i="4"/>
  <c r="W217" i="4"/>
  <c r="W268" i="4"/>
  <c r="W234" i="4"/>
  <c r="W285" i="4"/>
  <c r="W251" i="4"/>
  <c r="W183" i="4"/>
  <c r="W64" i="4"/>
  <c r="W132" i="4"/>
  <c r="W221" i="4"/>
  <c r="W272" i="4"/>
  <c r="W238" i="4"/>
  <c r="W289" i="4"/>
  <c r="W255" i="4"/>
  <c r="W187" i="4"/>
  <c r="W68" i="4"/>
  <c r="W153" i="4"/>
  <c r="W204" i="4"/>
  <c r="W85" i="4"/>
  <c r="W136" i="4"/>
  <c r="W102" i="4"/>
  <c r="W119" i="4"/>
  <c r="W170" i="4"/>
  <c r="W277" i="4"/>
  <c r="W56" i="4"/>
  <c r="W260" i="4"/>
  <c r="W141" i="4"/>
  <c r="W209" i="4"/>
  <c r="W243" i="4"/>
  <c r="W90" i="4"/>
  <c r="W107" i="4"/>
  <c r="W192" i="4"/>
  <c r="W158" i="4"/>
  <c r="W73" i="4"/>
  <c r="W226" i="4"/>
  <c r="W175" i="4"/>
  <c r="W124" i="4"/>
  <c r="W96" i="4"/>
  <c r="W113" i="4"/>
  <c r="W164" i="4"/>
  <c r="W198" i="4"/>
  <c r="W79" i="4"/>
  <c r="W147" i="4"/>
  <c r="W130" i="4"/>
  <c r="W215" i="4"/>
  <c r="W266" i="4"/>
  <c r="W232" i="4"/>
  <c r="W283" i="4"/>
  <c r="W249" i="4"/>
  <c r="W181" i="4"/>
  <c r="W62" i="4"/>
  <c r="W290" i="4"/>
  <c r="W256" i="4"/>
  <c r="W120" i="4"/>
  <c r="W69" i="4"/>
  <c r="W103" i="4"/>
  <c r="W154" i="4"/>
  <c r="W171" i="4"/>
  <c r="W188" i="4"/>
  <c r="W222" i="4"/>
  <c r="W239" i="4"/>
  <c r="W137" i="4"/>
  <c r="W273" i="4"/>
  <c r="W205" i="4"/>
  <c r="W86" i="4"/>
  <c r="W156" i="4"/>
  <c r="W173" i="4"/>
  <c r="W190" i="4"/>
  <c r="W207" i="4"/>
  <c r="W54" i="4"/>
  <c r="W275" i="4"/>
  <c r="W224" i="4"/>
  <c r="W71" i="4"/>
  <c r="W88" i="4"/>
  <c r="W122" i="4"/>
  <c r="W139" i="4"/>
  <c r="W241" i="4"/>
  <c r="W105" i="4"/>
  <c r="W258" i="4"/>
  <c r="W288" i="4"/>
  <c r="W254" i="4"/>
  <c r="W118" i="4"/>
  <c r="W67" i="4"/>
  <c r="W271" i="4"/>
  <c r="W152" i="4"/>
  <c r="W169" i="4"/>
  <c r="W186" i="4"/>
  <c r="W203" i="4"/>
  <c r="W101" i="4"/>
  <c r="W135" i="4"/>
  <c r="W220" i="4"/>
  <c r="W237" i="4"/>
  <c r="W84" i="4"/>
  <c r="W269" i="4"/>
  <c r="W82" i="4"/>
  <c r="W218" i="4"/>
  <c r="W201" i="4"/>
  <c r="W286" i="4"/>
  <c r="W252" i="4"/>
  <c r="W116" i="4"/>
  <c r="W65" i="4"/>
  <c r="W150" i="4"/>
  <c r="W167" i="4"/>
  <c r="W184" i="4"/>
  <c r="W235" i="4"/>
  <c r="W133" i="4"/>
  <c r="W99" i="4"/>
  <c r="W58" i="4"/>
  <c r="W160" i="4"/>
  <c r="W143" i="4"/>
  <c r="W92" i="4"/>
  <c r="W109" i="4"/>
  <c r="W194" i="4"/>
  <c r="W75" i="4"/>
  <c r="W126" i="4"/>
  <c r="W211" i="4"/>
  <c r="W262" i="4"/>
  <c r="W228" i="4"/>
  <c r="W279" i="4"/>
  <c r="W245" i="4"/>
  <c r="W177" i="4"/>
  <c r="W95" i="4"/>
  <c r="W231" i="4"/>
  <c r="W78" i="4"/>
  <c r="W214" i="4"/>
  <c r="W282" i="4"/>
  <c r="W248" i="4"/>
  <c r="W112" i="4"/>
  <c r="W129" i="4"/>
  <c r="W61" i="4"/>
  <c r="W146" i="4"/>
  <c r="W163" i="4"/>
  <c r="W180" i="4"/>
  <c r="W197" i="4"/>
  <c r="W265" i="4"/>
  <c r="W72" i="4"/>
  <c r="W89" i="4"/>
  <c r="W55" i="4"/>
  <c r="W208" i="4"/>
  <c r="W140" i="4"/>
  <c r="W174" i="4"/>
  <c r="W157" i="4"/>
  <c r="W259" i="4"/>
  <c r="W123" i="4"/>
  <c r="W225" i="4"/>
  <c r="W106" i="4"/>
  <c r="W276" i="4"/>
  <c r="W191" i="4"/>
  <c r="W242" i="4"/>
  <c r="W125" i="4"/>
  <c r="W261" i="4"/>
  <c r="W210" i="4"/>
  <c r="W74" i="4"/>
  <c r="W142" i="4"/>
  <c r="W176" i="4"/>
  <c r="W193" i="4"/>
  <c r="W227" i="4"/>
  <c r="W91" i="4"/>
  <c r="W159" i="4"/>
  <c r="W278" i="4"/>
  <c r="W244" i="4"/>
  <c r="W108" i="4"/>
  <c r="W57" i="4"/>
  <c r="W202" i="4"/>
  <c r="W83" i="4"/>
  <c r="W168" i="4"/>
  <c r="W219" i="4"/>
  <c r="W270" i="4"/>
  <c r="W236" i="4"/>
  <c r="W287" i="4"/>
  <c r="W253" i="4"/>
  <c r="W185" i="4"/>
  <c r="W151" i="4"/>
  <c r="W66" i="4"/>
  <c r="W100" i="4"/>
  <c r="W134" i="4"/>
  <c r="W117" i="4"/>
  <c r="W223" i="4"/>
  <c r="W274" i="4"/>
  <c r="W240" i="4"/>
  <c r="W291" i="4"/>
  <c r="W257" i="4"/>
  <c r="W189" i="4"/>
  <c r="W155" i="4"/>
  <c r="W70" i="4"/>
  <c r="W138" i="4"/>
  <c r="W104" i="4"/>
  <c r="W121" i="4"/>
  <c r="W172" i="4"/>
  <c r="W206" i="4"/>
  <c r="W87" i="4"/>
  <c r="W94" i="4"/>
  <c r="W162" i="4"/>
  <c r="W111" i="4"/>
  <c r="W196" i="4"/>
  <c r="W77" i="4"/>
  <c r="W60" i="4"/>
  <c r="W128" i="4"/>
  <c r="W213" i="4"/>
  <c r="W264" i="4"/>
  <c r="W230" i="4"/>
  <c r="W281" i="4"/>
  <c r="W247" i="4"/>
  <c r="W179" i="4"/>
  <c r="W145" i="4"/>
  <c r="W233" i="4"/>
  <c r="W216" i="4"/>
  <c r="W80" i="4"/>
  <c r="W284" i="4"/>
  <c r="W250" i="4"/>
  <c r="W114" i="4"/>
  <c r="W267" i="4"/>
  <c r="W131" i="4"/>
  <c r="W63" i="4"/>
  <c r="W148" i="4"/>
  <c r="W165" i="4"/>
  <c r="W182" i="4"/>
  <c r="W199" i="4"/>
  <c r="W97" i="4"/>
  <c r="Z288" i="4"/>
  <c r="J289" i="4"/>
  <c r="Z270" i="4"/>
  <c r="J271" i="4"/>
  <c r="Z253" i="4"/>
  <c r="J254" i="4"/>
  <c r="Z236" i="4"/>
  <c r="J237" i="4"/>
  <c r="Z219" i="4"/>
  <c r="J220" i="4"/>
  <c r="Z202" i="4"/>
  <c r="J203" i="4"/>
  <c r="Z185" i="4"/>
  <c r="J186" i="4"/>
  <c r="Z169" i="4"/>
  <c r="J170" i="4"/>
  <c r="Z151" i="4"/>
  <c r="J152" i="4"/>
  <c r="Z134" i="4"/>
  <c r="J135" i="4"/>
  <c r="Z117" i="4"/>
  <c r="J118" i="4"/>
  <c r="Z101" i="4"/>
  <c r="J102" i="4"/>
  <c r="Z83" i="4"/>
  <c r="J84" i="4"/>
  <c r="Z66" i="4"/>
  <c r="J67" i="4"/>
  <c r="P65" i="4"/>
  <c r="N66" i="4"/>
  <c r="AA28" i="4"/>
  <c r="AA30" i="4"/>
  <c r="AA27" i="4"/>
  <c r="AA29" i="4"/>
  <c r="S12" i="6"/>
  <c r="AA31" i="4" s="1"/>
  <c r="R13" i="6"/>
  <c r="C12" i="6"/>
  <c r="B13" i="6"/>
  <c r="W11" i="4"/>
  <c r="W47" i="4"/>
  <c r="W30" i="4"/>
  <c r="W13" i="4"/>
  <c r="W24" i="4"/>
  <c r="W41" i="4"/>
  <c r="W37" i="4"/>
  <c r="W20" i="4"/>
  <c r="W49" i="4"/>
  <c r="W32" i="4"/>
  <c r="W15" i="4"/>
  <c r="W50" i="4"/>
  <c r="W16" i="4"/>
  <c r="W33" i="4"/>
  <c r="W23" i="4"/>
  <c r="W40" i="4"/>
  <c r="W21" i="4"/>
  <c r="W38" i="4"/>
  <c r="W22" i="4"/>
  <c r="W39" i="4"/>
  <c r="W43" i="4"/>
  <c r="W26" i="4"/>
  <c r="W45" i="4"/>
  <c r="W28" i="4"/>
  <c r="W27" i="4"/>
  <c r="W44" i="4"/>
  <c r="W17" i="4"/>
  <c r="W34" i="4"/>
  <c r="W51" i="4"/>
  <c r="W53" i="4"/>
  <c r="W36" i="4"/>
  <c r="W19" i="4"/>
  <c r="W46" i="4"/>
  <c r="W29" i="4"/>
  <c r="W12" i="4"/>
  <c r="W18" i="4"/>
  <c r="W52" i="4"/>
  <c r="W35" i="4"/>
  <c r="W25" i="4"/>
  <c r="W42" i="4"/>
  <c r="W14" i="4"/>
  <c r="W31" i="4"/>
  <c r="W48" i="4"/>
  <c r="Y19" i="4"/>
  <c r="Y38" i="4"/>
  <c r="B22" i="4"/>
  <c r="V22" i="4" s="1"/>
  <c r="N702" i="4" l="1"/>
  <c r="P701" i="4"/>
  <c r="X44" i="4"/>
  <c r="X52" i="4"/>
  <c r="X37" i="4"/>
  <c r="X45" i="4"/>
  <c r="X53" i="4"/>
  <c r="X38" i="4"/>
  <c r="X46" i="4"/>
  <c r="X42" i="4"/>
  <c r="X39" i="4"/>
  <c r="X47" i="4"/>
  <c r="X40" i="4"/>
  <c r="X48" i="4"/>
  <c r="X41" i="4"/>
  <c r="X49" i="4"/>
  <c r="X43" i="4"/>
  <c r="X51" i="4"/>
  <c r="X50" i="4"/>
  <c r="N322" i="4"/>
  <c r="P321" i="4"/>
  <c r="P305" i="4"/>
  <c r="N306" i="4"/>
  <c r="Z648" i="4"/>
  <c r="J649" i="4"/>
  <c r="K648" i="4"/>
  <c r="K633" i="4"/>
  <c r="J634" i="4"/>
  <c r="Z633" i="4"/>
  <c r="K616" i="4"/>
  <c r="J617" i="4"/>
  <c r="Z616" i="4"/>
  <c r="Z598" i="4"/>
  <c r="J599" i="4"/>
  <c r="K599" i="4"/>
  <c r="K581" i="4"/>
  <c r="Z581" i="4"/>
  <c r="J582" i="4"/>
  <c r="Z564" i="4"/>
  <c r="J565" i="4"/>
  <c r="K565" i="4"/>
  <c r="K548" i="4"/>
  <c r="Z547" i="4"/>
  <c r="J548" i="4"/>
  <c r="K531" i="4"/>
  <c r="J532" i="4"/>
  <c r="Z531" i="4"/>
  <c r="Z513" i="4"/>
  <c r="J514" i="4"/>
  <c r="K513" i="4"/>
  <c r="J498" i="4"/>
  <c r="Z497" i="4"/>
  <c r="K497" i="4"/>
  <c r="Z479" i="4"/>
  <c r="J480" i="4"/>
  <c r="K480" i="4"/>
  <c r="F478" i="4"/>
  <c r="K413" i="4"/>
  <c r="F413" i="4"/>
  <c r="Z462" i="4"/>
  <c r="J463" i="4"/>
  <c r="Z446" i="4"/>
  <c r="J447" i="4"/>
  <c r="Z428" i="4"/>
  <c r="J429" i="4"/>
  <c r="Z412" i="4"/>
  <c r="J413" i="4"/>
  <c r="C13" i="6"/>
  <c r="B14" i="6"/>
  <c r="Z289" i="4"/>
  <c r="J290" i="4"/>
  <c r="Z271" i="4"/>
  <c r="J272" i="4"/>
  <c r="Z254" i="4"/>
  <c r="J255" i="4"/>
  <c r="Z237" i="4"/>
  <c r="J238" i="4"/>
  <c r="Z220" i="4"/>
  <c r="J221" i="4"/>
  <c r="Z203" i="4"/>
  <c r="J204" i="4"/>
  <c r="Z186" i="4"/>
  <c r="J187" i="4"/>
  <c r="Z170" i="4"/>
  <c r="J171" i="4"/>
  <c r="Z152" i="4"/>
  <c r="J153" i="4"/>
  <c r="Z135" i="4"/>
  <c r="J136" i="4"/>
  <c r="Z118" i="4"/>
  <c r="J119" i="4"/>
  <c r="Z102" i="4"/>
  <c r="J103" i="4"/>
  <c r="Z84" i="4"/>
  <c r="J85" i="4"/>
  <c r="Z67" i="4"/>
  <c r="J68" i="4"/>
  <c r="P66" i="4"/>
  <c r="N67" i="4"/>
  <c r="S13" i="6"/>
  <c r="R14" i="6"/>
  <c r="Y20" i="4"/>
  <c r="Y39" i="4"/>
  <c r="B23" i="4"/>
  <c r="V23" i="4" s="1"/>
  <c r="P702" i="4" l="1"/>
  <c r="N703" i="4"/>
  <c r="X60" i="4"/>
  <c r="X68" i="4"/>
  <c r="X76" i="4"/>
  <c r="X84" i="4"/>
  <c r="X92" i="4"/>
  <c r="X100" i="4"/>
  <c r="X98" i="4"/>
  <c r="X61" i="4"/>
  <c r="X69" i="4"/>
  <c r="X77" i="4"/>
  <c r="X85" i="4"/>
  <c r="X93" i="4"/>
  <c r="X101" i="4"/>
  <c r="X74" i="4"/>
  <c r="X54" i="4"/>
  <c r="X62" i="4"/>
  <c r="X70" i="4"/>
  <c r="X78" i="4"/>
  <c r="X86" i="4"/>
  <c r="X94" i="4"/>
  <c r="X102" i="4"/>
  <c r="X90" i="4"/>
  <c r="X55" i="4"/>
  <c r="X63" i="4"/>
  <c r="X71" i="4"/>
  <c r="X79" i="4"/>
  <c r="X87" i="4"/>
  <c r="X95" i="4"/>
  <c r="X103" i="4"/>
  <c r="X58" i="4"/>
  <c r="X82" i="4"/>
  <c r="X56" i="4"/>
  <c r="X64" i="4"/>
  <c r="X72" i="4"/>
  <c r="X80" i="4"/>
  <c r="X88" i="4"/>
  <c r="X96" i="4"/>
  <c r="X104" i="4"/>
  <c r="X66" i="4"/>
  <c r="X57" i="4"/>
  <c r="X65" i="4"/>
  <c r="X73" i="4"/>
  <c r="X81" i="4"/>
  <c r="X89" i="4"/>
  <c r="X97" i="4"/>
  <c r="X59" i="4"/>
  <c r="X67" i="4"/>
  <c r="X75" i="4"/>
  <c r="X83" i="4"/>
  <c r="X91" i="4"/>
  <c r="X99" i="4"/>
  <c r="P306" i="4"/>
  <c r="N307" i="4"/>
  <c r="P307" i="4" s="1"/>
  <c r="P322" i="4"/>
  <c r="N323" i="4"/>
  <c r="K649" i="4"/>
  <c r="J650" i="4"/>
  <c r="Z649" i="4"/>
  <c r="Z634" i="4"/>
  <c r="K634" i="4"/>
  <c r="Z617" i="4"/>
  <c r="J618" i="4"/>
  <c r="Z618" i="4" s="1"/>
  <c r="K617" i="4"/>
  <c r="K600" i="4"/>
  <c r="J600" i="4"/>
  <c r="Z599" i="4"/>
  <c r="J583" i="4"/>
  <c r="Z582" i="4"/>
  <c r="K582" i="4"/>
  <c r="Z565" i="4"/>
  <c r="J566" i="4"/>
  <c r="K566" i="4"/>
  <c r="K549" i="4"/>
  <c r="J549" i="4"/>
  <c r="Z548" i="4"/>
  <c r="Z532" i="4"/>
  <c r="J533" i="4"/>
  <c r="Z533" i="4" s="1"/>
  <c r="K532" i="4"/>
  <c r="K514" i="4"/>
  <c r="J515" i="4"/>
  <c r="Z514" i="4"/>
  <c r="K498" i="4"/>
  <c r="Z498" i="4"/>
  <c r="J499" i="4"/>
  <c r="Z499" i="4" s="1"/>
  <c r="F479" i="4"/>
  <c r="J481" i="4"/>
  <c r="Z480" i="4"/>
  <c r="K481" i="4"/>
  <c r="K414" i="4"/>
  <c r="F414" i="4"/>
  <c r="Z463" i="4"/>
  <c r="J464" i="4"/>
  <c r="Z447" i="4"/>
  <c r="J448" i="4"/>
  <c r="Z448" i="4" s="1"/>
  <c r="Z429" i="4"/>
  <c r="J430" i="4"/>
  <c r="J414" i="4"/>
  <c r="Z414" i="4" s="1"/>
  <c r="Z413" i="4"/>
  <c r="C14" i="6"/>
  <c r="B15" i="6"/>
  <c r="Z290" i="4"/>
  <c r="J291" i="4"/>
  <c r="Z291" i="4" s="1"/>
  <c r="Z272" i="4"/>
  <c r="J273" i="4"/>
  <c r="Z255" i="4"/>
  <c r="J256" i="4"/>
  <c r="Z238" i="4"/>
  <c r="J239" i="4"/>
  <c r="Z221" i="4"/>
  <c r="J222" i="4"/>
  <c r="Z204" i="4"/>
  <c r="J205" i="4"/>
  <c r="Z187" i="4"/>
  <c r="J188" i="4"/>
  <c r="Z171" i="4"/>
  <c r="J172" i="4"/>
  <c r="Z172" i="4" s="1"/>
  <c r="Z153" i="4"/>
  <c r="J154" i="4"/>
  <c r="Z136" i="4"/>
  <c r="J137" i="4"/>
  <c r="Z119" i="4"/>
  <c r="J120" i="4"/>
  <c r="Z103" i="4"/>
  <c r="J104" i="4"/>
  <c r="Z104" i="4" s="1"/>
  <c r="Z85" i="4"/>
  <c r="J86" i="4"/>
  <c r="P67" i="4"/>
  <c r="N68" i="4"/>
  <c r="Z68" i="4"/>
  <c r="J69" i="4"/>
  <c r="AA32" i="4"/>
  <c r="AA36" i="4"/>
  <c r="AA35" i="4"/>
  <c r="AA33" i="4"/>
  <c r="AA34" i="4"/>
  <c r="S14" i="6"/>
  <c r="R15" i="6"/>
  <c r="Y21" i="4"/>
  <c r="Y40" i="4"/>
  <c r="B24" i="4"/>
  <c r="V24" i="4" s="1"/>
  <c r="P703" i="4" l="1"/>
  <c r="N704" i="4"/>
  <c r="X108" i="4"/>
  <c r="X116" i="4"/>
  <c r="X124" i="4"/>
  <c r="X132" i="4"/>
  <c r="X140" i="4"/>
  <c r="X148" i="4"/>
  <c r="X156" i="4"/>
  <c r="X164" i="4"/>
  <c r="X172" i="4"/>
  <c r="X180" i="4"/>
  <c r="X188" i="4"/>
  <c r="X196" i="4"/>
  <c r="X204" i="4"/>
  <c r="X212" i="4"/>
  <c r="X220" i="4"/>
  <c r="X228" i="4"/>
  <c r="X236" i="4"/>
  <c r="X244" i="4"/>
  <c r="X252" i="4"/>
  <c r="X154" i="4"/>
  <c r="X186" i="4"/>
  <c r="X109" i="4"/>
  <c r="X117" i="4"/>
  <c r="X125" i="4"/>
  <c r="X133" i="4"/>
  <c r="X141" i="4"/>
  <c r="X149" i="4"/>
  <c r="X157" i="4"/>
  <c r="X165" i="4"/>
  <c r="X173" i="4"/>
  <c r="X181" i="4"/>
  <c r="X189" i="4"/>
  <c r="X197" i="4"/>
  <c r="X205" i="4"/>
  <c r="X213" i="4"/>
  <c r="X221" i="4"/>
  <c r="X229" i="4"/>
  <c r="X237" i="4"/>
  <c r="X245" i="4"/>
  <c r="X253" i="4"/>
  <c r="X146" i="4"/>
  <c r="X194" i="4"/>
  <c r="X110" i="4"/>
  <c r="X118" i="4"/>
  <c r="X126" i="4"/>
  <c r="X134" i="4"/>
  <c r="X142" i="4"/>
  <c r="X150" i="4"/>
  <c r="X158" i="4"/>
  <c r="X166" i="4"/>
  <c r="X174" i="4"/>
  <c r="X182" i="4"/>
  <c r="X190" i="4"/>
  <c r="X198" i="4"/>
  <c r="X206" i="4"/>
  <c r="X214" i="4"/>
  <c r="X222" i="4"/>
  <c r="X230" i="4"/>
  <c r="X238" i="4"/>
  <c r="X246" i="4"/>
  <c r="X254" i="4"/>
  <c r="X138" i="4"/>
  <c r="X202" i="4"/>
  <c r="X111" i="4"/>
  <c r="X119" i="4"/>
  <c r="X127" i="4"/>
  <c r="X135" i="4"/>
  <c r="X143" i="4"/>
  <c r="X151" i="4"/>
  <c r="X159" i="4"/>
  <c r="X167" i="4"/>
  <c r="X175" i="4"/>
  <c r="X183" i="4"/>
  <c r="X191" i="4"/>
  <c r="X199" i="4"/>
  <c r="X207" i="4"/>
  <c r="X215" i="4"/>
  <c r="X223" i="4"/>
  <c r="X231" i="4"/>
  <c r="X239" i="4"/>
  <c r="X247" i="4"/>
  <c r="X255" i="4"/>
  <c r="X130" i="4"/>
  <c r="X210" i="4"/>
  <c r="X112" i="4"/>
  <c r="X120" i="4"/>
  <c r="X128" i="4"/>
  <c r="X136" i="4"/>
  <c r="X144" i="4"/>
  <c r="X152" i="4"/>
  <c r="X160" i="4"/>
  <c r="X168" i="4"/>
  <c r="X176" i="4"/>
  <c r="X184" i="4"/>
  <c r="X192" i="4"/>
  <c r="X200" i="4"/>
  <c r="X208" i="4"/>
  <c r="X216" i="4"/>
  <c r="X224" i="4"/>
  <c r="X232" i="4"/>
  <c r="X240" i="4"/>
  <c r="X248" i="4"/>
  <c r="X256" i="4"/>
  <c r="X122" i="4"/>
  <c r="X178" i="4"/>
  <c r="X105" i="4"/>
  <c r="X113" i="4"/>
  <c r="X121" i="4"/>
  <c r="X129" i="4"/>
  <c r="X137" i="4"/>
  <c r="X145" i="4"/>
  <c r="X153" i="4"/>
  <c r="X161" i="4"/>
  <c r="X169" i="4"/>
  <c r="X177" i="4"/>
  <c r="X185" i="4"/>
  <c r="X193" i="4"/>
  <c r="X201" i="4"/>
  <c r="X209" i="4"/>
  <c r="X217" i="4"/>
  <c r="X225" i="4"/>
  <c r="X233" i="4"/>
  <c r="X241" i="4"/>
  <c r="X249" i="4"/>
  <c r="X257" i="4"/>
  <c r="X114" i="4"/>
  <c r="X170" i="4"/>
  <c r="X226" i="4"/>
  <c r="X107" i="4"/>
  <c r="X115" i="4"/>
  <c r="X123" i="4"/>
  <c r="X131" i="4"/>
  <c r="X139" i="4"/>
  <c r="X147" i="4"/>
  <c r="X155" i="4"/>
  <c r="X163" i="4"/>
  <c r="X171" i="4"/>
  <c r="X179" i="4"/>
  <c r="X187" i="4"/>
  <c r="X195" i="4"/>
  <c r="X203" i="4"/>
  <c r="X211" i="4"/>
  <c r="X219" i="4"/>
  <c r="X227" i="4"/>
  <c r="X235" i="4"/>
  <c r="X243" i="4"/>
  <c r="X251" i="4"/>
  <c r="X106" i="4"/>
  <c r="X162" i="4"/>
  <c r="X218" i="4"/>
  <c r="X234" i="4"/>
  <c r="X242" i="4"/>
  <c r="X250" i="4"/>
  <c r="N324" i="4"/>
  <c r="P323" i="4"/>
  <c r="Z650" i="4"/>
  <c r="J651" i="4"/>
  <c r="Z651" i="4" s="1"/>
  <c r="K650" i="4"/>
  <c r="K618" i="4"/>
  <c r="Z600" i="4"/>
  <c r="J601" i="4"/>
  <c r="Z601" i="4" s="1"/>
  <c r="K601" i="4"/>
  <c r="Z583" i="4"/>
  <c r="J584" i="4"/>
  <c r="Z584" i="4" s="1"/>
  <c r="K583" i="4"/>
  <c r="K567" i="4"/>
  <c r="Z566" i="4"/>
  <c r="J567" i="4"/>
  <c r="Z567" i="4" s="1"/>
  <c r="K550" i="4"/>
  <c r="Z549" i="4"/>
  <c r="J550" i="4"/>
  <c r="Z550" i="4" s="1"/>
  <c r="K533" i="4"/>
  <c r="Z515" i="4"/>
  <c r="J516" i="4"/>
  <c r="Z516" i="4" s="1"/>
  <c r="K515" i="4"/>
  <c r="K499" i="4"/>
  <c r="K482" i="4"/>
  <c r="Z481" i="4"/>
  <c r="J482" i="4"/>
  <c r="Z482" i="4" s="1"/>
  <c r="F480" i="4"/>
  <c r="F415" i="4"/>
  <c r="Z464" i="4"/>
  <c r="J465" i="4"/>
  <c r="Z465" i="4" s="1"/>
  <c r="Z430" i="4"/>
  <c r="J431" i="4"/>
  <c r="Z431" i="4" s="1"/>
  <c r="C15" i="6"/>
  <c r="B16" i="6"/>
  <c r="Z273" i="4"/>
  <c r="J274" i="4"/>
  <c r="Z274" i="4" s="1"/>
  <c r="Z256" i="4"/>
  <c r="J257" i="4"/>
  <c r="Z257" i="4" s="1"/>
  <c r="Z239" i="4"/>
  <c r="J240" i="4"/>
  <c r="Z240" i="4" s="1"/>
  <c r="Z222" i="4"/>
  <c r="J223" i="4"/>
  <c r="Z223" i="4" s="1"/>
  <c r="Z205" i="4"/>
  <c r="J206" i="4"/>
  <c r="Z206" i="4" s="1"/>
  <c r="Z188" i="4"/>
  <c r="J189" i="4"/>
  <c r="Z189" i="4" s="1"/>
  <c r="Z154" i="4"/>
  <c r="J155" i="4"/>
  <c r="Z155" i="4" s="1"/>
  <c r="Z137" i="4"/>
  <c r="J138" i="4"/>
  <c r="Z138" i="4" s="1"/>
  <c r="Z120" i="4"/>
  <c r="J121" i="4"/>
  <c r="Z121" i="4" s="1"/>
  <c r="Z86" i="4"/>
  <c r="J87" i="4"/>
  <c r="Z87" i="4" s="1"/>
  <c r="Z69" i="4"/>
  <c r="J70" i="4"/>
  <c r="Z70" i="4" s="1"/>
  <c r="P68" i="4"/>
  <c r="N69" i="4"/>
  <c r="AA42" i="4"/>
  <c r="AA43" i="4"/>
  <c r="AA39" i="4"/>
  <c r="AA44" i="4"/>
  <c r="AA40" i="4"/>
  <c r="AA37" i="4"/>
  <c r="AA45" i="4"/>
  <c r="AA38" i="4"/>
  <c r="AA41" i="4"/>
  <c r="AA52" i="4"/>
  <c r="AA47" i="4"/>
  <c r="AA46" i="4"/>
  <c r="AA50" i="4"/>
  <c r="AA48" i="4"/>
  <c r="AA51" i="4"/>
  <c r="AA53" i="4"/>
  <c r="AA49" i="4"/>
  <c r="S15" i="6"/>
  <c r="R16" i="6"/>
  <c r="Y23" i="4"/>
  <c r="Y42" i="4"/>
  <c r="Y22" i="4"/>
  <c r="Y41" i="4"/>
  <c r="B25" i="4"/>
  <c r="V25" i="4" s="1"/>
  <c r="N705" i="4" l="1"/>
  <c r="P704" i="4"/>
  <c r="X260" i="4"/>
  <c r="X268" i="4"/>
  <c r="X276" i="4"/>
  <c r="X284" i="4"/>
  <c r="X261" i="4"/>
  <c r="X269" i="4"/>
  <c r="X277" i="4"/>
  <c r="X285" i="4"/>
  <c r="X262" i="4"/>
  <c r="X270" i="4"/>
  <c r="X278" i="4"/>
  <c r="X286" i="4"/>
  <c r="X263" i="4"/>
  <c r="X271" i="4"/>
  <c r="X279" i="4"/>
  <c r="X287" i="4"/>
  <c r="X264" i="4"/>
  <c r="X272" i="4"/>
  <c r="X280" i="4"/>
  <c r="X288" i="4"/>
  <c r="X265" i="4"/>
  <c r="X273" i="4"/>
  <c r="X281" i="4"/>
  <c r="X289" i="4"/>
  <c r="X259" i="4"/>
  <c r="X267" i="4"/>
  <c r="X275" i="4"/>
  <c r="X283" i="4"/>
  <c r="X291" i="4"/>
  <c r="X282" i="4"/>
  <c r="X290" i="4"/>
  <c r="X258" i="4"/>
  <c r="X266" i="4"/>
  <c r="X274" i="4"/>
  <c r="N325" i="4"/>
  <c r="P324" i="4"/>
  <c r="K651" i="4"/>
  <c r="K584" i="4"/>
  <c r="K516" i="4"/>
  <c r="F481" i="4"/>
  <c r="K416" i="4"/>
  <c r="F416" i="4"/>
  <c r="C16" i="6"/>
  <c r="B17" i="6"/>
  <c r="AA54" i="4"/>
  <c r="AA69" i="4"/>
  <c r="AA67" i="4"/>
  <c r="AA65" i="4"/>
  <c r="AA63" i="4"/>
  <c r="AA61" i="4"/>
  <c r="AA59" i="4"/>
  <c r="AA57" i="4"/>
  <c r="AA55" i="4"/>
  <c r="AA70" i="4"/>
  <c r="AA68" i="4"/>
  <c r="AA66" i="4"/>
  <c r="AA64" i="4"/>
  <c r="AA62" i="4"/>
  <c r="AA60" i="4"/>
  <c r="AA58" i="4"/>
  <c r="AA56" i="4"/>
  <c r="P69" i="4"/>
  <c r="N70" i="4"/>
  <c r="S16" i="6"/>
  <c r="R17" i="6"/>
  <c r="B26" i="4"/>
  <c r="V26" i="4" s="1"/>
  <c r="N706" i="4" l="1"/>
  <c r="P705" i="4"/>
  <c r="X292" i="4"/>
  <c r="X300" i="4"/>
  <c r="X293" i="4"/>
  <c r="X301" i="4"/>
  <c r="X294" i="4"/>
  <c r="X302" i="4"/>
  <c r="X295" i="4"/>
  <c r="X303" i="4"/>
  <c r="X296" i="4"/>
  <c r="X304" i="4"/>
  <c r="X297" i="4"/>
  <c r="X305" i="4"/>
  <c r="X299" i="4"/>
  <c r="X307" i="4"/>
  <c r="X298" i="4"/>
  <c r="X306" i="4"/>
  <c r="P325" i="4"/>
  <c r="N326" i="4"/>
  <c r="F482" i="4"/>
  <c r="F483" i="4" s="1"/>
  <c r="F484" i="4" s="1"/>
  <c r="K417" i="4"/>
  <c r="F417" i="4"/>
  <c r="C17" i="6"/>
  <c r="B18" i="6"/>
  <c r="AA71" i="4"/>
  <c r="AA86" i="4"/>
  <c r="AA84" i="4"/>
  <c r="AA82" i="4"/>
  <c r="AA80" i="4"/>
  <c r="AA78" i="4"/>
  <c r="AA76" i="4"/>
  <c r="AA74" i="4"/>
  <c r="AA72" i="4"/>
  <c r="AA85" i="4"/>
  <c r="AA83" i="4"/>
  <c r="AA81" i="4"/>
  <c r="AA79" i="4"/>
  <c r="AA77" i="4"/>
  <c r="AA75" i="4"/>
  <c r="AA73" i="4"/>
  <c r="AA87" i="4"/>
  <c r="P70" i="4"/>
  <c r="N71" i="4"/>
  <c r="S17" i="6"/>
  <c r="R18" i="6"/>
  <c r="B27" i="4"/>
  <c r="V27" i="4" s="1"/>
  <c r="P706" i="4" l="1"/>
  <c r="N707" i="4"/>
  <c r="X308" i="4"/>
  <c r="X316" i="4"/>
  <c r="X324" i="4"/>
  <c r="X309" i="4"/>
  <c r="X317" i="4"/>
  <c r="X325" i="4"/>
  <c r="X310" i="4"/>
  <c r="X318" i="4"/>
  <c r="X311" i="4"/>
  <c r="X319" i="4"/>
  <c r="X312" i="4"/>
  <c r="X320" i="4"/>
  <c r="X313" i="4"/>
  <c r="X321" i="4"/>
  <c r="X315" i="4"/>
  <c r="X323" i="4"/>
  <c r="X314" i="4"/>
  <c r="X322" i="4"/>
  <c r="N327" i="4"/>
  <c r="P326" i="4"/>
  <c r="K418" i="4"/>
  <c r="F418" i="4"/>
  <c r="C18" i="6"/>
  <c r="B19" i="6"/>
  <c r="S18" i="6"/>
  <c r="R19" i="6"/>
  <c r="AA104" i="4"/>
  <c r="AA102" i="4"/>
  <c r="AA100" i="4"/>
  <c r="AA98" i="4"/>
  <c r="AA96" i="4"/>
  <c r="AA94" i="4"/>
  <c r="AA92" i="4"/>
  <c r="AA90" i="4"/>
  <c r="AA88" i="4"/>
  <c r="AA103" i="4"/>
  <c r="AA101" i="4"/>
  <c r="AA99" i="4"/>
  <c r="AA97" i="4"/>
  <c r="AA95" i="4"/>
  <c r="AA93" i="4"/>
  <c r="AA91" i="4"/>
  <c r="AA89" i="4"/>
  <c r="P71" i="4"/>
  <c r="N72" i="4"/>
  <c r="B28" i="4"/>
  <c r="P707" i="4" l="1"/>
  <c r="N708" i="4"/>
  <c r="X332" i="4"/>
  <c r="X340" i="4"/>
  <c r="X348" i="4"/>
  <c r="X356" i="4"/>
  <c r="X364" i="4"/>
  <c r="X372" i="4"/>
  <c r="X380" i="4"/>
  <c r="X333" i="4"/>
  <c r="X341" i="4"/>
  <c r="X349" i="4"/>
  <c r="X357" i="4"/>
  <c r="X365" i="4"/>
  <c r="X373" i="4"/>
  <c r="X381" i="4"/>
  <c r="X326" i="4"/>
  <c r="X334" i="4"/>
  <c r="X342" i="4"/>
  <c r="X350" i="4"/>
  <c r="X358" i="4"/>
  <c r="X366" i="4"/>
  <c r="X374" i="4"/>
  <c r="X382" i="4"/>
  <c r="X327" i="4"/>
  <c r="X335" i="4"/>
  <c r="X343" i="4"/>
  <c r="X351" i="4"/>
  <c r="X359" i="4"/>
  <c r="X367" i="4"/>
  <c r="X375" i="4"/>
  <c r="X383" i="4"/>
  <c r="X328" i="4"/>
  <c r="X336" i="4"/>
  <c r="X344" i="4"/>
  <c r="X352" i="4"/>
  <c r="X360" i="4"/>
  <c r="X368" i="4"/>
  <c r="X376" i="4"/>
  <c r="X384" i="4"/>
  <c r="X329" i="4"/>
  <c r="X337" i="4"/>
  <c r="X345" i="4"/>
  <c r="X353" i="4"/>
  <c r="X361" i="4"/>
  <c r="X369" i="4"/>
  <c r="X377" i="4"/>
  <c r="X385" i="4"/>
  <c r="X331" i="4"/>
  <c r="X339" i="4"/>
  <c r="X347" i="4"/>
  <c r="X355" i="4"/>
  <c r="X363" i="4"/>
  <c r="X371" i="4"/>
  <c r="X379" i="4"/>
  <c r="X346" i="4"/>
  <c r="X354" i="4"/>
  <c r="X362" i="4"/>
  <c r="X370" i="4"/>
  <c r="X378" i="4"/>
  <c r="X386" i="4"/>
  <c r="X338" i="4"/>
  <c r="X330" i="4"/>
  <c r="P327" i="4"/>
  <c r="N328" i="4"/>
  <c r="C19" i="6"/>
  <c r="B20" i="6"/>
  <c r="K419" i="4"/>
  <c r="F419" i="4"/>
  <c r="S19" i="6"/>
  <c r="R20" i="6"/>
  <c r="AA121" i="4"/>
  <c r="AA119" i="4"/>
  <c r="AA117" i="4"/>
  <c r="AA115" i="4"/>
  <c r="AA113" i="4"/>
  <c r="AA111" i="4"/>
  <c r="AA109" i="4"/>
  <c r="AA107" i="4"/>
  <c r="AA105" i="4"/>
  <c r="AA120" i="4"/>
  <c r="AA118" i="4"/>
  <c r="AA116" i="4"/>
  <c r="AA114" i="4"/>
  <c r="AA112" i="4"/>
  <c r="AA110" i="4"/>
  <c r="AA108" i="4"/>
  <c r="AA106" i="4"/>
  <c r="P72" i="4"/>
  <c r="N73" i="4"/>
  <c r="B29" i="4"/>
  <c r="V28" i="4"/>
  <c r="N709" i="4" l="1"/>
  <c r="P708" i="4"/>
  <c r="X388" i="4"/>
  <c r="X396" i="4"/>
  <c r="X389" i="4"/>
  <c r="X397" i="4"/>
  <c r="X390" i="4"/>
  <c r="X391" i="4"/>
  <c r="X392" i="4"/>
  <c r="X393" i="4"/>
  <c r="X387" i="4"/>
  <c r="X395" i="4"/>
  <c r="X394" i="4"/>
  <c r="P328" i="4"/>
  <c r="N329" i="4"/>
  <c r="C20" i="6"/>
  <c r="B21" i="6"/>
  <c r="F485" i="4"/>
  <c r="K420" i="4"/>
  <c r="F420" i="4"/>
  <c r="AA138" i="4"/>
  <c r="AA136" i="4"/>
  <c r="AA134" i="4"/>
  <c r="AA132" i="4"/>
  <c r="AA130" i="4"/>
  <c r="AA128" i="4"/>
  <c r="AA131" i="4"/>
  <c r="AA133" i="4"/>
  <c r="AA135" i="4"/>
  <c r="AA126" i="4"/>
  <c r="AA124" i="4"/>
  <c r="AA137" i="4"/>
  <c r="AA122" i="4"/>
  <c r="AA127" i="4"/>
  <c r="AA125" i="4"/>
  <c r="AA123" i="4"/>
  <c r="AA129" i="4"/>
  <c r="S20" i="6"/>
  <c r="R21" i="6"/>
  <c r="N74" i="4"/>
  <c r="P73" i="4"/>
  <c r="V29" i="4"/>
  <c r="B30" i="4"/>
  <c r="N710" i="4" l="1"/>
  <c r="P709" i="4"/>
  <c r="X404" i="4"/>
  <c r="X412" i="4"/>
  <c r="X420" i="4"/>
  <c r="X405" i="4"/>
  <c r="X413" i="4"/>
  <c r="X398" i="4"/>
  <c r="X406" i="4"/>
  <c r="X414" i="4"/>
  <c r="X399" i="4"/>
  <c r="X407" i="4"/>
  <c r="X415" i="4"/>
  <c r="X400" i="4"/>
  <c r="X408" i="4"/>
  <c r="X416" i="4"/>
  <c r="X401" i="4"/>
  <c r="X409" i="4"/>
  <c r="X417" i="4"/>
  <c r="X403" i="4"/>
  <c r="X411" i="4"/>
  <c r="X419" i="4"/>
  <c r="X410" i="4"/>
  <c r="X418" i="4"/>
  <c r="X402" i="4"/>
  <c r="N330" i="4"/>
  <c r="P329" i="4"/>
  <c r="B22" i="6"/>
  <c r="C21" i="6"/>
  <c r="F486" i="4"/>
  <c r="K421" i="4"/>
  <c r="F421" i="4"/>
  <c r="X421" i="4" s="1"/>
  <c r="S21" i="6"/>
  <c r="R22" i="6"/>
  <c r="AA155" i="4"/>
  <c r="AA153" i="4"/>
  <c r="AA151" i="4"/>
  <c r="AA149" i="4"/>
  <c r="AA147" i="4"/>
  <c r="AA145" i="4"/>
  <c r="AA143" i="4"/>
  <c r="AA141" i="4"/>
  <c r="AA150" i="4"/>
  <c r="AA142" i="4"/>
  <c r="AA152" i="4"/>
  <c r="AA144" i="4"/>
  <c r="AA139" i="4"/>
  <c r="AA154" i="4"/>
  <c r="AA146" i="4"/>
  <c r="AA148" i="4"/>
  <c r="AA140" i="4"/>
  <c r="P74" i="4"/>
  <c r="N75" i="4"/>
  <c r="V30" i="4"/>
  <c r="B31" i="4"/>
  <c r="P710" i="4" l="1"/>
  <c r="N711" i="4"/>
  <c r="X468" i="4"/>
  <c r="X476" i="4"/>
  <c r="X484" i="4"/>
  <c r="X469" i="4"/>
  <c r="X477" i="4"/>
  <c r="X485" i="4"/>
  <c r="X470" i="4"/>
  <c r="X478" i="4"/>
  <c r="X486" i="4"/>
  <c r="X471" i="4"/>
  <c r="X479" i="4"/>
  <c r="X472" i="4"/>
  <c r="X480" i="4"/>
  <c r="X473" i="4"/>
  <c r="X481" i="4"/>
  <c r="X467" i="4"/>
  <c r="X475" i="4"/>
  <c r="X483" i="4"/>
  <c r="X474" i="4"/>
  <c r="X482" i="4"/>
  <c r="X466" i="4"/>
  <c r="C22" i="6"/>
  <c r="B23" i="6"/>
  <c r="P330" i="4"/>
  <c r="N331" i="4"/>
  <c r="F487" i="4"/>
  <c r="X487" i="4" s="1"/>
  <c r="K422" i="4"/>
  <c r="F422" i="4"/>
  <c r="X422" i="4" s="1"/>
  <c r="S22" i="6"/>
  <c r="R23" i="6"/>
  <c r="AA172" i="4"/>
  <c r="AA170" i="4"/>
  <c r="AA168" i="4"/>
  <c r="AA166" i="4"/>
  <c r="AA164" i="4"/>
  <c r="AA171" i="4"/>
  <c r="AA169" i="4"/>
  <c r="AA167" i="4"/>
  <c r="AA165" i="4"/>
  <c r="AA162" i="4"/>
  <c r="AA160" i="4"/>
  <c r="AA157" i="4"/>
  <c r="AA159" i="4"/>
  <c r="AA161" i="4"/>
  <c r="AA158" i="4"/>
  <c r="AA156" i="4"/>
  <c r="AA163" i="4"/>
  <c r="P75" i="4"/>
  <c r="N76" i="4"/>
  <c r="B32" i="4"/>
  <c r="V31" i="4"/>
  <c r="P711" i="4" l="1"/>
  <c r="N712" i="4"/>
  <c r="X501" i="4"/>
  <c r="C23" i="6"/>
  <c r="B24" i="6"/>
  <c r="N332" i="4"/>
  <c r="P331" i="4"/>
  <c r="F488" i="4"/>
  <c r="X488" i="4" s="1"/>
  <c r="K423" i="4"/>
  <c r="F423" i="4"/>
  <c r="X423" i="4" s="1"/>
  <c r="S23" i="6"/>
  <c r="R24" i="6"/>
  <c r="AA188" i="4"/>
  <c r="AA186" i="4"/>
  <c r="AA184" i="4"/>
  <c r="AA182" i="4"/>
  <c r="AA180" i="4"/>
  <c r="AA178" i="4"/>
  <c r="AA176" i="4"/>
  <c r="AA174" i="4"/>
  <c r="AA183" i="4"/>
  <c r="AA177" i="4"/>
  <c r="AA187" i="4"/>
  <c r="AA173" i="4"/>
  <c r="AA181" i="4"/>
  <c r="AA175" i="4"/>
  <c r="AA189" i="4"/>
  <c r="AA185" i="4"/>
  <c r="AA179" i="4"/>
  <c r="P76" i="4"/>
  <c r="N77" i="4"/>
  <c r="B33" i="4"/>
  <c r="V32" i="4"/>
  <c r="N713" i="4" l="1"/>
  <c r="P712" i="4"/>
  <c r="C24" i="6"/>
  <c r="X653" i="4" s="1"/>
  <c r="B25" i="6"/>
  <c r="X585" i="4"/>
  <c r="P332" i="4"/>
  <c r="N333" i="4"/>
  <c r="F489" i="4"/>
  <c r="X489" i="4" s="1"/>
  <c r="K424" i="4"/>
  <c r="F424" i="4"/>
  <c r="X424" i="4" s="1"/>
  <c r="S24" i="6"/>
  <c r="R25" i="6"/>
  <c r="AA205" i="4"/>
  <c r="AA203" i="4"/>
  <c r="AA201" i="4"/>
  <c r="AA199" i="4"/>
  <c r="AA197" i="4"/>
  <c r="AA195" i="4"/>
  <c r="AA193" i="4"/>
  <c r="AA191" i="4"/>
  <c r="AA190" i="4"/>
  <c r="AA198" i="4"/>
  <c r="AA204" i="4"/>
  <c r="AA192" i="4"/>
  <c r="AA202" i="4"/>
  <c r="AA196" i="4"/>
  <c r="AA206" i="4"/>
  <c r="AA200" i="4"/>
  <c r="AA194" i="4"/>
  <c r="P77" i="4"/>
  <c r="N78" i="4"/>
  <c r="V33" i="4"/>
  <c r="B34" i="4"/>
  <c r="N714" i="4" l="1"/>
  <c r="P713" i="4"/>
  <c r="C25" i="6"/>
  <c r="B26" i="6"/>
  <c r="N334" i="4"/>
  <c r="P333" i="4"/>
  <c r="F490" i="4"/>
  <c r="X490" i="4" s="1"/>
  <c r="K425" i="4"/>
  <c r="F425" i="4"/>
  <c r="X425" i="4" s="1"/>
  <c r="S25" i="6"/>
  <c r="R26" i="6"/>
  <c r="AA207" i="4"/>
  <c r="AA222" i="4"/>
  <c r="AA220" i="4"/>
  <c r="AA218" i="4"/>
  <c r="AA216" i="4"/>
  <c r="AA214" i="4"/>
  <c r="AA212" i="4"/>
  <c r="AA210" i="4"/>
  <c r="AA208" i="4"/>
  <c r="AA213" i="4"/>
  <c r="AA223" i="4"/>
  <c r="AA217" i="4"/>
  <c r="AA211" i="4"/>
  <c r="AA221" i="4"/>
  <c r="AA215" i="4"/>
  <c r="AA219" i="4"/>
  <c r="AA209" i="4"/>
  <c r="P78" i="4"/>
  <c r="N79" i="4"/>
  <c r="V34" i="4"/>
  <c r="B35" i="4"/>
  <c r="P714" i="4" l="1"/>
  <c r="N715" i="4"/>
  <c r="C26" i="6"/>
  <c r="B27" i="6"/>
  <c r="P334" i="4"/>
  <c r="N335" i="4"/>
  <c r="F491" i="4"/>
  <c r="X491" i="4" s="1"/>
  <c r="K426" i="4"/>
  <c r="F426" i="4"/>
  <c r="X426" i="4" s="1"/>
  <c r="S26" i="6"/>
  <c r="R27" i="6"/>
  <c r="AA224" i="4"/>
  <c r="AA239" i="4"/>
  <c r="AA237" i="4"/>
  <c r="AA235" i="4"/>
  <c r="AA233" i="4"/>
  <c r="AA231" i="4"/>
  <c r="AA229" i="4"/>
  <c r="AA227" i="4"/>
  <c r="AA240" i="4"/>
  <c r="AA238" i="4"/>
  <c r="AA236" i="4"/>
  <c r="AA234" i="4"/>
  <c r="AA232" i="4"/>
  <c r="AA230" i="4"/>
  <c r="AA228" i="4"/>
  <c r="AA226" i="4"/>
  <c r="AA225" i="4"/>
  <c r="P79" i="4"/>
  <c r="N80" i="4"/>
  <c r="V35" i="4"/>
  <c r="B36" i="4"/>
  <c r="P715" i="4" l="1"/>
  <c r="N716" i="4"/>
  <c r="B28" i="6"/>
  <c r="C27" i="6"/>
  <c r="N336" i="4"/>
  <c r="P335" i="4"/>
  <c r="F492" i="4"/>
  <c r="X492" i="4" s="1"/>
  <c r="K427" i="4"/>
  <c r="F427" i="4"/>
  <c r="X427" i="4" s="1"/>
  <c r="S27" i="6"/>
  <c r="R28" i="6"/>
  <c r="AA257" i="4"/>
  <c r="AA255" i="4"/>
  <c r="AA253" i="4"/>
  <c r="AA251" i="4"/>
  <c r="AA249" i="4"/>
  <c r="AA247" i="4"/>
  <c r="AA245" i="4"/>
  <c r="AA243" i="4"/>
  <c r="AA241" i="4"/>
  <c r="AA256" i="4"/>
  <c r="AA254" i="4"/>
  <c r="AA252" i="4"/>
  <c r="AA250" i="4"/>
  <c r="AA248" i="4"/>
  <c r="AA242" i="4"/>
  <c r="AA246" i="4"/>
  <c r="AA244" i="4"/>
  <c r="P80" i="4"/>
  <c r="N81" i="4"/>
  <c r="V36" i="4"/>
  <c r="B37" i="4"/>
  <c r="C28" i="6" l="1"/>
  <c r="B29" i="6"/>
  <c r="N717" i="4"/>
  <c r="P716" i="4"/>
  <c r="X688" i="4"/>
  <c r="X691" i="4"/>
  <c r="X692" i="4"/>
  <c r="P336" i="4"/>
  <c r="N337" i="4"/>
  <c r="F493" i="4"/>
  <c r="X493" i="4" s="1"/>
  <c r="K428" i="4"/>
  <c r="F428" i="4"/>
  <c r="X428" i="4" s="1"/>
  <c r="S28" i="6"/>
  <c r="AA291" i="4" s="1"/>
  <c r="R29" i="6"/>
  <c r="AA273" i="4"/>
  <c r="AA271" i="4"/>
  <c r="AA269" i="4"/>
  <c r="AA267" i="4"/>
  <c r="AA265" i="4"/>
  <c r="AA263" i="4"/>
  <c r="AA261" i="4"/>
  <c r="AA258" i="4"/>
  <c r="AA259" i="4"/>
  <c r="AA274" i="4"/>
  <c r="AA272" i="4"/>
  <c r="AA270" i="4"/>
  <c r="AA268" i="4"/>
  <c r="AA266" i="4"/>
  <c r="AA264" i="4"/>
  <c r="AA262" i="4"/>
  <c r="AA260" i="4"/>
  <c r="P81" i="4"/>
  <c r="N82" i="4"/>
  <c r="V37" i="4"/>
  <c r="B38" i="4"/>
  <c r="X690" i="4" l="1"/>
  <c r="X689" i="4"/>
  <c r="X693" i="4"/>
  <c r="B30" i="6"/>
  <c r="C29" i="6"/>
  <c r="N718" i="4"/>
  <c r="P717" i="4"/>
  <c r="N338" i="4"/>
  <c r="P337" i="4"/>
  <c r="AA276" i="4"/>
  <c r="AA278" i="4"/>
  <c r="AA280" i="4"/>
  <c r="AA284" i="4"/>
  <c r="AA286" i="4"/>
  <c r="F494" i="4"/>
  <c r="X494" i="4" s="1"/>
  <c r="K429" i="4"/>
  <c r="F429" i="4"/>
  <c r="X429" i="4" s="1"/>
  <c r="AA282" i="4"/>
  <c r="AA290" i="4"/>
  <c r="AA279" i="4"/>
  <c r="AA288" i="4"/>
  <c r="AA275" i="4"/>
  <c r="AA287" i="4"/>
  <c r="AA277" i="4"/>
  <c r="AA283" i="4"/>
  <c r="AA289" i="4"/>
  <c r="AA281" i="4"/>
  <c r="AA285" i="4"/>
  <c r="S29" i="6"/>
  <c r="AA292" i="4" s="1"/>
  <c r="R30" i="6"/>
  <c r="P82" i="4"/>
  <c r="N83" i="4"/>
  <c r="V38" i="4"/>
  <c r="B39" i="4"/>
  <c r="X765" i="4" l="1"/>
  <c r="X773" i="4"/>
  <c r="X763" i="4"/>
  <c r="X762" i="4"/>
  <c r="X770" i="4"/>
  <c r="X767" i="4"/>
  <c r="X775" i="4"/>
  <c r="X764" i="4"/>
  <c r="X772" i="4"/>
  <c r="X771" i="4"/>
  <c r="X761" i="4"/>
  <c r="X769" i="4"/>
  <c r="X766" i="4"/>
  <c r="X774" i="4"/>
  <c r="X768" i="4"/>
  <c r="X776" i="4"/>
  <c r="X724" i="4"/>
  <c r="X720" i="4"/>
  <c r="X716" i="4"/>
  <c r="X712" i="4"/>
  <c r="X708" i="4"/>
  <c r="X704" i="4"/>
  <c r="X700" i="4"/>
  <c r="X697" i="4"/>
  <c r="X725" i="4"/>
  <c r="X721" i="4"/>
  <c r="X717" i="4"/>
  <c r="X713" i="4"/>
  <c r="X709" i="4"/>
  <c r="X705" i="4"/>
  <c r="X701" i="4"/>
  <c r="X695" i="4"/>
  <c r="X722" i="4"/>
  <c r="X718" i="4"/>
  <c r="X714" i="4"/>
  <c r="X710" i="4"/>
  <c r="X706" i="4"/>
  <c r="X702" i="4"/>
  <c r="X696" i="4"/>
  <c r="X723" i="4"/>
  <c r="X719" i="4"/>
  <c r="X715" i="4"/>
  <c r="X711" i="4"/>
  <c r="X707" i="4"/>
  <c r="X703" i="4"/>
  <c r="X699" i="4"/>
  <c r="X698" i="4"/>
  <c r="X694" i="4"/>
  <c r="C30" i="6"/>
  <c r="B31" i="6"/>
  <c r="C31" i="6" s="1"/>
  <c r="P718" i="4"/>
  <c r="N719" i="4"/>
  <c r="N339" i="4"/>
  <c r="P338" i="4"/>
  <c r="F495" i="4"/>
  <c r="X495" i="4" s="1"/>
  <c r="K430" i="4"/>
  <c r="F430" i="4"/>
  <c r="X430" i="4" s="1"/>
  <c r="S30" i="6"/>
  <c r="R31" i="6"/>
  <c r="N84" i="4"/>
  <c r="P83" i="4"/>
  <c r="V39" i="4"/>
  <c r="B40" i="4"/>
  <c r="X754" i="4" l="1"/>
  <c r="X756" i="4"/>
  <c r="X755" i="4"/>
  <c r="X757" i="4"/>
  <c r="X759" i="4"/>
  <c r="X758" i="4"/>
  <c r="X760" i="4"/>
  <c r="X746" i="4"/>
  <c r="X749" i="4"/>
  <c r="X752" i="4"/>
  <c r="X744" i="4"/>
  <c r="X747" i="4"/>
  <c r="X750" i="4"/>
  <c r="X753" i="4"/>
  <c r="X745" i="4"/>
  <c r="X748" i="4"/>
  <c r="X751" i="4"/>
  <c r="X743" i="4"/>
  <c r="X738" i="4"/>
  <c r="X735" i="4"/>
  <c r="X727" i="4"/>
  <c r="X736" i="4"/>
  <c r="X741" i="4"/>
  <c r="X730" i="4"/>
  <c r="X728" i="4"/>
  <c r="X733" i="4"/>
  <c r="X742" i="4"/>
  <c r="X731" i="4"/>
  <c r="X734" i="4"/>
  <c r="X726" i="4"/>
  <c r="X740" i="4"/>
  <c r="X737" i="4"/>
  <c r="X729" i="4"/>
  <c r="X739" i="4"/>
  <c r="X732" i="4"/>
  <c r="P719" i="4"/>
  <c r="N720" i="4"/>
  <c r="P339" i="4"/>
  <c r="N340" i="4"/>
  <c r="F496" i="4"/>
  <c r="X496" i="4" s="1"/>
  <c r="K431" i="4"/>
  <c r="F431" i="4"/>
  <c r="X431" i="4" s="1"/>
  <c r="S31" i="6"/>
  <c r="AA303" i="4" s="1"/>
  <c r="R32" i="6"/>
  <c r="AA294" i="4"/>
  <c r="AA295" i="4"/>
  <c r="AA293" i="4"/>
  <c r="AA296" i="4"/>
  <c r="AA297" i="4"/>
  <c r="AA298" i="4"/>
  <c r="AA299" i="4"/>
  <c r="AA302" i="4"/>
  <c r="P84" i="4"/>
  <c r="N85" i="4"/>
  <c r="V40" i="4"/>
  <c r="B41" i="4"/>
  <c r="AA300" i="4" l="1"/>
  <c r="AA301" i="4"/>
  <c r="N721" i="4"/>
  <c r="P720" i="4"/>
  <c r="N341" i="4"/>
  <c r="P340" i="4"/>
  <c r="F497" i="4"/>
  <c r="X497" i="4" s="1"/>
  <c r="F432" i="4"/>
  <c r="X432" i="4" s="1"/>
  <c r="R33" i="6"/>
  <c r="S32" i="6"/>
  <c r="P85" i="4"/>
  <c r="N86" i="4"/>
  <c r="V41" i="4"/>
  <c r="B42" i="4"/>
  <c r="P721" i="4" l="1"/>
  <c r="N722" i="4"/>
  <c r="P341" i="4"/>
  <c r="N342" i="4"/>
  <c r="F498" i="4"/>
  <c r="X498" i="4" s="1"/>
  <c r="K433" i="4"/>
  <c r="F433" i="4"/>
  <c r="X433" i="4" s="1"/>
  <c r="S33" i="6"/>
  <c r="AA307" i="4" s="1"/>
  <c r="R34" i="6"/>
  <c r="AA304" i="4"/>
  <c r="AA306" i="4"/>
  <c r="AA305" i="4"/>
  <c r="P86" i="4"/>
  <c r="N87" i="4"/>
  <c r="V42" i="4"/>
  <c r="B43" i="4"/>
  <c r="P722" i="4" l="1"/>
  <c r="N723" i="4"/>
  <c r="N343" i="4"/>
  <c r="P342" i="4"/>
  <c r="F499" i="4"/>
  <c r="X499" i="4" s="1"/>
  <c r="K434" i="4"/>
  <c r="F434" i="4"/>
  <c r="X434" i="4" s="1"/>
  <c r="S34" i="6"/>
  <c r="AA308" i="4" s="1"/>
  <c r="R35" i="6"/>
  <c r="P87" i="4"/>
  <c r="N88" i="4"/>
  <c r="V43" i="4"/>
  <c r="B44" i="4"/>
  <c r="N724" i="4" l="1"/>
  <c r="P723" i="4"/>
  <c r="N344" i="4"/>
  <c r="P343" i="4"/>
  <c r="F500" i="4"/>
  <c r="X500" i="4" s="1"/>
  <c r="K435" i="4"/>
  <c r="F435" i="4"/>
  <c r="X435" i="4" s="1"/>
  <c r="S35" i="6"/>
  <c r="R36" i="6"/>
  <c r="P88" i="4"/>
  <c r="N89" i="4"/>
  <c r="V44" i="4"/>
  <c r="B45" i="4"/>
  <c r="N725" i="4" l="1"/>
  <c r="P724" i="4"/>
  <c r="N345" i="4"/>
  <c r="P344" i="4"/>
  <c r="K436" i="4"/>
  <c r="F436" i="4"/>
  <c r="X436" i="4" s="1"/>
  <c r="R37" i="6"/>
  <c r="S36" i="6"/>
  <c r="AA309" i="4"/>
  <c r="AA310" i="4"/>
  <c r="AA311" i="4"/>
  <c r="AA312" i="4"/>
  <c r="N90" i="4"/>
  <c r="P89" i="4"/>
  <c r="B46" i="4"/>
  <c r="V45" i="4"/>
  <c r="P725" i="4" l="1"/>
  <c r="N726" i="4"/>
  <c r="N346" i="4"/>
  <c r="P345" i="4"/>
  <c r="F502" i="4"/>
  <c r="X502" i="4" s="1"/>
  <c r="K437" i="4"/>
  <c r="F437" i="4"/>
  <c r="X437" i="4" s="1"/>
  <c r="AA313" i="4"/>
  <c r="AA315" i="4"/>
  <c r="AA314" i="4"/>
  <c r="AA316" i="4"/>
  <c r="S37" i="6"/>
  <c r="AA317" i="4" s="1"/>
  <c r="R38" i="6"/>
  <c r="P90" i="4"/>
  <c r="N91" i="4"/>
  <c r="V46" i="4"/>
  <c r="B47" i="4"/>
  <c r="P726" i="4" l="1"/>
  <c r="N727" i="4"/>
  <c r="N347" i="4"/>
  <c r="P346" i="4"/>
  <c r="F503" i="4"/>
  <c r="X503" i="4" s="1"/>
  <c r="K438" i="4"/>
  <c r="F438" i="4"/>
  <c r="X438" i="4" s="1"/>
  <c r="S38" i="6"/>
  <c r="AA318" i="4" s="1"/>
  <c r="R39" i="6"/>
  <c r="P91" i="4"/>
  <c r="N92" i="4"/>
  <c r="V47" i="4"/>
  <c r="B48" i="4"/>
  <c r="P727" i="4" l="1"/>
  <c r="N728" i="4"/>
  <c r="P347" i="4"/>
  <c r="N348" i="4"/>
  <c r="F504" i="4"/>
  <c r="X504" i="4" s="1"/>
  <c r="K439" i="4"/>
  <c r="F439" i="4"/>
  <c r="X439" i="4" s="1"/>
  <c r="S39" i="6"/>
  <c r="R40" i="6"/>
  <c r="N93" i="4"/>
  <c r="P92" i="4"/>
  <c r="V48" i="4"/>
  <c r="B49" i="4"/>
  <c r="N729" i="4" l="1"/>
  <c r="P728" i="4"/>
  <c r="N349" i="4"/>
  <c r="P348" i="4"/>
  <c r="F505" i="4"/>
  <c r="X505" i="4" s="1"/>
  <c r="K440" i="4"/>
  <c r="F440" i="4"/>
  <c r="X440" i="4" s="1"/>
  <c r="S40" i="6"/>
  <c r="AA323" i="4" s="1"/>
  <c r="R41" i="6"/>
  <c r="AA319" i="4"/>
  <c r="AA320" i="4"/>
  <c r="AA321" i="4"/>
  <c r="AA322" i="4"/>
  <c r="P93" i="4"/>
  <c r="N94" i="4"/>
  <c r="V49" i="4"/>
  <c r="B50" i="4"/>
  <c r="N730" i="4" l="1"/>
  <c r="P729" i="4"/>
  <c r="N350" i="4"/>
  <c r="P349" i="4"/>
  <c r="F506" i="4"/>
  <c r="X506" i="4" s="1"/>
  <c r="K441" i="4"/>
  <c r="F441" i="4"/>
  <c r="X441" i="4" s="1"/>
  <c r="AA325" i="4"/>
  <c r="AA324" i="4"/>
  <c r="S41" i="6"/>
  <c r="R42" i="6"/>
  <c r="P94" i="4"/>
  <c r="N95" i="4"/>
  <c r="V50" i="4"/>
  <c r="B51" i="4"/>
  <c r="P730" i="4" l="1"/>
  <c r="N731" i="4"/>
  <c r="P350" i="4"/>
  <c r="N351" i="4"/>
  <c r="F507" i="4"/>
  <c r="X507" i="4" s="1"/>
  <c r="K442" i="4"/>
  <c r="F442" i="4"/>
  <c r="X442" i="4" s="1"/>
  <c r="S42" i="6"/>
  <c r="R43" i="6"/>
  <c r="AA326" i="4"/>
  <c r="AA327" i="4"/>
  <c r="AA328" i="4"/>
  <c r="AA331" i="4"/>
  <c r="AA329" i="4"/>
  <c r="AA330" i="4"/>
  <c r="P95" i="4"/>
  <c r="N96" i="4"/>
  <c r="V51" i="4"/>
  <c r="B52" i="4"/>
  <c r="P731" i="4" l="1"/>
  <c r="N732" i="4"/>
  <c r="N352" i="4"/>
  <c r="P351" i="4"/>
  <c r="F508" i="4"/>
  <c r="X508" i="4" s="1"/>
  <c r="K443" i="4"/>
  <c r="F443" i="4"/>
  <c r="X443" i="4" s="1"/>
  <c r="S43" i="6"/>
  <c r="R44" i="6"/>
  <c r="AA332" i="4"/>
  <c r="AA333" i="4"/>
  <c r="AA334" i="4"/>
  <c r="AA335" i="4"/>
  <c r="AA336" i="4"/>
  <c r="P96" i="4"/>
  <c r="N97" i="4"/>
  <c r="V52" i="4"/>
  <c r="B53" i="4"/>
  <c r="B54" i="4" s="1"/>
  <c r="P732" i="4" l="1"/>
  <c r="N733" i="4"/>
  <c r="P352" i="4"/>
  <c r="N353" i="4"/>
  <c r="F509" i="4"/>
  <c r="X509" i="4" s="1"/>
  <c r="K444" i="4"/>
  <c r="F444" i="4"/>
  <c r="X444" i="4" s="1"/>
  <c r="R45" i="6"/>
  <c r="S44" i="6"/>
  <c r="AA337" i="4"/>
  <c r="AA338" i="4"/>
  <c r="AA339" i="4"/>
  <c r="AA340" i="4"/>
  <c r="AA341" i="4"/>
  <c r="V54" i="4"/>
  <c r="B55" i="4"/>
  <c r="P97" i="4"/>
  <c r="N98" i="4"/>
  <c r="V53" i="4"/>
  <c r="N734" i="4" l="1"/>
  <c r="P733" i="4"/>
  <c r="P353" i="4"/>
  <c r="N354" i="4"/>
  <c r="F510" i="4"/>
  <c r="X510" i="4" s="1"/>
  <c r="K445" i="4"/>
  <c r="F445" i="4"/>
  <c r="X445" i="4" s="1"/>
  <c r="S45" i="6"/>
  <c r="AA345" i="4" s="1"/>
  <c r="R46" i="6"/>
  <c r="AA342" i="4"/>
  <c r="AA343" i="4"/>
  <c r="AA344" i="4"/>
  <c r="AA347" i="4"/>
  <c r="P98" i="4"/>
  <c r="N99" i="4"/>
  <c r="V55" i="4"/>
  <c r="B56" i="4"/>
  <c r="P734" i="4" l="1"/>
  <c r="N735" i="4"/>
  <c r="N355" i="4"/>
  <c r="P354" i="4"/>
  <c r="AA346" i="4"/>
  <c r="F511" i="4"/>
  <c r="X511" i="4" s="1"/>
  <c r="K446" i="4"/>
  <c r="F446" i="4"/>
  <c r="X446" i="4" s="1"/>
  <c r="S46" i="6"/>
  <c r="AA348" i="4" s="1"/>
  <c r="R47" i="6"/>
  <c r="B57" i="4"/>
  <c r="V56" i="4"/>
  <c r="P99" i="4"/>
  <c r="N100" i="4"/>
  <c r="AA351" i="4" l="1"/>
  <c r="P735" i="4"/>
  <c r="N736" i="4"/>
  <c r="N356" i="4"/>
  <c r="P355" i="4"/>
  <c r="AA352" i="4"/>
  <c r="AA350" i="4"/>
  <c r="AA349" i="4"/>
  <c r="F512" i="4"/>
  <c r="X512" i="4" s="1"/>
  <c r="K447" i="4"/>
  <c r="F447" i="4"/>
  <c r="X447" i="4" s="1"/>
  <c r="R48" i="6"/>
  <c r="S47" i="6"/>
  <c r="AA353" i="4" s="1"/>
  <c r="P100" i="4"/>
  <c r="N101" i="4"/>
  <c r="B58" i="4"/>
  <c r="V57" i="4"/>
  <c r="N737" i="4" l="1"/>
  <c r="P736" i="4"/>
  <c r="P356" i="4"/>
  <c r="N357" i="4"/>
  <c r="F513" i="4"/>
  <c r="X513" i="4" s="1"/>
  <c r="K448" i="4"/>
  <c r="F448" i="4"/>
  <c r="X448" i="4" s="1"/>
  <c r="S48" i="6"/>
  <c r="R49" i="6"/>
  <c r="AA354" i="4"/>
  <c r="AA356" i="4"/>
  <c r="AA355" i="4"/>
  <c r="B59" i="4"/>
  <c r="V58" i="4"/>
  <c r="N102" i="4"/>
  <c r="P101" i="4"/>
  <c r="P737" i="4" l="1"/>
  <c r="N738" i="4"/>
  <c r="P357" i="4"/>
  <c r="N358" i="4"/>
  <c r="F514" i="4"/>
  <c r="X514" i="4" s="1"/>
  <c r="F449" i="4"/>
  <c r="X449" i="4" s="1"/>
  <c r="S49" i="6"/>
  <c r="R50" i="6"/>
  <c r="N103" i="4"/>
  <c r="P102" i="4"/>
  <c r="B60" i="4"/>
  <c r="V59" i="4"/>
  <c r="P738" i="4" l="1"/>
  <c r="N739" i="4"/>
  <c r="N359" i="4"/>
  <c r="P358" i="4"/>
  <c r="F515" i="4"/>
  <c r="X515" i="4" s="1"/>
  <c r="K450" i="4"/>
  <c r="F450" i="4"/>
  <c r="X450" i="4" s="1"/>
  <c r="S50" i="6"/>
  <c r="AA361" i="4" s="1"/>
  <c r="R51" i="6"/>
  <c r="AA357" i="4"/>
  <c r="AA359" i="4"/>
  <c r="AA358" i="4"/>
  <c r="AA360" i="4"/>
  <c r="B61" i="4"/>
  <c r="V60" i="4"/>
  <c r="P103" i="4"/>
  <c r="N104" i="4"/>
  <c r="P739" i="4" l="1"/>
  <c r="N740" i="4"/>
  <c r="P359" i="4"/>
  <c r="N360" i="4"/>
  <c r="F516" i="4"/>
  <c r="X516" i="4" s="1"/>
  <c r="K451" i="4"/>
  <c r="F451" i="4"/>
  <c r="X451" i="4" s="1"/>
  <c r="S51" i="6"/>
  <c r="R52" i="6"/>
  <c r="P104" i="4"/>
  <c r="N105" i="4"/>
  <c r="B62" i="4"/>
  <c r="V61" i="4"/>
  <c r="N741" i="4" l="1"/>
  <c r="P740" i="4"/>
  <c r="P360" i="4"/>
  <c r="N361" i="4"/>
  <c r="F517" i="4"/>
  <c r="X517" i="4" s="1"/>
  <c r="K452" i="4"/>
  <c r="F452" i="4"/>
  <c r="X452" i="4" s="1"/>
  <c r="S52" i="6"/>
  <c r="R53" i="6"/>
  <c r="AA362" i="4"/>
  <c r="AA363" i="4"/>
  <c r="AA364" i="4"/>
  <c r="AA365" i="4"/>
  <c r="B63" i="4"/>
  <c r="V62" i="4"/>
  <c r="N106" i="4"/>
  <c r="P105" i="4"/>
  <c r="N742" i="4" l="1"/>
  <c r="P741" i="4"/>
  <c r="P361" i="4"/>
  <c r="N362" i="4"/>
  <c r="F518" i="4"/>
  <c r="X518" i="4" s="1"/>
  <c r="K453" i="4"/>
  <c r="F453" i="4"/>
  <c r="X453" i="4" s="1"/>
  <c r="S53" i="6"/>
  <c r="AA372" i="4" s="1"/>
  <c r="R54" i="6"/>
  <c r="AA366" i="4"/>
  <c r="AA367" i="4"/>
  <c r="AA368" i="4"/>
  <c r="AA369" i="4"/>
  <c r="AA370" i="4"/>
  <c r="AA371" i="4"/>
  <c r="B64" i="4"/>
  <c r="V63" i="4"/>
  <c r="N107" i="4"/>
  <c r="P106" i="4"/>
  <c r="P742" i="4" l="1"/>
  <c r="N743" i="4"/>
  <c r="N363" i="4"/>
  <c r="P362" i="4"/>
  <c r="F519" i="4"/>
  <c r="X519" i="4" s="1"/>
  <c r="K454" i="4"/>
  <c r="F454" i="4"/>
  <c r="X454" i="4" s="1"/>
  <c r="S54" i="6"/>
  <c r="R55" i="6"/>
  <c r="P107" i="4"/>
  <c r="N108" i="4"/>
  <c r="V64" i="4"/>
  <c r="B65" i="4"/>
  <c r="P743" i="4" l="1"/>
  <c r="N744" i="4"/>
  <c r="N364" i="4"/>
  <c r="P363" i="4"/>
  <c r="F520" i="4"/>
  <c r="X520" i="4" s="1"/>
  <c r="K455" i="4"/>
  <c r="F455" i="4"/>
  <c r="X455" i="4" s="1"/>
  <c r="S55" i="6"/>
  <c r="R56" i="6"/>
  <c r="AA373" i="4"/>
  <c r="AA374" i="4"/>
  <c r="AA375" i="4"/>
  <c r="B66" i="4"/>
  <c r="V65" i="4"/>
  <c r="P108" i="4"/>
  <c r="N109" i="4"/>
  <c r="P744" i="4" l="1"/>
  <c r="N745" i="4"/>
  <c r="N365" i="4"/>
  <c r="P364" i="4"/>
  <c r="F521" i="4"/>
  <c r="X521" i="4" s="1"/>
  <c r="K456" i="4"/>
  <c r="F456" i="4"/>
  <c r="X456" i="4" s="1"/>
  <c r="S56" i="6"/>
  <c r="AA379" i="4" s="1"/>
  <c r="R57" i="6"/>
  <c r="AA376" i="4"/>
  <c r="AA377" i="4"/>
  <c r="AA378" i="4"/>
  <c r="P109" i="4"/>
  <c r="N110" i="4"/>
  <c r="V66" i="4"/>
  <c r="B67" i="4"/>
  <c r="N746" i="4" l="1"/>
  <c r="P745" i="4"/>
  <c r="P365" i="4"/>
  <c r="N366" i="4"/>
  <c r="F522" i="4"/>
  <c r="X522" i="4" s="1"/>
  <c r="K457" i="4"/>
  <c r="F457" i="4"/>
  <c r="X457" i="4" s="1"/>
  <c r="S57" i="6"/>
  <c r="AA380" i="4" s="1"/>
  <c r="R58" i="6"/>
  <c r="B68" i="4"/>
  <c r="V67" i="4"/>
  <c r="P110" i="4"/>
  <c r="N111" i="4"/>
  <c r="P746" i="4" l="1"/>
  <c r="N747" i="4"/>
  <c r="N367" i="4"/>
  <c r="P366" i="4"/>
  <c r="F523" i="4"/>
  <c r="X523" i="4" s="1"/>
  <c r="K458" i="4"/>
  <c r="F458" i="4"/>
  <c r="X458" i="4" s="1"/>
  <c r="S58" i="6"/>
  <c r="R59" i="6"/>
  <c r="P111" i="4"/>
  <c r="N112" i="4"/>
  <c r="B69" i="4"/>
  <c r="V68" i="4"/>
  <c r="P747" i="4" l="1"/>
  <c r="N748" i="4"/>
  <c r="P367" i="4"/>
  <c r="N368" i="4"/>
  <c r="F524" i="4"/>
  <c r="X524" i="4" s="1"/>
  <c r="K459" i="4"/>
  <c r="F459" i="4"/>
  <c r="X459" i="4" s="1"/>
  <c r="S59" i="6"/>
  <c r="R60" i="6"/>
  <c r="AA381" i="4"/>
  <c r="AA382" i="4"/>
  <c r="AA383" i="4"/>
  <c r="B70" i="4"/>
  <c r="V69" i="4"/>
  <c r="P112" i="4"/>
  <c r="N113" i="4"/>
  <c r="N749" i="4" l="1"/>
  <c r="P748" i="4"/>
  <c r="N369" i="4"/>
  <c r="P368" i="4"/>
  <c r="F525" i="4"/>
  <c r="X525" i="4" s="1"/>
  <c r="K460" i="4"/>
  <c r="F460" i="4"/>
  <c r="X460" i="4" s="1"/>
  <c r="S60" i="6"/>
  <c r="AA387" i="4" s="1"/>
  <c r="R61" i="6"/>
  <c r="AA384" i="4"/>
  <c r="AA385" i="4"/>
  <c r="AA386" i="4"/>
  <c r="P113" i="4"/>
  <c r="N114" i="4"/>
  <c r="V70" i="4"/>
  <c r="B71" i="4"/>
  <c r="N750" i="4" l="1"/>
  <c r="P749" i="4"/>
  <c r="P369" i="4"/>
  <c r="N370" i="4"/>
  <c r="F526" i="4"/>
  <c r="X526" i="4" s="1"/>
  <c r="K461" i="4"/>
  <c r="F461" i="4"/>
  <c r="X461" i="4" s="1"/>
  <c r="S61" i="6"/>
  <c r="AA388" i="4" s="1"/>
  <c r="R62" i="6"/>
  <c r="V71" i="4"/>
  <c r="B72" i="4"/>
  <c r="P114" i="4"/>
  <c r="N115" i="4"/>
  <c r="P750" i="4" l="1"/>
  <c r="N751" i="4"/>
  <c r="N371" i="4"/>
  <c r="P370" i="4"/>
  <c r="F527" i="4"/>
  <c r="X527" i="4" s="1"/>
  <c r="K462" i="4"/>
  <c r="F462" i="4"/>
  <c r="X462" i="4" s="1"/>
  <c r="S62" i="6"/>
  <c r="AA389" i="4" s="1"/>
  <c r="R63" i="6"/>
  <c r="V72" i="4"/>
  <c r="B73" i="4"/>
  <c r="P115" i="4"/>
  <c r="N116" i="4"/>
  <c r="P751" i="4" l="1"/>
  <c r="N752" i="4"/>
  <c r="N372" i="4"/>
  <c r="P371" i="4"/>
  <c r="F528" i="4"/>
  <c r="X528" i="4" s="1"/>
  <c r="K463" i="4"/>
  <c r="F463" i="4"/>
  <c r="X463" i="4" s="1"/>
  <c r="R64" i="6"/>
  <c r="S63" i="6"/>
  <c r="AA390" i="4" s="1"/>
  <c r="P116" i="4"/>
  <c r="N117" i="4"/>
  <c r="V73" i="4"/>
  <c r="B74" i="4"/>
  <c r="N753" i="4" l="1"/>
  <c r="N754" i="4" s="1"/>
  <c r="N755" i="4" s="1"/>
  <c r="N756" i="4" s="1"/>
  <c r="N757" i="4" s="1"/>
  <c r="N758" i="4" s="1"/>
  <c r="N759" i="4" s="1"/>
  <c r="N760" i="4" s="1"/>
  <c r="N761" i="4" s="1"/>
  <c r="N762" i="4" s="1"/>
  <c r="N763" i="4" s="1"/>
  <c r="N764" i="4" s="1"/>
  <c r="N765" i="4" s="1"/>
  <c r="N766" i="4" s="1"/>
  <c r="N767" i="4" s="1"/>
  <c r="N768" i="4" s="1"/>
  <c r="N769" i="4" s="1"/>
  <c r="N770" i="4" s="1"/>
  <c r="N771" i="4" s="1"/>
  <c r="N772" i="4" s="1"/>
  <c r="N773" i="4" s="1"/>
  <c r="N774" i="4" s="1"/>
  <c r="N775" i="4" s="1"/>
  <c r="N776" i="4" s="1"/>
  <c r="P752" i="4"/>
  <c r="P372" i="4"/>
  <c r="N373" i="4"/>
  <c r="S64" i="6"/>
  <c r="R65" i="6"/>
  <c r="F529" i="4"/>
  <c r="X529" i="4" s="1"/>
  <c r="K464" i="4"/>
  <c r="F464" i="4"/>
  <c r="X464" i="4" s="1"/>
  <c r="AA391" i="4"/>
  <c r="AA393" i="4"/>
  <c r="AA392" i="4"/>
  <c r="AA394" i="4"/>
  <c r="AA395" i="4"/>
  <c r="AA396" i="4"/>
  <c r="AA397" i="4"/>
  <c r="P117" i="4"/>
  <c r="N118" i="4"/>
  <c r="V74" i="4"/>
  <c r="B75" i="4"/>
  <c r="P753" i="4" l="1"/>
  <c r="P373" i="4"/>
  <c r="N374" i="4"/>
  <c r="S65" i="6"/>
  <c r="R66" i="6"/>
  <c r="F530" i="4"/>
  <c r="X530" i="4" s="1"/>
  <c r="K465" i="4"/>
  <c r="F465" i="4"/>
  <c r="X465" i="4" s="1"/>
  <c r="P118" i="4"/>
  <c r="N119" i="4"/>
  <c r="V75" i="4"/>
  <c r="B76" i="4"/>
  <c r="N375" i="4" l="1"/>
  <c r="P374" i="4"/>
  <c r="S66" i="6"/>
  <c r="R67" i="6"/>
  <c r="AA400" i="4"/>
  <c r="AA398" i="4"/>
  <c r="AA399" i="4"/>
  <c r="AA401" i="4"/>
  <c r="AA402" i="4"/>
  <c r="AA403" i="4"/>
  <c r="AA404" i="4"/>
  <c r="AA405" i="4"/>
  <c r="AA406" i="4"/>
  <c r="AA407" i="4"/>
  <c r="AA408" i="4"/>
  <c r="AA409" i="4"/>
  <c r="AA410" i="4"/>
  <c r="AA411" i="4"/>
  <c r="AA412" i="4"/>
  <c r="AA413" i="4"/>
  <c r="AA414" i="4"/>
  <c r="F531" i="4"/>
  <c r="X531" i="4" s="1"/>
  <c r="V76" i="4"/>
  <c r="B77" i="4"/>
  <c r="N120" i="4"/>
  <c r="P119" i="4"/>
  <c r="P754" i="4" l="1"/>
  <c r="N376" i="4"/>
  <c r="P375" i="4"/>
  <c r="S67" i="6"/>
  <c r="R68" i="6"/>
  <c r="AA415" i="4"/>
  <c r="AA416" i="4"/>
  <c r="AA417" i="4"/>
  <c r="AA418" i="4"/>
  <c r="AA419" i="4"/>
  <c r="AA420" i="4"/>
  <c r="AA421" i="4"/>
  <c r="AA422" i="4"/>
  <c r="AA423" i="4"/>
  <c r="AA424" i="4"/>
  <c r="AA425" i="4"/>
  <c r="AA426" i="4"/>
  <c r="AA427" i="4"/>
  <c r="AA428" i="4"/>
  <c r="AA429" i="4"/>
  <c r="AA430" i="4"/>
  <c r="AA431" i="4"/>
  <c r="F532" i="4"/>
  <c r="X532" i="4" s="1"/>
  <c r="N121" i="4"/>
  <c r="P120" i="4"/>
  <c r="V77" i="4"/>
  <c r="B78" i="4"/>
  <c r="P755" i="4" l="1"/>
  <c r="P376" i="4"/>
  <c r="N377" i="4"/>
  <c r="S68" i="6"/>
  <c r="AA452" i="4" s="1"/>
  <c r="R69" i="6"/>
  <c r="AA449" i="4"/>
  <c r="AA451" i="4"/>
  <c r="AA455" i="4"/>
  <c r="AA457" i="4"/>
  <c r="AA458" i="4"/>
  <c r="AA459" i="4"/>
  <c r="AA460" i="4"/>
  <c r="AA461" i="4"/>
  <c r="AA462" i="4"/>
  <c r="AA463" i="4"/>
  <c r="AA464" i="4"/>
  <c r="AA465" i="4"/>
  <c r="AA432" i="4"/>
  <c r="AA433" i="4"/>
  <c r="AA434" i="4"/>
  <c r="AA435" i="4"/>
  <c r="AA436" i="4"/>
  <c r="AA437" i="4"/>
  <c r="AA438" i="4"/>
  <c r="AA439" i="4"/>
  <c r="AA440" i="4"/>
  <c r="AA441" i="4"/>
  <c r="AA442" i="4"/>
  <c r="AA443" i="4"/>
  <c r="AA444" i="4"/>
  <c r="AA445" i="4"/>
  <c r="AA446" i="4"/>
  <c r="AA447" i="4"/>
  <c r="AA448" i="4"/>
  <c r="F533" i="4"/>
  <c r="X533" i="4" s="1"/>
  <c r="V78" i="4"/>
  <c r="B79" i="4"/>
  <c r="P121" i="4"/>
  <c r="N122" i="4"/>
  <c r="P756" i="4" l="1"/>
  <c r="AA450" i="4"/>
  <c r="AA456" i="4"/>
  <c r="AA454" i="4"/>
  <c r="AA453" i="4"/>
  <c r="N378" i="4"/>
  <c r="P377" i="4"/>
  <c r="S69" i="6"/>
  <c r="R70" i="6"/>
  <c r="F534" i="4"/>
  <c r="X534" i="4" s="1"/>
  <c r="V79" i="4"/>
  <c r="B80" i="4"/>
  <c r="P122" i="4"/>
  <c r="N123" i="4"/>
  <c r="P757" i="4" l="1"/>
  <c r="N379" i="4"/>
  <c r="P378" i="4"/>
  <c r="S70" i="6"/>
  <c r="R71" i="6"/>
  <c r="AA476" i="4"/>
  <c r="AA482" i="4"/>
  <c r="AA466" i="4"/>
  <c r="AA477" i="4"/>
  <c r="AA471" i="4"/>
  <c r="AA481" i="4"/>
  <c r="AA468" i="4"/>
  <c r="AA474" i="4"/>
  <c r="AA479" i="4"/>
  <c r="AA467" i="4"/>
  <c r="AA470" i="4"/>
  <c r="AA475" i="4"/>
  <c r="AA469" i="4"/>
  <c r="AA478" i="4"/>
  <c r="AA480" i="4"/>
  <c r="AA472" i="4"/>
  <c r="AA473" i="4"/>
  <c r="F535" i="4"/>
  <c r="X535" i="4" s="1"/>
  <c r="P123" i="4"/>
  <c r="N124" i="4"/>
  <c r="B81" i="4"/>
  <c r="V80" i="4"/>
  <c r="P758" i="4" l="1"/>
  <c r="P379" i="4"/>
  <c r="N380" i="4"/>
  <c r="R72" i="6"/>
  <c r="S71" i="6"/>
  <c r="AA487" i="4"/>
  <c r="AA489" i="4"/>
  <c r="AA495" i="4"/>
  <c r="AA496" i="4"/>
  <c r="AA488" i="4"/>
  <c r="AA490" i="4"/>
  <c r="AA494" i="4"/>
  <c r="AA492" i="4"/>
  <c r="AA484" i="4"/>
  <c r="AA498" i="4"/>
  <c r="AA499" i="4"/>
  <c r="AA486" i="4"/>
  <c r="AA493" i="4"/>
  <c r="AA491" i="4"/>
  <c r="AA483" i="4"/>
  <c r="AA485" i="4"/>
  <c r="AA497" i="4"/>
  <c r="F536" i="4"/>
  <c r="X536" i="4" s="1"/>
  <c r="V81" i="4"/>
  <c r="B82" i="4"/>
  <c r="P124" i="4"/>
  <c r="N125" i="4"/>
  <c r="P759" i="4" l="1"/>
  <c r="P380" i="4"/>
  <c r="N381" i="4"/>
  <c r="AA516" i="4"/>
  <c r="AA503" i="4"/>
  <c r="AA508" i="4"/>
  <c r="AA507" i="4"/>
  <c r="AA511" i="4"/>
  <c r="AA513" i="4"/>
  <c r="AA514" i="4"/>
  <c r="AA505" i="4"/>
  <c r="AA501" i="4"/>
  <c r="AA509" i="4"/>
  <c r="AA500" i="4"/>
  <c r="AA504" i="4"/>
  <c r="AA506" i="4"/>
  <c r="AA512" i="4"/>
  <c r="AA502" i="4"/>
  <c r="AA510" i="4"/>
  <c r="AA515" i="4"/>
  <c r="R73" i="6"/>
  <c r="S72" i="6"/>
  <c r="F537" i="4"/>
  <c r="X537" i="4" s="1"/>
  <c r="V82" i="4"/>
  <c r="B83" i="4"/>
  <c r="N126" i="4"/>
  <c r="P125" i="4"/>
  <c r="P760" i="4" l="1"/>
  <c r="P381" i="4"/>
  <c r="N382" i="4"/>
  <c r="AA522" i="4"/>
  <c r="AA528" i="4"/>
  <c r="AA519" i="4"/>
  <c r="AA521" i="4"/>
  <c r="AA529" i="4"/>
  <c r="AA533" i="4"/>
  <c r="AA517" i="4"/>
  <c r="AA520" i="4"/>
  <c r="AA518" i="4"/>
  <c r="AA526" i="4"/>
  <c r="AA527" i="4"/>
  <c r="AA523" i="4"/>
  <c r="AA531" i="4"/>
  <c r="AA524" i="4"/>
  <c r="AA525" i="4"/>
  <c r="AA530" i="4"/>
  <c r="AA532" i="4"/>
  <c r="S73" i="6"/>
  <c r="R74" i="6"/>
  <c r="F538" i="4"/>
  <c r="X538" i="4" s="1"/>
  <c r="P126" i="4"/>
  <c r="N127" i="4"/>
  <c r="B84" i="4"/>
  <c r="V83" i="4"/>
  <c r="P761" i="4" l="1"/>
  <c r="N383" i="4"/>
  <c r="P382" i="4"/>
  <c r="S74" i="6"/>
  <c r="R75" i="6"/>
  <c r="AA534" i="4"/>
  <c r="AA536" i="4"/>
  <c r="AA542" i="4"/>
  <c r="AA544" i="4"/>
  <c r="AA549" i="4"/>
  <c r="AA543" i="4"/>
  <c r="AA535" i="4"/>
  <c r="AA539" i="4"/>
  <c r="AA541" i="4"/>
  <c r="AA547" i="4"/>
  <c r="AA548" i="4"/>
  <c r="AA546" i="4"/>
  <c r="AA550" i="4"/>
  <c r="AA540" i="4"/>
  <c r="AA545" i="4"/>
  <c r="AA537" i="4"/>
  <c r="AA538" i="4"/>
  <c r="F539" i="4"/>
  <c r="X539" i="4" s="1"/>
  <c r="V84" i="4"/>
  <c r="B85" i="4"/>
  <c r="P127" i="4"/>
  <c r="N128" i="4"/>
  <c r="P762" i="4" l="1"/>
  <c r="S75" i="6"/>
  <c r="R76" i="6"/>
  <c r="P383" i="4"/>
  <c r="N384" i="4"/>
  <c r="AA570" i="4"/>
  <c r="AA575" i="4"/>
  <c r="AA576" i="4"/>
  <c r="AA573" i="4"/>
  <c r="AA574" i="4"/>
  <c r="AA580" i="4"/>
  <c r="AA581" i="4"/>
  <c r="AA582" i="4"/>
  <c r="AA568" i="4"/>
  <c r="AA569" i="4"/>
  <c r="AA571" i="4"/>
  <c r="AA572" i="4"/>
  <c r="AA583" i="4"/>
  <c r="AA577" i="4"/>
  <c r="AA578" i="4"/>
  <c r="AA579" i="4"/>
  <c r="AA584" i="4"/>
  <c r="AA565" i="4"/>
  <c r="AA563" i="4"/>
  <c r="AA553" i="4"/>
  <c r="AA564" i="4"/>
  <c r="AA552" i="4"/>
  <c r="AA555" i="4"/>
  <c r="AA561" i="4"/>
  <c r="AA567" i="4"/>
  <c r="AA554" i="4"/>
  <c r="AA562" i="4"/>
  <c r="AA557" i="4"/>
  <c r="AA559" i="4"/>
  <c r="AA551" i="4"/>
  <c r="AA558" i="4"/>
  <c r="AA560" i="4"/>
  <c r="AA566" i="4"/>
  <c r="AA556" i="4"/>
  <c r="F540" i="4"/>
  <c r="X540" i="4" s="1"/>
  <c r="P128" i="4"/>
  <c r="N129" i="4"/>
  <c r="V85" i="4"/>
  <c r="B86" i="4"/>
  <c r="P763" i="4" l="1"/>
  <c r="R77" i="6"/>
  <c r="S76" i="6"/>
  <c r="N385" i="4"/>
  <c r="P384" i="4"/>
  <c r="F541" i="4"/>
  <c r="X541" i="4" s="1"/>
  <c r="N130" i="4"/>
  <c r="P129" i="4"/>
  <c r="V86" i="4"/>
  <c r="B87" i="4"/>
  <c r="P764" i="4" l="1"/>
  <c r="AA585" i="4"/>
  <c r="AA586" i="4"/>
  <c r="AA587" i="4"/>
  <c r="AA588" i="4"/>
  <c r="AA589" i="4"/>
  <c r="AA590" i="4"/>
  <c r="AA591" i="4"/>
  <c r="AA592" i="4"/>
  <c r="AA593" i="4"/>
  <c r="AA594" i="4"/>
  <c r="AA595" i="4"/>
  <c r="AA596" i="4"/>
  <c r="AA597" i="4"/>
  <c r="AA598" i="4"/>
  <c r="AA599" i="4"/>
  <c r="AA600" i="4"/>
  <c r="AA601" i="4"/>
  <c r="S77" i="6"/>
  <c r="R78" i="6"/>
  <c r="N386" i="4"/>
  <c r="P385" i="4"/>
  <c r="F542" i="4"/>
  <c r="X542" i="4" s="1"/>
  <c r="V87" i="4"/>
  <c r="B88" i="4"/>
  <c r="P130" i="4"/>
  <c r="N131" i="4"/>
  <c r="P765" i="4" l="1"/>
  <c r="S78" i="6"/>
  <c r="R79" i="6"/>
  <c r="AA602" i="4"/>
  <c r="AA603" i="4"/>
  <c r="AA604" i="4"/>
  <c r="AA605" i="4"/>
  <c r="AA606" i="4"/>
  <c r="AA607" i="4"/>
  <c r="AA608" i="4"/>
  <c r="AA609" i="4"/>
  <c r="AA610" i="4"/>
  <c r="AA611" i="4"/>
  <c r="AA612" i="4"/>
  <c r="AA613" i="4"/>
  <c r="AA614" i="4"/>
  <c r="AA615" i="4"/>
  <c r="AA616" i="4"/>
  <c r="AA617" i="4"/>
  <c r="AA618" i="4"/>
  <c r="N387" i="4"/>
  <c r="P386" i="4"/>
  <c r="F543" i="4"/>
  <c r="X543" i="4" s="1"/>
  <c r="V88" i="4"/>
  <c r="B89" i="4"/>
  <c r="N132" i="4"/>
  <c r="P131" i="4"/>
  <c r="P766" i="4" l="1"/>
  <c r="R80" i="6"/>
  <c r="S79" i="6"/>
  <c r="AA619" i="4"/>
  <c r="AA620" i="4"/>
  <c r="AA621" i="4"/>
  <c r="AA622" i="4"/>
  <c r="AA623" i="4"/>
  <c r="AA624" i="4"/>
  <c r="AA625" i="4"/>
  <c r="AA626" i="4"/>
  <c r="AA627" i="4"/>
  <c r="AA628" i="4"/>
  <c r="AA629" i="4"/>
  <c r="AA630" i="4"/>
  <c r="AA631" i="4"/>
  <c r="AA632" i="4"/>
  <c r="AA633" i="4"/>
  <c r="AA634" i="4"/>
  <c r="P387" i="4"/>
  <c r="N388" i="4"/>
  <c r="F544" i="4"/>
  <c r="X544" i="4" s="1"/>
  <c r="P132" i="4"/>
  <c r="N133" i="4"/>
  <c r="V89" i="4"/>
  <c r="B90" i="4"/>
  <c r="P767" i="4" l="1"/>
  <c r="AA636" i="4"/>
  <c r="AA635" i="4"/>
  <c r="AA637" i="4"/>
  <c r="AA638" i="4"/>
  <c r="AA639" i="4"/>
  <c r="AA640" i="4"/>
  <c r="AA641" i="4"/>
  <c r="AA642" i="4"/>
  <c r="AA643" i="4"/>
  <c r="AA644" i="4"/>
  <c r="AA645" i="4"/>
  <c r="AA646" i="4"/>
  <c r="AA647" i="4"/>
  <c r="AA648" i="4"/>
  <c r="AA649" i="4"/>
  <c r="AA650" i="4"/>
  <c r="AA651" i="4"/>
  <c r="R81" i="6"/>
  <c r="S80" i="6"/>
  <c r="AA652" i="4" s="1"/>
  <c r="P388" i="4"/>
  <c r="N389" i="4"/>
  <c r="F545" i="4"/>
  <c r="X545" i="4" s="1"/>
  <c r="P133" i="4"/>
  <c r="N134" i="4"/>
  <c r="V90" i="4"/>
  <c r="B91" i="4"/>
  <c r="P768" i="4" l="1"/>
  <c r="S81" i="6"/>
  <c r="AA653" i="4" s="1"/>
  <c r="R82" i="6"/>
  <c r="N390" i="4"/>
  <c r="P389" i="4"/>
  <c r="F546" i="4"/>
  <c r="X546" i="4" s="1"/>
  <c r="V91" i="4"/>
  <c r="B92" i="4"/>
  <c r="P134" i="4"/>
  <c r="N135" i="4"/>
  <c r="P769" i="4" l="1"/>
  <c r="S82" i="6"/>
  <c r="AA658" i="4" s="1"/>
  <c r="R83" i="6"/>
  <c r="AA654" i="4"/>
  <c r="AA655" i="4"/>
  <c r="AA656" i="4"/>
  <c r="AA657" i="4"/>
  <c r="P390" i="4"/>
  <c r="N391" i="4"/>
  <c r="F547" i="4"/>
  <c r="X547" i="4" s="1"/>
  <c r="N136" i="4"/>
  <c r="P135" i="4"/>
  <c r="V92" i="4"/>
  <c r="B93" i="4"/>
  <c r="P770" i="4" l="1"/>
  <c r="S83" i="6"/>
  <c r="R84" i="6"/>
  <c r="P391" i="4"/>
  <c r="N392" i="4"/>
  <c r="F548" i="4"/>
  <c r="X548" i="4" s="1"/>
  <c r="V93" i="4"/>
  <c r="B94" i="4"/>
  <c r="P136" i="4"/>
  <c r="N137" i="4"/>
  <c r="P771" i="4" l="1"/>
  <c r="S84" i="6"/>
  <c r="R85" i="6"/>
  <c r="AA659" i="4"/>
  <c r="AA660" i="4"/>
  <c r="AA661" i="4"/>
  <c r="AA662" i="4"/>
  <c r="N393" i="4"/>
  <c r="P392" i="4"/>
  <c r="F549" i="4"/>
  <c r="X549" i="4" s="1"/>
  <c r="V94" i="4"/>
  <c r="B95" i="4"/>
  <c r="P137" i="4"/>
  <c r="N138" i="4"/>
  <c r="P772" i="4" l="1"/>
  <c r="S85" i="6"/>
  <c r="R86" i="6"/>
  <c r="AA663" i="4"/>
  <c r="AA664" i="4"/>
  <c r="AA665" i="4"/>
  <c r="AA666" i="4"/>
  <c r="P393" i="4"/>
  <c r="N394" i="4"/>
  <c r="F550" i="4"/>
  <c r="X550" i="4" s="1"/>
  <c r="V95" i="4"/>
  <c r="B96" i="4"/>
  <c r="P138" i="4"/>
  <c r="N139" i="4"/>
  <c r="P773" i="4" l="1"/>
  <c r="R87" i="6"/>
  <c r="S86" i="6"/>
  <c r="AA667" i="4"/>
  <c r="AA669" i="4"/>
  <c r="AA668" i="4"/>
  <c r="AA670" i="4"/>
  <c r="P394" i="4"/>
  <c r="N395" i="4"/>
  <c r="F551" i="4"/>
  <c r="X551" i="4" s="1"/>
  <c r="P139" i="4"/>
  <c r="N140" i="4"/>
  <c r="V96" i="4"/>
  <c r="B97" i="4"/>
  <c r="P774" i="4" l="1"/>
  <c r="AA671" i="4"/>
  <c r="AA673" i="4"/>
  <c r="AA672" i="4"/>
  <c r="AA674" i="4"/>
  <c r="S87" i="6"/>
  <c r="R88" i="6"/>
  <c r="P395" i="4"/>
  <c r="N396" i="4"/>
  <c r="F552" i="4"/>
  <c r="X552" i="4" s="1"/>
  <c r="V97" i="4"/>
  <c r="B98" i="4"/>
  <c r="P140" i="4"/>
  <c r="N141" i="4"/>
  <c r="P775" i="4" l="1"/>
  <c r="P776" i="4"/>
  <c r="S88" i="6"/>
  <c r="R89" i="6"/>
  <c r="AA675" i="4"/>
  <c r="AA676" i="4"/>
  <c r="AA677" i="4"/>
  <c r="P396" i="4"/>
  <c r="N397" i="4"/>
  <c r="F553" i="4"/>
  <c r="X553" i="4" s="1"/>
  <c r="P141" i="4"/>
  <c r="N142" i="4"/>
  <c r="V98" i="4"/>
  <c r="B99" i="4"/>
  <c r="S89" i="6" l="1"/>
  <c r="AA681" i="4" s="1"/>
  <c r="R90" i="6"/>
  <c r="AA678" i="4"/>
  <c r="AA679" i="4"/>
  <c r="AA680" i="4"/>
  <c r="P397" i="4"/>
  <c r="N398" i="4"/>
  <c r="F554" i="4"/>
  <c r="X554" i="4" s="1"/>
  <c r="P142" i="4"/>
  <c r="N143" i="4"/>
  <c r="V99" i="4"/>
  <c r="B100" i="4"/>
  <c r="R91" i="6" l="1"/>
  <c r="S90" i="6"/>
  <c r="AA682" i="4" s="1"/>
  <c r="N399" i="4"/>
  <c r="P398" i="4"/>
  <c r="F555" i="4"/>
  <c r="X555" i="4" s="1"/>
  <c r="B101" i="4"/>
  <c r="V100" i="4"/>
  <c r="P143" i="4"/>
  <c r="N144" i="4"/>
  <c r="S91" i="6" l="1"/>
  <c r="AA683" i="4" s="1"/>
  <c r="R92" i="6"/>
  <c r="N400" i="4"/>
  <c r="P399" i="4"/>
  <c r="F556" i="4"/>
  <c r="X556" i="4" s="1"/>
  <c r="P144" i="4"/>
  <c r="N145" i="4"/>
  <c r="V101" i="4"/>
  <c r="B102" i="4"/>
  <c r="S92" i="6" l="1"/>
  <c r="AA684" i="4" s="1"/>
  <c r="R93" i="6"/>
  <c r="N401" i="4"/>
  <c r="P400" i="4"/>
  <c r="F557" i="4"/>
  <c r="X557" i="4" s="1"/>
  <c r="B103" i="4"/>
  <c r="V102" i="4"/>
  <c r="P145" i="4"/>
  <c r="N146" i="4"/>
  <c r="S93" i="6" l="1"/>
  <c r="AA685" i="4" s="1"/>
  <c r="R94" i="6"/>
  <c r="N402" i="4"/>
  <c r="P401" i="4"/>
  <c r="F558" i="4"/>
  <c r="X558" i="4" s="1"/>
  <c r="P146" i="4"/>
  <c r="N147" i="4"/>
  <c r="V103" i="4"/>
  <c r="B104" i="4"/>
  <c r="R95" i="6" l="1"/>
  <c r="S94" i="6"/>
  <c r="AA686" i="4" s="1"/>
  <c r="N403" i="4"/>
  <c r="P402" i="4"/>
  <c r="F559" i="4"/>
  <c r="X559" i="4" s="1"/>
  <c r="V104" i="4"/>
  <c r="B105" i="4"/>
  <c r="P147" i="4"/>
  <c r="N148" i="4"/>
  <c r="S95" i="6" l="1"/>
  <c r="AA687" i="4" s="1"/>
  <c r="R96" i="6"/>
  <c r="N404" i="4"/>
  <c r="P403" i="4"/>
  <c r="F560" i="4"/>
  <c r="X560" i="4" s="1"/>
  <c r="P148" i="4"/>
  <c r="N149" i="4"/>
  <c r="V105" i="4"/>
  <c r="B106" i="4"/>
  <c r="S96" i="6" l="1"/>
  <c r="R97" i="6"/>
  <c r="AA688" i="4"/>
  <c r="AA690" i="4"/>
  <c r="AA691" i="4"/>
  <c r="AA692" i="4"/>
  <c r="AA693" i="4"/>
  <c r="N405" i="4"/>
  <c r="P404" i="4"/>
  <c r="F561" i="4"/>
  <c r="X561" i="4" s="1"/>
  <c r="P149" i="4"/>
  <c r="N150" i="4"/>
  <c r="V106" i="4"/>
  <c r="B107" i="4"/>
  <c r="AA689" i="4" l="1"/>
  <c r="S97" i="6"/>
  <c r="AA694" i="4" s="1"/>
  <c r="R98" i="6"/>
  <c r="P405" i="4"/>
  <c r="N406" i="4"/>
  <c r="F562" i="4"/>
  <c r="X562" i="4" s="1"/>
  <c r="B108" i="4"/>
  <c r="V107" i="4"/>
  <c r="P150" i="4"/>
  <c r="N151" i="4"/>
  <c r="S98" i="6" l="1"/>
  <c r="AA695" i="4" s="1"/>
  <c r="R99" i="6"/>
  <c r="P406" i="4"/>
  <c r="N407" i="4"/>
  <c r="F563" i="4"/>
  <c r="X563" i="4" s="1"/>
  <c r="P151" i="4"/>
  <c r="N152" i="4"/>
  <c r="B109" i="4"/>
  <c r="V108" i="4"/>
  <c r="S99" i="6" l="1"/>
  <c r="AA696" i="4" s="1"/>
  <c r="R100" i="6"/>
  <c r="N408" i="4"/>
  <c r="P407" i="4"/>
  <c r="F564" i="4"/>
  <c r="X564" i="4" s="1"/>
  <c r="B110" i="4"/>
  <c r="V109" i="4"/>
  <c r="P152" i="4"/>
  <c r="N153" i="4"/>
  <c r="R101" i="6" l="1"/>
  <c r="S100" i="6"/>
  <c r="AA697" i="4" s="1"/>
  <c r="N409" i="4"/>
  <c r="P408" i="4"/>
  <c r="F565" i="4"/>
  <c r="X565" i="4" s="1"/>
  <c r="N154" i="4"/>
  <c r="P153" i="4"/>
  <c r="V110" i="4"/>
  <c r="B111" i="4"/>
  <c r="R102" i="6" l="1"/>
  <c r="S101" i="6"/>
  <c r="AA698" i="4" s="1"/>
  <c r="N410" i="4"/>
  <c r="P409" i="4"/>
  <c r="F566" i="4"/>
  <c r="X566" i="4" s="1"/>
  <c r="V111" i="4"/>
  <c r="B112" i="4"/>
  <c r="P154" i="4"/>
  <c r="N155" i="4"/>
  <c r="S102" i="6" l="1"/>
  <c r="AA699" i="4" s="1"/>
  <c r="R103" i="6"/>
  <c r="N411" i="4"/>
  <c r="P410" i="4"/>
  <c r="F567" i="4"/>
  <c r="X567" i="4" s="1"/>
  <c r="V112" i="4"/>
  <c r="B113" i="4"/>
  <c r="P155" i="4"/>
  <c r="N156" i="4"/>
  <c r="S103" i="6" l="1"/>
  <c r="R104" i="6"/>
  <c r="N412" i="4"/>
  <c r="P411" i="4"/>
  <c r="F568" i="4"/>
  <c r="X568" i="4" s="1"/>
  <c r="B114" i="4"/>
  <c r="V113" i="4"/>
  <c r="N157" i="4"/>
  <c r="P156" i="4"/>
  <c r="R105" i="6" l="1"/>
  <c r="S104" i="6"/>
  <c r="AA727" i="4"/>
  <c r="AA700" i="4"/>
  <c r="N413" i="4"/>
  <c r="P412" i="4"/>
  <c r="F569" i="4"/>
  <c r="X569" i="4" s="1"/>
  <c r="P157" i="4"/>
  <c r="N158" i="4"/>
  <c r="B115" i="4"/>
  <c r="V114" i="4"/>
  <c r="R106" i="6" l="1"/>
  <c r="S105" i="6"/>
  <c r="AA760" i="4" s="1"/>
  <c r="AA728" i="4"/>
  <c r="AA701" i="4"/>
  <c r="N414" i="4"/>
  <c r="P413" i="4"/>
  <c r="F570" i="4"/>
  <c r="X570" i="4" s="1"/>
  <c r="P158" i="4"/>
  <c r="N159" i="4"/>
  <c r="V115" i="4"/>
  <c r="B116" i="4"/>
  <c r="AA702" i="4" l="1"/>
  <c r="AA730" i="4"/>
  <c r="S106" i="6"/>
  <c r="AA703" i="4" s="1"/>
  <c r="R107" i="6"/>
  <c r="P414" i="4"/>
  <c r="N415" i="4"/>
  <c r="F571" i="4"/>
  <c r="X571" i="4" s="1"/>
  <c r="P159" i="4"/>
  <c r="N160" i="4"/>
  <c r="V116" i="4"/>
  <c r="B117" i="4"/>
  <c r="S107" i="6" l="1"/>
  <c r="R108" i="6"/>
  <c r="N416" i="4"/>
  <c r="P415" i="4"/>
  <c r="F572" i="4"/>
  <c r="X572" i="4" s="1"/>
  <c r="B118" i="4"/>
  <c r="V117" i="4"/>
  <c r="P160" i="4"/>
  <c r="N161" i="4"/>
  <c r="R109" i="6" l="1"/>
  <c r="S108" i="6"/>
  <c r="AA705" i="4" s="1"/>
  <c r="AA704" i="4"/>
  <c r="AA733" i="4"/>
  <c r="P416" i="4"/>
  <c r="N417" i="4"/>
  <c r="F573" i="4"/>
  <c r="X573" i="4" s="1"/>
  <c r="P161" i="4"/>
  <c r="N162" i="4"/>
  <c r="B119" i="4"/>
  <c r="V118" i="4"/>
  <c r="S109" i="6" l="1"/>
  <c r="AA774" i="4" s="1"/>
  <c r="R110" i="6"/>
  <c r="P417" i="4"/>
  <c r="N418" i="4"/>
  <c r="F574" i="4"/>
  <c r="X574" i="4" s="1"/>
  <c r="V119" i="4"/>
  <c r="B120" i="4"/>
  <c r="P162" i="4"/>
  <c r="N163" i="4"/>
  <c r="S110" i="6" l="1"/>
  <c r="AA707" i="4" s="1"/>
  <c r="R111" i="6"/>
  <c r="AA706" i="4"/>
  <c r="AA734" i="4"/>
  <c r="P418" i="4"/>
  <c r="N419" i="4"/>
  <c r="F575" i="4"/>
  <c r="X575" i="4" s="1"/>
  <c r="V120" i="4"/>
  <c r="B121" i="4"/>
  <c r="P163" i="4"/>
  <c r="N164" i="4"/>
  <c r="S111" i="6" l="1"/>
  <c r="AA773" i="4" s="1"/>
  <c r="R112" i="6"/>
  <c r="N420" i="4"/>
  <c r="P419" i="4"/>
  <c r="F576" i="4"/>
  <c r="X576" i="4" s="1"/>
  <c r="V121" i="4"/>
  <c r="B122" i="4"/>
  <c r="P164" i="4"/>
  <c r="N165" i="4"/>
  <c r="R113" i="6" l="1"/>
  <c r="S112" i="6"/>
  <c r="AA709" i="4" s="1"/>
  <c r="AA735" i="4"/>
  <c r="AA708" i="4"/>
  <c r="P420" i="4"/>
  <c r="N421" i="4"/>
  <c r="F577" i="4"/>
  <c r="X577" i="4" s="1"/>
  <c r="V122" i="4"/>
  <c r="B123" i="4"/>
  <c r="P165" i="4"/>
  <c r="N166" i="4"/>
  <c r="R114" i="6" l="1"/>
  <c r="S113" i="6"/>
  <c r="AA710" i="4" s="1"/>
  <c r="P421" i="4"/>
  <c r="N422" i="4"/>
  <c r="F578" i="4"/>
  <c r="X578" i="4" s="1"/>
  <c r="P166" i="4"/>
  <c r="N167" i="4"/>
  <c r="V123" i="4"/>
  <c r="B124" i="4"/>
  <c r="S114" i="6" l="1"/>
  <c r="AA711" i="4" s="1"/>
  <c r="R115" i="6"/>
  <c r="P422" i="4"/>
  <c r="N423" i="4"/>
  <c r="F579" i="4"/>
  <c r="X579" i="4" s="1"/>
  <c r="B125" i="4"/>
  <c r="V124" i="4"/>
  <c r="P167" i="4"/>
  <c r="N168" i="4"/>
  <c r="S115" i="6" l="1"/>
  <c r="R116" i="6"/>
  <c r="N424" i="4"/>
  <c r="P423" i="4"/>
  <c r="F580" i="4"/>
  <c r="X580" i="4" s="1"/>
  <c r="B126" i="4"/>
  <c r="V125" i="4"/>
  <c r="P168" i="4"/>
  <c r="N169" i="4"/>
  <c r="R117" i="6" l="1"/>
  <c r="S116" i="6"/>
  <c r="AA713" i="4" s="1"/>
  <c r="AA712" i="4"/>
  <c r="AA744" i="4"/>
  <c r="P424" i="4"/>
  <c r="N425" i="4"/>
  <c r="F581" i="4"/>
  <c r="X581" i="4" s="1"/>
  <c r="B127" i="4"/>
  <c r="V126" i="4"/>
  <c r="N170" i="4"/>
  <c r="P169" i="4"/>
  <c r="R118" i="6" l="1"/>
  <c r="S117" i="6"/>
  <c r="AA775" i="4" s="1"/>
  <c r="P425" i="4"/>
  <c r="N426" i="4"/>
  <c r="F582" i="4"/>
  <c r="X582" i="4" s="1"/>
  <c r="V127" i="4"/>
  <c r="B128" i="4"/>
  <c r="P170" i="4"/>
  <c r="N171" i="4"/>
  <c r="AA736" i="4" l="1"/>
  <c r="AA714" i="4"/>
  <c r="S118" i="6"/>
  <c r="AA715" i="4" s="1"/>
  <c r="R119" i="6"/>
  <c r="P426" i="4"/>
  <c r="N427" i="4"/>
  <c r="F583" i="4"/>
  <c r="X583" i="4" s="1"/>
  <c r="P171" i="4"/>
  <c r="N172" i="4"/>
  <c r="V128" i="4"/>
  <c r="B129" i="4"/>
  <c r="S119" i="6" l="1"/>
  <c r="AA716" i="4" s="1"/>
  <c r="R120" i="6"/>
  <c r="P427" i="4"/>
  <c r="N428" i="4"/>
  <c r="F584" i="4"/>
  <c r="X584" i="4" s="1"/>
  <c r="B130" i="4"/>
  <c r="V129" i="4"/>
  <c r="P172" i="4"/>
  <c r="N173" i="4"/>
  <c r="R121" i="6" l="1"/>
  <c r="S120" i="6"/>
  <c r="AA717" i="4" s="1"/>
  <c r="P428" i="4"/>
  <c r="N429" i="4"/>
  <c r="V130" i="4"/>
  <c r="B131" i="4"/>
  <c r="N174" i="4"/>
  <c r="P173" i="4"/>
  <c r="R122" i="6" l="1"/>
  <c r="S121" i="6"/>
  <c r="AA718" i="4" s="1"/>
  <c r="P429" i="4"/>
  <c r="N430" i="4"/>
  <c r="F586" i="4"/>
  <c r="X586" i="4" s="1"/>
  <c r="P174" i="4"/>
  <c r="N175" i="4"/>
  <c r="B132" i="4"/>
  <c r="V131" i="4"/>
  <c r="R123" i="6" l="1"/>
  <c r="S122" i="6"/>
  <c r="AA776" i="4" s="1"/>
  <c r="F587" i="4"/>
  <c r="X587" i="4" s="1"/>
  <c r="N431" i="4"/>
  <c r="P430" i="4"/>
  <c r="V132" i="4"/>
  <c r="B133" i="4"/>
  <c r="P175" i="4"/>
  <c r="N176" i="4"/>
  <c r="AA719" i="4" l="1"/>
  <c r="S123" i="6"/>
  <c r="R124" i="6"/>
  <c r="P431" i="4"/>
  <c r="N432" i="4"/>
  <c r="F588" i="4"/>
  <c r="X588" i="4" s="1"/>
  <c r="P176" i="4"/>
  <c r="N177" i="4"/>
  <c r="B134" i="4"/>
  <c r="V133" i="4"/>
  <c r="AA748" i="4" l="1"/>
  <c r="AA720" i="4"/>
  <c r="AA737" i="4"/>
  <c r="R125" i="6"/>
  <c r="S124" i="6"/>
  <c r="F589" i="4"/>
  <c r="X589" i="4" s="1"/>
  <c r="N433" i="4"/>
  <c r="P432" i="4"/>
  <c r="V134" i="4"/>
  <c r="B135" i="4"/>
  <c r="P177" i="4"/>
  <c r="N178" i="4"/>
  <c r="AA765" i="4" l="1"/>
  <c r="AA761" i="4"/>
  <c r="AA769" i="4"/>
  <c r="R126" i="6"/>
  <c r="S125" i="6"/>
  <c r="AA749" i="4"/>
  <c r="AA721" i="4"/>
  <c r="N434" i="4"/>
  <c r="P433" i="4"/>
  <c r="F590" i="4"/>
  <c r="X590" i="4" s="1"/>
  <c r="P178" i="4"/>
  <c r="N179" i="4"/>
  <c r="V135" i="4"/>
  <c r="B136" i="4"/>
  <c r="AA758" i="4" l="1"/>
  <c r="AA766" i="4"/>
  <c r="AA755" i="4"/>
  <c r="AA757" i="4"/>
  <c r="AA754" i="4"/>
  <c r="AA762" i="4"/>
  <c r="AA770" i="4"/>
  <c r="AA759" i="4"/>
  <c r="S126" i="6"/>
  <c r="R127" i="6"/>
  <c r="AA739" i="4"/>
  <c r="AA750" i="4"/>
  <c r="AA722" i="4"/>
  <c r="AA753" i="4"/>
  <c r="F591" i="4"/>
  <c r="X591" i="4" s="1"/>
  <c r="N435" i="4"/>
  <c r="P434" i="4"/>
  <c r="B137" i="4"/>
  <c r="V136" i="4"/>
  <c r="P179" i="4"/>
  <c r="N180" i="4"/>
  <c r="AA772" i="4" l="1"/>
  <c r="AA768" i="4"/>
  <c r="AA764" i="4"/>
  <c r="S127" i="6"/>
  <c r="R128" i="6"/>
  <c r="AA740" i="4"/>
  <c r="AA751" i="4"/>
  <c r="AA723" i="4"/>
  <c r="P435" i="4"/>
  <c r="N436" i="4"/>
  <c r="F592" i="4"/>
  <c r="X592" i="4" s="1"/>
  <c r="P180" i="4"/>
  <c r="N181" i="4"/>
  <c r="B138" i="4"/>
  <c r="V137" i="4"/>
  <c r="AA763" i="4" l="1"/>
  <c r="AA771" i="4"/>
  <c r="AA767" i="4"/>
  <c r="R129" i="6"/>
  <c r="S128" i="6"/>
  <c r="AA724" i="4"/>
  <c r="AA741" i="4"/>
  <c r="F593" i="4"/>
  <c r="X593" i="4" s="1"/>
  <c r="P436" i="4"/>
  <c r="N437" i="4"/>
  <c r="V138" i="4"/>
  <c r="B139" i="4"/>
  <c r="P181" i="4"/>
  <c r="N182" i="4"/>
  <c r="AA742" i="4" l="1"/>
  <c r="AA725" i="4"/>
  <c r="R130" i="6"/>
  <c r="S129" i="6"/>
  <c r="AA726" i="4" s="1"/>
  <c r="P437" i="4"/>
  <c r="N438" i="4"/>
  <c r="F594" i="4"/>
  <c r="X594" i="4" s="1"/>
  <c r="N183" i="4"/>
  <c r="P182" i="4"/>
  <c r="V139" i="4"/>
  <c r="B140" i="4"/>
  <c r="S130" i="6" l="1"/>
  <c r="AA729" i="4" s="1"/>
  <c r="R131" i="6"/>
  <c r="F595" i="4"/>
  <c r="X595" i="4" s="1"/>
  <c r="P438" i="4"/>
  <c r="N439" i="4"/>
  <c r="V140" i="4"/>
  <c r="B141" i="4"/>
  <c r="P183" i="4"/>
  <c r="N184" i="4"/>
  <c r="S131" i="6" l="1"/>
  <c r="AA731" i="4" s="1"/>
  <c r="R132" i="6"/>
  <c r="P439" i="4"/>
  <c r="N440" i="4"/>
  <c r="F596" i="4"/>
  <c r="X596" i="4" s="1"/>
  <c r="P184" i="4"/>
  <c r="N185" i="4"/>
  <c r="V141" i="4"/>
  <c r="B142" i="4"/>
  <c r="R133" i="6" l="1"/>
  <c r="S132" i="6"/>
  <c r="AA732" i="4" s="1"/>
  <c r="F597" i="4"/>
  <c r="X597" i="4" s="1"/>
  <c r="P440" i="4"/>
  <c r="N441" i="4"/>
  <c r="V142" i="4"/>
  <c r="B143" i="4"/>
  <c r="N186" i="4"/>
  <c r="P185" i="4"/>
  <c r="R134" i="6" l="1"/>
  <c r="S133" i="6"/>
  <c r="AA743" i="4" s="1"/>
  <c r="N442" i="4"/>
  <c r="P441" i="4"/>
  <c r="F598" i="4"/>
  <c r="X598" i="4" s="1"/>
  <c r="P186" i="4"/>
  <c r="N187" i="4"/>
  <c r="B144" i="4"/>
  <c r="V143" i="4"/>
  <c r="S134" i="6" l="1"/>
  <c r="AA756" i="4" s="1"/>
  <c r="R135" i="6"/>
  <c r="F599" i="4"/>
  <c r="X599" i="4" s="1"/>
  <c r="P442" i="4"/>
  <c r="N443" i="4"/>
  <c r="V144" i="4"/>
  <c r="B145" i="4"/>
  <c r="P187" i="4"/>
  <c r="N188" i="4"/>
  <c r="AA745" i="4" l="1"/>
  <c r="S135" i="6"/>
  <c r="AA746" i="4" s="1"/>
  <c r="R136" i="6"/>
  <c r="P443" i="4"/>
  <c r="N444" i="4"/>
  <c r="F600" i="4"/>
  <c r="X600" i="4" s="1"/>
  <c r="P188" i="4"/>
  <c r="N189" i="4"/>
  <c r="V145" i="4"/>
  <c r="B146" i="4"/>
  <c r="R137" i="6" l="1"/>
  <c r="S137" i="6" s="1"/>
  <c r="S136" i="6"/>
  <c r="AA747" i="4" s="1"/>
  <c r="F601" i="4"/>
  <c r="X601" i="4" s="1"/>
  <c r="N445" i="4"/>
  <c r="P444" i="4"/>
  <c r="V146" i="4"/>
  <c r="B147" i="4"/>
  <c r="P189" i="4"/>
  <c r="N190" i="4"/>
  <c r="AA752" i="4" l="1"/>
  <c r="AA738" i="4"/>
  <c r="N446" i="4"/>
  <c r="P445" i="4"/>
  <c r="F602" i="4"/>
  <c r="X602" i="4" s="1"/>
  <c r="N191" i="4"/>
  <c r="P190" i="4"/>
  <c r="B148" i="4"/>
  <c r="V147" i="4"/>
  <c r="F603" i="4" l="1"/>
  <c r="X603" i="4" s="1"/>
  <c r="N447" i="4"/>
  <c r="P446" i="4"/>
  <c r="V148" i="4"/>
  <c r="B149" i="4"/>
  <c r="P191" i="4"/>
  <c r="N192" i="4"/>
  <c r="P447" i="4" l="1"/>
  <c r="N448" i="4"/>
  <c r="F604" i="4"/>
  <c r="X604" i="4" s="1"/>
  <c r="P192" i="4"/>
  <c r="N193" i="4"/>
  <c r="B150" i="4"/>
  <c r="V149" i="4"/>
  <c r="F605" i="4" l="1"/>
  <c r="X605" i="4" s="1"/>
  <c r="P448" i="4"/>
  <c r="N449" i="4"/>
  <c r="B151" i="4"/>
  <c r="V150" i="4"/>
  <c r="N194" i="4"/>
  <c r="P193" i="4"/>
  <c r="N450" i="4" l="1"/>
  <c r="P449" i="4"/>
  <c r="F606" i="4"/>
  <c r="X606" i="4" s="1"/>
  <c r="P194" i="4"/>
  <c r="N195" i="4"/>
  <c r="B152" i="4"/>
  <c r="V151" i="4"/>
  <c r="F607" i="4" l="1"/>
  <c r="X607" i="4" s="1"/>
  <c r="P450" i="4"/>
  <c r="N451" i="4"/>
  <c r="V152" i="4"/>
  <c r="B153" i="4"/>
  <c r="N196" i="4"/>
  <c r="P195" i="4"/>
  <c r="N452" i="4" l="1"/>
  <c r="P451" i="4"/>
  <c r="F608" i="4"/>
  <c r="X608" i="4" s="1"/>
  <c r="P196" i="4"/>
  <c r="N197" i="4"/>
  <c r="V153" i="4"/>
  <c r="B154" i="4"/>
  <c r="F609" i="4" l="1"/>
  <c r="X609" i="4" s="1"/>
  <c r="P452" i="4"/>
  <c r="N453" i="4"/>
  <c r="P197" i="4"/>
  <c r="N198" i="4"/>
  <c r="V154" i="4"/>
  <c r="B155" i="4"/>
  <c r="P453" i="4" l="1"/>
  <c r="N454" i="4"/>
  <c r="F610" i="4"/>
  <c r="X610" i="4" s="1"/>
  <c r="V155" i="4"/>
  <c r="B156" i="4"/>
  <c r="P198" i="4"/>
  <c r="N199" i="4"/>
  <c r="F611" i="4" l="1"/>
  <c r="X611" i="4" s="1"/>
  <c r="N455" i="4"/>
  <c r="P454" i="4"/>
  <c r="P199" i="4"/>
  <c r="N200" i="4"/>
  <c r="V156" i="4"/>
  <c r="B157" i="4"/>
  <c r="N456" i="4" l="1"/>
  <c r="P455" i="4"/>
  <c r="F612" i="4"/>
  <c r="X612" i="4" s="1"/>
  <c r="B158" i="4"/>
  <c r="V157" i="4"/>
  <c r="P200" i="4"/>
  <c r="N201" i="4"/>
  <c r="F613" i="4" l="1"/>
  <c r="X613" i="4" s="1"/>
  <c r="P456" i="4"/>
  <c r="N457" i="4"/>
  <c r="P201" i="4"/>
  <c r="N202" i="4"/>
  <c r="V158" i="4"/>
  <c r="B159" i="4"/>
  <c r="N458" i="4" l="1"/>
  <c r="P457" i="4"/>
  <c r="F614" i="4"/>
  <c r="X614" i="4" s="1"/>
  <c r="V159" i="4"/>
  <c r="B160" i="4"/>
  <c r="P202" i="4"/>
  <c r="N203" i="4"/>
  <c r="F615" i="4" l="1"/>
  <c r="X615" i="4" s="1"/>
  <c r="P458" i="4"/>
  <c r="N459" i="4"/>
  <c r="V160" i="4"/>
  <c r="B161" i="4"/>
  <c r="N204" i="4"/>
  <c r="P203" i="4"/>
  <c r="P459" i="4" l="1"/>
  <c r="N460" i="4"/>
  <c r="F616" i="4"/>
  <c r="X616" i="4" s="1"/>
  <c r="V161" i="4"/>
  <c r="B162" i="4"/>
  <c r="P204" i="4"/>
  <c r="N205" i="4"/>
  <c r="F617" i="4" l="1"/>
  <c r="X617" i="4" s="1"/>
  <c r="P460" i="4"/>
  <c r="N461" i="4"/>
  <c r="P205" i="4"/>
  <c r="N206" i="4"/>
  <c r="V162" i="4"/>
  <c r="B163" i="4"/>
  <c r="P461" i="4" l="1"/>
  <c r="N462" i="4"/>
  <c r="F618" i="4"/>
  <c r="X618" i="4" s="1"/>
  <c r="B164" i="4"/>
  <c r="V163" i="4"/>
  <c r="P206" i="4"/>
  <c r="N207" i="4"/>
  <c r="F619" i="4" l="1"/>
  <c r="X619" i="4" s="1"/>
  <c r="P462" i="4"/>
  <c r="N463" i="4"/>
  <c r="N208" i="4"/>
  <c r="P207" i="4"/>
  <c r="B165" i="4"/>
  <c r="V164" i="4"/>
  <c r="P463" i="4" l="1"/>
  <c r="N464" i="4"/>
  <c r="F620" i="4"/>
  <c r="X620" i="4" s="1"/>
  <c r="V165" i="4"/>
  <c r="B166" i="4"/>
  <c r="P208" i="4"/>
  <c r="N209" i="4"/>
  <c r="F621" i="4" l="1"/>
  <c r="X621" i="4" s="1"/>
  <c r="P464" i="4"/>
  <c r="N465" i="4"/>
  <c r="N210" i="4"/>
  <c r="P209" i="4"/>
  <c r="V166" i="4"/>
  <c r="B167" i="4"/>
  <c r="P465" i="4" l="1"/>
  <c r="N466" i="4"/>
  <c r="F622" i="4"/>
  <c r="X622" i="4" s="1"/>
  <c r="B168" i="4"/>
  <c r="V167" i="4"/>
  <c r="P210" i="4"/>
  <c r="N211" i="4"/>
  <c r="F623" i="4" l="1"/>
  <c r="X623" i="4" s="1"/>
  <c r="N467" i="4"/>
  <c r="P466" i="4"/>
  <c r="P211" i="4"/>
  <c r="N212" i="4"/>
  <c r="V168" i="4"/>
  <c r="B169" i="4"/>
  <c r="P467" i="4" l="1"/>
  <c r="N468" i="4"/>
  <c r="F624" i="4"/>
  <c r="X624" i="4" s="1"/>
  <c r="V169" i="4"/>
  <c r="B170" i="4"/>
  <c r="P212" i="4"/>
  <c r="N213" i="4"/>
  <c r="F625" i="4" l="1"/>
  <c r="X625" i="4" s="1"/>
  <c r="N469" i="4"/>
  <c r="P468" i="4"/>
  <c r="P213" i="4"/>
  <c r="N214" i="4"/>
  <c r="V170" i="4"/>
  <c r="B171" i="4"/>
  <c r="P469" i="4" l="1"/>
  <c r="N470" i="4"/>
  <c r="F626" i="4"/>
  <c r="X626" i="4" s="1"/>
  <c r="V171" i="4"/>
  <c r="B172" i="4"/>
  <c r="P214" i="4"/>
  <c r="N215" i="4"/>
  <c r="F627" i="4" l="1"/>
  <c r="X627" i="4" s="1"/>
  <c r="N471" i="4"/>
  <c r="P470" i="4"/>
  <c r="P215" i="4"/>
  <c r="N216" i="4"/>
  <c r="V172" i="4"/>
  <c r="B173" i="4"/>
  <c r="N472" i="4" l="1"/>
  <c r="P471" i="4"/>
  <c r="F628" i="4"/>
  <c r="X628" i="4" s="1"/>
  <c r="V173" i="4"/>
  <c r="B174" i="4"/>
  <c r="N217" i="4"/>
  <c r="P216" i="4"/>
  <c r="F629" i="4" l="1"/>
  <c r="X629" i="4" s="1"/>
  <c r="N473" i="4"/>
  <c r="P472" i="4"/>
  <c r="P217" i="4"/>
  <c r="N218" i="4"/>
  <c r="V174" i="4"/>
  <c r="B175" i="4"/>
  <c r="P473" i="4" l="1"/>
  <c r="N474" i="4"/>
  <c r="F630" i="4"/>
  <c r="X630" i="4" s="1"/>
  <c r="V175" i="4"/>
  <c r="B176" i="4"/>
  <c r="N219" i="4"/>
  <c r="P218" i="4"/>
  <c r="F631" i="4" l="1"/>
  <c r="X631" i="4" s="1"/>
  <c r="N475" i="4"/>
  <c r="P474" i="4"/>
  <c r="N220" i="4"/>
  <c r="P219" i="4"/>
  <c r="V176" i="4"/>
  <c r="B177" i="4"/>
  <c r="N476" i="4" l="1"/>
  <c r="P475" i="4"/>
  <c r="F632" i="4"/>
  <c r="X632" i="4" s="1"/>
  <c r="V177" i="4"/>
  <c r="B178" i="4"/>
  <c r="P220" i="4"/>
  <c r="N221" i="4"/>
  <c r="F633" i="4" l="1"/>
  <c r="X633" i="4" s="1"/>
  <c r="N477" i="4"/>
  <c r="P476" i="4"/>
  <c r="P221" i="4"/>
  <c r="N222" i="4"/>
  <c r="V178" i="4"/>
  <c r="B179" i="4"/>
  <c r="P477" i="4" l="1"/>
  <c r="N478" i="4"/>
  <c r="F634" i="4"/>
  <c r="X634" i="4" s="1"/>
  <c r="V179" i="4"/>
  <c r="B180" i="4"/>
  <c r="P222" i="4"/>
  <c r="N223" i="4"/>
  <c r="F635" i="4" l="1"/>
  <c r="X635" i="4" s="1"/>
  <c r="N479" i="4"/>
  <c r="P478" i="4"/>
  <c r="P223" i="4"/>
  <c r="N224" i="4"/>
  <c r="V180" i="4"/>
  <c r="B181" i="4"/>
  <c r="F636" i="4" l="1"/>
  <c r="X636" i="4" s="1"/>
  <c r="N480" i="4"/>
  <c r="P479" i="4"/>
  <c r="V181" i="4"/>
  <c r="B182" i="4"/>
  <c r="N225" i="4"/>
  <c r="P224" i="4"/>
  <c r="F637" i="4" l="1"/>
  <c r="X637" i="4" s="1"/>
  <c r="P480" i="4"/>
  <c r="N481" i="4"/>
  <c r="P225" i="4"/>
  <c r="N226" i="4"/>
  <c r="V182" i="4"/>
  <c r="B183" i="4"/>
  <c r="F638" i="4" l="1"/>
  <c r="X638" i="4" s="1"/>
  <c r="N482" i="4"/>
  <c r="P481" i="4"/>
  <c r="V183" i="4"/>
  <c r="B184" i="4"/>
  <c r="P226" i="4"/>
  <c r="N227" i="4"/>
  <c r="F639" i="4" l="1"/>
  <c r="X639" i="4" s="1"/>
  <c r="P482" i="4"/>
  <c r="N483" i="4"/>
  <c r="N228" i="4"/>
  <c r="P227" i="4"/>
  <c r="V184" i="4"/>
  <c r="B185" i="4"/>
  <c r="F640" i="4" l="1"/>
  <c r="X640" i="4" s="1"/>
  <c r="N484" i="4"/>
  <c r="P483" i="4"/>
  <c r="B186" i="4"/>
  <c r="V185" i="4"/>
  <c r="P228" i="4"/>
  <c r="N229" i="4"/>
  <c r="F641" i="4" l="1"/>
  <c r="X641" i="4" s="1"/>
  <c r="N485" i="4"/>
  <c r="P484" i="4"/>
  <c r="N230" i="4"/>
  <c r="P229" i="4"/>
  <c r="B187" i="4"/>
  <c r="V186" i="4"/>
  <c r="F642" i="4" l="1"/>
  <c r="X642" i="4" s="1"/>
  <c r="N486" i="4"/>
  <c r="P485" i="4"/>
  <c r="V187" i="4"/>
  <c r="B188" i="4"/>
  <c r="P230" i="4"/>
  <c r="N231" i="4"/>
  <c r="F643" i="4" l="1"/>
  <c r="X643" i="4" s="1"/>
  <c r="P486" i="4"/>
  <c r="N487" i="4"/>
  <c r="P231" i="4"/>
  <c r="N232" i="4"/>
  <c r="B189" i="4"/>
  <c r="V188" i="4"/>
  <c r="F644" i="4" l="1"/>
  <c r="X644" i="4" s="1"/>
  <c r="N488" i="4"/>
  <c r="P487" i="4"/>
  <c r="V189" i="4"/>
  <c r="B190" i="4"/>
  <c r="P232" i="4"/>
  <c r="N233" i="4"/>
  <c r="F645" i="4" l="1"/>
  <c r="X645" i="4" s="1"/>
  <c r="N489" i="4"/>
  <c r="P488" i="4"/>
  <c r="P233" i="4"/>
  <c r="N234" i="4"/>
  <c r="B191" i="4"/>
  <c r="V190" i="4"/>
  <c r="F646" i="4" l="1"/>
  <c r="X646" i="4" s="1"/>
  <c r="P489" i="4"/>
  <c r="N490" i="4"/>
  <c r="V191" i="4"/>
  <c r="B192" i="4"/>
  <c r="P234" i="4"/>
  <c r="N235" i="4"/>
  <c r="F647" i="4" l="1"/>
  <c r="X647" i="4" s="1"/>
  <c r="N491" i="4"/>
  <c r="P490" i="4"/>
  <c r="P235" i="4"/>
  <c r="N236" i="4"/>
  <c r="V192" i="4"/>
  <c r="B193" i="4"/>
  <c r="F648" i="4" l="1"/>
  <c r="X648" i="4" s="1"/>
  <c r="N492" i="4"/>
  <c r="P491" i="4"/>
  <c r="V193" i="4"/>
  <c r="B194" i="4"/>
  <c r="P236" i="4"/>
  <c r="N237" i="4"/>
  <c r="F649" i="4" l="1"/>
  <c r="X649" i="4" s="1"/>
  <c r="N493" i="4"/>
  <c r="P492" i="4"/>
  <c r="N238" i="4"/>
  <c r="P237" i="4"/>
  <c r="V194" i="4"/>
  <c r="B195" i="4"/>
  <c r="F650" i="4" l="1"/>
  <c r="X650" i="4" s="1"/>
  <c r="N494" i="4"/>
  <c r="P493" i="4"/>
  <c r="V195" i="4"/>
  <c r="B196" i="4"/>
  <c r="P238" i="4"/>
  <c r="N239" i="4"/>
  <c r="F651" i="4" l="1"/>
  <c r="X651" i="4" s="1"/>
  <c r="N495" i="4"/>
  <c r="P494" i="4"/>
  <c r="P239" i="4"/>
  <c r="N240" i="4"/>
  <c r="V196" i="4"/>
  <c r="B197" i="4"/>
  <c r="F652" i="4" l="1"/>
  <c r="X652" i="4" s="1"/>
  <c r="N496" i="4"/>
  <c r="P495" i="4"/>
  <c r="V197" i="4"/>
  <c r="B198" i="4"/>
  <c r="P240" i="4"/>
  <c r="N241" i="4"/>
  <c r="F654" i="4" l="1"/>
  <c r="X654" i="4" s="1"/>
  <c r="N497" i="4"/>
  <c r="P496" i="4"/>
  <c r="P241" i="4"/>
  <c r="N242" i="4"/>
  <c r="V198" i="4"/>
  <c r="B199" i="4"/>
  <c r="F655" i="4" l="1"/>
  <c r="X655" i="4" s="1"/>
  <c r="N498" i="4"/>
  <c r="P497" i="4"/>
  <c r="V199" i="4"/>
  <c r="B200" i="4"/>
  <c r="P242" i="4"/>
  <c r="N243" i="4"/>
  <c r="F656" i="4" l="1"/>
  <c r="X656" i="4" s="1"/>
  <c r="N499" i="4"/>
  <c r="P498" i="4"/>
  <c r="N244" i="4"/>
  <c r="P243" i="4"/>
  <c r="V200" i="4"/>
  <c r="B201" i="4"/>
  <c r="F657" i="4" l="1"/>
  <c r="X657" i="4" s="1"/>
  <c r="P499" i="4"/>
  <c r="N500" i="4"/>
  <c r="V201" i="4"/>
  <c r="B202" i="4"/>
  <c r="P244" i="4"/>
  <c r="N245" i="4"/>
  <c r="F658" i="4" l="1"/>
  <c r="N501" i="4"/>
  <c r="P500" i="4"/>
  <c r="N246" i="4"/>
  <c r="P245" i="4"/>
  <c r="B203" i="4"/>
  <c r="V202" i="4"/>
  <c r="X658" i="4" l="1"/>
  <c r="P501" i="4"/>
  <c r="N502" i="4"/>
  <c r="V203" i="4"/>
  <c r="B204" i="4"/>
  <c r="P246" i="4"/>
  <c r="N247" i="4"/>
  <c r="X659" i="4" l="1"/>
  <c r="F660" i="4"/>
  <c r="N503" i="4"/>
  <c r="P502" i="4"/>
  <c r="P247" i="4"/>
  <c r="N248" i="4"/>
  <c r="B205" i="4"/>
  <c r="V204" i="4"/>
  <c r="X660" i="4" l="1"/>
  <c r="F661" i="4"/>
  <c r="P503" i="4"/>
  <c r="N504" i="4"/>
  <c r="B206" i="4"/>
  <c r="V205" i="4"/>
  <c r="P248" i="4"/>
  <c r="N249" i="4"/>
  <c r="X661" i="4" l="1"/>
  <c r="F662" i="4"/>
  <c r="N505" i="4"/>
  <c r="P504" i="4"/>
  <c r="P249" i="4"/>
  <c r="N250" i="4"/>
  <c r="V206" i="4"/>
  <c r="B207" i="4"/>
  <c r="X662" i="4" l="1"/>
  <c r="F663" i="4"/>
  <c r="N506" i="4"/>
  <c r="P505" i="4"/>
  <c r="V207" i="4"/>
  <c r="B208" i="4"/>
  <c r="P250" i="4"/>
  <c r="N251" i="4"/>
  <c r="X663" i="4" l="1"/>
  <c r="F664" i="4"/>
  <c r="P506" i="4"/>
  <c r="N507" i="4"/>
  <c r="P251" i="4"/>
  <c r="N252" i="4"/>
  <c r="V208" i="4"/>
  <c r="B209" i="4"/>
  <c r="X664" i="4" l="1"/>
  <c r="F665" i="4"/>
  <c r="N508" i="4"/>
  <c r="P507" i="4"/>
  <c r="B210" i="4"/>
  <c r="V209" i="4"/>
  <c r="N253" i="4"/>
  <c r="P252" i="4"/>
  <c r="X665" i="4" l="1"/>
  <c r="F666" i="4"/>
  <c r="N509" i="4"/>
  <c r="P508" i="4"/>
  <c r="N254" i="4"/>
  <c r="P253" i="4"/>
  <c r="B211" i="4"/>
  <c r="V210" i="4"/>
  <c r="X666" i="4" l="1"/>
  <c r="F667" i="4"/>
  <c r="P509" i="4"/>
  <c r="N510" i="4"/>
  <c r="V211" i="4"/>
  <c r="B212" i="4"/>
  <c r="P254" i="4"/>
  <c r="N255" i="4"/>
  <c r="X667" i="4" l="1"/>
  <c r="F668" i="4"/>
  <c r="N511" i="4"/>
  <c r="P510" i="4"/>
  <c r="P255" i="4"/>
  <c r="N256" i="4"/>
  <c r="B213" i="4"/>
  <c r="V212" i="4"/>
  <c r="X668" i="4" l="1"/>
  <c r="F669" i="4"/>
  <c r="P511" i="4"/>
  <c r="N512" i="4"/>
  <c r="V213" i="4"/>
  <c r="B214" i="4"/>
  <c r="P256" i="4"/>
  <c r="N257" i="4"/>
  <c r="X669" i="4" l="1"/>
  <c r="F670" i="4"/>
  <c r="N513" i="4"/>
  <c r="P512" i="4"/>
  <c r="P257" i="4"/>
  <c r="N258" i="4"/>
  <c r="B215" i="4"/>
  <c r="V214" i="4"/>
  <c r="X670" i="4" l="1"/>
  <c r="F671" i="4"/>
  <c r="N514" i="4"/>
  <c r="P513" i="4"/>
  <c r="N259" i="4"/>
  <c r="P258" i="4"/>
  <c r="B216" i="4"/>
  <c r="V215" i="4"/>
  <c r="X671" i="4" l="1"/>
  <c r="F672" i="4"/>
  <c r="N515" i="4"/>
  <c r="P514" i="4"/>
  <c r="N260" i="4"/>
  <c r="P259" i="4"/>
  <c r="B217" i="4"/>
  <c r="V216" i="4"/>
  <c r="F673" i="4" l="1"/>
  <c r="X672" i="4"/>
  <c r="N516" i="4"/>
  <c r="P515" i="4"/>
  <c r="N261" i="4"/>
  <c r="P260" i="4"/>
  <c r="B218" i="4"/>
  <c r="V217" i="4"/>
  <c r="X673" i="4" l="1"/>
  <c r="F674" i="4"/>
  <c r="P516" i="4"/>
  <c r="N517" i="4"/>
  <c r="P261" i="4"/>
  <c r="N262" i="4"/>
  <c r="B219" i="4"/>
  <c r="V218" i="4"/>
  <c r="X674" i="4" l="1"/>
  <c r="F675" i="4"/>
  <c r="P517" i="4"/>
  <c r="N518" i="4"/>
  <c r="P262" i="4"/>
  <c r="N263" i="4"/>
  <c r="V219" i="4"/>
  <c r="B220" i="4"/>
  <c r="X675" i="4" l="1"/>
  <c r="F676" i="4"/>
  <c r="N519" i="4"/>
  <c r="P518" i="4"/>
  <c r="P263" i="4"/>
  <c r="N264" i="4"/>
  <c r="B221" i="4"/>
  <c r="V220" i="4"/>
  <c r="F677" i="4" l="1"/>
  <c r="X676" i="4"/>
  <c r="N520" i="4"/>
  <c r="P519" i="4"/>
  <c r="P264" i="4"/>
  <c r="N265" i="4"/>
  <c r="V221" i="4"/>
  <c r="B222" i="4"/>
  <c r="X677" i="4" l="1"/>
  <c r="F678" i="4"/>
  <c r="P520" i="4"/>
  <c r="N521" i="4"/>
  <c r="P265" i="4"/>
  <c r="N266" i="4"/>
  <c r="V222" i="4"/>
  <c r="B223" i="4"/>
  <c r="X678" i="4" l="1"/>
  <c r="F679" i="4"/>
  <c r="N522" i="4"/>
  <c r="P521" i="4"/>
  <c r="P266" i="4"/>
  <c r="N267" i="4"/>
  <c r="V223" i="4"/>
  <c r="B224" i="4"/>
  <c r="X679" i="4" l="1"/>
  <c r="F680" i="4"/>
  <c r="F681" i="4" s="1"/>
  <c r="N523" i="4"/>
  <c r="P522" i="4"/>
  <c r="P267" i="4"/>
  <c r="N268" i="4"/>
  <c r="B225" i="4"/>
  <c r="V224" i="4"/>
  <c r="X680" i="4" l="1"/>
  <c r="N524" i="4"/>
  <c r="P523" i="4"/>
  <c r="P268" i="4"/>
  <c r="N269" i="4"/>
  <c r="V225" i="4"/>
  <c r="B226" i="4"/>
  <c r="X681" i="4" l="1"/>
  <c r="N525" i="4"/>
  <c r="P524" i="4"/>
  <c r="P269" i="4"/>
  <c r="N270" i="4"/>
  <c r="B227" i="4"/>
  <c r="V226" i="4"/>
  <c r="X682" i="4" l="1"/>
  <c r="F683" i="4"/>
  <c r="F684" i="4" s="1"/>
  <c r="N526" i="4"/>
  <c r="P525" i="4"/>
  <c r="P270" i="4"/>
  <c r="N271" i="4"/>
  <c r="V227" i="4"/>
  <c r="B228" i="4"/>
  <c r="X683" i="4" l="1"/>
  <c r="N527" i="4"/>
  <c r="P526" i="4"/>
  <c r="N272" i="4"/>
  <c r="P271" i="4"/>
  <c r="V228" i="4"/>
  <c r="B229" i="4"/>
  <c r="X684" i="4" l="1"/>
  <c r="N528" i="4"/>
  <c r="P527" i="4"/>
  <c r="N273" i="4"/>
  <c r="P272" i="4"/>
  <c r="V229" i="4"/>
  <c r="B230" i="4"/>
  <c r="X685" i="4" l="1"/>
  <c r="P528" i="4"/>
  <c r="N529" i="4"/>
  <c r="N274" i="4"/>
  <c r="P273" i="4"/>
  <c r="V230" i="4"/>
  <c r="B231" i="4"/>
  <c r="X686" i="4" l="1"/>
  <c r="X687" i="4"/>
  <c r="P529" i="4"/>
  <c r="N530" i="4"/>
  <c r="P274" i="4"/>
  <c r="N275" i="4"/>
  <c r="V231" i="4"/>
  <c r="B232" i="4"/>
  <c r="N531" i="4" l="1"/>
  <c r="P530" i="4"/>
  <c r="N276" i="4"/>
  <c r="P275" i="4"/>
  <c r="V232" i="4"/>
  <c r="B233" i="4"/>
  <c r="N532" i="4" l="1"/>
  <c r="P531" i="4"/>
  <c r="P276" i="4"/>
  <c r="N277" i="4"/>
  <c r="V233" i="4"/>
  <c r="B234" i="4"/>
  <c r="P532" i="4" l="1"/>
  <c r="N533" i="4"/>
  <c r="N278" i="4"/>
  <c r="P277" i="4"/>
  <c r="B235" i="4"/>
  <c r="V234" i="4"/>
  <c r="P533" i="4" l="1"/>
  <c r="N534" i="4"/>
  <c r="P278" i="4"/>
  <c r="N279" i="4"/>
  <c r="V235" i="4"/>
  <c r="B236" i="4"/>
  <c r="P534" i="4" l="1"/>
  <c r="N535" i="4"/>
  <c r="N280" i="4"/>
  <c r="P279" i="4"/>
  <c r="V236" i="4"/>
  <c r="B237" i="4"/>
  <c r="P535" i="4" l="1"/>
  <c r="N536" i="4"/>
  <c r="N281" i="4"/>
  <c r="P280" i="4"/>
  <c r="V237" i="4"/>
  <c r="B238" i="4"/>
  <c r="P536" i="4" l="1"/>
  <c r="N537" i="4"/>
  <c r="N282" i="4"/>
  <c r="P281" i="4"/>
  <c r="V238" i="4"/>
  <c r="B239" i="4"/>
  <c r="N538" i="4" l="1"/>
  <c r="P537" i="4"/>
  <c r="N283" i="4"/>
  <c r="P282" i="4"/>
  <c r="B240" i="4"/>
  <c r="V239" i="4"/>
  <c r="N539" i="4" l="1"/>
  <c r="P538" i="4"/>
  <c r="N284" i="4"/>
  <c r="P283" i="4"/>
  <c r="V240" i="4"/>
  <c r="B241" i="4"/>
  <c r="P539" i="4" l="1"/>
  <c r="N540" i="4"/>
  <c r="P284" i="4"/>
  <c r="N285" i="4"/>
  <c r="V241" i="4"/>
  <c r="B242" i="4"/>
  <c r="N541" i="4" l="1"/>
  <c r="P540" i="4"/>
  <c r="N286" i="4"/>
  <c r="P285" i="4"/>
  <c r="V242" i="4"/>
  <c r="B243" i="4"/>
  <c r="N542" i="4" l="1"/>
  <c r="P541" i="4"/>
  <c r="P286" i="4"/>
  <c r="N287" i="4"/>
  <c r="V243" i="4"/>
  <c r="B244" i="4"/>
  <c r="P542" i="4" l="1"/>
  <c r="N543" i="4"/>
  <c r="P287" i="4"/>
  <c r="N288" i="4"/>
  <c r="V244" i="4"/>
  <c r="B245" i="4"/>
  <c r="N544" i="4" l="1"/>
  <c r="P543" i="4"/>
  <c r="P288" i="4"/>
  <c r="N289" i="4"/>
  <c r="V245" i="4"/>
  <c r="B246" i="4"/>
  <c r="N545" i="4" l="1"/>
  <c r="P544" i="4"/>
  <c r="P289" i="4"/>
  <c r="N290" i="4"/>
  <c r="V246" i="4"/>
  <c r="B247" i="4"/>
  <c r="P545" i="4" l="1"/>
  <c r="N546" i="4"/>
  <c r="N291" i="4"/>
  <c r="P291" i="4" s="1"/>
  <c r="P290" i="4"/>
  <c r="V247" i="4"/>
  <c r="B248" i="4"/>
  <c r="P546" i="4" l="1"/>
  <c r="N547" i="4"/>
  <c r="V248" i="4"/>
  <c r="B249" i="4"/>
  <c r="N548" i="4" l="1"/>
  <c r="P547" i="4"/>
  <c r="V249" i="4"/>
  <c r="B250" i="4"/>
  <c r="N549" i="4" l="1"/>
  <c r="P548" i="4"/>
  <c r="V250" i="4"/>
  <c r="B251" i="4"/>
  <c r="N550" i="4" l="1"/>
  <c r="P549" i="4"/>
  <c r="V251" i="4"/>
  <c r="B252" i="4"/>
  <c r="N551" i="4" l="1"/>
  <c r="P550" i="4"/>
  <c r="V252" i="4"/>
  <c r="B253" i="4"/>
  <c r="N552" i="4" l="1"/>
  <c r="P551" i="4"/>
  <c r="V253" i="4"/>
  <c r="B254" i="4"/>
  <c r="N553" i="4" l="1"/>
  <c r="P552" i="4"/>
  <c r="B255" i="4"/>
  <c r="V254" i="4"/>
  <c r="N554" i="4" l="1"/>
  <c r="P553" i="4"/>
  <c r="B256" i="4"/>
  <c r="V255" i="4"/>
  <c r="P554" i="4" l="1"/>
  <c r="N555" i="4"/>
  <c r="V256" i="4"/>
  <c r="B257" i="4"/>
  <c r="P555" i="4" l="1"/>
  <c r="N556" i="4"/>
  <c r="V257" i="4"/>
  <c r="B258" i="4"/>
  <c r="N557" i="4" l="1"/>
  <c r="P556" i="4"/>
  <c r="B259" i="4"/>
  <c r="V258" i="4"/>
  <c r="P557" i="4" l="1"/>
  <c r="N558" i="4"/>
  <c r="B260" i="4"/>
  <c r="V259" i="4"/>
  <c r="N559" i="4" l="1"/>
  <c r="P558" i="4"/>
  <c r="V260" i="4"/>
  <c r="B261" i="4"/>
  <c r="N560" i="4" l="1"/>
  <c r="P559" i="4"/>
  <c r="V261" i="4"/>
  <c r="B262" i="4"/>
  <c r="P560" i="4" l="1"/>
  <c r="N561" i="4"/>
  <c r="V262" i="4"/>
  <c r="B263" i="4"/>
  <c r="N562" i="4" l="1"/>
  <c r="P561" i="4"/>
  <c r="V263" i="4"/>
  <c r="B264" i="4"/>
  <c r="P562" i="4" l="1"/>
  <c r="N563" i="4"/>
  <c r="V264" i="4"/>
  <c r="B265" i="4"/>
  <c r="N564" i="4" l="1"/>
  <c r="P563" i="4"/>
  <c r="V265" i="4"/>
  <c r="B266" i="4"/>
  <c r="N565" i="4" l="1"/>
  <c r="P564" i="4"/>
  <c r="V266" i="4"/>
  <c r="B267" i="4"/>
  <c r="P565" i="4" l="1"/>
  <c r="N566" i="4"/>
  <c r="V267" i="4"/>
  <c r="B268" i="4"/>
  <c r="N567" i="4" l="1"/>
  <c r="P566" i="4"/>
  <c r="V268" i="4"/>
  <c r="B269" i="4"/>
  <c r="P567" i="4" l="1"/>
  <c r="N568" i="4"/>
  <c r="V269" i="4"/>
  <c r="B270" i="4"/>
  <c r="N569" i="4" l="1"/>
  <c r="P568" i="4"/>
  <c r="V270" i="4"/>
  <c r="B271" i="4"/>
  <c r="P569" i="4" l="1"/>
  <c r="N570" i="4"/>
  <c r="V271" i="4"/>
  <c r="B272" i="4"/>
  <c r="N571" i="4" l="1"/>
  <c r="P570" i="4"/>
  <c r="V272" i="4"/>
  <c r="B273" i="4"/>
  <c r="P571" i="4" l="1"/>
  <c r="N572" i="4"/>
  <c r="V273" i="4"/>
  <c r="B274" i="4"/>
  <c r="N573" i="4" l="1"/>
  <c r="P572" i="4"/>
  <c r="V274" i="4"/>
  <c r="B275" i="4"/>
  <c r="N574" i="4" l="1"/>
  <c r="P573" i="4"/>
  <c r="B276" i="4"/>
  <c r="V275" i="4"/>
  <c r="P574" i="4" l="1"/>
  <c r="N575" i="4"/>
  <c r="V276" i="4"/>
  <c r="B277" i="4"/>
  <c r="P575" i="4" l="1"/>
  <c r="N576" i="4"/>
  <c r="V277" i="4"/>
  <c r="B278" i="4"/>
  <c r="N577" i="4" l="1"/>
  <c r="P576" i="4"/>
  <c r="V278" i="4"/>
  <c r="B279" i="4"/>
  <c r="N578" i="4" l="1"/>
  <c r="P577" i="4"/>
  <c r="V279" i="4"/>
  <c r="B280" i="4"/>
  <c r="P578" i="4" l="1"/>
  <c r="N579" i="4"/>
  <c r="V280" i="4"/>
  <c r="B281" i="4"/>
  <c r="N580" i="4" l="1"/>
  <c r="P579" i="4"/>
  <c r="V281" i="4"/>
  <c r="B282" i="4"/>
  <c r="P580" i="4" l="1"/>
  <c r="N581" i="4"/>
  <c r="B283" i="4"/>
  <c r="V282" i="4"/>
  <c r="N582" i="4" l="1"/>
  <c r="P581" i="4"/>
  <c r="B284" i="4"/>
  <c r="V283" i="4"/>
  <c r="N583" i="4" l="1"/>
  <c r="P582" i="4"/>
  <c r="V284" i="4"/>
  <c r="B285" i="4"/>
  <c r="N584" i="4" l="1"/>
  <c r="P583" i="4"/>
  <c r="V285" i="4"/>
  <c r="B286" i="4"/>
  <c r="P584" i="4" l="1"/>
  <c r="V286" i="4"/>
  <c r="B287" i="4"/>
  <c r="N586" i="4" l="1"/>
  <c r="P585" i="4"/>
  <c r="V287" i="4"/>
  <c r="B288" i="4"/>
  <c r="N587" i="4" l="1"/>
  <c r="P586" i="4"/>
  <c r="V288" i="4"/>
  <c r="B289" i="4"/>
  <c r="N588" i="4" l="1"/>
  <c r="P587" i="4"/>
  <c r="V289" i="4"/>
  <c r="B290" i="4"/>
  <c r="P588" i="4" l="1"/>
  <c r="N589" i="4"/>
  <c r="B291" i="4"/>
  <c r="V290" i="4"/>
  <c r="P589" i="4" l="1"/>
  <c r="N590" i="4"/>
  <c r="V291" i="4"/>
  <c r="B292" i="4"/>
  <c r="N591" i="4" l="1"/>
  <c r="P590" i="4"/>
  <c r="V292" i="4"/>
  <c r="B293" i="4"/>
  <c r="N592" i="4" l="1"/>
  <c r="P591" i="4"/>
  <c r="V293" i="4"/>
  <c r="B294" i="4"/>
  <c r="N593" i="4" l="1"/>
  <c r="P592" i="4"/>
  <c r="B295" i="4"/>
  <c r="V294" i="4"/>
  <c r="P593" i="4" l="1"/>
  <c r="N594" i="4"/>
  <c r="B296" i="4"/>
  <c r="V295" i="4"/>
  <c r="N595" i="4" l="1"/>
  <c r="P594" i="4"/>
  <c r="B297" i="4"/>
  <c r="V296" i="4"/>
  <c r="N596" i="4" l="1"/>
  <c r="P595" i="4"/>
  <c r="V297" i="4"/>
  <c r="B298" i="4"/>
  <c r="P596" i="4" l="1"/>
  <c r="N597" i="4"/>
  <c r="V298" i="4"/>
  <c r="B299" i="4"/>
  <c r="N598" i="4" l="1"/>
  <c r="P597" i="4"/>
  <c r="V299" i="4"/>
  <c r="B300" i="4"/>
  <c r="P598" i="4" l="1"/>
  <c r="N599" i="4"/>
  <c r="B301" i="4"/>
  <c r="V300" i="4"/>
  <c r="N600" i="4" l="1"/>
  <c r="P599" i="4"/>
  <c r="B302" i="4"/>
  <c r="V301" i="4"/>
  <c r="V302" i="4" l="1"/>
  <c r="B303" i="4"/>
  <c r="N601" i="4"/>
  <c r="P600" i="4"/>
  <c r="P601" i="4" l="1"/>
  <c r="N602" i="4"/>
  <c r="B304" i="4"/>
  <c r="V303" i="4"/>
  <c r="B305" i="4" l="1"/>
  <c r="V304" i="4"/>
  <c r="N603" i="4"/>
  <c r="P602" i="4"/>
  <c r="N604" i="4" l="1"/>
  <c r="P603" i="4"/>
  <c r="V305" i="4"/>
  <c r="B306" i="4"/>
  <c r="V306" i="4" l="1"/>
  <c r="B307" i="4"/>
  <c r="P604" i="4"/>
  <c r="N605" i="4"/>
  <c r="V307" i="4" l="1"/>
  <c r="B308" i="4"/>
  <c r="P605" i="4"/>
  <c r="N606" i="4"/>
  <c r="V308" i="4" l="1"/>
  <c r="B309" i="4"/>
  <c r="N607" i="4"/>
  <c r="P606" i="4"/>
  <c r="N608" i="4" l="1"/>
  <c r="P607" i="4"/>
  <c r="B310" i="4"/>
  <c r="V309" i="4"/>
  <c r="V310" i="4" l="1"/>
  <c r="B311" i="4"/>
  <c r="N609" i="4"/>
  <c r="P608" i="4"/>
  <c r="N610" i="4" l="1"/>
  <c r="P609" i="4"/>
  <c r="V311" i="4"/>
  <c r="B312" i="4"/>
  <c r="V312" i="4" l="1"/>
  <c r="B313" i="4"/>
  <c r="N611" i="4"/>
  <c r="P610" i="4"/>
  <c r="N612" i="4" l="1"/>
  <c r="P611" i="4"/>
  <c r="B314" i="4"/>
  <c r="V313" i="4"/>
  <c r="V314" i="4" l="1"/>
  <c r="B315" i="4"/>
  <c r="N613" i="4"/>
  <c r="P612" i="4"/>
  <c r="P613" i="4" l="1"/>
  <c r="N614" i="4"/>
  <c r="V315" i="4"/>
  <c r="B316" i="4"/>
  <c r="V316" i="4" l="1"/>
  <c r="B317" i="4"/>
  <c r="N615" i="4"/>
  <c r="P614" i="4"/>
  <c r="N616" i="4" l="1"/>
  <c r="P615" i="4"/>
  <c r="B318" i="4"/>
  <c r="V317" i="4"/>
  <c r="V318" i="4" l="1"/>
  <c r="B319" i="4"/>
  <c r="P616" i="4"/>
  <c r="N617" i="4"/>
  <c r="P617" i="4" l="1"/>
  <c r="N618" i="4"/>
  <c r="B320" i="4"/>
  <c r="V319" i="4"/>
  <c r="V320" i="4" l="1"/>
  <c r="B321" i="4"/>
  <c r="P618" i="4"/>
  <c r="N619" i="4"/>
  <c r="N620" i="4" l="1"/>
  <c r="P619" i="4"/>
  <c r="V321" i="4"/>
  <c r="B322" i="4"/>
  <c r="V322" i="4" l="1"/>
  <c r="B323" i="4"/>
  <c r="N621" i="4"/>
  <c r="P620" i="4"/>
  <c r="P621" i="4" l="1"/>
  <c r="N622" i="4"/>
  <c r="V323" i="4"/>
  <c r="B324" i="4"/>
  <c r="V324" i="4" l="1"/>
  <c r="B325" i="4"/>
  <c r="P622" i="4"/>
  <c r="N623" i="4"/>
  <c r="N624" i="4" l="1"/>
  <c r="P623" i="4"/>
  <c r="V325" i="4"/>
  <c r="B326" i="4"/>
  <c r="V326" i="4" l="1"/>
  <c r="B327" i="4"/>
  <c r="N625" i="4"/>
  <c r="P624" i="4"/>
  <c r="P625" i="4" l="1"/>
  <c r="N626" i="4"/>
  <c r="B328" i="4"/>
  <c r="V327" i="4"/>
  <c r="V328" i="4" l="1"/>
  <c r="B329" i="4"/>
  <c r="P626" i="4"/>
  <c r="N627" i="4"/>
  <c r="N628" i="4" l="1"/>
  <c r="P627" i="4"/>
  <c r="V329" i="4"/>
  <c r="B330" i="4"/>
  <c r="V330" i="4" l="1"/>
  <c r="B331" i="4"/>
  <c r="N629" i="4"/>
  <c r="P628" i="4"/>
  <c r="N630" i="4" l="1"/>
  <c r="P629" i="4"/>
  <c r="V331" i="4"/>
  <c r="B332" i="4"/>
  <c r="V332" i="4" l="1"/>
  <c r="B333" i="4"/>
  <c r="P630" i="4"/>
  <c r="N631" i="4"/>
  <c r="N632" i="4" l="1"/>
  <c r="P631" i="4"/>
  <c r="V333" i="4"/>
  <c r="B334" i="4"/>
  <c r="B335" i="4" l="1"/>
  <c r="V334" i="4"/>
  <c r="N633" i="4"/>
  <c r="P632" i="4"/>
  <c r="P633" i="4" l="1"/>
  <c r="N634" i="4"/>
  <c r="N635" i="4" s="1"/>
  <c r="N636" i="4" s="1"/>
  <c r="N637" i="4" s="1"/>
  <c r="N638" i="4" s="1"/>
  <c r="N639" i="4" s="1"/>
  <c r="N640" i="4" s="1"/>
  <c r="N641" i="4" s="1"/>
  <c r="N642" i="4" s="1"/>
  <c r="N643" i="4" s="1"/>
  <c r="N644" i="4" s="1"/>
  <c r="N645" i="4" s="1"/>
  <c r="N646" i="4" s="1"/>
  <c r="N647" i="4" s="1"/>
  <c r="N648" i="4" s="1"/>
  <c r="N649" i="4" s="1"/>
  <c r="N650" i="4" s="1"/>
  <c r="N651" i="4" s="1"/>
  <c r="N652" i="4" s="1"/>
  <c r="N653" i="4" s="1"/>
  <c r="N654" i="4" s="1"/>
  <c r="N655" i="4" s="1"/>
  <c r="N656" i="4" s="1"/>
  <c r="N657" i="4" s="1"/>
  <c r="N658" i="4" s="1"/>
  <c r="N659" i="4" s="1"/>
  <c r="V335" i="4"/>
  <c r="B336" i="4"/>
  <c r="N660" i="4" l="1"/>
  <c r="P659" i="4"/>
  <c r="V336" i="4"/>
  <c r="B337" i="4"/>
  <c r="P634" i="4"/>
  <c r="N661" i="4" l="1"/>
  <c r="P660" i="4"/>
  <c r="V337" i="4"/>
  <c r="B338" i="4"/>
  <c r="P661" i="4" l="1"/>
  <c r="N662" i="4"/>
  <c r="V338" i="4"/>
  <c r="B339" i="4"/>
  <c r="P635" i="4"/>
  <c r="P662" i="4" l="1"/>
  <c r="N663" i="4"/>
  <c r="P636" i="4"/>
  <c r="B340" i="4"/>
  <c r="V339" i="4"/>
  <c r="N664" i="4" l="1"/>
  <c r="P663" i="4"/>
  <c r="B341" i="4"/>
  <c r="V340" i="4"/>
  <c r="P637" i="4"/>
  <c r="N665" i="4" l="1"/>
  <c r="P664" i="4"/>
  <c r="P638" i="4"/>
  <c r="V341" i="4"/>
  <c r="B342" i="4"/>
  <c r="P665" i="4" l="1"/>
  <c r="N666" i="4"/>
  <c r="V342" i="4"/>
  <c r="B343" i="4"/>
  <c r="P639" i="4"/>
  <c r="P666" i="4" l="1"/>
  <c r="N667" i="4"/>
  <c r="P640" i="4"/>
  <c r="V343" i="4"/>
  <c r="B344" i="4"/>
  <c r="N668" i="4" l="1"/>
  <c r="P667" i="4"/>
  <c r="V344" i="4"/>
  <c r="B345" i="4"/>
  <c r="P641" i="4"/>
  <c r="P668" i="4" l="1"/>
  <c r="N669" i="4"/>
  <c r="P642" i="4"/>
  <c r="V345" i="4"/>
  <c r="B346" i="4"/>
  <c r="P669" i="4" l="1"/>
  <c r="N670" i="4"/>
  <c r="B347" i="4"/>
  <c r="V346" i="4"/>
  <c r="P643" i="4"/>
  <c r="P670" i="4" l="1"/>
  <c r="N671" i="4"/>
  <c r="P644" i="4"/>
  <c r="V347" i="4"/>
  <c r="B348" i="4"/>
  <c r="N672" i="4" l="1"/>
  <c r="P671" i="4"/>
  <c r="V348" i="4"/>
  <c r="B349" i="4"/>
  <c r="P645" i="4"/>
  <c r="N673" i="4" l="1"/>
  <c r="P672" i="4"/>
  <c r="P646" i="4"/>
  <c r="V349" i="4"/>
  <c r="B350" i="4"/>
  <c r="N674" i="4" l="1"/>
  <c r="P673" i="4"/>
  <c r="B351" i="4"/>
  <c r="V350" i="4"/>
  <c r="P647" i="4"/>
  <c r="P674" i="4" l="1"/>
  <c r="N675" i="4"/>
  <c r="P648" i="4"/>
  <c r="V351" i="4"/>
  <c r="B352" i="4"/>
  <c r="N676" i="4" l="1"/>
  <c r="P675" i="4"/>
  <c r="V352" i="4"/>
  <c r="B353" i="4"/>
  <c r="P649" i="4"/>
  <c r="N677" i="4" l="1"/>
  <c r="P676" i="4"/>
  <c r="P650" i="4"/>
  <c r="V353" i="4"/>
  <c r="B354" i="4"/>
  <c r="N678" i="4" l="1"/>
  <c r="P677" i="4"/>
  <c r="V354" i="4"/>
  <c r="B355" i="4"/>
  <c r="P651" i="4"/>
  <c r="N679" i="4" l="1"/>
  <c r="P678" i="4"/>
  <c r="P652" i="4"/>
  <c r="V355" i="4"/>
  <c r="B356" i="4"/>
  <c r="N680" i="4" l="1"/>
  <c r="P679" i="4"/>
  <c r="V356" i="4"/>
  <c r="B357" i="4"/>
  <c r="P653" i="4"/>
  <c r="P680" i="4" l="1"/>
  <c r="N681" i="4"/>
  <c r="P654" i="4"/>
  <c r="B358" i="4"/>
  <c r="V357" i="4"/>
  <c r="P681" i="4" l="1"/>
  <c r="V358" i="4"/>
  <c r="B359" i="4"/>
  <c r="P655" i="4"/>
  <c r="P682" i="4" l="1"/>
  <c r="P656" i="4"/>
  <c r="V359" i="4"/>
  <c r="B360" i="4"/>
  <c r="P683" i="4" l="1"/>
  <c r="N684" i="4"/>
  <c r="P657" i="4"/>
  <c r="P658" i="4"/>
  <c r="V360" i="4"/>
  <c r="B361" i="4"/>
  <c r="P684" i="4" l="1"/>
  <c r="N685" i="4"/>
  <c r="V361" i="4"/>
  <c r="B362" i="4"/>
  <c r="P685" i="4" l="1"/>
  <c r="V362" i="4"/>
  <c r="B363" i="4"/>
  <c r="P686" i="4" l="1"/>
  <c r="P687" i="4"/>
  <c r="V363" i="4"/>
  <c r="B364" i="4"/>
  <c r="V364" i="4" l="1"/>
  <c r="B365" i="4"/>
  <c r="V365" i="4" l="1"/>
  <c r="B366" i="4"/>
  <c r="V366" i="4" l="1"/>
  <c r="B367" i="4"/>
  <c r="V367" i="4" l="1"/>
  <c r="B368" i="4"/>
  <c r="B369" i="4" l="1"/>
  <c r="V368" i="4"/>
  <c r="V369" i="4" l="1"/>
  <c r="B370" i="4"/>
  <c r="V370" i="4" l="1"/>
  <c r="B371" i="4"/>
  <c r="V371" i="4" l="1"/>
  <c r="B372" i="4"/>
  <c r="V372" i="4" l="1"/>
  <c r="B373" i="4"/>
  <c r="V373" i="4" l="1"/>
  <c r="B374" i="4"/>
  <c r="V374" i="4" l="1"/>
  <c r="B375" i="4"/>
  <c r="V375" i="4" l="1"/>
  <c r="B376" i="4"/>
  <c r="V376" i="4" l="1"/>
  <c r="B377" i="4"/>
  <c r="V377" i="4" l="1"/>
  <c r="B378" i="4"/>
  <c r="V378" i="4" l="1"/>
  <c r="B379" i="4"/>
  <c r="V379" i="4" l="1"/>
  <c r="B380" i="4"/>
  <c r="V380" i="4" l="1"/>
  <c r="B381" i="4"/>
  <c r="V381" i="4" l="1"/>
  <c r="B382" i="4"/>
  <c r="V382" i="4" l="1"/>
  <c r="B383" i="4"/>
  <c r="V383" i="4" l="1"/>
  <c r="B384" i="4"/>
  <c r="V384" i="4" l="1"/>
  <c r="B385" i="4"/>
  <c r="V385" i="4" l="1"/>
  <c r="B386" i="4"/>
  <c r="V386" i="4" l="1"/>
  <c r="B387" i="4"/>
  <c r="V387" i="4" l="1"/>
  <c r="B388" i="4"/>
  <c r="V388" i="4" l="1"/>
  <c r="B389" i="4"/>
  <c r="V389" i="4" l="1"/>
  <c r="B390" i="4"/>
  <c r="V390" i="4" l="1"/>
  <c r="B391" i="4"/>
  <c r="V391" i="4" l="1"/>
  <c r="B392" i="4"/>
  <c r="V392" i="4" l="1"/>
  <c r="B393" i="4"/>
  <c r="V393" i="4" l="1"/>
  <c r="B394" i="4"/>
  <c r="V394" i="4" l="1"/>
  <c r="B395" i="4"/>
  <c r="V395" i="4" l="1"/>
  <c r="B396" i="4"/>
  <c r="V396" i="4" l="1"/>
  <c r="B397" i="4"/>
  <c r="V397" i="4" l="1"/>
  <c r="B398" i="4"/>
  <c r="V398" i="4" l="1"/>
  <c r="B399" i="4"/>
  <c r="V399" i="4" l="1"/>
  <c r="B400" i="4"/>
  <c r="V400" i="4" l="1"/>
  <c r="B401" i="4"/>
  <c r="V401" i="4" l="1"/>
  <c r="B402" i="4"/>
  <c r="B403" i="4" l="1"/>
  <c r="V402" i="4"/>
  <c r="B404" i="4" l="1"/>
  <c r="V403" i="4"/>
  <c r="V404" i="4" l="1"/>
  <c r="B405" i="4"/>
  <c r="V405" i="4" l="1"/>
  <c r="B406" i="4"/>
  <c r="V406" i="4" l="1"/>
  <c r="B407" i="4"/>
  <c r="B408" i="4" l="1"/>
  <c r="V407" i="4"/>
  <c r="V408" i="4" l="1"/>
  <c r="B409" i="4"/>
  <c r="B410" i="4" l="1"/>
  <c r="V409" i="4"/>
  <c r="V410" i="4" l="1"/>
  <c r="B411" i="4"/>
  <c r="B412" i="4" l="1"/>
  <c r="V411" i="4"/>
  <c r="V412" i="4" l="1"/>
  <c r="B413" i="4"/>
  <c r="B414" i="4" l="1"/>
  <c r="V413" i="4"/>
  <c r="V414" i="4" l="1"/>
  <c r="B415" i="4"/>
  <c r="V415" i="4" l="1"/>
  <c r="B416" i="4"/>
  <c r="V416" i="4" l="1"/>
  <c r="B417" i="4"/>
  <c r="B418" i="4" l="1"/>
  <c r="V417" i="4"/>
  <c r="V418" i="4" l="1"/>
  <c r="B419" i="4"/>
  <c r="V419" i="4" l="1"/>
  <c r="B420" i="4"/>
  <c r="B421" i="4" l="1"/>
  <c r="V420" i="4"/>
  <c r="V421" i="4" l="1"/>
  <c r="B422" i="4"/>
  <c r="B423" i="4" l="1"/>
  <c r="V422" i="4"/>
  <c r="V423" i="4" l="1"/>
  <c r="B424" i="4"/>
  <c r="V424" i="4" l="1"/>
  <c r="B425" i="4"/>
  <c r="B426" i="4" l="1"/>
  <c r="V425" i="4"/>
  <c r="V426" i="4" l="1"/>
  <c r="B427" i="4"/>
  <c r="V427" i="4" l="1"/>
  <c r="B428" i="4"/>
  <c r="B429" i="4" l="1"/>
  <c r="V428" i="4"/>
  <c r="B430" i="4" l="1"/>
  <c r="V429" i="4"/>
  <c r="V430" i="4" l="1"/>
  <c r="B431" i="4"/>
  <c r="V431" i="4" l="1"/>
  <c r="B432" i="4"/>
  <c r="V432" i="4" l="1"/>
  <c r="B433" i="4"/>
  <c r="V433" i="4" l="1"/>
  <c r="B434" i="4"/>
  <c r="V434" i="4" l="1"/>
  <c r="B435" i="4"/>
  <c r="B436" i="4" l="1"/>
  <c r="V435" i="4"/>
  <c r="V436" i="4" l="1"/>
  <c r="B437" i="4"/>
  <c r="V437" i="4" l="1"/>
  <c r="B438" i="4"/>
  <c r="V438" i="4" l="1"/>
  <c r="B439" i="4"/>
  <c r="V439" i="4" l="1"/>
  <c r="B440" i="4"/>
  <c r="V440" i="4" l="1"/>
  <c r="B441" i="4"/>
  <c r="B442" i="4" l="1"/>
  <c r="V441" i="4"/>
  <c r="V442" i="4" l="1"/>
  <c r="B443" i="4"/>
  <c r="V443" i="4" l="1"/>
  <c r="B444" i="4"/>
  <c r="V444" i="4" l="1"/>
  <c r="B445" i="4"/>
  <c r="B446" i="4" l="1"/>
  <c r="V445" i="4"/>
  <c r="V446" i="4" l="1"/>
  <c r="B447" i="4"/>
  <c r="V447" i="4" l="1"/>
  <c r="B448" i="4"/>
  <c r="V448" i="4" l="1"/>
  <c r="B449" i="4"/>
  <c r="V449" i="4" l="1"/>
  <c r="B450" i="4"/>
  <c r="B451" i="4" l="1"/>
  <c r="V450" i="4"/>
  <c r="V451" i="4" l="1"/>
  <c r="B452" i="4"/>
  <c r="V452" i="4" l="1"/>
  <c r="B453" i="4"/>
  <c r="V453" i="4" l="1"/>
  <c r="B454" i="4"/>
  <c r="V454" i="4" l="1"/>
  <c r="B455" i="4"/>
  <c r="B456" i="4" l="1"/>
  <c r="V455" i="4"/>
  <c r="B457" i="4" l="1"/>
  <c r="V456" i="4"/>
  <c r="V457" i="4" l="1"/>
  <c r="B458" i="4"/>
  <c r="V458" i="4" l="1"/>
  <c r="B459" i="4"/>
  <c r="V459" i="4" l="1"/>
  <c r="B460" i="4"/>
  <c r="V460" i="4" l="1"/>
  <c r="B461" i="4"/>
  <c r="V461" i="4" l="1"/>
  <c r="B462" i="4"/>
  <c r="V462" i="4" l="1"/>
  <c r="B463" i="4"/>
  <c r="V463" i="4" l="1"/>
  <c r="B464" i="4"/>
  <c r="B465" i="4" l="1"/>
  <c r="V464" i="4"/>
  <c r="V465" i="4" l="1"/>
  <c r="B466" i="4"/>
  <c r="V466" i="4" l="1"/>
  <c r="B467" i="4"/>
  <c r="V467" i="4" l="1"/>
  <c r="B468" i="4"/>
  <c r="B469" i="4" l="1"/>
  <c r="V468" i="4"/>
  <c r="V469" i="4" l="1"/>
  <c r="B470" i="4"/>
  <c r="V470" i="4" l="1"/>
  <c r="B471" i="4"/>
  <c r="V471" i="4" l="1"/>
  <c r="B472" i="4"/>
  <c r="V472" i="4" l="1"/>
  <c r="B473" i="4"/>
  <c r="B474" i="4" l="1"/>
  <c r="V473" i="4"/>
  <c r="V474" i="4" l="1"/>
  <c r="B475" i="4"/>
  <c r="B476" i="4" l="1"/>
  <c r="V475" i="4"/>
  <c r="B477" i="4" l="1"/>
  <c r="V476" i="4"/>
  <c r="V477" i="4" l="1"/>
  <c r="B478" i="4"/>
  <c r="V478" i="4" l="1"/>
  <c r="B479" i="4"/>
  <c r="B480" i="4" l="1"/>
  <c r="V479" i="4"/>
  <c r="V480" i="4" l="1"/>
  <c r="B481" i="4"/>
  <c r="B482" i="4" l="1"/>
  <c r="V481" i="4"/>
  <c r="V482" i="4" l="1"/>
  <c r="B483" i="4"/>
  <c r="V483" i="4" l="1"/>
  <c r="B484" i="4"/>
  <c r="V484" i="4" l="1"/>
  <c r="B485" i="4"/>
  <c r="B486" i="4" l="1"/>
  <c r="V485" i="4"/>
  <c r="B487" i="4" l="1"/>
  <c r="V486" i="4"/>
  <c r="B488" i="4" l="1"/>
  <c r="V487" i="4"/>
  <c r="B489" i="4" l="1"/>
  <c r="V488" i="4"/>
  <c r="B490" i="4" l="1"/>
  <c r="V489" i="4"/>
  <c r="V490" i="4" l="1"/>
  <c r="B491" i="4"/>
  <c r="V491" i="4" l="1"/>
  <c r="B492" i="4"/>
  <c r="B493" i="4" l="1"/>
  <c r="V492" i="4"/>
  <c r="B494" i="4" l="1"/>
  <c r="V493" i="4"/>
  <c r="B495" i="4" l="1"/>
  <c r="V494" i="4"/>
  <c r="V495" i="4" l="1"/>
  <c r="B496" i="4"/>
  <c r="V496" i="4" l="1"/>
  <c r="B497" i="4"/>
  <c r="V497" i="4" l="1"/>
  <c r="B498" i="4"/>
  <c r="V498" i="4" l="1"/>
  <c r="B499" i="4"/>
  <c r="V499" i="4" l="1"/>
  <c r="B500" i="4"/>
  <c r="V500" i="4" l="1"/>
  <c r="B501" i="4"/>
  <c r="V501" i="4" l="1"/>
  <c r="B502" i="4"/>
  <c r="B503" i="4" l="1"/>
  <c r="V502" i="4"/>
  <c r="B504" i="4" l="1"/>
  <c r="V503" i="4"/>
  <c r="V504" i="4" l="1"/>
  <c r="B505" i="4"/>
  <c r="V505" i="4" l="1"/>
  <c r="B506" i="4"/>
  <c r="B507" i="4" l="1"/>
  <c r="V506" i="4"/>
  <c r="V507" i="4" l="1"/>
  <c r="B508" i="4"/>
  <c r="V508" i="4" l="1"/>
  <c r="B509" i="4"/>
  <c r="B510" i="4" l="1"/>
  <c r="V509" i="4"/>
  <c r="B511" i="4" l="1"/>
  <c r="V510" i="4"/>
  <c r="B512" i="4" l="1"/>
  <c r="V511" i="4"/>
  <c r="B513" i="4" l="1"/>
  <c r="V512" i="4"/>
  <c r="B514" i="4" l="1"/>
  <c r="V513" i="4"/>
  <c r="V514" i="4" l="1"/>
  <c r="B515" i="4"/>
  <c r="V515" i="4" l="1"/>
  <c r="B516" i="4"/>
  <c r="V516" i="4" l="1"/>
  <c r="B517" i="4"/>
  <c r="V517" i="4" l="1"/>
  <c r="B518" i="4"/>
  <c r="V518" i="4" l="1"/>
  <c r="B519" i="4"/>
  <c r="B520" i="4" l="1"/>
  <c r="V519" i="4"/>
  <c r="B521" i="4" l="1"/>
  <c r="V520" i="4"/>
  <c r="B522" i="4" l="1"/>
  <c r="V521" i="4"/>
  <c r="B523" i="4" l="1"/>
  <c r="V522" i="4"/>
  <c r="B524" i="4" l="1"/>
  <c r="V523" i="4"/>
  <c r="V524" i="4" l="1"/>
  <c r="B525" i="4"/>
  <c r="B526" i="4" l="1"/>
  <c r="V525" i="4"/>
  <c r="B527" i="4" l="1"/>
  <c r="V526" i="4"/>
  <c r="B528" i="4" l="1"/>
  <c r="V527" i="4"/>
  <c r="V528" i="4" l="1"/>
  <c r="B529" i="4"/>
  <c r="B530" i="4" l="1"/>
  <c r="V529" i="4"/>
  <c r="B531" i="4" l="1"/>
  <c r="V530" i="4"/>
  <c r="V531" i="4" l="1"/>
  <c r="B532" i="4"/>
  <c r="B533" i="4" l="1"/>
  <c r="V532" i="4"/>
  <c r="V533" i="4" l="1"/>
  <c r="B534" i="4"/>
  <c r="V534" i="4" l="1"/>
  <c r="B535" i="4"/>
  <c r="V535" i="4" l="1"/>
  <c r="B536" i="4"/>
  <c r="B537" i="4" l="1"/>
  <c r="V536" i="4"/>
  <c r="B538" i="4" l="1"/>
  <c r="V537" i="4"/>
  <c r="B539" i="4" l="1"/>
  <c r="V538" i="4"/>
  <c r="V539" i="4" l="1"/>
  <c r="B540" i="4"/>
  <c r="V540" i="4" l="1"/>
  <c r="B541" i="4"/>
  <c r="V541" i="4" l="1"/>
  <c r="B542" i="4"/>
  <c r="B543" i="4" l="1"/>
  <c r="V542" i="4"/>
  <c r="V543" i="4" l="1"/>
  <c r="B544" i="4"/>
  <c r="B545" i="4" l="1"/>
  <c r="V544" i="4"/>
  <c r="B546" i="4" l="1"/>
  <c r="V545" i="4"/>
  <c r="V546" i="4" l="1"/>
  <c r="B547" i="4"/>
  <c r="B548" i="4" l="1"/>
  <c r="V547" i="4"/>
  <c r="V548" i="4" l="1"/>
  <c r="B549" i="4"/>
  <c r="V549" i="4" l="1"/>
  <c r="B550" i="4"/>
  <c r="V550" i="4" l="1"/>
  <c r="B551" i="4"/>
  <c r="V551" i="4" l="1"/>
  <c r="B552" i="4"/>
  <c r="V552" i="4" l="1"/>
  <c r="B553" i="4"/>
  <c r="B554" i="4" l="1"/>
  <c r="V553" i="4"/>
  <c r="B555" i="4" l="1"/>
  <c r="V554" i="4"/>
  <c r="V555" i="4" l="1"/>
  <c r="B556" i="4"/>
  <c r="V556" i="4" l="1"/>
  <c r="B557" i="4"/>
  <c r="V557" i="4" l="1"/>
  <c r="B558" i="4"/>
  <c r="B559" i="4" l="1"/>
  <c r="V558" i="4"/>
  <c r="B560" i="4" l="1"/>
  <c r="V559" i="4"/>
  <c r="B561" i="4" l="1"/>
  <c r="V560" i="4"/>
  <c r="V561" i="4" l="1"/>
  <c r="B562" i="4"/>
  <c r="V562" i="4" l="1"/>
  <c r="B563" i="4"/>
  <c r="V563" i="4" l="1"/>
  <c r="B564" i="4"/>
  <c r="V564" i="4" l="1"/>
  <c r="B565" i="4"/>
  <c r="V565" i="4" l="1"/>
  <c r="B566" i="4"/>
  <c r="V566" i="4" l="1"/>
  <c r="B567" i="4"/>
  <c r="V567" i="4" l="1"/>
  <c r="B568" i="4"/>
  <c r="V568" i="4" l="1"/>
  <c r="B569" i="4"/>
  <c r="V569" i="4" l="1"/>
  <c r="B570" i="4"/>
  <c r="B571" i="4" l="1"/>
  <c r="V570" i="4"/>
  <c r="V571" i="4" l="1"/>
  <c r="B572" i="4"/>
  <c r="V572" i="4" l="1"/>
  <c r="B573" i="4"/>
  <c r="B574" i="4" l="1"/>
  <c r="V573" i="4"/>
  <c r="B575" i="4" l="1"/>
  <c r="V574" i="4"/>
  <c r="B576" i="4" l="1"/>
  <c r="V575" i="4"/>
  <c r="V576" i="4" l="1"/>
  <c r="B577" i="4"/>
  <c r="B578" i="4" l="1"/>
  <c r="V577" i="4"/>
  <c r="B579" i="4" l="1"/>
  <c r="V578" i="4"/>
  <c r="B580" i="4" l="1"/>
  <c r="V579" i="4"/>
  <c r="B581" i="4" l="1"/>
  <c r="V580" i="4"/>
  <c r="B582" i="4" l="1"/>
  <c r="V581" i="4"/>
  <c r="B583" i="4" l="1"/>
  <c r="V582" i="4"/>
  <c r="B584" i="4" l="1"/>
  <c r="V583" i="4"/>
  <c r="V584" i="4" l="1"/>
  <c r="B585" i="4"/>
  <c r="V585" i="4" l="1"/>
  <c r="B586" i="4"/>
  <c r="B587" i="4" l="1"/>
  <c r="V586" i="4"/>
  <c r="B588" i="4" l="1"/>
  <c r="V587" i="4"/>
  <c r="V588" i="4" l="1"/>
  <c r="B589" i="4"/>
  <c r="B590" i="4" l="1"/>
  <c r="V589" i="4"/>
  <c r="B591" i="4" l="1"/>
  <c r="V590" i="4"/>
  <c r="B592" i="4" l="1"/>
  <c r="V591" i="4"/>
  <c r="V592" i="4" l="1"/>
  <c r="B593" i="4"/>
  <c r="V593" i="4" l="1"/>
  <c r="B594" i="4"/>
  <c r="V594" i="4" l="1"/>
  <c r="B595" i="4"/>
  <c r="B596" i="4" l="1"/>
  <c r="V595" i="4"/>
  <c r="V596" i="4" l="1"/>
  <c r="B597" i="4"/>
  <c r="V597" i="4" l="1"/>
  <c r="B598" i="4"/>
  <c r="B599" i="4" l="1"/>
  <c r="V598" i="4"/>
  <c r="V599" i="4" l="1"/>
  <c r="B600" i="4"/>
  <c r="V600" i="4" l="1"/>
  <c r="B601" i="4"/>
  <c r="V601" i="4" l="1"/>
  <c r="B602" i="4"/>
  <c r="V602" i="4" l="1"/>
  <c r="B603" i="4"/>
  <c r="B604" i="4" l="1"/>
  <c r="V603" i="4"/>
  <c r="B605" i="4" l="1"/>
  <c r="V604" i="4"/>
  <c r="V605" i="4" l="1"/>
  <c r="B606" i="4"/>
  <c r="V606" i="4" l="1"/>
  <c r="B607" i="4"/>
  <c r="B608" i="4" l="1"/>
  <c r="V607" i="4"/>
  <c r="V608" i="4" l="1"/>
  <c r="B609" i="4"/>
  <c r="V609" i="4" l="1"/>
  <c r="B610" i="4"/>
  <c r="B611" i="4" l="1"/>
  <c r="V610" i="4"/>
  <c r="V611" i="4" l="1"/>
  <c r="B612" i="4"/>
  <c r="B613" i="4" l="1"/>
  <c r="V612" i="4"/>
  <c r="V613" i="4" l="1"/>
  <c r="B614" i="4"/>
  <c r="V614" i="4" l="1"/>
  <c r="B615" i="4"/>
  <c r="B616" i="4" l="1"/>
  <c r="V615" i="4"/>
  <c r="V616" i="4" l="1"/>
  <c r="B617" i="4"/>
  <c r="V617" i="4" l="1"/>
  <c r="B618" i="4"/>
  <c r="V618" i="4" l="1"/>
  <c r="B619" i="4"/>
  <c r="V619" i="4" l="1"/>
  <c r="B620" i="4"/>
  <c r="V620" i="4" l="1"/>
  <c r="B621" i="4"/>
  <c r="B622" i="4" l="1"/>
  <c r="V621" i="4"/>
  <c r="V622" i="4" l="1"/>
  <c r="B623" i="4"/>
  <c r="V623" i="4" l="1"/>
  <c r="B624" i="4"/>
  <c r="B625" i="4" l="1"/>
  <c r="V624" i="4"/>
  <c r="V625" i="4" l="1"/>
  <c r="B626" i="4"/>
  <c r="V626" i="4" l="1"/>
  <c r="B627" i="4"/>
  <c r="B628" i="4" l="1"/>
  <c r="V627" i="4"/>
  <c r="V628" i="4" l="1"/>
  <c r="B629" i="4"/>
  <c r="V629" i="4" l="1"/>
  <c r="B630" i="4"/>
  <c r="V630" i="4" l="1"/>
  <c r="B631" i="4"/>
  <c r="V631" i="4" l="1"/>
  <c r="B632" i="4"/>
  <c r="B633" i="4" l="1"/>
  <c r="V632" i="4"/>
  <c r="V633" i="4" l="1"/>
  <c r="B634" i="4"/>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l="1"/>
  <c r="V659" i="4"/>
  <c r="V634" i="4"/>
  <c r="V660" i="4" l="1"/>
  <c r="B661" i="4"/>
  <c r="V635" i="4"/>
  <c r="B662" i="4" l="1"/>
  <c r="V661" i="4"/>
  <c r="V636" i="4"/>
  <c r="V662" i="4" l="1"/>
  <c r="B663" i="4"/>
  <c r="V637" i="4"/>
  <c r="V663" i="4" l="1"/>
  <c r="B664" i="4"/>
  <c r="V638" i="4"/>
  <c r="V664" i="4" l="1"/>
  <c r="B665" i="4"/>
  <c r="V639" i="4"/>
  <c r="V665" i="4" l="1"/>
  <c r="B666" i="4"/>
  <c r="V640" i="4"/>
  <c r="V666" i="4" l="1"/>
  <c r="B667" i="4"/>
  <c r="V641" i="4"/>
  <c r="V667" i="4" l="1"/>
  <c r="B668" i="4"/>
  <c r="V642" i="4"/>
  <c r="B669" i="4" l="1"/>
  <c r="V668" i="4"/>
  <c r="V643" i="4"/>
  <c r="V669" i="4" l="1"/>
  <c r="B670" i="4"/>
  <c r="V644" i="4"/>
  <c r="V670" i="4" l="1"/>
  <c r="B671" i="4"/>
  <c r="V645" i="4"/>
  <c r="V671" i="4" l="1"/>
  <c r="B672" i="4"/>
  <c r="V646" i="4"/>
  <c r="B673" i="4" l="1"/>
  <c r="V672" i="4"/>
  <c r="V647" i="4"/>
  <c r="V673" i="4" l="1"/>
  <c r="B674" i="4"/>
  <c r="V648" i="4"/>
  <c r="V674" i="4" l="1"/>
  <c r="B675" i="4"/>
  <c r="V649" i="4"/>
  <c r="B676" i="4" l="1"/>
  <c r="V675" i="4"/>
  <c r="V650" i="4"/>
  <c r="V676" i="4" l="1"/>
  <c r="B677" i="4"/>
  <c r="V651" i="4"/>
  <c r="V677" i="4" l="1"/>
  <c r="B678" i="4"/>
  <c r="V652" i="4"/>
  <c r="B679" i="4" l="1"/>
  <c r="V678" i="4"/>
  <c r="V653" i="4"/>
  <c r="V679" i="4" l="1"/>
  <c r="B680" i="4"/>
  <c r="V654" i="4"/>
  <c r="V680" i="4" l="1"/>
  <c r="B681" i="4"/>
  <c r="V655" i="4"/>
  <c r="V681" i="4" l="1"/>
  <c r="B682" i="4"/>
  <c r="V656" i="4"/>
  <c r="V682" i="4" l="1"/>
  <c r="B683" i="4"/>
  <c r="V657" i="4"/>
  <c r="V658" i="4"/>
  <c r="V683" i="4" l="1"/>
  <c r="B684" i="4"/>
  <c r="B685" i="4" l="1"/>
  <c r="V684" i="4"/>
  <c r="V685" i="4" l="1"/>
  <c r="B686" i="4"/>
  <c r="V686" i="4" l="1"/>
  <c r="B687" i="4"/>
  <c r="V687" i="4" l="1"/>
  <c r="B688" i="4"/>
  <c r="V688" i="4" l="1"/>
  <c r="B689" i="4"/>
  <c r="B690" i="4" l="1"/>
  <c r="V689" i="4"/>
  <c r="B691" i="4" l="1"/>
  <c r="V690" i="4"/>
  <c r="V691" i="4" l="1"/>
  <c r="B692" i="4"/>
  <c r="V692" i="4" l="1"/>
  <c r="B693" i="4"/>
  <c r="V693" i="4" l="1"/>
  <c r="B694" i="4"/>
  <c r="V694" i="4" l="1"/>
  <c r="B695" i="4"/>
  <c r="B696" i="4" l="1"/>
  <c r="V695" i="4"/>
  <c r="V696" i="4" l="1"/>
  <c r="B697" i="4"/>
  <c r="V697" i="4" l="1"/>
  <c r="B698" i="4"/>
  <c r="V698" i="4" l="1"/>
  <c r="B699" i="4"/>
  <c r="B700" i="4" l="1"/>
  <c r="V699" i="4"/>
  <c r="V700" i="4" l="1"/>
  <c r="B701" i="4"/>
  <c r="V701" i="4" l="1"/>
  <c r="B702" i="4"/>
  <c r="V702" i="4" l="1"/>
  <c r="B703" i="4"/>
  <c r="B704" i="4" l="1"/>
  <c r="V703" i="4"/>
  <c r="V704" i="4" l="1"/>
  <c r="B705" i="4"/>
  <c r="V705" i="4" l="1"/>
  <c r="B706" i="4"/>
  <c r="B707" i="4" l="1"/>
  <c r="V706" i="4"/>
  <c r="B708" i="4" l="1"/>
  <c r="V707" i="4"/>
  <c r="V708" i="4" l="1"/>
  <c r="B709" i="4"/>
  <c r="V709" i="4" l="1"/>
  <c r="B710" i="4"/>
  <c r="B711" i="4" l="1"/>
  <c r="V710" i="4"/>
  <c r="B712" i="4" l="1"/>
  <c r="V711" i="4"/>
  <c r="V712" i="4" l="1"/>
  <c r="B713" i="4"/>
  <c r="V713" i="4" l="1"/>
  <c r="B714" i="4"/>
  <c r="B715" i="4" l="1"/>
  <c r="V714" i="4"/>
  <c r="B716" i="4" l="1"/>
  <c r="V715" i="4"/>
  <c r="V716" i="4" l="1"/>
  <c r="B717" i="4"/>
  <c r="V717" i="4" l="1"/>
  <c r="B718" i="4"/>
  <c r="B719" i="4" l="1"/>
  <c r="V718" i="4"/>
  <c r="B720" i="4" l="1"/>
  <c r="V719" i="4"/>
  <c r="V720" i="4" l="1"/>
  <c r="B721" i="4"/>
  <c r="V721" i="4" l="1"/>
  <c r="B722" i="4"/>
  <c r="B723" i="4" l="1"/>
  <c r="V722" i="4"/>
  <c r="B724" i="4" l="1"/>
  <c r="V723" i="4"/>
  <c r="V724" i="4" l="1"/>
  <c r="B725" i="4"/>
  <c r="V725" i="4" l="1"/>
  <c r="B726" i="4"/>
  <c r="B727" i="4" l="1"/>
  <c r="V726" i="4"/>
  <c r="B728" i="4" l="1"/>
  <c r="V727" i="4"/>
  <c r="B729" i="4" l="1"/>
  <c r="V728" i="4"/>
  <c r="V729" i="4" l="1"/>
  <c r="B730" i="4"/>
  <c r="V730" i="4" l="1"/>
  <c r="B731" i="4"/>
  <c r="B732" i="4" l="1"/>
  <c r="V731" i="4"/>
  <c r="B733" i="4" l="1"/>
  <c r="V732" i="4"/>
  <c r="B734" i="4" l="1"/>
  <c r="V733" i="4"/>
  <c r="B735" i="4" l="1"/>
  <c r="V734" i="4"/>
  <c r="B736" i="4" l="1"/>
  <c r="V735" i="4"/>
  <c r="V736" i="4" l="1"/>
  <c r="B737" i="4"/>
  <c r="V737" i="4" l="1"/>
  <c r="B738" i="4"/>
  <c r="B739" i="4" l="1"/>
  <c r="V738" i="4"/>
  <c r="B740" i="4" l="1"/>
  <c r="V739" i="4"/>
  <c r="V740" i="4" l="1"/>
  <c r="B741" i="4"/>
  <c r="V741" i="4" l="1"/>
  <c r="B742" i="4"/>
  <c r="B743" i="4" l="1"/>
  <c r="V742" i="4"/>
  <c r="V743" i="4" l="1"/>
  <c r="B744" i="4"/>
  <c r="V744" i="4" l="1"/>
  <c r="B745" i="4"/>
  <c r="V745" i="4" l="1"/>
  <c r="B746" i="4"/>
  <c r="B747" i="4" l="1"/>
  <c r="V746" i="4"/>
  <c r="B748" i="4" l="1"/>
  <c r="V747" i="4"/>
  <c r="V748" i="4" l="1"/>
  <c r="B749" i="4"/>
  <c r="V749" i="4" l="1"/>
  <c r="B750" i="4"/>
  <c r="V750" i="4" l="1"/>
  <c r="B751" i="4"/>
  <c r="B752" i="4" l="1"/>
  <c r="V751" i="4"/>
  <c r="B753" i="4" l="1"/>
  <c r="B754" i="4" s="1"/>
  <c r="V752" i="4"/>
  <c r="B755" i="4" l="1"/>
  <c r="V754" i="4"/>
  <c r="V753" i="4"/>
  <c r="B756" i="4" l="1"/>
  <c r="V755" i="4"/>
  <c r="B757" i="4" l="1"/>
  <c r="V756" i="4"/>
  <c r="B758" i="4" l="1"/>
  <c r="V757" i="4"/>
  <c r="B759" i="4" l="1"/>
  <c r="V758" i="4"/>
  <c r="B760" i="4" l="1"/>
  <c r="V759" i="4"/>
  <c r="B761" i="4" l="1"/>
  <c r="V760" i="4"/>
  <c r="B762" i="4" l="1"/>
  <c r="V761" i="4"/>
  <c r="B763" i="4" l="1"/>
  <c r="V762" i="4"/>
  <c r="B764" i="4" l="1"/>
  <c r="V763" i="4"/>
  <c r="B765" i="4" l="1"/>
  <c r="V764" i="4"/>
  <c r="B766" i="4" l="1"/>
  <c r="V765" i="4"/>
  <c r="B767" i="4" l="1"/>
  <c r="V766" i="4"/>
  <c r="B768" i="4" l="1"/>
  <c r="V767" i="4"/>
  <c r="B769" i="4" l="1"/>
  <c r="V768" i="4"/>
  <c r="B770" i="4" l="1"/>
  <c r="V769" i="4"/>
  <c r="B771" i="4" l="1"/>
  <c r="V770" i="4"/>
  <c r="B772" i="4" l="1"/>
  <c r="V771" i="4"/>
  <c r="B773" i="4" l="1"/>
  <c r="V772" i="4"/>
  <c r="B774" i="4" l="1"/>
  <c r="V773" i="4"/>
  <c r="B775" i="4" l="1"/>
  <c r="V774" i="4"/>
  <c r="B776" i="4" l="1"/>
  <c r="V776" i="4" s="1"/>
  <c r="V775" i="4"/>
</calcChain>
</file>

<file path=xl/sharedStrings.xml><?xml version="1.0" encoding="utf-8"?>
<sst xmlns="http://schemas.openxmlformats.org/spreadsheetml/2006/main" count="21180" uniqueCount="2878">
  <si>
    <t>id</t>
  </si>
  <si>
    <t>coleccion</t>
  </si>
  <si>
    <t>sector</t>
  </si>
  <si>
    <t>tema</t>
  </si>
  <si>
    <t>contenido</t>
  </si>
  <si>
    <t>escala</t>
  </si>
  <si>
    <t>territorio</t>
  </si>
  <si>
    <t>temporalidad</t>
  </si>
  <si>
    <t>unidad_medida</t>
  </si>
  <si>
    <t>fuente</t>
  </si>
  <si>
    <t>titulo</t>
  </si>
  <si>
    <t>descripcion_larga</t>
  </si>
  <si>
    <t>visualizacion</t>
  </si>
  <si>
    <t>tag</t>
  </si>
  <si>
    <t>Chile</t>
  </si>
  <si>
    <t>Región</t>
  </si>
  <si>
    <t>Antofagasta</t>
  </si>
  <si>
    <t>Recoleta</t>
  </si>
  <si>
    <t>País</t>
  </si>
  <si>
    <t>url</t>
  </si>
  <si>
    <t>Ovalle</t>
  </si>
  <si>
    <t>O'Higgins</t>
  </si>
  <si>
    <t>Filtro Integrado</t>
  </si>
  <si>
    <t>Muestra</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</si>
  <si>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</si>
  <si>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</si>
  <si>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</si>
  <si>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</si>
  <si>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</si>
  <si>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</si>
  <si>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</si>
  <si>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</si>
  <si>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</si>
  <si>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</si>
  <si>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</si>
  <si>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</si>
  <si>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</si>
  <si>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</si>
  <si>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</si>
  <si>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</si>
  <si>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</si>
  <si>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</si>
  <si>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</si>
  <si>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</si>
  <si>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</si>
  <si>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</si>
  <si>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</si>
  <si>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</si>
  <si>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</si>
  <si>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</si>
  <si>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</si>
  <si>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</si>
  <si>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</si>
  <si>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</si>
  <si>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</si>
  <si>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</si>
  <si>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</si>
  <si>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</si>
  <si>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</si>
  <si>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</si>
  <si>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</si>
  <si>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</si>
  <si>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</si>
  <si>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</si>
  <si>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</si>
  <si>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</si>
  <si>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</si>
  <si>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</si>
  <si>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</si>
  <si>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</si>
  <si>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</si>
  <si>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</si>
  <si>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</si>
  <si>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</si>
  <si>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</si>
  <si>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</si>
  <si>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</si>
  <si>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</si>
  <si>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</si>
  <si>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</si>
  <si>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</si>
  <si>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</si>
  <si>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</si>
  <si>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</si>
  <si>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</si>
  <si>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</si>
  <si>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</si>
  <si>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</si>
  <si>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</si>
  <si>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</si>
  <si>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</si>
  <si>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</si>
  <si>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</si>
  <si>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</si>
  <si>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</si>
  <si>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</si>
  <si>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</si>
  <si>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</si>
  <si>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</si>
  <si>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</si>
  <si>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</si>
  <si>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</si>
  <si>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</si>
  <si>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</si>
  <si>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</si>
  <si>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</si>
  <si>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</si>
  <si>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</si>
  <si>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</si>
  <si>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</si>
  <si>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</si>
  <si>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</si>
  <si>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</si>
  <si>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</si>
  <si>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</si>
  <si>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</si>
  <si>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</si>
  <si>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</si>
  <si>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</si>
  <si>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</si>
  <si>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</si>
  <si>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</si>
  <si>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</si>
  <si>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</si>
  <si>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</si>
  <si>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</si>
  <si>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</si>
  <si>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</si>
  <si>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</si>
  <si>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</si>
  <si>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</si>
  <si>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</si>
  <si>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</si>
  <si>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</si>
  <si>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</si>
  <si>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</si>
  <si>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</si>
  <si>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</si>
  <si>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</si>
  <si>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</si>
  <si>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</si>
  <si>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</si>
  <si>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</si>
  <si>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</si>
  <si>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</si>
  <si>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</si>
  <si>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</si>
  <si>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</si>
  <si>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</si>
  <si>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</si>
  <si>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</si>
  <si>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</si>
  <si>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</si>
  <si>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</si>
  <si>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</si>
  <si>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</si>
  <si>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</si>
  <si>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</si>
  <si>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</si>
  <si>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</si>
  <si>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</si>
  <si>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</si>
  <si>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</si>
  <si>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</si>
  <si>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</si>
  <si>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</si>
  <si>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</si>
  <si>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</si>
  <si>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</si>
  <si>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</si>
  <si>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</si>
  <si>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</si>
  <si>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</si>
  <si>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</si>
  <si>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</si>
  <si>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</si>
  <si>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</si>
  <si>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</si>
  <si>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</si>
  <si>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</si>
  <si>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</si>
  <si>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</si>
  <si>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</si>
  <si>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</si>
  <si>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</si>
  <si>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</si>
  <si>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</si>
  <si>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</si>
  <si>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</si>
  <si>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</si>
  <si>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</si>
  <si>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</si>
  <si>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</si>
  <si>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</si>
  <si>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</si>
  <si>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</si>
  <si>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</si>
  <si>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</si>
  <si>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</si>
  <si>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</si>
  <si>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</si>
  <si>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</si>
  <si>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</si>
  <si>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</si>
  <si>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</si>
  <si>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</si>
  <si>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</si>
  <si>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</si>
  <si>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</si>
  <si>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</si>
  <si>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</si>
  <si>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</si>
  <si>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</si>
  <si>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</si>
  <si>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</si>
  <si>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</si>
  <si>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</si>
  <si>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</si>
  <si>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</si>
  <si>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</si>
  <si>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</si>
  <si>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</si>
  <si>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</si>
  <si>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</si>
  <si>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</si>
  <si>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</si>
  <si>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</si>
  <si>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</si>
  <si>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</si>
  <si>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</si>
  <si>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</si>
  <si>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</si>
  <si>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</si>
  <si>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</si>
  <si>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</si>
  <si>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</si>
  <si>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</si>
  <si>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</si>
  <si>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</si>
  <si>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</si>
  <si>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</si>
  <si>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</si>
  <si>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</si>
  <si>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</si>
  <si>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</si>
  <si>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</si>
  <si>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</si>
  <si>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</si>
  <si>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</si>
  <si>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</si>
  <si>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</si>
  <si>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</si>
  <si>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</si>
  <si>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</si>
  <si>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</si>
  <si>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</si>
  <si>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</si>
  <si>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</si>
  <si>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</si>
  <si>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</si>
  <si>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</si>
  <si>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</si>
  <si>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</si>
  <si>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</si>
  <si>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</si>
  <si>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</si>
  <si>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</si>
  <si>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</si>
  <si>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</si>
  <si>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</si>
  <si>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</si>
  <si>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</si>
  <si>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</si>
  <si>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</si>
  <si>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</si>
  <si>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</si>
  <si>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</si>
  <si>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</si>
  <si>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</si>
  <si>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</si>
  <si>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</si>
  <si>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</si>
  <si>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</si>
  <si>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</si>
  <si>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</si>
  <si>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</si>
  <si>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</si>
  <si>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</si>
  <si>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</si>
  <si>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</si>
  <si>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</si>
  <si>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</si>
  <si>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</si>
  <si>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</si>
  <si>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</si>
  <si>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</si>
  <si>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</si>
  <si>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</si>
  <si>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</si>
  <si>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</si>
  <si>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</si>
  <si>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</si>
  <si>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</si>
  <si>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</si>
  <si>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</si>
  <si>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</si>
  <si>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</si>
  <si>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</si>
  <si>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</si>
  <si>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</si>
  <si>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</si>
  <si>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</si>
  <si>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</si>
  <si>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</si>
  <si>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</si>
  <si>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</si>
  <si>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</si>
  <si>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</si>
  <si>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</si>
  <si>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</si>
  <si>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</si>
  <si>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</si>
  <si>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</si>
  <si>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</si>
  <si>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</si>
  <si>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</si>
  <si>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</si>
  <si>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</si>
  <si>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</si>
  <si>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</si>
  <si>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</si>
  <si>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</si>
  <si>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</si>
  <si>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</si>
  <si>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</si>
  <si>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</si>
  <si>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</si>
  <si>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</si>
  <si>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</si>
  <si>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</si>
  <si>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</si>
  <si>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</si>
  <si>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</si>
  <si>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</si>
  <si>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</si>
  <si>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</si>
  <si>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</si>
  <si>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</si>
  <si>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</si>
  <si>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</si>
  <si>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</si>
  <si>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</si>
  <si>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</si>
  <si>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</si>
  <si>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</si>
  <si>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</si>
  <si>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</si>
  <si>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</si>
  <si>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</si>
  <si>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</si>
  <si>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</si>
  <si>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</si>
  <si>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</si>
  <si>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</si>
  <si>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</si>
  <si>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</si>
  <si>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</si>
  <si>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</si>
  <si>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</si>
  <si>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</si>
  <si>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</si>
  <si>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</si>
  <si>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</si>
  <si>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</si>
  <si>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</si>
  <si>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</si>
  <si>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</si>
  <si>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</si>
  <si>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</si>
  <si>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</si>
  <si>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</si>
  <si>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</si>
  <si>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</si>
  <si>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</si>
  <si>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</si>
  <si>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(en blanco)</t>
  </si>
  <si>
    <t>Gráfico Evolución</t>
  </si>
  <si>
    <t>id_tema</t>
  </si>
  <si>
    <t>id_contenido</t>
  </si>
  <si>
    <t>idescala</t>
  </si>
  <si>
    <t>id_muestra</t>
  </si>
  <si>
    <t>idfiltro</t>
  </si>
  <si>
    <t>0001</t>
  </si>
  <si>
    <t>0002</t>
  </si>
  <si>
    <t>id_grafico</t>
  </si>
  <si>
    <t>idterritorio</t>
  </si>
  <si>
    <t>id_territorio</t>
  </si>
  <si>
    <t>cod</t>
  </si>
  <si>
    <t>#1774B9</t>
  </si>
  <si>
    <t>Ninguno</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</si>
  <si>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</si>
  <si>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</si>
  <si>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</si>
  <si>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</si>
  <si>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</si>
  <si>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</si>
  <si>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</si>
  <si>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</si>
  <si>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</si>
  <si>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</si>
  <si>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</si>
  <si>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</si>
  <si>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</si>
  <si>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</si>
  <si>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</si>
  <si>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</si>
  <si>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</si>
  <si>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</si>
  <si>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</si>
  <si>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</si>
  <si>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</si>
  <si>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</si>
  <si>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</si>
  <si>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</si>
  <si>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</si>
  <si>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</si>
  <si>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</si>
  <si>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</si>
  <si>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</si>
  <si>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</si>
  <si>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</si>
  <si>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</si>
  <si>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</si>
  <si>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</si>
  <si>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</si>
  <si>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</si>
  <si>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</si>
  <si>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</si>
  <si>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</si>
  <si>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</si>
  <si>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</si>
  <si>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</si>
  <si>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</si>
  <si>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</si>
  <si>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</si>
  <si>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</si>
  <si>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</si>
  <si>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</si>
  <si>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</si>
  <si>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</si>
  <si>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</si>
  <si>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</si>
  <si>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</si>
  <si>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</si>
  <si>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</si>
  <si>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</si>
  <si>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</si>
  <si>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</si>
  <si>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</si>
  <si>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</si>
  <si>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</si>
  <si>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</si>
  <si>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</si>
  <si>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</si>
  <si>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</si>
  <si>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</si>
  <si>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</si>
  <si>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</si>
  <si>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</si>
  <si>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</si>
  <si>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</si>
  <si>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</si>
  <si>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</si>
  <si>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</si>
  <si>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</si>
  <si>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</si>
  <si>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</si>
  <si>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</si>
  <si>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</si>
  <si>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</si>
  <si>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</si>
  <si>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</si>
  <si>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</si>
  <si>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</si>
  <si>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</si>
  <si>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</si>
  <si>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</si>
  <si>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</si>
  <si>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</si>
  <si>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</si>
  <si>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</si>
  <si>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</si>
  <si>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</si>
  <si>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</si>
  <si>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</si>
  <si>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</si>
  <si>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</si>
  <si>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</si>
  <si>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</si>
  <si>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</si>
  <si>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</si>
  <si>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</si>
  <si>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</si>
  <si>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</si>
  <si>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</si>
  <si>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</si>
  <si>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</si>
  <si>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</si>
  <si>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</si>
  <si>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</si>
  <si>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</si>
  <si>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</si>
  <si>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</si>
  <si>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</si>
  <si>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</si>
  <si>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</si>
  <si>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</si>
  <si>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</si>
  <si>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</si>
  <si>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</si>
  <si>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</si>
  <si>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</si>
  <si>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</si>
  <si>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</si>
  <si>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</si>
  <si>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</si>
  <si>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</si>
  <si>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</si>
  <si>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</si>
  <si>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</si>
  <si>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</si>
  <si>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</si>
  <si>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</si>
  <si>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</si>
  <si>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</si>
  <si>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</si>
  <si>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</si>
  <si>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</si>
  <si>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</si>
  <si>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</si>
  <si>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</si>
  <si>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</si>
  <si>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</si>
  <si>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</si>
  <si>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</si>
  <si>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</si>
  <si>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</si>
  <si>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</si>
  <si>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</si>
  <si>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</si>
  <si>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</si>
  <si>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</si>
  <si>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</si>
  <si>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</si>
  <si>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</si>
  <si>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</si>
  <si>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</si>
  <si>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</si>
  <si>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</si>
  <si>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</si>
  <si>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</si>
  <si>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</si>
  <si>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</si>
  <si>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</si>
  <si>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</si>
  <si>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</si>
  <si>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</si>
  <si>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</si>
  <si>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</si>
  <si>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</si>
  <si>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</si>
  <si>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</si>
  <si>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</si>
  <si>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</si>
  <si>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</si>
  <si>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</si>
  <si>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</si>
  <si>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</si>
  <si>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</si>
  <si>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</si>
  <si>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</si>
  <si>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</si>
  <si>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</si>
  <si>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</si>
  <si>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</si>
  <si>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</si>
  <si>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</si>
  <si>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</si>
  <si>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</si>
  <si>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</si>
  <si>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</si>
  <si>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</si>
  <si>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</si>
  <si>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</si>
  <si>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</si>
  <si>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</si>
  <si>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</si>
  <si>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</si>
  <si>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</si>
  <si>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</si>
  <si>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</si>
  <si>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</si>
  <si>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</si>
  <si>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</si>
  <si>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</si>
  <si>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</si>
  <si>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</si>
  <si>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</si>
  <si>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</si>
  <si>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</si>
  <si>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</si>
  <si>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</si>
  <si>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</si>
  <si>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</si>
  <si>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</si>
  <si>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</si>
  <si>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</si>
  <si>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</si>
  <si>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</si>
  <si>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</si>
  <si>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</si>
  <si>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</si>
  <si>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</si>
  <si>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</si>
  <si>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</si>
  <si>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</si>
  <si>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</si>
  <si>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</si>
  <si>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</si>
  <si>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</si>
  <si>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</si>
  <si>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</si>
  <si>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</si>
  <si>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</si>
  <si>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</si>
  <si>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</si>
  <si>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</si>
  <si>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</si>
  <si>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</si>
  <si>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</si>
  <si>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</si>
  <si>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</si>
  <si>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</si>
  <si>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</si>
  <si>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</si>
  <si>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Economía</t>
  </si>
  <si>
    <t>Índice de Producción</t>
  </si>
  <si>
    <t>Minería</t>
  </si>
  <si>
    <t>Índice de Producción Minera</t>
  </si>
  <si>
    <t>Periodo 2014-2021 (mensual)</t>
  </si>
  <si>
    <t>Índice</t>
  </si>
  <si>
    <t>Instituto Nacional de Estadísticas (INE)</t>
  </si>
  <si>
    <t>https://analytics.zoho.com/open-view/2395394000008086091</t>
  </si>
  <si>
    <t>Índice de Producción de Minería Metálica</t>
  </si>
  <si>
    <t>https://analytics.zoho.com/open-view/2395394000008053557</t>
  </si>
  <si>
    <t>Índice de Producción de Minería No Metálica</t>
  </si>
  <si>
    <t>https://analytics.zoho.com/open-view/2395394000008080800</t>
  </si>
  <si>
    <t>Carbón</t>
  </si>
  <si>
    <t>Producción de Carbón</t>
  </si>
  <si>
    <t>toneladas (t)</t>
  </si>
  <si>
    <t>https://analytics.zoho.com/open-view/2395394000008086464</t>
  </si>
  <si>
    <t>Cloruro de Sodio</t>
  </si>
  <si>
    <t>Producción de Cloruro de Sodio</t>
  </si>
  <si>
    <t>https://analytics.zoho.com/open-view/2395394000008087059</t>
  </si>
  <si>
    <t>Cobre</t>
  </si>
  <si>
    <t>Producción de Cobre</t>
  </si>
  <si>
    <t>toneladas métricas de fino (tmf)</t>
  </si>
  <si>
    <t>https://analytics.zoho.com/open-view/2395394000008086867</t>
  </si>
  <si>
    <t>Hierro</t>
  </si>
  <si>
    <t>Producción de Hierro</t>
  </si>
  <si>
    <t>toneladas de mineral (tm)</t>
  </si>
  <si>
    <t>https://analytics.zoho.com/open-view/2395394000008087414</t>
  </si>
  <si>
    <t>Oro</t>
  </si>
  <si>
    <t>Producción de Oro</t>
  </si>
  <si>
    <t>kilógramos de fino contenido (kgf)</t>
  </si>
  <si>
    <t>https://analytics.zoho.com/open-view/2395394000008087966</t>
  </si>
  <si>
    <t>Molibdeno</t>
  </si>
  <si>
    <t>Producción de Molibdeno</t>
  </si>
  <si>
    <t>https://analytics.zoho.com/open-view/2395394000008087732</t>
  </si>
  <si>
    <t>Plata</t>
  </si>
  <si>
    <t>Producción de Plata</t>
  </si>
  <si>
    <t>https://analytics.zoho.com/open-view/2395394000008088380</t>
  </si>
  <si>
    <t>Viviendas</t>
  </si>
  <si>
    <t>Construcción</t>
  </si>
  <si>
    <t>Viviendas Autorizadas</t>
  </si>
  <si>
    <t>Número de Viviendas (unidades)</t>
  </si>
  <si>
    <t>Evolución Mensual del Número de Viviendas Autorizadas para Construcción a Escala Nacional</t>
  </si>
  <si>
    <t>https://analytics.zoho.com/open-view/2395394000008211379</t>
  </si>
  <si>
    <t>Fecha</t>
  </si>
  <si>
    <t>Evolución del Índice de Producción Minera en la Región de Tarapacá, durante el Periodo 2014-2021 (mensual)</t>
  </si>
  <si>
    <t>https://analytics.zoho.com/open-view/2395394000008086867?ZOHO_CRITERIA=%22Consolidado_Estadisticas_Regionales_New%22.%22C%C3%B3digo%20regi%C3%B3n%22%3D1</t>
  </si>
  <si>
    <t>Evolución del Índice de Producción Minera en la Región de Antofagasta, durante el Periodo 2014-2021 (mensual)</t>
  </si>
  <si>
    <t>https://analytics.zoho.com/open-view/2395394000008086867?ZOHO_CRITERIA=%22Consolidado_Estadisticas_Regionales_New%22.%22C%C3%B3digo%20regi%C3%B3n%22%3D2</t>
  </si>
  <si>
    <t>Evolución del Índice de Producción Minera en la Región de Atacama, durante el Periodo 2014-2021 (mensual)</t>
  </si>
  <si>
    <t>https://analytics.zoho.com/open-view/2395394000008086867?ZOHO_CRITERIA=%22Consolidado_Estadisticas_Regionales_New%22.%22C%C3%B3digo%20regi%C3%B3n%22%3D3</t>
  </si>
  <si>
    <t>Evolución del Índice de Producción Minera en la Región de Coquimbo, durante el Periodo 2014-2021 (mensual)</t>
  </si>
  <si>
    <t>https://analytics.zoho.com/open-view/2395394000008086867?ZOHO_CRITERIA=%22Consolidado_Estadisticas_Regionales_New%22.%22C%C3%B3digo%20regi%C3%B3n%22%3D4</t>
  </si>
  <si>
    <t>Evolución de la Producción de Cobre en la Región de Tarapacá, durante el Periodo 2014-2021 (mensual)</t>
  </si>
  <si>
    <t>Evolución de la Producción de Cobre en la Región de Antofagasta, durante el Periodo 2014-2021 (mensual)</t>
  </si>
  <si>
    <t>Evolución de la Producción de Cobre en la Región de Atacama, durante el Periodo 2014-2021 (mensual)</t>
  </si>
  <si>
    <t>Evolución de la Producción de Cobre en la Región de Coquimbo, durante el Periodo 2014-2021 (mensual)</t>
  </si>
  <si>
    <t>Evolución de la Producción de Cobre en la Región de Valparaíso, durante el Periodo 2014-2021 (mensual)</t>
  </si>
  <si>
    <t>https://analytics.zoho.com/open-view/2395394000008086867?ZOHO_CRITERIA=%22Consolidado_Estadisticas_Regionales_New%22.%22C%C3%B3digo%20regi%C3%B3n%22%3D5</t>
  </si>
  <si>
    <t>Evolución de la Producción de Oro a Escala Nacional Región de Antofagasta, durante el Periodo 2014-2021 (mensual)</t>
  </si>
  <si>
    <t>https://analytics.zoho.com/open-view/2395394000008087966?ZOHO_CRITERIA=%22Consolidado_Estadisticas_Regionales_New%22.%22C%C3%B3digo%20regi%C3%B3n%22%3D2</t>
  </si>
  <si>
    <t>Evolución de la Producción de Oro a Escala Nacional Región de Atacama, durante el Periodo 2014-2021 (mensual)</t>
  </si>
  <si>
    <t>https://analytics.zoho.com/open-view/2395394000008087966?ZOHO_CRITERIA=%22Consolidado_Estadisticas_Regionales_New%22.%22C%C3%B3digo%20regi%C3%B3n%22%3D3</t>
  </si>
  <si>
    <t>Evolución de la Producción de Oro a Escala Nacional Región de Coquimbo, durante el Periodo 2014-2021 (mensual)</t>
  </si>
  <si>
    <t>https://analytics.zoho.com/open-view/2395394000008087966?ZOHO_CRITERIA=%22Consolidado_Estadisticas_Regionales_New%22.%22C%C3%B3digo%20regi%C3%B3n%22%3D4</t>
  </si>
  <si>
    <t>Evolución de la Producción de Plata para la Región de Antofagasta, durante el Periodo 2014-2021 (mensual)</t>
  </si>
  <si>
    <t>https://analytics.zoho.com/open-view/2395394000008088380?ZOHO_CRITERIA=%22Consolidado_Estadisticas_Regionales_New%22.%22C%C3%B3digo%20regi%C3%B3n%22%3D2</t>
  </si>
  <si>
    <t>Evolución de la Producción de Plata para la Región de Atacama, durante el Periodo 2014-2021 (mensual)</t>
  </si>
  <si>
    <t>https://analytics.zoho.com/open-view/2395394000008088380?ZOHO_CRITERIA=%22Consolidado_Estadisticas_Regionales_New%22.%22C%C3%B3digo%20regi%C3%B3n%22%3D3</t>
  </si>
  <si>
    <t>Evolución de la Producción de Plata para la Región de Coquimbo, durante el Periodo 2014-2021 (mensual)</t>
  </si>
  <si>
    <t>https://analytics.zoho.com/open-view/2395394000008088380?ZOHO_CRITERIA=%22Consolidado_Estadisticas_Regionales_New%22.%22C%C3%B3digo%20regi%C3%B3n%22%3D4</t>
  </si>
  <si>
    <t>Evolución de la Producción de Plata para la Región de Valparaíso, durante el Periodo 2014-2021 (mensual)</t>
  </si>
  <si>
    <t>https://analytics.zoho.com/open-view/2395394000008088380?ZOHO_CRITERIA=%22Consolidado_Estadisticas_Regionales_New%22.%22C%C3%B3digo%20regi%C3%B3n%22%3D5</t>
  </si>
  <si>
    <t>Evolución Mensual del Número de Viviendas Autorizadas para Construcción en la Región de Tarapacá</t>
  </si>
  <si>
    <t>https://analytics.zoho.com/open-view/2395394000008211894?ZOHO_CRITERIA=%22Consolidado_Estadisticas_Regionales_New%22.%22C%C3%B3digo%20regi%C3%B3n%22%3D1</t>
  </si>
  <si>
    <t>Evolución Mensual del Número de Viviendas Autorizadas para Construcción en la Región de Antofagasta</t>
  </si>
  <si>
    <t>https://analytics.zoho.com/open-view/2395394000008211894?ZOHO_CRITERIA=%22Consolidado_Estadisticas_Regionales_New%22.%22C%C3%B3digo%20regi%C3%B3n%22%3D2</t>
  </si>
  <si>
    <t>Evolución Mensual del Número de Viviendas Autorizadas para Construcción en la Región de Atacama</t>
  </si>
  <si>
    <t>https://analytics.zoho.com/open-view/2395394000008211894?ZOHO_CRITERIA=%22Consolidado_Estadisticas_Regionales_New%22.%22C%C3%B3digo%20regi%C3%B3n%22%3D3</t>
  </si>
  <si>
    <t>Evolución Mensual del Número de Viviendas Autorizadas para Construcción en la Región de Coquimbo</t>
  </si>
  <si>
    <t>https://analytics.zoho.com/open-view/2395394000008211894?ZOHO_CRITERIA=%22Consolidado_Estadisticas_Regionales_New%22.%22C%C3%B3digo%20regi%C3%B3n%22%3D4</t>
  </si>
  <si>
    <t>Evolución Mensual del Número de Viviendas Autorizadas para Construcción en la Región de Valparaíso</t>
  </si>
  <si>
    <t>https://analytics.zoho.com/open-view/2395394000008211894?ZOHO_CRITERIA=%22Consolidado_Estadisticas_Regionales_New%22.%22C%C3%B3digo%20regi%C3%B3n%22%3D5</t>
  </si>
  <si>
    <t>Evolución Mensual del Número de Viviendas Autorizadas para Construcción en la Región de O'Higgins</t>
  </si>
  <si>
    <t>https://analytics.zoho.com/open-view/2395394000008211894?ZOHO_CRITERIA=%22Consolidado_Estadisticas_Regionales_New%22.%22C%C3%B3digo%20regi%C3%B3n%22%3D6</t>
  </si>
  <si>
    <t>Evolución Mensual del Número de Viviendas Autorizadas para Construcción en la Región de Maule</t>
  </si>
  <si>
    <t>https://analytics.zoho.com/open-view/2395394000008211894?ZOHO_CRITERIA=%22Consolidado_Estadisticas_Regionales_New%22.%22C%C3%B3digo%20regi%C3%B3n%22%3D7</t>
  </si>
  <si>
    <t>Evolución Mensual del Número de Viviendas Autorizadas para Construcción en la Región del Biobío</t>
  </si>
  <si>
    <t>https://analytics.zoho.com/open-view/2395394000008211894?ZOHO_CRITERIA=%22Consolidado_Estadisticas_Regionales_New%22.%22C%C3%B3digo%20regi%C3%B3n%22%3D8</t>
  </si>
  <si>
    <t>Evolución Mensual del Número de Viviendas Autorizadas para Construcción en la Región de La Araucanía</t>
  </si>
  <si>
    <t>https://analytics.zoho.com/open-view/2395394000008211894?ZOHO_CRITERIA=%22Consolidado_Estadisticas_Regionales_New%22.%22C%C3%B3digo%20regi%C3%B3n%22%3D9</t>
  </si>
  <si>
    <t>Evolución Mensual del Número de Viviendas Autorizadas para Construcción en la Región de Los Lagos</t>
  </si>
  <si>
    <t>https://analytics.zoho.com/open-view/2395394000008211894?ZOHO_CRITERIA=%22Consolidado_Estadisticas_Regionales_New%22.%22C%C3%B3digo%20regi%C3%B3n%22%3D10</t>
  </si>
  <si>
    <t>Evolución Mensual del Número de Viviendas Autorizadas para Construcción en la Región de Aysén</t>
  </si>
  <si>
    <t>https://analytics.zoho.com/open-view/2395394000008211894?ZOHO_CRITERIA=%22Consolidado_Estadisticas_Regionales_New%22.%22C%C3%B3digo%20regi%C3%B3n%22%3D11</t>
  </si>
  <si>
    <t>Evolución Mensual del Número de Viviendas Autorizadas para Construcción en la Región de Magallanes</t>
  </si>
  <si>
    <t>https://analytics.zoho.com/open-view/2395394000008211894?ZOHO_CRITERIA=%22Consolidado_Estadisticas_Regionales_New%22.%22C%C3%B3digo%20regi%C3%B3n%22%3D12</t>
  </si>
  <si>
    <t>Evolución Mensual del Número de Viviendas Autorizadas para Construcción en la Región Metropolitana</t>
  </si>
  <si>
    <t>https://analytics.zoho.com/open-view/2395394000008211894?ZOHO_CRITERIA=%22Consolidado_Estadisticas_Regionales_New%22.%22C%C3%B3digo%20regi%C3%B3n%22%3D13</t>
  </si>
  <si>
    <t>Evolución Mensual del Número de Viviendas Autorizadas para Construcción en la Región de Los Ríos</t>
  </si>
  <si>
    <t>https://analytics.zoho.com/open-view/2395394000008211894?ZOHO_CRITERIA=%22Consolidado_Estadisticas_Regionales_New%22.%22C%C3%B3digo%20regi%C3%B3n%22%3D14</t>
  </si>
  <si>
    <t>Evolución Mensual del Número de Viviendas Autorizadas para Construcción en la Región de Arica y Parinacota</t>
  </si>
  <si>
    <t>https://analytics.zoho.com/open-view/2395394000008211894?ZOHO_CRITERIA=%22Consolidado_Estadisticas_Regionales_New%22.%22C%C3%B3digo%20regi%C3%B3n%22%3D15</t>
  </si>
  <si>
    <t>Evolución Mensual del Número de Viviendas Autorizadas para Construcción en la Región de Ñuble</t>
  </si>
  <si>
    <t>https://analytics.zoho.com/open-view/2395394000008211894?ZOHO_CRITERIA=%22Consolidado_Estadisticas_Regionales_New%22.%22C%C3%B3digo%20regi%C3%B3n%22%3D16</t>
  </si>
  <si>
    <t>Evolución del Índice de Producción Minera a escala Nacional - Chile, durante el Periodo 2014-2021 (mensual)</t>
  </si>
  <si>
    <t>Evolución del Índice de Producción de Minería Metálica a escala Nacional - Chile, durante el Periodo 2014-2021 (mensual)</t>
  </si>
  <si>
    <t>Evolución del Índice de Producción de Minería No Metálica a escala Nacional - Chile, durante el Periodo 2014-2021 (mensual)</t>
  </si>
  <si>
    <t>Evolución de la Producción de Carbón a Escala Nacional Chile, durante el Periodo 2014-2021 (mensual)</t>
  </si>
  <si>
    <t>Evolución de la Producción de Cloruro de Sodio a Escala Nacional Chile, durante el Periodo 2014-2021 (mensual)</t>
  </si>
  <si>
    <t>Evolución de la Producción de Cobre a Escala Nacional Chile, durante el Periodo 2014-2021 (mensual)</t>
  </si>
  <si>
    <t>Evolución de la Producción de Hierro a Escala Nacional Chile, durante el Periodo 2014-2021 (mensual)</t>
  </si>
  <si>
    <t>Evolución de la Producción de Oro a Escala Nacional Chile, durante el Periodo 2014-2021 (mensual)</t>
  </si>
  <si>
    <t>Evolución de la Producción de Molibdeno a Escala Nacional Chile, durante el Periodo 2014-2021 (mensual)</t>
  </si>
  <si>
    <t>Evolución de la Producción de Plata a Escala Nacional Chile, durante el Periodo 2014-2021 (mensual)</t>
  </si>
  <si>
    <t>https://analytics.zoho.com/open-view/2395394000008217072</t>
  </si>
  <si>
    <t>Evolución de la Superficie de las solicitudes de edificación Habitacional autorizada para construcción a Escala Nacional</t>
  </si>
  <si>
    <t>Superficie (m2)</t>
  </si>
  <si>
    <t>Superfie Autorizada Habitacional</t>
  </si>
  <si>
    <t>Superficie Habitacional</t>
  </si>
  <si>
    <t>https://analytics.zoho.com/open-view/2395394000008222233</t>
  </si>
  <si>
    <t>Superfie Autorizada Habitacional Obras Nuevas</t>
  </si>
  <si>
    <t>https://analytics.zoho.com/open-view/2395394000008222720</t>
  </si>
  <si>
    <t>Evolución de la Superficie de las solicitudes de edificación Habitacional autorizada para construcción de Obras Nuevas a Escala Nacional</t>
  </si>
  <si>
    <t>Evolución de la Superficie de las solicitudes de edificación Habitacional autorizada para construcción de Ampliaciones a Escala Nacional</t>
  </si>
  <si>
    <t>Superfie Autorizada Habitacional Ampliaciones</t>
  </si>
  <si>
    <t>Superficie No Habitacional</t>
  </si>
  <si>
    <t>Superfie Autorizada No Habitacional</t>
  </si>
  <si>
    <t>Evolución de la Superficie de las solicitudes de edificación No Habitacional autorizada para construcción a Escala Nacional</t>
  </si>
  <si>
    <t>https://analytics.zoho.com/open-view/2395394000008223225</t>
  </si>
  <si>
    <t>https://analytics.zoho.com/open-view/2395394000008223628</t>
  </si>
  <si>
    <t>Superfie Autorizada No Habitacional ICEF Obras Nuevas</t>
  </si>
  <si>
    <t>Evolución de la Superficie de las solicitudes de edificación No Habitacional autorizada para construcción Obras Nuevas de la industria, comercio y establecimientos financieros (ICEF) a Escala Nacional</t>
  </si>
  <si>
    <t>Superfie Autorizada No Habitacional ICEF Ampliaciones</t>
  </si>
  <si>
    <t>Evolución de la Superficie de las solicitudes de edificación No Habitacional autorizada para construcción de Ampliaciones de la industria, comercio y establecimientos financieros (ICEF) a Escala Nacional</t>
  </si>
  <si>
    <t>https://analytics.zoho.com/open-view/2395394000008224055</t>
  </si>
  <si>
    <t>Superfie Autorizada No Habitacional Servicios Obras Nuevas</t>
  </si>
  <si>
    <t>Evolución de la Superficie de las solicitudes de edificación No Habitacional autorizada para construcción de Obras Nuevas de Servicios a Escala Nacional</t>
  </si>
  <si>
    <t>https://analytics.zoho.com/open-view/2395394000008224493</t>
  </si>
  <si>
    <t>Superfie Autorizada No Habitacional Servicios Ampliaciones</t>
  </si>
  <si>
    <t>Evolución de la Superficie de las solicitudes de edificación No Habitacional autorizada para construcción de Ampliaciones de Servicios a Escala Nacional</t>
  </si>
  <si>
    <t>https://analytics.zoho.com/open-view/2395394000008224920</t>
  </si>
  <si>
    <t>https://analytics.zoho.com/open-view/2395394000008225467</t>
  </si>
  <si>
    <t>Superfie Autorizada No Habitacional ICEF</t>
  </si>
  <si>
    <t>Evolución de la Superficie de las solicitudes de edificación No Habitacional autorizada para construcción obras nuevas y ampliaciones de la industria, comercio y establecimientos financieros (ICEF) a Escala Nacional</t>
  </si>
  <si>
    <t>https://analytics.zoho.com/open-view/2395394000008226575</t>
  </si>
  <si>
    <t>Superfie Autorizada No Habitacional Servicios</t>
  </si>
  <si>
    <t>Evolución de la Superficie de las solicitudes de edificación No Habitacional autorizada para construcción obras nuevas y ampliaciones de Servicios a Escala Nacional</t>
  </si>
  <si>
    <t>Superfie Autorizada No Habitacional Nuevas</t>
  </si>
  <si>
    <t>Evolución de la Superficie de las solicitudes de edificación No Habitacional de Obras Nuevas autorizada para construcción a Escala Nacional</t>
  </si>
  <si>
    <t>https://analytics.zoho.com/open-view/2395394000008228016</t>
  </si>
  <si>
    <t>Superfie Autorizada No Habitacional Ampliaciones</t>
  </si>
  <si>
    <t>https://analytics.zoho.com/open-view/2395394000008228339</t>
  </si>
  <si>
    <t>Evolución de la Superficie de las solicitudes de edificación No Habitacional de Ampliaciones autorizada para construcción a Escala Nacional</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</si>
  <si>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</si>
  <si>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</si>
  <si>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</si>
  <si>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</si>
  <si>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</si>
  <si>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</si>
  <si>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</si>
  <si>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</si>
  <si>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</si>
  <si>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</si>
  <si>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</si>
  <si>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</si>
  <si>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</si>
  <si>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</si>
  <si>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</si>
  <si>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</si>
  <si>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</si>
  <si>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</si>
  <si>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</si>
  <si>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</si>
  <si>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</si>
  <si>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</si>
  <si>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</si>
  <si>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</si>
  <si>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</si>
  <si>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</si>
  <si>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</si>
  <si>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</si>
  <si>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</si>
  <si>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</si>
  <si>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</si>
  <si>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</si>
  <si>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</si>
  <si>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</si>
  <si>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Superficie Habitacional y No Habitacional</t>
  </si>
  <si>
    <t>Superfie Autorizada Nuevas Obras</t>
  </si>
  <si>
    <t>Superfie Autorizada Ampliaciones</t>
  </si>
  <si>
    <t>Evolución de la Superficie de las solicitudes de edificación Habitacional y No Habitacional de Nuevas Obras autorizada para construcción a Escala Nacional</t>
  </si>
  <si>
    <t>Evolución de la Superficie de las solicitudes de edificación Habitacional y No Habitacional de Ampliaciones autorizada para construcción a Escala Nacional</t>
  </si>
  <si>
    <t>https://analytics.zoho.com/open-view/2395394000008228768</t>
  </si>
  <si>
    <t>https://analytics.zoho.com/open-view/2395394000008229306</t>
  </si>
  <si>
    <t>Electricidad</t>
  </si>
  <si>
    <t>Generación Eléctrica</t>
  </si>
  <si>
    <t>Megawatt-hora (MWh)</t>
  </si>
  <si>
    <t>Coordinador Eléctrico Nacional</t>
  </si>
  <si>
    <t>Evolución de la producción real de las distintas centrales generadoras reportadas en el coordinador eléctrico a Escala Nacional</t>
  </si>
  <si>
    <t>Generación Hidráulica</t>
  </si>
  <si>
    <t>0282</t>
  </si>
  <si>
    <t>0283</t>
  </si>
  <si>
    <t>0284</t>
  </si>
  <si>
    <t>0285</t>
  </si>
  <si>
    <t>0286</t>
  </si>
  <si>
    <t>0287</t>
  </si>
  <si>
    <t>0288</t>
  </si>
  <si>
    <t>Evolución de la producción real de las distintas centrales de los tipos hidráulica pasada e hidráulica embalse reportadas en el coordinador eléctrico a Escala Nacional</t>
  </si>
  <si>
    <t>0289</t>
  </si>
  <si>
    <t>0290</t>
  </si>
  <si>
    <t>0291</t>
  </si>
  <si>
    <t>0292</t>
  </si>
  <si>
    <t>0293</t>
  </si>
  <si>
    <t>Generación Térmica</t>
  </si>
  <si>
    <t>Evolución de la producción real generada por centrales de los tipos petróleo diesel, gas natural, carbón, fuel oil, petcoke, cogeneración, biomasa, gas natural licuado y geotérmica reportadas en el coordinador eléctrico a Escala Nacional</t>
  </si>
  <si>
    <t>Generación Eólica</t>
  </si>
  <si>
    <t>Evolución de la producción real generada por centrales del tipo eólica reportadas en el coordinador eléctrico a Escala Nacional</t>
  </si>
  <si>
    <t>0294</t>
  </si>
  <si>
    <t>0295</t>
  </si>
  <si>
    <t>0296</t>
  </si>
  <si>
    <t>Generación Solar</t>
  </si>
  <si>
    <t>Evolución de la producción real generada por centrales del tipo solar reportadas en el coordinador eléctrico a Escala Nacional</t>
  </si>
  <si>
    <t>0297</t>
  </si>
  <si>
    <t>0298</t>
  </si>
  <si>
    <t>Distribución Eléctrica</t>
  </si>
  <si>
    <t>Evolución de la distribución eléctrica por parte de empresas distribuidoras de electricidad, empresas generadoras y autoproducción a Escala Nacional</t>
  </si>
  <si>
    <t>Distribución Eléctrica Residencial</t>
  </si>
  <si>
    <t>Región del Maule</t>
  </si>
  <si>
    <t>0299</t>
  </si>
  <si>
    <t>0300</t>
  </si>
  <si>
    <t>0301</t>
  </si>
  <si>
    <t>0302</t>
  </si>
  <si>
    <t>0303</t>
  </si>
  <si>
    <t>0304</t>
  </si>
  <si>
    <t>0305</t>
  </si>
  <si>
    <t>0306</t>
  </si>
  <si>
    <t>Distribución Eléctrica Industrial</t>
  </si>
  <si>
    <t>Evolución de la distribución eléctrica a clientes residenciales a Escala Nacional</t>
  </si>
  <si>
    <t>Evolución de la distribución eléctrica a empresas industriales a Escala Nacional</t>
  </si>
  <si>
    <t>Distribución Eléctrica Comercial</t>
  </si>
  <si>
    <t>Distribución Eléctrica Minería</t>
  </si>
  <si>
    <t>Distribución Eléctrica Agrícola</t>
  </si>
  <si>
    <t>Evolución de la distribución eléctrica a los locales y empresas dedicadas al comercio a Escala Nacional</t>
  </si>
  <si>
    <t>Evolución de la distribución eléctrica a las empresas dedicadas al rubro de la minería a Escala Nacional</t>
  </si>
  <si>
    <t>Evolución de la distribución eléctrica a entidades y particulares que se dedican al cultivo y trabajo de la tierra a Escala Nacional</t>
  </si>
  <si>
    <t>0307</t>
  </si>
  <si>
    <t>0308</t>
  </si>
  <si>
    <t>0309</t>
  </si>
  <si>
    <t>0310</t>
  </si>
  <si>
    <t>0311</t>
  </si>
  <si>
    <t>0312</t>
  </si>
  <si>
    <t>0313</t>
  </si>
  <si>
    <t>0314</t>
  </si>
  <si>
    <t>0315</t>
  </si>
  <si>
    <t>Distribución Eléctrica Varios</t>
  </si>
  <si>
    <t>Evolución de la distribución eléctrica hacia los sectores de transporte, alumbrado público, fiscal, municipal y otros a Escala Nacional</t>
  </si>
  <si>
    <t>0316</t>
  </si>
  <si>
    <t>0317</t>
  </si>
  <si>
    <t>0318</t>
  </si>
  <si>
    <t>0319</t>
  </si>
  <si>
    <t>0320</t>
  </si>
  <si>
    <t>Evolución del Índice de Producción Manufacturera (IPMan) a Escala Nacional</t>
  </si>
  <si>
    <t>Manufacturas</t>
  </si>
  <si>
    <t>Índice de Producción Manufacturera</t>
  </si>
  <si>
    <t>0321</t>
  </si>
  <si>
    <t>0322</t>
  </si>
  <si>
    <t>0323</t>
  </si>
  <si>
    <t>0324</t>
  </si>
  <si>
    <t>0325</t>
  </si>
  <si>
    <t>0326</t>
  </si>
  <si>
    <t>Evolución del Índice de Producción de la división Elaboración de productos alimenticios a Escala Nacional</t>
  </si>
  <si>
    <t>IP Elab Prod Alimenticios</t>
  </si>
  <si>
    <t>0327</t>
  </si>
  <si>
    <t>0328</t>
  </si>
  <si>
    <t>0329</t>
  </si>
  <si>
    <t>0330</t>
  </si>
  <si>
    <t>0331</t>
  </si>
  <si>
    <t>IP Elab Bebidas Alc y No Alc</t>
  </si>
  <si>
    <t>Evolución del Índice de Producción de la división Elaboración de bebidas alcohólicas y no alcohólicas a Escala Nacional</t>
  </si>
  <si>
    <t>0332</t>
  </si>
  <si>
    <t>0333</t>
  </si>
  <si>
    <t>0334</t>
  </si>
  <si>
    <t>Evolución del Índice de Producción de la división Elaboración de productos de tabaco a Escala Nacional</t>
  </si>
  <si>
    <t>IP Elab Prod Tabaco</t>
  </si>
  <si>
    <t>0335</t>
  </si>
  <si>
    <t>0336</t>
  </si>
  <si>
    <t>0337</t>
  </si>
  <si>
    <t>Evolución del Índice de Producción de la división Producción de madera y fabricación de productos de madera y corcho, excepto muebles; fabricación de artículos de paja y de materiales trenzables a Escala Nacional</t>
  </si>
  <si>
    <t>IP Elab Prod de Madera</t>
  </si>
  <si>
    <t>Evolución del Índice de Producción de la división Fabricación de papel y productos de papel a Escala Nacional</t>
  </si>
  <si>
    <t>IP Fab Papel</t>
  </si>
  <si>
    <t>0338</t>
  </si>
  <si>
    <t>0339</t>
  </si>
  <si>
    <t>0340</t>
  </si>
  <si>
    <t>0341</t>
  </si>
  <si>
    <t>0342</t>
  </si>
  <si>
    <t>Evolución del Índice de Producción de la división Impresión y reproducción de grabaciones a Escala Nacional</t>
  </si>
  <si>
    <t>IP Imp y Rep grabaciones</t>
  </si>
  <si>
    <t>0343</t>
  </si>
  <si>
    <t>Evolución del Índice de Producción de la división Fabricación de coque y productos de la refinación del petróleo a Escala Nacional</t>
  </si>
  <si>
    <t>IP Fab Coque</t>
  </si>
  <si>
    <t>0344</t>
  </si>
  <si>
    <t>0345</t>
  </si>
  <si>
    <t>0346</t>
  </si>
  <si>
    <t>0347</t>
  </si>
  <si>
    <t>0348</t>
  </si>
  <si>
    <t>0349</t>
  </si>
  <si>
    <t>0350</t>
  </si>
  <si>
    <t>Evolución del Índice de Producción de la división Fabricación de sustancias y productos químicos a Escala Nacional</t>
  </si>
  <si>
    <t>IP Fab Prod Químicos</t>
  </si>
  <si>
    <t>IP Fab Prod Farmacéuticos</t>
  </si>
  <si>
    <t>Evolución del Índice de Producción de la división Fabricación de productos farmacéuticos, sustancias químicas medicinales y productos botánicos de uso farmacéutico a Escala Nacional</t>
  </si>
  <si>
    <t>IP Fab Prod de Plástico</t>
  </si>
  <si>
    <t>Evolución del Índice de Producción de la división Fabricación de productos de caucho y de plástico a Escala Nacional</t>
  </si>
  <si>
    <t>IP Fab Prod Min No Metálicos</t>
  </si>
  <si>
    <t>Evolución del Índice de Producción de la división Fabricación de otros productos minerales no metálicos a Escala Nacional</t>
  </si>
  <si>
    <t>IP Fab Prod Fab Metales Comunes</t>
  </si>
  <si>
    <t>Evolución del Índice de Producción de la división Fabricación de metales comunes a Escala Nacional</t>
  </si>
  <si>
    <t>Evolución del Índice de Producción de la división Fabricación de productos elaborados de metal, excepto maquinaria y equipo a Escala Nacional</t>
  </si>
  <si>
    <t>IP Fab Prod de Metal</t>
  </si>
  <si>
    <t>Evolución del Índice de Producción de la división Fabricación de equipo eléctrico a Escala Nacional</t>
  </si>
  <si>
    <t>IP Fab Eq. Eléctrico</t>
  </si>
  <si>
    <t>IP Fab Maq y Equipo</t>
  </si>
  <si>
    <t>Evolución del Índice de Producción de la división Fabricación de maquinaria y equipo n.c.p a Escala Nacional</t>
  </si>
  <si>
    <t>Evolución del Índice de Producción de la división Fabricación de vehículos automotores, remolques y semiremolques a Escala Nacional</t>
  </si>
  <si>
    <t>IP Fab Vehículos Automotores</t>
  </si>
  <si>
    <t>IP Fab Eq. Transporte</t>
  </si>
  <si>
    <t>IP Fab Muebles</t>
  </si>
  <si>
    <t>Evolución del Índice de Producción de la división Fabricación de muebles a Escala Nacional</t>
  </si>
  <si>
    <t>Evolución del Índice de Producción de la división Fabricación de otros tipos de equipo de transporte a Escala Nacional</t>
  </si>
  <si>
    <t>Evolución de la Producción de queso láctea menor a Escala Nacional</t>
  </si>
  <si>
    <t>Evolución de la Producción de queso fresco o quesillo láctea menor a Escala Nacional</t>
  </si>
  <si>
    <t>Evolución de la Producción de mantequilla láctea menor a Escala Nacional</t>
  </si>
  <si>
    <t>Evolución de la Producción de Yodo a Escala Nacional</t>
  </si>
  <si>
    <t>Producción de Queso</t>
  </si>
  <si>
    <t>Producción de Queso Fresco</t>
  </si>
  <si>
    <t>Producción de Mantequilla</t>
  </si>
  <si>
    <t>Producción de Yodo</t>
  </si>
  <si>
    <t>Producción Manufacturera</t>
  </si>
  <si>
    <t>Molienda de Trigo</t>
  </si>
  <si>
    <t>kilógramos (kg)</t>
  </si>
  <si>
    <t>Evolución de la Cantidad de molienda de trigo a Escala Nacional</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</si>
  <si>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</si>
  <si>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</si>
  <si>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</si>
  <si>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</si>
  <si>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</si>
  <si>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</si>
  <si>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</si>
  <si>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</si>
  <si>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</si>
  <si>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</si>
  <si>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</si>
  <si>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</si>
  <si>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</si>
  <si>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</si>
  <si>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</si>
  <si>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</si>
  <si>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</si>
  <si>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</si>
  <si>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</si>
  <si>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</si>
  <si>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</si>
  <si>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</si>
  <si>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</si>
  <si>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</si>
  <si>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</si>
  <si>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</si>
  <si>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</si>
  <si>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</si>
  <si>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</si>
  <si>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</si>
  <si>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</si>
  <si>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</si>
  <si>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</si>
  <si>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</si>
  <si>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</si>
  <si>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</si>
  <si>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</si>
  <si>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Comercio</t>
  </si>
  <si>
    <t>Supermercados</t>
  </si>
  <si>
    <t>Índice de Ventas de Supermercados</t>
  </si>
  <si>
    <t>Evolución del Índice de Ventas de Supermercados a Escala Nacional</t>
  </si>
  <si>
    <t>Ventas de Supermercados</t>
  </si>
  <si>
    <t>millones de pesos (MM CLP)</t>
  </si>
  <si>
    <t>Evolución de las Ventas totales netas (sin IVA) de supermercados a precios corrientes a Escala Nacional</t>
  </si>
  <si>
    <t>Evolución del Número de establecimientos clasificados como supermercados, que cuentan con tres o más cajas instaladas a Escala Nacional</t>
  </si>
  <si>
    <t>Número de Supermercados</t>
  </si>
  <si>
    <t>supermercados (unidades)</t>
  </si>
  <si>
    <t>Evolución de la Superficie donde se realiza la actividad económica del establecimiento (sala de venta), excluyendo el área de estacionamientos a Escala Nacional</t>
  </si>
  <si>
    <t>metros cuadrados (m2)</t>
  </si>
  <si>
    <t>Superficie de Supermercados</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</si>
  <si>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</si>
  <si>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</si>
  <si>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</si>
  <si>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</si>
  <si>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</si>
  <si>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</si>
  <si>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</si>
  <si>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</si>
  <si>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</si>
  <si>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</si>
  <si>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</si>
  <si>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</si>
  <si>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</si>
  <si>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</si>
  <si>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</si>
  <si>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</si>
  <si>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</si>
  <si>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</si>
  <si>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</si>
  <si>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</si>
  <si>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</si>
  <si>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</si>
  <si>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</si>
  <si>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</si>
  <si>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</si>
  <si>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</si>
  <si>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</si>
  <si>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</si>
  <si>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</si>
  <si>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</si>
  <si>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</si>
  <si>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</si>
  <si>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</si>
  <si>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</si>
  <si>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</si>
  <si>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</si>
  <si>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</si>
  <si>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</si>
  <si>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</si>
  <si>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</si>
  <si>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</si>
  <si>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</si>
  <si>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</si>
  <si>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</si>
  <si>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</si>
  <si>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</si>
  <si>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</si>
  <si>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</si>
  <si>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</si>
  <si>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</si>
  <si>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</si>
  <si>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</si>
  <si>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</si>
  <si>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</si>
  <si>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</si>
  <si>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</si>
  <si>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</si>
  <si>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</si>
  <si>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</si>
  <si>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</si>
  <si>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</si>
  <si>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</si>
  <si>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</si>
  <si>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</si>
  <si>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</si>
  <si>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</si>
  <si>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</si>
  <si>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</si>
  <si>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Evolución del Número total de noches que los pasajeros se alojan en el establecimiento a Escala Nacional</t>
  </si>
  <si>
    <t>Evolución del Número total de pasajeros que realizan una o más pernoctaciones seguidas en el mismo establecimiento de alojamiento turístico a Escala Nacional</t>
  </si>
  <si>
    <t>Evolución de la cantidad de noches que en promedio los pasajeros permanecen en los establecimientos de alojamiento turístico a Escala Nacional</t>
  </si>
  <si>
    <t>Evolución del Grado de ocupación de las habitaciones disponibles a Escala Nacional</t>
  </si>
  <si>
    <t>Evolución del Grado de ocupación de las plazas disponibles a Escala Nacional</t>
  </si>
  <si>
    <t>Evolución del precio promedio por habitación ocupada a Escala Nacional</t>
  </si>
  <si>
    <t>Evolución del Rendimiento del ingreso por alojamiento, según el total de habitaciones disponibles por días de funcionamiento a Escala Nacional</t>
  </si>
  <si>
    <t>Turismo</t>
  </si>
  <si>
    <t>pesos chilenos (CLP)</t>
  </si>
  <si>
    <t>Precio Habitación</t>
  </si>
  <si>
    <t>Rendimiento del Ingreso por Alojamiento</t>
  </si>
  <si>
    <t>Número de Pernoctaciones</t>
  </si>
  <si>
    <t>Precio y Rendimiento</t>
  </si>
  <si>
    <t>Ocupación</t>
  </si>
  <si>
    <t>noches (unidades)</t>
  </si>
  <si>
    <t>Número de Llegadas</t>
  </si>
  <si>
    <t>pasajeros (unidades)</t>
  </si>
  <si>
    <t>Estancia Media</t>
  </si>
  <si>
    <t>Tasa de ocupación habitaciones</t>
  </si>
  <si>
    <t>porcentaje (%)</t>
  </si>
  <si>
    <t>Tasa de ocupación plazas</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</si>
  <si>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</si>
  <si>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</si>
  <si>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</si>
  <si>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</si>
  <si>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</si>
  <si>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</si>
  <si>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</si>
  <si>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</si>
  <si>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</si>
  <si>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</si>
  <si>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</si>
  <si>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</si>
  <si>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</si>
  <si>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</si>
  <si>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</si>
  <si>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</si>
  <si>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</si>
  <si>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</si>
  <si>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</si>
  <si>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</si>
  <si>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</si>
  <si>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</si>
  <si>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</si>
  <si>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</si>
  <si>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</si>
  <si>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</si>
  <si>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</si>
  <si>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</si>
  <si>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</si>
  <si>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</si>
  <si>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</si>
  <si>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</si>
  <si>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</si>
  <si>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</si>
  <si>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</si>
  <si>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</si>
  <si>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</si>
  <si>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</si>
  <si>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</si>
  <si>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</si>
  <si>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</si>
  <si>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</si>
  <si>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</si>
  <si>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</si>
  <si>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</si>
  <si>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</si>
  <si>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</si>
  <si>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</si>
  <si>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</si>
  <si>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</si>
  <si>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</si>
  <si>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</si>
  <si>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</si>
  <si>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</si>
  <si>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</si>
  <si>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</si>
  <si>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</si>
  <si>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</si>
  <si>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</si>
  <si>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</si>
  <si>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</si>
  <si>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</si>
  <si>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</si>
  <si>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</si>
  <si>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</si>
  <si>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</si>
  <si>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</si>
  <si>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</si>
  <si>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</si>
  <si>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</si>
  <si>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</si>
  <si>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</si>
  <si>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</si>
  <si>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</si>
  <si>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</si>
  <si>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</si>
  <si>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</si>
  <si>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</si>
  <si>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</si>
  <si>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</si>
  <si>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</si>
  <si>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</si>
  <si>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</si>
  <si>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</si>
  <si>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</si>
  <si>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</si>
  <si>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</si>
  <si>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</si>
  <si>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</si>
  <si>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</si>
  <si>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</si>
  <si>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</si>
  <si>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</si>
  <si>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</si>
  <si>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</si>
  <si>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</si>
  <si>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</si>
  <si>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</si>
  <si>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</si>
  <si>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</si>
  <si>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</si>
  <si>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</si>
  <si>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</si>
  <si>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</si>
  <si>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</si>
  <si>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</si>
  <si>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</si>
  <si>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</si>
  <si>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</si>
  <si>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</si>
  <si>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</si>
  <si>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</si>
  <si>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</si>
  <si>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</si>
  <si>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</si>
  <si>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</si>
  <si>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</si>
  <si>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</si>
  <si>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</si>
  <si>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Transporte</t>
  </si>
  <si>
    <t>Parque Vehicular</t>
  </si>
  <si>
    <t>Número Vehículos (unidades)</t>
  </si>
  <si>
    <t>Ministerio de Transportes y Telecomunicaciones</t>
  </si>
  <si>
    <t>Parque Vehicular Taxis</t>
  </si>
  <si>
    <t>Parque Vehicular Buses</t>
  </si>
  <si>
    <t>Parque Vehicular Minibuses</t>
  </si>
  <si>
    <t>Parque Vehicular Escolar</t>
  </si>
  <si>
    <t>Parque Vehicular Trolebuses</t>
  </si>
  <si>
    <t>Pasada de vehiculos Pórticos Autopistas Interurbanas</t>
  </si>
  <si>
    <t>Pasada de vehiculos Pórticos Autopistas Urbanas</t>
  </si>
  <si>
    <t>Pórticos y Peajes</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</si>
  <si>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</si>
  <si>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</si>
  <si>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</si>
  <si>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</si>
  <si>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</si>
  <si>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</si>
  <si>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</si>
  <si>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</si>
  <si>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</si>
  <si>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</si>
  <si>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</si>
  <si>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</si>
  <si>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</si>
  <si>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</si>
  <si>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</si>
  <si>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</si>
  <si>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</si>
  <si>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</si>
  <si>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</si>
  <si>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</si>
  <si>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</si>
  <si>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</si>
  <si>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</si>
  <si>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</si>
  <si>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</si>
  <si>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</si>
  <si>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</si>
  <si>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</si>
  <si>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</si>
  <si>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</si>
  <si>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</si>
  <si>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</si>
  <si>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</si>
  <si>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</si>
  <si>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</si>
  <si>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</si>
  <si>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</si>
  <si>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</si>
  <si>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</si>
  <si>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</si>
  <si>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</si>
  <si>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</si>
  <si>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</si>
  <si>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</si>
  <si>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</si>
  <si>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</si>
  <si>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</si>
  <si>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</si>
  <si>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</si>
  <si>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</si>
  <si>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</si>
  <si>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</si>
  <si>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</si>
  <si>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</si>
  <si>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</si>
  <si>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</si>
  <si>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</si>
  <si>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</si>
  <si>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</si>
  <si>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</si>
  <si>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</si>
  <si>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</si>
  <si>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</si>
  <si>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</si>
  <si>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</si>
  <si>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</si>
  <si>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</si>
  <si>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</si>
  <si>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</si>
  <si>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</si>
  <si>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</si>
  <si>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</si>
  <si>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</si>
  <si>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</si>
  <si>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</si>
  <si>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</si>
  <si>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</si>
  <si>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</si>
  <si>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</si>
  <si>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</si>
  <si>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</si>
  <si>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</si>
  <si>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</si>
  <si>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</si>
  <si>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</si>
  <si>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</si>
  <si>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</si>
  <si>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</si>
  <si>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</si>
  <si>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</si>
  <si>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</si>
  <si>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</si>
  <si>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</si>
  <si>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</si>
  <si>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</si>
  <si>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</si>
  <si>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</si>
  <si>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</si>
  <si>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</si>
  <si>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</si>
  <si>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</si>
  <si>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</si>
  <si>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</si>
  <si>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</si>
  <si>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</si>
  <si>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</si>
  <si>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</si>
  <si>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</si>
  <si>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</si>
  <si>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Evolución del Parque Vehicular de Buses a Escala Nacional</t>
  </si>
  <si>
    <t>Evolución del Parque Vehicular de Taxis a Escala Nacional</t>
  </si>
  <si>
    <t>Evolución del Parque Vehicular de Minibuses a Escala Nacional</t>
  </si>
  <si>
    <t>Evolución del Parque Vehicular Escolar a Escala Nacional</t>
  </si>
  <si>
    <t>Evolución del Parque Vehicular de Trolebuses a Escala Nacional</t>
  </si>
  <si>
    <t>Evolución de la Pasada de vehículos por pórticos de autopistas urbanas a Escala Nacional</t>
  </si>
  <si>
    <t>Evolución de la Pasada de vehículos por plazas de peajes y pórticos de autopistas interurbanas a Escala Nacional</t>
  </si>
  <si>
    <t>Transporte Carga</t>
  </si>
  <si>
    <t>Carga Marítima</t>
  </si>
  <si>
    <t>Carga Portuaria Embarcada</t>
  </si>
  <si>
    <t>Carga Portuaria Desembarcada</t>
  </si>
  <si>
    <t>Carga Portuaria Cabotaje</t>
  </si>
  <si>
    <t>Carga Portuaria Re-estibas-Transbordos</t>
  </si>
  <si>
    <t>Contenedores 20 pies</t>
  </si>
  <si>
    <t>Contenedores 40 pies</t>
  </si>
  <si>
    <t>Carga Portuaria Tránsito</t>
  </si>
  <si>
    <t>Evolución del Movimiento de Carga Portuaria en Tránsito a Escala Nacional</t>
  </si>
  <si>
    <t>Número Contenedores (unidades)</t>
  </si>
  <si>
    <t>Evolución del Movimiento de Carga Portuaria  Embarcada al Exterior a Escala Nacional</t>
  </si>
  <si>
    <t>Evolución del Movimiento de Carga Portuaria Desembarcada desde el Exterior a Escala Nacional</t>
  </si>
  <si>
    <t>Evolución del Movimiento de Carga Portuaria Cabotaje a Escala Nacional</t>
  </si>
  <si>
    <t>Evolución del Movimiento de Carga Portuaria Re-estibas y Transbordos a Escala Nacional</t>
  </si>
  <si>
    <t>Evolución del Número de contenedores de 20 pies manipulados en puerto a Escala Nacional</t>
  </si>
  <si>
    <t>Evolución del Número de contenedores de 40 pies manipulados en puerto a Escala Nacional</t>
  </si>
  <si>
    <t>Silvoagropecuario</t>
  </si>
  <si>
    <t>Uva</t>
  </si>
  <si>
    <t>Leche</t>
  </si>
  <si>
    <t>litros (l)</t>
  </si>
  <si>
    <t>Producción Uva Vinífera</t>
  </si>
  <si>
    <t>Producción Uva de Mesa</t>
  </si>
  <si>
    <t>Producción Uva Pisquera</t>
  </si>
  <si>
    <t>Leche Recepcionada</t>
  </si>
  <si>
    <t>Leche Recepcionada Láctea Mayor</t>
  </si>
  <si>
    <t>Leche Recepcionada Láctea Menor</t>
  </si>
  <si>
    <t>Servicio Agrícola Ganadero (SAG)</t>
  </si>
  <si>
    <t>Oficina de Estudios y Políticas Agrarias (ODEPA)</t>
  </si>
  <si>
    <t>Madera</t>
  </si>
  <si>
    <t>metros cúbicos (m3)</t>
  </si>
  <si>
    <t>Cosecha de Trozas</t>
  </si>
  <si>
    <t>Evolución de la Producción Uva de Mesa a Escala Nacional</t>
  </si>
  <si>
    <t>Evolución de la Producción Uva Vinífera a Escala Nacional</t>
  </si>
  <si>
    <t>Evolución de la Producción Uva Pisquera a Escala Nacional</t>
  </si>
  <si>
    <t>Evolución de la Leche Recepcionada a Escala Nacional</t>
  </si>
  <si>
    <t>Evolución de la Leche Recepcionada Láctea Mayor a Escala Nacional</t>
  </si>
  <si>
    <t>Evolución de la Leche Recepcionada Láctea Menor a Escala Nacional</t>
  </si>
  <si>
    <t>Evolución de la Cosecha de Trozas Aserrables y Pulpables a Escala Nacional</t>
  </si>
  <si>
    <t>Pesca</t>
  </si>
  <si>
    <t>Desembarque Artesanal</t>
  </si>
  <si>
    <t>Cochayuyo</t>
  </si>
  <si>
    <t>Huiro</t>
  </si>
  <si>
    <t>Luga Negra o Crespa</t>
  </si>
  <si>
    <t>Luga-Roja</t>
  </si>
  <si>
    <t>Pelillo</t>
  </si>
  <si>
    <t>Anchoveta</t>
  </si>
  <si>
    <t>Bacaladillo o Mote</t>
  </si>
  <si>
    <t>Jurel</t>
  </si>
  <si>
    <t>Machuelo o Tritre</t>
  </si>
  <si>
    <t>Merluza del Sur o Austral</t>
  </si>
  <si>
    <t>Pampanito</t>
  </si>
  <si>
    <t>Reineta</t>
  </si>
  <si>
    <t>Sardina Austral</t>
  </si>
  <si>
    <t>Sardina Común</t>
  </si>
  <si>
    <t>Sierra</t>
  </si>
  <si>
    <t>Almeja</t>
  </si>
  <si>
    <t>Cholga</t>
  </si>
  <si>
    <t>Chorito</t>
  </si>
  <si>
    <t>Choro</t>
  </si>
  <si>
    <t>Jibia o Calamar Rojo</t>
  </si>
  <si>
    <t>Juliana o Tawera</t>
  </si>
  <si>
    <t>Centolla</t>
  </si>
  <si>
    <t>Centollón</t>
  </si>
  <si>
    <t>Jaiba Marmola</t>
  </si>
  <si>
    <t>Erizo</t>
  </si>
  <si>
    <t>Resto</t>
  </si>
  <si>
    <t>Algas</t>
  </si>
  <si>
    <t>Peces</t>
  </si>
  <si>
    <t>Moluscos</t>
  </si>
  <si>
    <t>Crustáceos</t>
  </si>
  <si>
    <t>Desembarque Industrial</t>
  </si>
  <si>
    <t>Caballa</t>
  </si>
  <si>
    <t>Merluza Común</t>
  </si>
  <si>
    <t>Merluza de Cola</t>
  </si>
  <si>
    <t>Cosechas Acuícolas</t>
  </si>
  <si>
    <t>Salmón del Atlántico</t>
  </si>
  <si>
    <t>Salmón Plateado o Coho</t>
  </si>
  <si>
    <t>Trucha Arcoiris</t>
  </si>
  <si>
    <t>Servicio Nacional de Pesca (SERNAPESCA)</t>
  </si>
  <si>
    <t>Otras Especies</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</si>
  <si>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</si>
  <si>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</si>
  <si>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</si>
  <si>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</si>
  <si>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</si>
  <si>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</si>
  <si>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</si>
  <si>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</si>
  <si>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</si>
  <si>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</si>
  <si>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</si>
  <si>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</si>
  <si>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</si>
  <si>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</si>
  <si>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</si>
  <si>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</si>
  <si>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</si>
  <si>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</si>
  <si>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</si>
  <si>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</si>
  <si>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</si>
  <si>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</si>
  <si>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</si>
  <si>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</si>
  <si>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</si>
  <si>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</si>
  <si>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</si>
  <si>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</si>
  <si>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</si>
  <si>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</si>
  <si>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</si>
  <si>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</si>
  <si>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</si>
  <si>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</si>
  <si>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</si>
  <si>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</si>
  <si>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</si>
  <si>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</si>
  <si>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</si>
  <si>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</si>
  <si>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</si>
  <si>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</si>
  <si>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</si>
  <si>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</si>
  <si>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</si>
  <si>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</si>
  <si>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</si>
  <si>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</si>
  <si>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</si>
  <si>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</si>
  <si>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</si>
  <si>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</si>
  <si>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</si>
  <si>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</si>
  <si>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</si>
  <si>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</si>
  <si>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</si>
  <si>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</si>
  <si>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</si>
  <si>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</si>
  <si>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</si>
  <si>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Algas-Moluscos-Peces</t>
  </si>
  <si>
    <t>Año 2020</t>
  </si>
  <si>
    <t>Años 2020 y 2021</t>
  </si>
  <si>
    <t>Periodo 2014-2021</t>
  </si>
  <si>
    <t>Gráfico Comparativo</t>
  </si>
  <si>
    <t>Gráfico Proporciones</t>
  </si>
  <si>
    <t>Proporción de las Cosechas Acuícolas de Peces por Especie durante el año 2020 a Escala Nacional</t>
  </si>
  <si>
    <t>Comparativo de las Cosechas Acuícolas de Peces por Especie para los años 2020 y 2021 a Escala Nacional</t>
  </si>
  <si>
    <t>Evolución de las Cosechas Acuícolas de Peces por Especie a Escala Nacional</t>
  </si>
  <si>
    <t>Variación Anual de las Cosechas Acuícolas de Salmón del Atlántico a Escala Nacional</t>
  </si>
  <si>
    <t>Proporción del Desembarque Industrial de Peces por Especie durante el año 2020 a Escala Nacional</t>
  </si>
  <si>
    <t>Comparativo del Desembarque Industrial de Peces por Especie para los años 2020 y 2021 a Escala Nacional</t>
  </si>
  <si>
    <t>Evolución del Desembarque Industrial de Peces por Especie a Escala Nacional</t>
  </si>
  <si>
    <t>Variación Anual del Desembarque Industrial de Jurel a Escala Nacional</t>
  </si>
  <si>
    <t>https://analytics.zoho.com/open-view/2395394000008400543</t>
  </si>
  <si>
    <t>https://analytics.zoho.com/open-view/2395394000008401222</t>
  </si>
  <si>
    <t>https://analytics.zoho.com/open-view/2395394000008387899</t>
  </si>
  <si>
    <t>https://analytics.zoho.com/open-view/2395394000008401769</t>
  </si>
  <si>
    <t>Proporción del Desembarque Artesanal de Algas por Especie durante el año 2020 a Escala Nacional</t>
  </si>
  <si>
    <t>Proporción del Desembarque Artesanal de Peces por Especie durante el año 2020 a Escala Nacional</t>
  </si>
  <si>
    <t>Proporción del Desembarque Artesanal de Crustáceos por Especie durante el año 2020 a Escala Nacional</t>
  </si>
  <si>
    <t>Proporción del Desembarque Artesanal de Moluscos por Especie durante el año 2020 a Escala Nacional</t>
  </si>
  <si>
    <t>Comparativo del Desembarque Artesanal de Algas por Especie para los años 2020 y 2021 a Escala Nacional</t>
  </si>
  <si>
    <t>Comparativo del Desembarque Artesanal de Peces por Especie para los años 2020 y 2021 a Escala Nacional</t>
  </si>
  <si>
    <t>Comparativo del Desembarque Artesanal de Crustáceos por Especie para los años 2020 y 2021 a Escala Nacional</t>
  </si>
  <si>
    <t>Comparativo del Desembarque Artesanal de Moluscos por Especie para los años 2020 y 2021 a Escala Nacional</t>
  </si>
  <si>
    <t>Evolución del Desembarque Artesanal de Algas por Especie a Escala Nacional</t>
  </si>
  <si>
    <t>Evolución del Desembarque Artesanal de Peces por Especie a Escala Nacional</t>
  </si>
  <si>
    <t>Evolución del Desembarque Artesanal de Crustáceos por Especie a Escala Nacional</t>
  </si>
  <si>
    <t>Evolución del Desembarque Artesanal de Moluscos por Especie a Escala Nacional</t>
  </si>
  <si>
    <t>Variación Anual del Desembarque Artesanal de Sardina Común a Escala Nacional</t>
  </si>
  <si>
    <t>Variación Anual del Desembarque Artesanal de Reineta a Escala Nacional</t>
  </si>
  <si>
    <t>Variación Anual del Desembarque Artesanal de Jibia o Calamar Rojo a Escala Nacional</t>
  </si>
  <si>
    <t>Variación Anual del Desembarque Artesanal de Erizos a Escala Nacional</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</si>
  <si>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</si>
  <si>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</si>
  <si>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</si>
  <si>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</si>
  <si>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</si>
  <si>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</si>
  <si>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</si>
  <si>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</si>
  <si>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</si>
  <si>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</si>
  <si>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</si>
  <si>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</si>
  <si>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</si>
  <si>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</si>
  <si>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</si>
  <si>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</si>
  <si>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</si>
  <si>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</si>
  <si>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</si>
  <si>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</si>
  <si>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</si>
  <si>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</si>
  <si>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</si>
  <si>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Evolución de la Superficie de las solicitudes de edificación Habitacional autorizada para construcción en la Región de Antofagasta</t>
  </si>
  <si>
    <t>Evolución de la Superficie de las solicitudes de edificación Habitacional autorizada para construcción de Obras Nuevas en la Región de Antofagasta</t>
  </si>
  <si>
    <t>https://analytics.zoho.com/open-view/2395394000008222524?ZOHO_CRITERIA=%22Consolidado_Estadisticas_Regionales_New%22.%22C%C3%B3digo%20regi%C3%B3n%22%3D2</t>
  </si>
  <si>
    <t>Evolución de la Superficie de las solicitudes de edificación Habitacional autorizada para construcción de Ampliaciones en la Región de Antofagasta</t>
  </si>
  <si>
    <t>https://analytics.zoho.com/open-view/2395394000008222926?ZOHO_CRITERIA=%22Consolidado_Estadisticas_Regionales_New%22.%22C%C3%B3digo%20regi%C3%B3n%22%3D2</t>
  </si>
  <si>
    <t>Evolución de la Superficie de las solicitudes de edificación Habitacional autorizada para construcción en la Región de Arica y Parinacota</t>
  </si>
  <si>
    <t>Evolución de la Superficie de las solicitudes de edificación Habitacional autorizada para construcción de Obras Nuevas en la Región de Arica y Parinacota</t>
  </si>
  <si>
    <t>https://analytics.zoho.com/open-view/2395394000008222524?ZOHO_CRITERIA=%22Consolidado_Estadisticas_Regionales_New%22.%22C%C3%B3digo%20regi%C3%B3n%22%3D15</t>
  </si>
  <si>
    <t>Evolución de la Superficie de las solicitudes de edificación Habitacional autorizada para construcción de Ampliaciones en la Región de Arica y Parinacota</t>
  </si>
  <si>
    <t>https://analytics.zoho.com/open-view/2395394000008222926?ZOHO_CRITERIA=%22Consolidado_Estadisticas_Regionales_New%22.%22C%C3%B3digo%20regi%C3%B3n%22%3D15</t>
  </si>
  <si>
    <t>Evolución de la Superficie de las solicitudes de edificación Habitacional autorizada para construcción en la Región de Atacama</t>
  </si>
  <si>
    <t>Evolución de la Superficie de las solicitudes de edificación Habitacional autorizada para construcción de Obras Nuevas en la Región de Atacama</t>
  </si>
  <si>
    <t>https://analytics.zoho.com/open-view/2395394000008222524?ZOHO_CRITERIA=%22Consolidado_Estadisticas_Regionales_New%22.%22C%C3%B3digo%20regi%C3%B3n%22%3D3</t>
  </si>
  <si>
    <t>Evolución de la Superficie de las solicitudes de edificación Habitacional autorizada para construcción de Ampliaciones en la Región de Atacama</t>
  </si>
  <si>
    <t>https://analytics.zoho.com/open-view/2395394000008222926?ZOHO_CRITERIA=%22Consolidado_Estadisticas_Regionales_New%22.%22C%C3%B3digo%20regi%C3%B3n%22%3D3</t>
  </si>
  <si>
    <t>Evolución de la Superficie de las solicitudes de edificación Habitacional autorizada para construcción en la Región de Aysén</t>
  </si>
  <si>
    <t>Evolución de la Superficie de las solicitudes de edificación Habitacional autorizada para construcción de Obras Nuevas en la Región de Aysén</t>
  </si>
  <si>
    <t>https://analytics.zoho.com/open-view/2395394000008222524?ZOHO_CRITERIA=%22Consolidado_Estadisticas_Regionales_New%22.%22C%C3%B3digo%20regi%C3%B3n%22%3D11</t>
  </si>
  <si>
    <t>Evolución de la Superficie de las solicitudes de edificación Habitacional autorizada para construcción de Ampliaciones en la Región de Aysén</t>
  </si>
  <si>
    <t>https://analytics.zoho.com/open-view/2395394000008222926?ZOHO_CRITERIA=%22Consolidado_Estadisticas_Regionales_New%22.%22C%C3%B3digo%20regi%C3%B3n%22%3D11</t>
  </si>
  <si>
    <t>Evolución de la Superficie de las solicitudes de edificación Habitacional autorizada para construcción en la Región de Coquimbo</t>
  </si>
  <si>
    <t>Evolución de la Superficie de las solicitudes de edificación Habitacional autorizada para construcción de Obras Nuevas en la Región de Coquimbo</t>
  </si>
  <si>
    <t>https://analytics.zoho.com/open-view/2395394000008222524?ZOHO_CRITERIA=%22Consolidado_Estadisticas_Regionales_New%22.%22C%C3%B3digo%20regi%C3%B3n%22%3D4</t>
  </si>
  <si>
    <t>Evolución de la Superficie de las solicitudes de edificación Habitacional autorizada para construcción de Ampliaciones en la Región de Coquimbo</t>
  </si>
  <si>
    <t>https://analytics.zoho.com/open-view/2395394000008222926?ZOHO_CRITERIA=%22Consolidado_Estadisticas_Regionales_New%22.%22C%C3%B3digo%20regi%C3%B3n%22%3D4</t>
  </si>
  <si>
    <t>Evolución de la Superficie de las solicitudes de edificación Habitacional autorizada para construcción en la Región de La Araucanía</t>
  </si>
  <si>
    <t>Evolución de la Superficie de las solicitudes de edificación Habitacional autorizada para construcción de Obras Nuevas en la Región de La Araucanía</t>
  </si>
  <si>
    <t>https://analytics.zoho.com/open-view/2395394000008222524?ZOHO_CRITERIA=%22Consolidado_Estadisticas_Regionales_New%22.%22C%C3%B3digo%20regi%C3%B3n%22%3D9</t>
  </si>
  <si>
    <t>Evolución de la Superficie de las solicitudes de edificación Habitacional autorizada para construcción de Ampliaciones en la Región de La Araucanía</t>
  </si>
  <si>
    <t>https://analytics.zoho.com/open-view/2395394000008222926?ZOHO_CRITERIA=%22Consolidado_Estadisticas_Regionales_New%22.%22C%C3%B3digo%20regi%C3%B3n%22%3D9</t>
  </si>
  <si>
    <t>Evolución de la Superficie de las solicitudes de edificación Habitacional autorizada para construcción en la Región de Los Lagos</t>
  </si>
  <si>
    <t>Evolución de la Superficie de las solicitudes de edificación Habitacional autorizada para construcción de Obras Nuevas en la Región de Los Lagos</t>
  </si>
  <si>
    <t>https://analytics.zoho.com/open-view/2395394000008222524?ZOHO_CRITERIA=%22Consolidado_Estadisticas_Regionales_New%22.%22C%C3%B3digo%20regi%C3%B3n%22%3D10</t>
  </si>
  <si>
    <t>Evolución de la Superficie de las solicitudes de edificación Habitacional autorizada para construcción de Ampliaciones en la Región de Los Lagos</t>
  </si>
  <si>
    <t>https://analytics.zoho.com/open-view/2395394000008222926?ZOHO_CRITERIA=%22Consolidado_Estadisticas_Regionales_New%22.%22C%C3%B3digo%20regi%C3%B3n%22%3D10</t>
  </si>
  <si>
    <t>Evolución de la Superficie de las solicitudes de edificación Habitacional autorizada para construcción en la Región de Los Ríos</t>
  </si>
  <si>
    <t>Evolución de la Superficie de las solicitudes de edificación Habitacional autorizada para construcción de Obras Nuevas en la Región de Los Ríos</t>
  </si>
  <si>
    <t>https://analytics.zoho.com/open-view/2395394000008222524?ZOHO_CRITERIA=%22Consolidado_Estadisticas_Regionales_New%22.%22C%C3%B3digo%20regi%C3%B3n%22%3D14</t>
  </si>
  <si>
    <t>Evolución de la Superficie de las solicitudes de edificación Habitacional autorizada para construcción de Ampliaciones en la Región de Los Ríos</t>
  </si>
  <si>
    <t>https://analytics.zoho.com/open-view/2395394000008222926?ZOHO_CRITERIA=%22Consolidado_Estadisticas_Regionales_New%22.%22C%C3%B3digo%20regi%C3%B3n%22%3D14</t>
  </si>
  <si>
    <t>Evolución de la Superficie de las solicitudes de edificación Habitacional autorizada para construcción en la Región de Magallanes</t>
  </si>
  <si>
    <t>Evolución de la Superficie de las solicitudes de edificación Habitacional autorizada para construcción de Obras Nuevas en la Región de Magallanes</t>
  </si>
  <si>
    <t>https://analytics.zoho.com/open-view/2395394000008222524?ZOHO_CRITERIA=%22Consolidado_Estadisticas_Regionales_New%22.%22C%C3%B3digo%20regi%C3%B3n%22%3D12</t>
  </si>
  <si>
    <t>Evolución de la Superficie de las solicitudes de edificación Habitacional autorizada para construcción de Ampliaciones en la Región de Magallanes</t>
  </si>
  <si>
    <t>https://analytics.zoho.com/open-view/2395394000008222926?ZOHO_CRITERIA=%22Consolidado_Estadisticas_Regionales_New%22.%22C%C3%B3digo%20regi%C3%B3n%22%3D12</t>
  </si>
  <si>
    <t>Evolución de la Superficie de las solicitudes de edificación Habitacional autorizada para construcción en la Región de Maule</t>
  </si>
  <si>
    <t>Evolución de la Superficie de las solicitudes de edificación Habitacional autorizada para construcción de Obras Nuevas en la Región de Maule</t>
  </si>
  <si>
    <t>https://analytics.zoho.com/open-view/2395394000008222524?ZOHO_CRITERIA=%22Consolidado_Estadisticas_Regionales_New%22.%22C%C3%B3digo%20regi%C3%B3n%22%3D7</t>
  </si>
  <si>
    <t>Evolución de la Superficie de las solicitudes de edificación Habitacional autorizada para construcción de Ampliaciones en la Región de Maule</t>
  </si>
  <si>
    <t>https://analytics.zoho.com/open-view/2395394000008222926?ZOHO_CRITERIA=%22Consolidado_Estadisticas_Regionales_New%22.%22C%C3%B3digo%20regi%C3%B3n%22%3D7</t>
  </si>
  <si>
    <t>Evolución de la Superficie de las solicitudes de edificación Habitacional autorizada para construcción en la Región de Ñuble</t>
  </si>
  <si>
    <t>Evolución de la Superficie de las solicitudes de edificación Habitacional autorizada para construcción de Obras Nuevas en la Región de Ñuble</t>
  </si>
  <si>
    <t>https://analytics.zoho.com/open-view/2395394000008222524?ZOHO_CRITERIA=%22Consolidado_Estadisticas_Regionales_New%22.%22C%C3%B3digo%20regi%C3%B3n%22%3D16</t>
  </si>
  <si>
    <t>Evolución de la Superficie de las solicitudes de edificación Habitacional autorizada para construcción de Ampliaciones en la Región de Ñuble</t>
  </si>
  <si>
    <t>https://analytics.zoho.com/open-view/2395394000008222926?ZOHO_CRITERIA=%22Consolidado_Estadisticas_Regionales_New%22.%22C%C3%B3digo%20regi%C3%B3n%22%3D16</t>
  </si>
  <si>
    <t>Evolución de la Superficie de las solicitudes de edificación Habitacional autorizada para construcción en la Región de O'Higgins</t>
  </si>
  <si>
    <t>Evolución de la Superficie de las solicitudes de edificación Habitacional autorizada para construcción de Obras Nuevas en la Región de O'Higgins</t>
  </si>
  <si>
    <t>https://analytics.zoho.com/open-view/2395394000008222524?ZOHO_CRITERIA=%22Consolidado_Estadisticas_Regionales_New%22.%22C%C3%B3digo%20regi%C3%B3n%22%3D6</t>
  </si>
  <si>
    <t>Evolución de la Superficie de las solicitudes de edificación Habitacional autorizada para construcción de Ampliaciones en la Región de O'Higgins</t>
  </si>
  <si>
    <t>https://analytics.zoho.com/open-view/2395394000008222926?ZOHO_CRITERIA=%22Consolidado_Estadisticas_Regionales_New%22.%22C%C3%B3digo%20regi%C3%B3n%22%3D6</t>
  </si>
  <si>
    <t>Evolución de la Superficie de las solicitudes de edificación Habitacional autorizada para construcción en la Región de Tarapacá</t>
  </si>
  <si>
    <t>Evolución de la Superficie de las solicitudes de edificación Habitacional autorizada para construcción de Obras Nuevas en la Región de Tarapacá</t>
  </si>
  <si>
    <t>https://analytics.zoho.com/open-view/2395394000008222524?ZOHO_CRITERIA=%22Consolidado_Estadisticas_Regionales_New%22.%22C%C3%B3digo%20regi%C3%B3n%22%3D1</t>
  </si>
  <si>
    <t>Evolución de la Superficie de las solicitudes de edificación Habitacional autorizada para construcción de Ampliaciones en la Región de Tarapacá</t>
  </si>
  <si>
    <t>https://analytics.zoho.com/open-view/2395394000008222926?ZOHO_CRITERIA=%22Consolidado_Estadisticas_Regionales_New%22.%22C%C3%B3digo%20regi%C3%B3n%22%3D1</t>
  </si>
  <si>
    <t>Evolución de la Superficie de las solicitudes de edificación Habitacional autorizada para construcción en la Región de Valparaíso</t>
  </si>
  <si>
    <t>Evolución de la Superficie de las solicitudes de edificación Habitacional autorizada para construcción de Obras Nuevas en la Región de Valparaíso</t>
  </si>
  <si>
    <t>https://analytics.zoho.com/open-view/2395394000008222524?ZOHO_CRITERIA=%22Consolidado_Estadisticas_Regionales_New%22.%22C%C3%B3digo%20regi%C3%B3n%22%3D5</t>
  </si>
  <si>
    <t>Evolución de la Superficie de las solicitudes de edificación Habitacional autorizada para construcción de Ampliaciones en la Región de Valparaíso</t>
  </si>
  <si>
    <t>https://analytics.zoho.com/open-view/2395394000008222926?ZOHO_CRITERIA=%22Consolidado_Estadisticas_Regionales_New%22.%22C%C3%B3digo%20regi%C3%B3n%22%3D5</t>
  </si>
  <si>
    <t>Evolución de la Superficie de las solicitudes de edificación Habitacional autorizada para construcción en la Región del Biobío</t>
  </si>
  <si>
    <t>Evolución de la Superficie de las solicitudes de edificación Habitacional autorizada para construcción de Obras Nuevas en la Región del Biobío</t>
  </si>
  <si>
    <t>https://analytics.zoho.com/open-view/2395394000008222524?ZOHO_CRITERIA=%22Consolidado_Estadisticas_Regionales_New%22.%22C%C3%B3digo%20regi%C3%B3n%22%3D8</t>
  </si>
  <si>
    <t>Evolución de la Superficie de las solicitudes de edificación Habitacional autorizada para construcción de Ampliaciones en la Región del Biobío</t>
  </si>
  <si>
    <t>https://analytics.zoho.com/open-view/2395394000008222926?ZOHO_CRITERIA=%22Consolidado_Estadisticas_Regionales_New%22.%22C%C3%B3digo%20regi%C3%B3n%22%3D8</t>
  </si>
  <si>
    <t>Evolución de la Superficie de las solicitudes de edificación Habitacional autorizada para construcción en la Región Metropolitana</t>
  </si>
  <si>
    <t>Evolución de la Superficie de las solicitudes de edificación Habitacional autorizada para construcción de Obras Nuevas en la Región Metropolitana</t>
  </si>
  <si>
    <t>https://analytics.zoho.com/open-view/2395394000008222524?ZOHO_CRITERIA=%22Consolidado_Estadisticas_Regionales_New%22.%22C%C3%B3digo%20regi%C3%B3n%22%3D13</t>
  </si>
  <si>
    <t>Evolución de la Superficie de las solicitudes de edificación Habitacional autorizada para construcción de Ampliaciones en la Región Metropolitana</t>
  </si>
  <si>
    <t>https://analytics.zoho.com/open-view/2395394000008222926?ZOHO_CRITERIA=%22Consolidado_Estadisticas_Regionales_New%22.%22C%C3%B3digo%20regi%C3%B3n%22%3D13</t>
  </si>
  <si>
    <t>Evolución de la Superficie de las solicitudes de edificación No Habitacional autorizada para construcción en la Región de Antofagasta</t>
  </si>
  <si>
    <t>https://analytics.zoho.com/open-view/2395394000008223431?ZOHO_CRITERIA=%22Consolidado_Estadisticas_Regionales_New%22.%22C%C3%B3digo%20regi%C3%B3n%22%3D2</t>
  </si>
  <si>
    <t>Evolución de la Superficie de las solicitudes de edificación No Habitacional autorizada para construcción Obras Nuevas de la industria, comercio y establecimientos financieros (ICEF) en la Región de Antofagasta</t>
  </si>
  <si>
    <t>https://analytics.zoho.com/open-view/2395394000008223846?ZOHO_CRITERIA=%22Consolidado_Estadisticas_Regionales_New%22.%22C%C3%B3digo%20regi%C3%B3n%22%3D2</t>
  </si>
  <si>
    <t>Evolución de la Superficie de las solicitudes de edificación No Habitacional autorizada para construcción de Ampliaciones de la industria, comercio y establecimientos financieros (ICEF) en la Región de Antofagasta</t>
  </si>
  <si>
    <t>https://analytics.zoho.com/open-view/2395394000008224285?ZOHO_CRITERIA=%22Consolidado_Estadisticas_Regionales_New%22.%22C%C3%B3digo%20regi%C3%B3n%22%3D2</t>
  </si>
  <si>
    <t>Evolución de la Superficie de las solicitudes de edificación No Habitacional autorizada para construcción de  Obras Nuevas de Servicios en la Región de Antofagasta</t>
  </si>
  <si>
    <t>https://analytics.zoho.com/open-view/2395394000008224711?ZOHO_CRITERIA=%22Consolidado_Estadisticas_Regionales_New%22.%22C%C3%B3digo%20regi%C3%B3n%22%3D2</t>
  </si>
  <si>
    <t>Evolución de la Superficie de las solicitudes de edificación No Habitacional autorizada para construcción de  Ampliaciones de Servicios en la Región de Antofagasta</t>
  </si>
  <si>
    <t>https://analytics.zoho.com/open-view/2395394000008225247?ZOHO_CRITERIA=%22Consolidado_Estadisticas_Regionales_New%22.%22C%C3%B3digo%20regi%C3%B3n%22%3D2</t>
  </si>
  <si>
    <t>Evolución de la Superficie de las solicitudes de edificación No Habitacional autorizada para construcción de obras nuevas y ampliaciones de la industria, comercio y establecimientos financieros (ICEF) en la Región de Antofagasta</t>
  </si>
  <si>
    <t>https://analytics.zoho.com/open-view/2395394000008226368?ZOHO_CRITERIA=%22Consolidado_Estadisticas_Regionales_New%22.%22C%C3%B3digo%20regi%C3%B3n%22%3D2</t>
  </si>
  <si>
    <t>Evolución de la Superficie de las solicitudes de edificación No Habitacional autorizada para construcción de obras nuevas y ampliaciones de Servicios en la Región de Antofagasta</t>
  </si>
  <si>
    <t>https://analytics.zoho.com/open-view/2395394000008226809?ZOHO_CRITERIA=%22Consolidado_Estadisticas_Regionales_New%22.%22C%C3%B3digo%20regi%C3%B3n%22%3D2</t>
  </si>
  <si>
    <t>Evolución de la Superficie de las solicitudes de edificación No Habitacional de Obras Nuevas autorizada para construcción en la Región de Antofagasta</t>
  </si>
  <si>
    <t>https://analytics.zoho.com/open-view/2395394000008228238?ZOHO_CRITERIA=%22Consolidado_Estadisticas_Regionales_New%22.%22C%C3%B3digo%20regi%C3%B3n%22%3D2</t>
  </si>
  <si>
    <t>Evolución de la Superficie de las solicitudes de edificación No Habitacional de Ampliaciones autorizada para construcción en la Región de Antofagasta</t>
  </si>
  <si>
    <t>https://analytics.zoho.com/open-view/2395394000008228561?ZOHO_CRITERIA=%22Consolidado_Estadisticas_Regionales_New%22.%22C%C3%B3digo%20regi%C3%B3n%22%3D2</t>
  </si>
  <si>
    <t>Evolución de la Superficie de las solicitudes de edificación No Habitacional autorizada para construcción en la Región de Arica y Parinacota</t>
  </si>
  <si>
    <t>https://analytics.zoho.com/open-view/2395394000008223431?ZOHO_CRITERIA=%22Consolidado_Estadisticas_Regionales_New%22.%22C%C3%B3digo%20regi%C3%B3n%22%3D15</t>
  </si>
  <si>
    <t>Evolución de la Superficie de las solicitudes de edificación No Habitacional autorizada para construcción Obras Nuevas de la industria, comercio y establecimientos financieros (ICEF) en la Región de Arica y Parinacota</t>
  </si>
  <si>
    <t>https://analytics.zoho.com/open-view/2395394000008223846?ZOHO_CRITERIA=%22Consolidado_Estadisticas_Regionales_New%22.%22C%C3%B3digo%20regi%C3%B3n%22%3D15</t>
  </si>
  <si>
    <t>Evolución de la Superficie de las solicitudes de edificación No Habitacional autorizada para construcción de Ampliaciones de la industria, comercio y establecimientos financieros (ICEF) en la Región de Arica y Parinacota</t>
  </si>
  <si>
    <t>https://analytics.zoho.com/open-view/2395394000008224285?ZOHO_CRITERIA=%22Consolidado_Estadisticas_Regionales_New%22.%22C%C3%B3digo%20regi%C3%B3n%22%3D15</t>
  </si>
  <si>
    <t>Evolución de la Superficie de las solicitudes de edificación No Habitacional autorizada para construcción de  Obras Nuevas de Servicios en la Región de Arica y Parinacota</t>
  </si>
  <si>
    <t>https://analytics.zoho.com/open-view/2395394000008224711?ZOHO_CRITERIA=%22Consolidado_Estadisticas_Regionales_New%22.%22C%C3%B3digo%20regi%C3%B3n%22%3D15</t>
  </si>
  <si>
    <t>Evolución de la Superficie de las solicitudes de edificación No Habitacional autorizada para construcción de  Ampliaciones de Servicios en la Región de Arica y Parinacota</t>
  </si>
  <si>
    <t>https://analytics.zoho.com/open-view/2395394000008225247?ZOHO_CRITERIA=%22Consolidado_Estadisticas_Regionales_New%22.%22C%C3%B3digo%20regi%C3%B3n%22%3D15</t>
  </si>
  <si>
    <t>Evolución de la Superficie de las solicitudes de edificación No Habitacional autorizada para construcción de obras nuevas y ampliaciones de la industria, comercio y establecimientos financieros (ICEF) en la Región de Arica y Parinacota</t>
  </si>
  <si>
    <t>https://analytics.zoho.com/open-view/2395394000008226368?ZOHO_CRITERIA=%22Consolidado_Estadisticas_Regionales_New%22.%22C%C3%B3digo%20regi%C3%B3n%22%3D15</t>
  </si>
  <si>
    <t>Evolución de la Superficie de las solicitudes de edificación No Habitacional autorizada para construcción de obras nuevas y ampliaciones de Servicios en la Región de Arica y Parinacota</t>
  </si>
  <si>
    <t>https://analytics.zoho.com/open-view/2395394000008226809?ZOHO_CRITERIA=%22Consolidado_Estadisticas_Regionales_New%22.%22C%C3%B3digo%20regi%C3%B3n%22%3D15</t>
  </si>
  <si>
    <t>Evolución de la Superficie de las solicitudes de edificación No Habitacional de Obras Nuevas autorizada para construcción en la Región de Arica y Parinacota</t>
  </si>
  <si>
    <t>https://analytics.zoho.com/open-view/2395394000008228238?ZOHO_CRITERIA=%22Consolidado_Estadisticas_Regionales_New%22.%22C%C3%B3digo%20regi%C3%B3n%22%3D15</t>
  </si>
  <si>
    <t>Evolución de la Superficie de las solicitudes de edificación No Habitacional de Ampliaciones autorizada para construcción en la Región de Arica y Parinacota</t>
  </si>
  <si>
    <t>https://analytics.zoho.com/open-view/2395394000008228561?ZOHO_CRITERIA=%22Consolidado_Estadisticas_Regionales_New%22.%22C%C3%B3digo%20regi%C3%B3n%22%3D15</t>
  </si>
  <si>
    <t>Evolución de la Superficie de las solicitudes de edificación No Habitacional autorizada para construcción en la Región de Atacama</t>
  </si>
  <si>
    <t>https://analytics.zoho.com/open-view/2395394000008223431?ZOHO_CRITERIA=%22Consolidado_Estadisticas_Regionales_New%22.%22C%C3%B3digo%20regi%C3%B3n%22%3D3</t>
  </si>
  <si>
    <t>Evolución de la Superficie de las solicitudes de edificación No Habitacional autorizada para construcción Obras Nuevas de la industria, comercio y establecimientos financieros (ICEF) en la Región de Atacama</t>
  </si>
  <si>
    <t>https://analytics.zoho.com/open-view/2395394000008223846?ZOHO_CRITERIA=%22Consolidado_Estadisticas_Regionales_New%22.%22C%C3%B3digo%20regi%C3%B3n%22%3D3</t>
  </si>
  <si>
    <t>Evolución de la Superficie de las solicitudes de edificación No Habitacional autorizada para construcción de Ampliaciones de la industria, comercio y establecimientos financieros (ICEF) en la Región de Atacama</t>
  </si>
  <si>
    <t>https://analytics.zoho.com/open-view/2395394000008224285?ZOHO_CRITERIA=%22Consolidado_Estadisticas_Regionales_New%22.%22C%C3%B3digo%20regi%C3%B3n%22%3D3</t>
  </si>
  <si>
    <t>Evolución de la Superficie de las solicitudes de edificación No Habitacional autorizada para construcción de  Obras Nuevas de Servicios en la Región de Atacama</t>
  </si>
  <si>
    <t>https://analytics.zoho.com/open-view/2395394000008224711?ZOHO_CRITERIA=%22Consolidado_Estadisticas_Regionales_New%22.%22C%C3%B3digo%20regi%C3%B3n%22%3D3</t>
  </si>
  <si>
    <t>Evolución de la Superficie de las solicitudes de edificación No Habitacional autorizada para construcción de  Ampliaciones de Servicios en la Región de Atacama</t>
  </si>
  <si>
    <t>https://analytics.zoho.com/open-view/2395394000008225247?ZOHO_CRITERIA=%22Consolidado_Estadisticas_Regionales_New%22.%22C%C3%B3digo%20regi%C3%B3n%22%3D3</t>
  </si>
  <si>
    <t>Evolución de la Superficie de las solicitudes de edificación No Habitacional autorizada para construcción de obras nuevas y ampliaciones de la industria, comercio y establecimientos financieros (ICEF) en la Región de Atacama</t>
  </si>
  <si>
    <t>https://analytics.zoho.com/open-view/2395394000008226368?ZOHO_CRITERIA=%22Consolidado_Estadisticas_Regionales_New%22.%22C%C3%B3digo%20regi%C3%B3n%22%3D3</t>
  </si>
  <si>
    <t>Evolución de la Superficie de las solicitudes de edificación No Habitacional autorizada para construcción de obras nuevas y ampliaciones de Servicios en la Región de Atacama</t>
  </si>
  <si>
    <t>https://analytics.zoho.com/open-view/2395394000008226809?ZOHO_CRITERIA=%22Consolidado_Estadisticas_Regionales_New%22.%22C%C3%B3digo%20regi%C3%B3n%22%3D3</t>
  </si>
  <si>
    <t>Evolución de la Superficie de las solicitudes de edificación No Habitacional de Obras Nuevas autorizada para construcción en la Región de Atacama</t>
  </si>
  <si>
    <t>https://analytics.zoho.com/open-view/2395394000008228238?ZOHO_CRITERIA=%22Consolidado_Estadisticas_Regionales_New%22.%22C%C3%B3digo%20regi%C3%B3n%22%3D3</t>
  </si>
  <si>
    <t>Evolución de la Superficie de las solicitudes de edificación No Habitacional de Ampliaciones autorizada para construcción en la Región de Atacama</t>
  </si>
  <si>
    <t>https://analytics.zoho.com/open-view/2395394000008228561?ZOHO_CRITERIA=%22Consolidado_Estadisticas_Regionales_New%22.%22C%C3%B3digo%20regi%C3%B3n%22%3D3</t>
  </si>
  <si>
    <t>Evolución de la Superficie de las solicitudes de edificación No Habitacional autorizada para construcción en la Región de Aysén</t>
  </si>
  <si>
    <t>https://analytics.zoho.com/open-view/2395394000008223431?ZOHO_CRITERIA=%22Consolidado_Estadisticas_Regionales_New%22.%22C%C3%B3digo%20regi%C3%B3n%22%3D11</t>
  </si>
  <si>
    <t>Evolución de la Superficie de las solicitudes de edificación No Habitacional autorizada para construcción Obras Nuevas de la industria, comercio y establecimientos financieros (ICEF) en la Región de Aysén</t>
  </si>
  <si>
    <t>https://analytics.zoho.com/open-view/2395394000008223846?ZOHO_CRITERIA=%22Consolidado_Estadisticas_Regionales_New%22.%22C%C3%B3digo%20regi%C3%B3n%22%3D11</t>
  </si>
  <si>
    <t>Evolución de la Superficie de las solicitudes de edificación No Habitacional autorizada para construcción de Ampliaciones de la industria, comercio y establecimientos financieros (ICEF) en la Región de Aysén</t>
  </si>
  <si>
    <t>https://analytics.zoho.com/open-view/2395394000008224285?ZOHO_CRITERIA=%22Consolidado_Estadisticas_Regionales_New%22.%22C%C3%B3digo%20regi%C3%B3n%22%3D11</t>
  </si>
  <si>
    <t>Evolución de la Superficie de las solicitudes de edificación No Habitacional autorizada para construcción de  Obras Nuevas de Servicios en la Región de Aysén</t>
  </si>
  <si>
    <t>https://analytics.zoho.com/open-view/2395394000008224711?ZOHO_CRITERIA=%22Consolidado_Estadisticas_Regionales_New%22.%22C%C3%B3digo%20regi%C3%B3n%22%3D11</t>
  </si>
  <si>
    <t>Evolución de la Superficie de las solicitudes de edificación No Habitacional autorizada para construcción de  Ampliaciones de Servicios en la Región de Aysén</t>
  </si>
  <si>
    <t>https://analytics.zoho.com/open-view/2395394000008225247?ZOHO_CRITERIA=%22Consolidado_Estadisticas_Regionales_New%22.%22C%C3%B3digo%20regi%C3%B3n%22%3D11</t>
  </si>
  <si>
    <t>Evolución de la Superficie de las solicitudes de edificación No Habitacional autorizada para construcción de obras nuevas y ampliaciones de la industria, comercio y establecimientos financieros (ICEF) en la Región de Aysén</t>
  </si>
  <si>
    <t>https://analytics.zoho.com/open-view/2395394000008226368?ZOHO_CRITERIA=%22Consolidado_Estadisticas_Regionales_New%22.%22C%C3%B3digo%20regi%C3%B3n%22%3D11</t>
  </si>
  <si>
    <t>Evolución de la Superficie de las solicitudes de edificación No Habitacional autorizada para construcción de obras nuevas y ampliaciones de Servicios en la Región de Aysén</t>
  </si>
  <si>
    <t>https://analytics.zoho.com/open-view/2395394000008226809?ZOHO_CRITERIA=%22Consolidado_Estadisticas_Regionales_New%22.%22C%C3%B3digo%20regi%C3%B3n%22%3D11</t>
  </si>
  <si>
    <t>Evolución de la Superficie de las solicitudes de edificación No Habitacional de Obras Nuevas autorizada para construcción en la Región de Aysén</t>
  </si>
  <si>
    <t>https://analytics.zoho.com/open-view/2395394000008228238?ZOHO_CRITERIA=%22Consolidado_Estadisticas_Regionales_New%22.%22C%C3%B3digo%20regi%C3%B3n%22%3D11</t>
  </si>
  <si>
    <t>Evolución de la Superficie de las solicitudes de edificación No Habitacional de Ampliaciones autorizada para construcción en la Región de Aysén</t>
  </si>
  <si>
    <t>https://analytics.zoho.com/open-view/2395394000008228561?ZOHO_CRITERIA=%22Consolidado_Estadisticas_Regionales_New%22.%22C%C3%B3digo%20regi%C3%B3n%22%3D11</t>
  </si>
  <si>
    <t>Evolución de la Superficie de las solicitudes de edificación No Habitacional autorizada para construcción en la Región de Coquimbo</t>
  </si>
  <si>
    <t>https://analytics.zoho.com/open-view/2395394000008223431?ZOHO_CRITERIA=%22Consolidado_Estadisticas_Regionales_New%22.%22C%C3%B3digo%20regi%C3%B3n%22%3D4</t>
  </si>
  <si>
    <t>Evolución de la Superficie de las solicitudes de edificación No Habitacional autorizada para construcción Obras Nuevas de la industria, comercio y establecimientos financieros (ICEF) en la Región de Coquimbo</t>
  </si>
  <si>
    <t>https://analytics.zoho.com/open-view/2395394000008223846?ZOHO_CRITERIA=%22Consolidado_Estadisticas_Regionales_New%22.%22C%C3%B3digo%20regi%C3%B3n%22%3D4</t>
  </si>
  <si>
    <t>Evolución de la Superficie de las solicitudes de edificación No Habitacional autorizada para construcción de Ampliaciones de la industria, comercio y establecimientos financieros (ICEF) en la Región de Coquimbo</t>
  </si>
  <si>
    <t>https://analytics.zoho.com/open-view/2395394000008224285?ZOHO_CRITERIA=%22Consolidado_Estadisticas_Regionales_New%22.%22C%C3%B3digo%20regi%C3%B3n%22%3D4</t>
  </si>
  <si>
    <t>Evolución de la Superficie de las solicitudes de edificación No Habitacional autorizada para construcción de  Obras Nuevas de Servicios en la Región de Coquimbo</t>
  </si>
  <si>
    <t>https://analytics.zoho.com/open-view/2395394000008224711?ZOHO_CRITERIA=%22Consolidado_Estadisticas_Regionales_New%22.%22C%C3%B3digo%20regi%C3%B3n%22%3D4</t>
  </si>
  <si>
    <t>Evolución de la Superficie de las solicitudes de edificación No Habitacional autorizada para construcción de  Ampliaciones de Servicios en la Región de Coquimbo</t>
  </si>
  <si>
    <t>https://analytics.zoho.com/open-view/2395394000008225247?ZOHO_CRITERIA=%22Consolidado_Estadisticas_Regionales_New%22.%22C%C3%B3digo%20regi%C3%B3n%22%3D4</t>
  </si>
  <si>
    <t>Evolución de la Superficie de las solicitudes de edificación No Habitacional autorizada para construcción de obras nuevas y ampliaciones de la industria, comercio y establecimientos financieros (ICEF) en la Región de Coquimbo</t>
  </si>
  <si>
    <t>https://analytics.zoho.com/open-view/2395394000008226368?ZOHO_CRITERIA=%22Consolidado_Estadisticas_Regionales_New%22.%22C%C3%B3digo%20regi%C3%B3n%22%3D4</t>
  </si>
  <si>
    <t>Evolución de la Superficie de las solicitudes de edificación No Habitacional autorizada para construcción de obras nuevas y ampliaciones de Servicios en la Región de Coquimbo</t>
  </si>
  <si>
    <t>https://analytics.zoho.com/open-view/2395394000008226809?ZOHO_CRITERIA=%22Consolidado_Estadisticas_Regionales_New%22.%22C%C3%B3digo%20regi%C3%B3n%22%3D4</t>
  </si>
  <si>
    <t>Evolución de la Superficie de las solicitudes de edificación No Habitacional de Obras Nuevas autorizada para construcción en la Región de Coquimbo</t>
  </si>
  <si>
    <t>https://analytics.zoho.com/open-view/2395394000008228238?ZOHO_CRITERIA=%22Consolidado_Estadisticas_Regionales_New%22.%22C%C3%B3digo%20regi%C3%B3n%22%3D4</t>
  </si>
  <si>
    <t>Evolución de la Superficie de las solicitudes de edificación No Habitacional de Ampliaciones autorizada para construcción en la Región de Coquimbo</t>
  </si>
  <si>
    <t>https://analytics.zoho.com/open-view/2395394000008228561?ZOHO_CRITERIA=%22Consolidado_Estadisticas_Regionales_New%22.%22C%C3%B3digo%20regi%C3%B3n%22%3D4</t>
  </si>
  <si>
    <t>Evolución de la Superficie de las solicitudes de edificación No Habitacional autorizada para construcción en la Región de La Araucanía</t>
  </si>
  <si>
    <t>https://analytics.zoho.com/open-view/2395394000008223431?ZOHO_CRITERIA=%22Consolidado_Estadisticas_Regionales_New%22.%22C%C3%B3digo%20regi%C3%B3n%22%3D9</t>
  </si>
  <si>
    <t>Evolución de la Superficie de las solicitudes de edificación No Habitacional autorizada para construcción Obras Nuevas de la industria, comercio y establecimientos financieros (ICEF) en la Región de La Araucanía</t>
  </si>
  <si>
    <t>https://analytics.zoho.com/open-view/2395394000008223846?ZOHO_CRITERIA=%22Consolidado_Estadisticas_Regionales_New%22.%22C%C3%B3digo%20regi%C3%B3n%22%3D9</t>
  </si>
  <si>
    <t>Evolución de la Superficie de las solicitudes de edificación No Habitacional autorizada para construcción de Ampliaciones de la industria, comercio y establecimientos financieros (ICEF) en la Región de La Araucanía</t>
  </si>
  <si>
    <t>https://analytics.zoho.com/open-view/2395394000008224285?ZOHO_CRITERIA=%22Consolidado_Estadisticas_Regionales_New%22.%22C%C3%B3digo%20regi%C3%B3n%22%3D9</t>
  </si>
  <si>
    <t>Evolución de la Superficie de las solicitudes de edificación No Habitacional autorizada para construcción de  Obras Nuevas de Servicios en la Región de La Araucanía</t>
  </si>
  <si>
    <t>https://analytics.zoho.com/open-view/2395394000008224711?ZOHO_CRITERIA=%22Consolidado_Estadisticas_Regionales_New%22.%22C%C3%B3digo%20regi%C3%B3n%22%3D9</t>
  </si>
  <si>
    <t>Evolución de la Superficie de las solicitudes de edificación No Habitacional autorizada para construcción de  Ampliaciones de Servicios en la Región de La Araucanía</t>
  </si>
  <si>
    <t>https://analytics.zoho.com/open-view/2395394000008225247?ZOHO_CRITERIA=%22Consolidado_Estadisticas_Regionales_New%22.%22C%C3%B3digo%20regi%C3%B3n%22%3D9</t>
  </si>
  <si>
    <t>Evolución de la Superficie de las solicitudes de edificación No Habitacional autorizada para construcción de obras nuevas y ampliaciones de la industria, comercio y establecimientos financieros (ICEF) en la Región de La Araucanía</t>
  </si>
  <si>
    <t>https://analytics.zoho.com/open-view/2395394000008226368?ZOHO_CRITERIA=%22Consolidado_Estadisticas_Regionales_New%22.%22C%C3%B3digo%20regi%C3%B3n%22%3D9</t>
  </si>
  <si>
    <t>Evolución de la Superficie de las solicitudes de edificación No Habitacional autorizada para construcción de obras nuevas y ampliaciones de Servicios en la Región de La Araucanía</t>
  </si>
  <si>
    <t>https://analytics.zoho.com/open-view/2395394000008226809?ZOHO_CRITERIA=%22Consolidado_Estadisticas_Regionales_New%22.%22C%C3%B3digo%20regi%C3%B3n%22%3D9</t>
  </si>
  <si>
    <t>Evolución de la Superficie de las solicitudes de edificación No Habitacional de Obras Nuevas autorizada para construcción en la Región de La Araucanía</t>
  </si>
  <si>
    <t>https://analytics.zoho.com/open-view/2395394000008228238?ZOHO_CRITERIA=%22Consolidado_Estadisticas_Regionales_New%22.%22C%C3%B3digo%20regi%C3%B3n%22%3D9</t>
  </si>
  <si>
    <t>Evolución de la Superficie de las solicitudes de edificación No Habitacional de Ampliaciones autorizada para construcción en la Región de La Araucanía</t>
  </si>
  <si>
    <t>https://analytics.zoho.com/open-view/2395394000008228561?ZOHO_CRITERIA=%22Consolidado_Estadisticas_Regionales_New%22.%22C%C3%B3digo%20regi%C3%B3n%22%3D9</t>
  </si>
  <si>
    <t>Evolución de la Superficie de las solicitudes de edificación No Habitacional autorizada para construcción en la Región de Los Lagos</t>
  </si>
  <si>
    <t>https://analytics.zoho.com/open-view/2395394000008223431?ZOHO_CRITERIA=%22Consolidado_Estadisticas_Regionales_New%22.%22C%C3%B3digo%20regi%C3%B3n%22%3D10</t>
  </si>
  <si>
    <t>Evolución de la Superficie de las solicitudes de edificación No Habitacional autorizada para construcción Obras Nuevas de la industria, comercio y establecimientos financieros (ICEF) en la Región de Los Lagos</t>
  </si>
  <si>
    <t>https://analytics.zoho.com/open-view/2395394000008223846?ZOHO_CRITERIA=%22Consolidado_Estadisticas_Regionales_New%22.%22C%C3%B3digo%20regi%C3%B3n%22%3D10</t>
  </si>
  <si>
    <t>Evolución de la Superficie de las solicitudes de edificación No Habitacional autorizada para construcción de Ampliaciones de la industria, comercio y establecimientos financieros (ICEF) en la Región de Los Lagos</t>
  </si>
  <si>
    <t>https://analytics.zoho.com/open-view/2395394000008224285?ZOHO_CRITERIA=%22Consolidado_Estadisticas_Regionales_New%22.%22C%C3%B3digo%20regi%C3%B3n%22%3D10</t>
  </si>
  <si>
    <t>Evolución de la Superficie de las solicitudes de edificación No Habitacional autorizada para construcción de  Obras Nuevas de Servicios en la Región de Los Lagos</t>
  </si>
  <si>
    <t>https://analytics.zoho.com/open-view/2395394000008224711?ZOHO_CRITERIA=%22Consolidado_Estadisticas_Regionales_New%22.%22C%C3%B3digo%20regi%C3%B3n%22%3D10</t>
  </si>
  <si>
    <t>Evolución de la Superficie de las solicitudes de edificación No Habitacional autorizada para construcción de  Ampliaciones de Servicios en la Región de Los Lagos</t>
  </si>
  <si>
    <t>https://analytics.zoho.com/open-view/2395394000008225247?ZOHO_CRITERIA=%22Consolidado_Estadisticas_Regionales_New%22.%22C%C3%B3digo%20regi%C3%B3n%22%3D10</t>
  </si>
  <si>
    <t>Evolución de la Superficie de las solicitudes de edificación No Habitacional autorizada para construcción de obras nuevas y ampliaciones de la industria, comercio y establecimientos financieros (ICEF) en la Región de Los Lagos</t>
  </si>
  <si>
    <t>https://analytics.zoho.com/open-view/2395394000008226368?ZOHO_CRITERIA=%22Consolidado_Estadisticas_Regionales_New%22.%22C%C3%B3digo%20regi%C3%B3n%22%3D10</t>
  </si>
  <si>
    <t>Evolución de la Superficie de las solicitudes de edificación No Habitacional autorizada para construcción de obras nuevas y ampliaciones de Servicios en la Región de Los Lagos</t>
  </si>
  <si>
    <t>https://analytics.zoho.com/open-view/2395394000008226809?ZOHO_CRITERIA=%22Consolidado_Estadisticas_Regionales_New%22.%22C%C3%B3digo%20regi%C3%B3n%22%3D10</t>
  </si>
  <si>
    <t>Evolución de la Superficie de las solicitudes de edificación No Habitacional de Obras Nuevas autorizada para construcción en la Región de Los Lagos</t>
  </si>
  <si>
    <t>https://analytics.zoho.com/open-view/2395394000008228238?ZOHO_CRITERIA=%22Consolidado_Estadisticas_Regionales_New%22.%22C%C3%B3digo%20regi%C3%B3n%22%3D10</t>
  </si>
  <si>
    <t>Evolución de la Superficie de las solicitudes de edificación No Habitacional de Ampliaciones autorizada para construcción en la Región de Los Lagos</t>
  </si>
  <si>
    <t>https://analytics.zoho.com/open-view/2395394000008228561?ZOHO_CRITERIA=%22Consolidado_Estadisticas_Regionales_New%22.%22C%C3%B3digo%20regi%C3%B3n%22%3D10</t>
  </si>
  <si>
    <t>Evolución de la Superficie de las solicitudes de edificación No Habitacional autorizada para construcción en la Región de Los Ríos</t>
  </si>
  <si>
    <t>https://analytics.zoho.com/open-view/2395394000008223431?ZOHO_CRITERIA=%22Consolidado_Estadisticas_Regionales_New%22.%22C%C3%B3digo%20regi%C3%B3n%22%3D14</t>
  </si>
  <si>
    <t>Evolución de la Superficie de las solicitudes de edificación No Habitacional autorizada para construcción Obras Nuevas de la industria, comercio y establecimientos financieros (ICEF) en la Región de Los Ríos</t>
  </si>
  <si>
    <t>https://analytics.zoho.com/open-view/2395394000008223846?ZOHO_CRITERIA=%22Consolidado_Estadisticas_Regionales_New%22.%22C%C3%B3digo%20regi%C3%B3n%22%3D14</t>
  </si>
  <si>
    <t>Evolución de la Superficie de las solicitudes de edificación No Habitacional autorizada para construcción de Ampliaciones de la industria, comercio y establecimientos financieros (ICEF) en la Región de Los Ríos</t>
  </si>
  <si>
    <t>https://analytics.zoho.com/open-view/2395394000008224285?ZOHO_CRITERIA=%22Consolidado_Estadisticas_Regionales_New%22.%22C%C3%B3digo%20regi%C3%B3n%22%3D14</t>
  </si>
  <si>
    <t>Evolución de la Superficie de las solicitudes de edificación No Habitacional autorizada para construcción de  Obras Nuevas de Servicios en la Región de Los Ríos</t>
  </si>
  <si>
    <t>https://analytics.zoho.com/open-view/2395394000008224711?ZOHO_CRITERIA=%22Consolidado_Estadisticas_Regionales_New%22.%22C%C3%B3digo%20regi%C3%B3n%22%3D14</t>
  </si>
  <si>
    <t>Evolución de la Superficie de las solicitudes de edificación No Habitacional autorizada para construcción de  Ampliaciones de Servicios en la Región de Los Ríos</t>
  </si>
  <si>
    <t>https://analytics.zoho.com/open-view/2395394000008225247?ZOHO_CRITERIA=%22Consolidado_Estadisticas_Regionales_New%22.%22C%C3%B3digo%20regi%C3%B3n%22%3D14</t>
  </si>
  <si>
    <t>Evolución de la Superficie de las solicitudes de edificación No Habitacional autorizada para construcción de obras nuevas y ampliaciones de la industria, comercio y establecimientos financieros (ICEF) en la Región de Los Ríos</t>
  </si>
  <si>
    <t>https://analytics.zoho.com/open-view/2395394000008226368?ZOHO_CRITERIA=%22Consolidado_Estadisticas_Regionales_New%22.%22C%C3%B3digo%20regi%C3%B3n%22%3D14</t>
  </si>
  <si>
    <t>Evolución de la Superficie de las solicitudes de edificación No Habitacional autorizada para construcción de obras nuevas y ampliaciones de Servicios en la Región de Los Ríos</t>
  </si>
  <si>
    <t>https://analytics.zoho.com/open-view/2395394000008226809?ZOHO_CRITERIA=%22Consolidado_Estadisticas_Regionales_New%22.%22C%C3%B3digo%20regi%C3%B3n%22%3D14</t>
  </si>
  <si>
    <t>Evolución de la Superficie de las solicitudes de edificación No Habitacional de Obras Nuevas autorizada para construcción en la Región de Los Ríos</t>
  </si>
  <si>
    <t>https://analytics.zoho.com/open-view/2395394000008228238?ZOHO_CRITERIA=%22Consolidado_Estadisticas_Regionales_New%22.%22C%C3%B3digo%20regi%C3%B3n%22%3D14</t>
  </si>
  <si>
    <t>Evolución de la Superficie de las solicitudes de edificación No Habitacional de Ampliaciones autorizada para construcción en la Región de Los Ríos</t>
  </si>
  <si>
    <t>https://analytics.zoho.com/open-view/2395394000008228561?ZOHO_CRITERIA=%22Consolidado_Estadisticas_Regionales_New%22.%22C%C3%B3digo%20regi%C3%B3n%22%3D14</t>
  </si>
  <si>
    <t>Evolución de la Superficie de las solicitudes de edificación No Habitacional autorizada para construcción en la Región de Magallanes</t>
  </si>
  <si>
    <t>https://analytics.zoho.com/open-view/2395394000008223431?ZOHO_CRITERIA=%22Consolidado_Estadisticas_Regionales_New%22.%22C%C3%B3digo%20regi%C3%B3n%22%3D12</t>
  </si>
  <si>
    <t>Evolución de la Superficie de las solicitudes de edificación No Habitacional autorizada para construcción Obras Nuevas de la industria, comercio y establecimientos financieros (ICEF) en la Región de Magallanes</t>
  </si>
  <si>
    <t>https://analytics.zoho.com/open-view/2395394000008223846?ZOHO_CRITERIA=%22Consolidado_Estadisticas_Regionales_New%22.%22C%C3%B3digo%20regi%C3%B3n%22%3D12</t>
  </si>
  <si>
    <t>Evolución de la Superficie de las solicitudes de edificación No Habitacional autorizada para construcción de Ampliaciones de la industria, comercio y establecimientos financieros (ICEF) en la Región de Magallanes</t>
  </si>
  <si>
    <t>https://analytics.zoho.com/open-view/2395394000008224285?ZOHO_CRITERIA=%22Consolidado_Estadisticas_Regionales_New%22.%22C%C3%B3digo%20regi%C3%B3n%22%3D12</t>
  </si>
  <si>
    <t>Evolución de la Superficie de las solicitudes de edificación No Habitacional autorizada para construcción de  Obras Nuevas de Servicios en la Región de Magallanes</t>
  </si>
  <si>
    <t>https://analytics.zoho.com/open-view/2395394000008224711?ZOHO_CRITERIA=%22Consolidado_Estadisticas_Regionales_New%22.%22C%C3%B3digo%20regi%C3%B3n%22%3D12</t>
  </si>
  <si>
    <t>Evolución de la Superficie de las solicitudes de edificación No Habitacional autorizada para construcción de  Ampliaciones de Servicios en la Región de Magallanes</t>
  </si>
  <si>
    <t>https://analytics.zoho.com/open-view/2395394000008225247?ZOHO_CRITERIA=%22Consolidado_Estadisticas_Regionales_New%22.%22C%C3%B3digo%20regi%C3%B3n%22%3D12</t>
  </si>
  <si>
    <t>Evolución de la Superficie de las solicitudes de edificación No Habitacional autorizada para construcción de obras nuevas y ampliaciones de la industria, comercio y establecimientos financieros (ICEF) en la Región de Magallanes</t>
  </si>
  <si>
    <t>https://analytics.zoho.com/open-view/2395394000008226368?ZOHO_CRITERIA=%22Consolidado_Estadisticas_Regionales_New%22.%22C%C3%B3digo%20regi%C3%B3n%22%3D12</t>
  </si>
  <si>
    <t>Evolución de la Superficie de las solicitudes de edificación No Habitacional autorizada para construcción de obras nuevas y ampliaciones de Servicios en la Región de Magallanes</t>
  </si>
  <si>
    <t>https://analytics.zoho.com/open-view/2395394000008226809?ZOHO_CRITERIA=%22Consolidado_Estadisticas_Regionales_New%22.%22C%C3%B3digo%20regi%C3%B3n%22%3D12</t>
  </si>
  <si>
    <t>Evolución de la Superficie de las solicitudes de edificación No Habitacional de Obras Nuevas autorizada para construcción en la Región de Magallanes</t>
  </si>
  <si>
    <t>https://analytics.zoho.com/open-view/2395394000008228238?ZOHO_CRITERIA=%22Consolidado_Estadisticas_Regionales_New%22.%22C%C3%B3digo%20regi%C3%B3n%22%3D12</t>
  </si>
  <si>
    <t>Evolución de la Superficie de las solicitudes de edificación No Habitacional de Ampliaciones autorizada para construcción en la Región de Magallanes</t>
  </si>
  <si>
    <t>https://analytics.zoho.com/open-view/2395394000008228561?ZOHO_CRITERIA=%22Consolidado_Estadisticas_Regionales_New%22.%22C%C3%B3digo%20regi%C3%B3n%22%3D12</t>
  </si>
  <si>
    <t>Evolución de la Superficie de las solicitudes de edificación No Habitacional autorizada para construcción en la Región de Maule</t>
  </si>
  <si>
    <t>https://analytics.zoho.com/open-view/2395394000008223431?ZOHO_CRITERIA=%22Consolidado_Estadisticas_Regionales_New%22.%22C%C3%B3digo%20regi%C3%B3n%22%3D7</t>
  </si>
  <si>
    <t>Evolución de la Superficie de las solicitudes de edificación No Habitacional autorizada para construcción Obras Nuevas de la industria, comercio y establecimientos financieros (ICEF) en la Región de Maule</t>
  </si>
  <si>
    <t>https://analytics.zoho.com/open-view/2395394000008223846?ZOHO_CRITERIA=%22Consolidado_Estadisticas_Regionales_New%22.%22C%C3%B3digo%20regi%C3%B3n%22%3D7</t>
  </si>
  <si>
    <t>Evolución de la Superficie de las solicitudes de edificación No Habitacional autorizada para construcción de Ampliaciones de la industria, comercio y establecimientos financieros (ICEF) en la Región de Maule</t>
  </si>
  <si>
    <t>https://analytics.zoho.com/open-view/2395394000008224285?ZOHO_CRITERIA=%22Consolidado_Estadisticas_Regionales_New%22.%22C%C3%B3digo%20regi%C3%B3n%22%3D7</t>
  </si>
  <si>
    <t>Evolución de la Superficie de las solicitudes de edificación No Habitacional autorizada para construcción de  Obras Nuevas de Servicios en la Región de Maule</t>
  </si>
  <si>
    <t>https://analytics.zoho.com/open-view/2395394000008224711?ZOHO_CRITERIA=%22Consolidado_Estadisticas_Regionales_New%22.%22C%C3%B3digo%20regi%C3%B3n%22%3D7</t>
  </si>
  <si>
    <t>Evolución de la Superficie de las solicitudes de edificación No Habitacional autorizada para construcción de  Ampliaciones de Servicios en la Región de Maule</t>
  </si>
  <si>
    <t>https://analytics.zoho.com/open-view/2395394000008225247?ZOHO_CRITERIA=%22Consolidado_Estadisticas_Regionales_New%22.%22C%C3%B3digo%20regi%C3%B3n%22%3D7</t>
  </si>
  <si>
    <t>Evolución de la Superficie de las solicitudes de edificación No Habitacional autorizada para construcción de obras nuevas y ampliaciones de la industria, comercio y establecimientos financieros (ICEF) en la Región de Maule</t>
  </si>
  <si>
    <t>https://analytics.zoho.com/open-view/2395394000008226368?ZOHO_CRITERIA=%22Consolidado_Estadisticas_Regionales_New%22.%22C%C3%B3digo%20regi%C3%B3n%22%3D7</t>
  </si>
  <si>
    <t>Evolución de la Superficie de las solicitudes de edificación No Habitacional autorizada para construcción de obras nuevas y ampliaciones de Servicios en la Región de Maule</t>
  </si>
  <si>
    <t>https://analytics.zoho.com/open-view/2395394000008226809?ZOHO_CRITERIA=%22Consolidado_Estadisticas_Regionales_New%22.%22C%C3%B3digo%20regi%C3%B3n%22%3D7</t>
  </si>
  <si>
    <t>Evolución de la Superficie de las solicitudes de edificación No Habitacional de Obras Nuevas autorizada para construcción en la Región de Maule</t>
  </si>
  <si>
    <t>https://analytics.zoho.com/open-view/2395394000008228238?ZOHO_CRITERIA=%22Consolidado_Estadisticas_Regionales_New%22.%22C%C3%B3digo%20regi%C3%B3n%22%3D7</t>
  </si>
  <si>
    <t>Evolución de la Superficie de las solicitudes de edificación No Habitacional de Ampliaciones autorizada para construcción en la Región de Maule</t>
  </si>
  <si>
    <t>https://analytics.zoho.com/open-view/2395394000008228561?ZOHO_CRITERIA=%22Consolidado_Estadisticas_Regionales_New%22.%22C%C3%B3digo%20regi%C3%B3n%22%3D7</t>
  </si>
  <si>
    <t>Evolución de la Superficie de las solicitudes de edificación No Habitacional autorizada para construcción en la Región de Ñuble</t>
  </si>
  <si>
    <t>https://analytics.zoho.com/open-view/2395394000008223431?ZOHO_CRITERIA=%22Consolidado_Estadisticas_Regionales_New%22.%22C%C3%B3digo%20regi%C3%B3n%22%3D16</t>
  </si>
  <si>
    <t>Evolución de la Superficie de las solicitudes de edificación No Habitacional autorizada para construcción Obras Nuevas de la industria, comercio y establecimientos financieros (ICEF) en la Región de Ñuble</t>
  </si>
  <si>
    <t>https://analytics.zoho.com/open-view/2395394000008223846?ZOHO_CRITERIA=%22Consolidado_Estadisticas_Regionales_New%22.%22C%C3%B3digo%20regi%C3%B3n%22%3D16</t>
  </si>
  <si>
    <t>Evolución de la Superficie de las solicitudes de edificación No Habitacional autorizada para construcción de Ampliaciones de la industria, comercio y establecimientos financieros (ICEF) en la Región de Ñuble</t>
  </si>
  <si>
    <t>https://analytics.zoho.com/open-view/2395394000008224285?ZOHO_CRITERIA=%22Consolidado_Estadisticas_Regionales_New%22.%22C%C3%B3digo%20regi%C3%B3n%22%3D16</t>
  </si>
  <si>
    <t>Evolución de la Superficie de las solicitudes de edificación No Habitacional autorizada para construcción de  Obras Nuevas de Servicios en la Región de Ñuble</t>
  </si>
  <si>
    <t>https://analytics.zoho.com/open-view/2395394000008224711?ZOHO_CRITERIA=%22Consolidado_Estadisticas_Regionales_New%22.%22C%C3%B3digo%20regi%C3%B3n%22%3D16</t>
  </si>
  <si>
    <t>Evolución de la Superficie de las solicitudes de edificación No Habitacional autorizada para construcción de  Ampliaciones de Servicios en la Región de Ñuble</t>
  </si>
  <si>
    <t>https://analytics.zoho.com/open-view/2395394000008225247?ZOHO_CRITERIA=%22Consolidado_Estadisticas_Regionales_New%22.%22C%C3%B3digo%20regi%C3%B3n%22%3D16</t>
  </si>
  <si>
    <t>Evolución de la Superficie de las solicitudes de edificación No Habitacional autorizada para construcción de obras nuevas y ampliaciones de la industria, comercio y establecimientos financieros (ICEF) en la Región de Ñuble</t>
  </si>
  <si>
    <t>https://analytics.zoho.com/open-view/2395394000008226368?ZOHO_CRITERIA=%22Consolidado_Estadisticas_Regionales_New%22.%22C%C3%B3digo%20regi%C3%B3n%22%3D16</t>
  </si>
  <si>
    <t>Evolución de la Superficie de las solicitudes de edificación No Habitacional autorizada para construcción de obras nuevas y ampliaciones de Servicios en la Región de Ñuble</t>
  </si>
  <si>
    <t>https://analytics.zoho.com/open-view/2395394000008226809?ZOHO_CRITERIA=%22Consolidado_Estadisticas_Regionales_New%22.%22C%C3%B3digo%20regi%C3%B3n%22%3D16</t>
  </si>
  <si>
    <t>Evolución de la Superficie de las solicitudes de edificación No Habitacional de Obras Nuevas autorizada para construcción en la Región de Ñuble</t>
  </si>
  <si>
    <t>https://analytics.zoho.com/open-view/2395394000008228238?ZOHO_CRITERIA=%22Consolidado_Estadisticas_Regionales_New%22.%22C%C3%B3digo%20regi%C3%B3n%22%3D16</t>
  </si>
  <si>
    <t>Evolución de la Superficie de las solicitudes de edificación No Habitacional de Ampliaciones autorizada para construcción en la Región de Ñuble</t>
  </si>
  <si>
    <t>https://analytics.zoho.com/open-view/2395394000008228561?ZOHO_CRITERIA=%22Consolidado_Estadisticas_Regionales_New%22.%22C%C3%B3digo%20regi%C3%B3n%22%3D16</t>
  </si>
  <si>
    <t>Evolución de la Superficie de las solicitudes de edificación No Habitacional autorizada para construcción en la Región de O'Higgins</t>
  </si>
  <si>
    <t>https://analytics.zoho.com/open-view/2395394000008223431?ZOHO_CRITERIA=%22Consolidado_Estadisticas_Regionales_New%22.%22C%C3%B3digo%20regi%C3%B3n%22%3D6</t>
  </si>
  <si>
    <t>Evolución de la Superficie de las solicitudes de edificación No Habitacional autorizada para construcción Obras Nuevas de la industria, comercio y establecimientos financieros (ICEF) en la Región de O'Higgins</t>
  </si>
  <si>
    <t>https://analytics.zoho.com/open-view/2395394000008223846?ZOHO_CRITERIA=%22Consolidado_Estadisticas_Regionales_New%22.%22C%C3%B3digo%20regi%C3%B3n%22%3D6</t>
  </si>
  <si>
    <t>Evolución de la Superficie de las solicitudes de edificación No Habitacional autorizada para construcción de Ampliaciones de la industria, comercio y establecimientos financieros (ICEF) en la Región de O'Higgins</t>
  </si>
  <si>
    <t>https://analytics.zoho.com/open-view/2395394000008224285?ZOHO_CRITERIA=%22Consolidado_Estadisticas_Regionales_New%22.%22C%C3%B3digo%20regi%C3%B3n%22%3D6</t>
  </si>
  <si>
    <t>Evolución de la Superficie de las solicitudes de edificación No Habitacional autorizada para construcción de  Obras Nuevas de Servicios en la Región de O'Higgins</t>
  </si>
  <si>
    <t>https://analytics.zoho.com/open-view/2395394000008224711?ZOHO_CRITERIA=%22Consolidado_Estadisticas_Regionales_New%22.%22C%C3%B3digo%20regi%C3%B3n%22%3D6</t>
  </si>
  <si>
    <t>Evolución de la Superficie de las solicitudes de edificación No Habitacional autorizada para construcción de  Ampliaciones de Servicios en la Región de O'Higgins</t>
  </si>
  <si>
    <t>https://analytics.zoho.com/open-view/2395394000008225247?ZOHO_CRITERIA=%22Consolidado_Estadisticas_Regionales_New%22.%22C%C3%B3digo%20regi%C3%B3n%22%3D6</t>
  </si>
  <si>
    <t>Evolución de la Superficie de las solicitudes de edificación No Habitacional autorizada para construcción de obras nuevas y ampliaciones de la industria, comercio y establecimientos financieros (ICEF) en la Región de O'Higgins</t>
  </si>
  <si>
    <t>https://analytics.zoho.com/open-view/2395394000008226368?ZOHO_CRITERIA=%22Consolidado_Estadisticas_Regionales_New%22.%22C%C3%B3digo%20regi%C3%B3n%22%3D6</t>
  </si>
  <si>
    <t>Evolución de la Superficie de las solicitudes de edificación No Habitacional autorizada para construcción de obras nuevas y ampliaciones de Servicios en la Región de O'Higgins</t>
  </si>
  <si>
    <t>https://analytics.zoho.com/open-view/2395394000008226809?ZOHO_CRITERIA=%22Consolidado_Estadisticas_Regionales_New%22.%22C%C3%B3digo%20regi%C3%B3n%22%3D6</t>
  </si>
  <si>
    <t>Evolución de la Superficie de las solicitudes de edificación No Habitacional de Obras Nuevas autorizada para construcción en la Región de O'Higgins</t>
  </si>
  <si>
    <t>https://analytics.zoho.com/open-view/2395394000008228238?ZOHO_CRITERIA=%22Consolidado_Estadisticas_Regionales_New%22.%22C%C3%B3digo%20regi%C3%B3n%22%3D6</t>
  </si>
  <si>
    <t>Evolución de la Superficie de las solicitudes de edificación No Habitacional de Ampliaciones autorizada para construcción en la Región de O'Higgins</t>
  </si>
  <si>
    <t>https://analytics.zoho.com/open-view/2395394000008228561?ZOHO_CRITERIA=%22Consolidado_Estadisticas_Regionales_New%22.%22C%C3%B3digo%20regi%C3%B3n%22%3D6</t>
  </si>
  <si>
    <t>Evolución de la Superficie de las solicitudes de edificación No Habitacional autorizada para construcción en la Región de Tarapacá</t>
  </si>
  <si>
    <t>https://analytics.zoho.com/open-view/2395394000008223431?ZOHO_CRITERIA=%22Consolidado_Estadisticas_Regionales_New%22.%22C%C3%B3digo%20regi%C3%B3n%22%3D1</t>
  </si>
  <si>
    <t>Evolución de la Superficie de las solicitudes de edificación No Habitacional autorizada para construcción Obras Nuevas de la industria, comercio y establecimientos financieros (ICEF) en la Región de Tarapacá</t>
  </si>
  <si>
    <t>https://analytics.zoho.com/open-view/2395394000008223846?ZOHO_CRITERIA=%22Consolidado_Estadisticas_Regionales_New%22.%22C%C3%B3digo%20regi%C3%B3n%22%3D1</t>
  </si>
  <si>
    <t>Evolución de la Superficie de las solicitudes de edificación No Habitacional autorizada para construcción de Ampliaciones de la industria, comercio y establecimientos financieros (ICEF) en la Región de Tarapacá</t>
  </si>
  <si>
    <t>https://analytics.zoho.com/open-view/2395394000008224285?ZOHO_CRITERIA=%22Consolidado_Estadisticas_Regionales_New%22.%22C%C3%B3digo%20regi%C3%B3n%22%3D1</t>
  </si>
  <si>
    <t>Evolución de la Superficie de las solicitudes de edificación No Habitacional autorizada para construcción de  Obras Nuevas de Servicios en la Región de Tarapacá</t>
  </si>
  <si>
    <t>https://analytics.zoho.com/open-view/2395394000008224711?ZOHO_CRITERIA=%22Consolidado_Estadisticas_Regionales_New%22.%22C%C3%B3digo%20regi%C3%B3n%22%3D1</t>
  </si>
  <si>
    <t>Evolución de la Superficie de las solicitudes de edificación No Habitacional autorizada para construcción de  Ampliaciones de Servicios en la Región de Tarapacá</t>
  </si>
  <si>
    <t>https://analytics.zoho.com/open-view/2395394000008225247?ZOHO_CRITERIA=%22Consolidado_Estadisticas_Regionales_New%22.%22C%C3%B3digo%20regi%C3%B3n%22%3D1</t>
  </si>
  <si>
    <t>Evolución de la Superficie de las solicitudes de edificación No Habitacional autorizada para construcción de obras nuevas y ampliaciones de la industria, comercio y establecimientos financieros (ICEF) en la Región de Tarapacá</t>
  </si>
  <si>
    <t>https://analytics.zoho.com/open-view/2395394000008226368?ZOHO_CRITERIA=%22Consolidado_Estadisticas_Regionales_New%22.%22C%C3%B3digo%20regi%C3%B3n%22%3D1</t>
  </si>
  <si>
    <t>Evolución de la Superficie de las solicitudes de edificación No Habitacional autorizada para construcción de obras nuevas y ampliaciones de Servicios en la Región de Tarapacá</t>
  </si>
  <si>
    <t>https://analytics.zoho.com/open-view/2395394000008226809?ZOHO_CRITERIA=%22Consolidado_Estadisticas_Regionales_New%22.%22C%C3%B3digo%20regi%C3%B3n%22%3D1</t>
  </si>
  <si>
    <t>Evolución de la Superficie de las solicitudes de edificación No Habitacional de Obras Nuevas autorizada para construcción en la Región de Tarapacá</t>
  </si>
  <si>
    <t>https://analytics.zoho.com/open-view/2395394000008228238?ZOHO_CRITERIA=%22Consolidado_Estadisticas_Regionales_New%22.%22C%C3%B3digo%20regi%C3%B3n%22%3D1</t>
  </si>
  <si>
    <t>Evolución de la Superficie de las solicitudes de edificación No Habitacional de Ampliaciones autorizada para construcción en la Región de Tarapacá</t>
  </si>
  <si>
    <t>https://analytics.zoho.com/open-view/2395394000008228561?ZOHO_CRITERIA=%22Consolidado_Estadisticas_Regionales_New%22.%22C%C3%B3digo%20regi%C3%B3n%22%3D1</t>
  </si>
  <si>
    <t>Evolución de la Superficie de las solicitudes de edificación No Habitacional autorizada para construcción en la Región de Valparaíso</t>
  </si>
  <si>
    <t>https://analytics.zoho.com/open-view/2395394000008223431?ZOHO_CRITERIA=%22Consolidado_Estadisticas_Regionales_New%22.%22C%C3%B3digo%20regi%C3%B3n%22%3D5</t>
  </si>
  <si>
    <t>Evolución de la Superficie de las solicitudes de edificación No Habitacional autorizada para construcción Obras Nuevas de la industria, comercio y establecimientos financieros (ICEF) en la Región de Valparaíso</t>
  </si>
  <si>
    <t>https://analytics.zoho.com/open-view/2395394000008223846?ZOHO_CRITERIA=%22Consolidado_Estadisticas_Regionales_New%22.%22C%C3%B3digo%20regi%C3%B3n%22%3D5</t>
  </si>
  <si>
    <t>Evolución de la Superficie de las solicitudes de edificación No Habitacional autorizada para construcción de Ampliaciones de la industria, comercio y establecimientos financieros (ICEF) en la Región de Valparaíso</t>
  </si>
  <si>
    <t>https://analytics.zoho.com/open-view/2395394000008224285?ZOHO_CRITERIA=%22Consolidado_Estadisticas_Regionales_New%22.%22C%C3%B3digo%20regi%C3%B3n%22%3D5</t>
  </si>
  <si>
    <t>Evolución de la Superficie de las solicitudes de edificación No Habitacional autorizada para construcción de  Obras Nuevas de Servicios en la Región de Valparaíso</t>
  </si>
  <si>
    <t>https://analytics.zoho.com/open-view/2395394000008224711?ZOHO_CRITERIA=%22Consolidado_Estadisticas_Regionales_New%22.%22C%C3%B3digo%20regi%C3%B3n%22%3D5</t>
  </si>
  <si>
    <t>Evolución de la Superficie de las solicitudes de edificación No Habitacional autorizada para construcción de  Ampliaciones de Servicios en la Región de Valparaíso</t>
  </si>
  <si>
    <t>https://analytics.zoho.com/open-view/2395394000008225247?ZOHO_CRITERIA=%22Consolidado_Estadisticas_Regionales_New%22.%22C%C3%B3digo%20regi%C3%B3n%22%3D5</t>
  </si>
  <si>
    <t>Evolución de la Superficie de las solicitudes de edificación No Habitacional autorizada para construcción de obras nuevas y ampliaciones de la industria, comercio y establecimientos financieros (ICEF) en la Región de Valparaíso</t>
  </si>
  <si>
    <t>https://analytics.zoho.com/open-view/2395394000008226368?ZOHO_CRITERIA=%22Consolidado_Estadisticas_Regionales_New%22.%22C%C3%B3digo%20regi%C3%B3n%22%3D5</t>
  </si>
  <si>
    <t>Evolución de la Superficie de las solicitudes de edificación No Habitacional autorizada para construcción de obras nuevas y ampliaciones de Servicios en la Región de Valparaíso</t>
  </si>
  <si>
    <t>https://analytics.zoho.com/open-view/2395394000008226809?ZOHO_CRITERIA=%22Consolidado_Estadisticas_Regionales_New%22.%22C%C3%B3digo%20regi%C3%B3n%22%3D5</t>
  </si>
  <si>
    <t>Evolución de la Superficie de las solicitudes de edificación No Habitacional de Obras Nuevas autorizada para construcción en la Región de Valparaíso</t>
  </si>
  <si>
    <t>https://analytics.zoho.com/open-view/2395394000008228238?ZOHO_CRITERIA=%22Consolidado_Estadisticas_Regionales_New%22.%22C%C3%B3digo%20regi%C3%B3n%22%3D5</t>
  </si>
  <si>
    <t>Evolución de la Superficie de las solicitudes de edificación No Habitacional de Ampliaciones autorizada para construcción en la Región de Valparaíso</t>
  </si>
  <si>
    <t>https://analytics.zoho.com/open-view/2395394000008228561?ZOHO_CRITERIA=%22Consolidado_Estadisticas_Regionales_New%22.%22C%C3%B3digo%20regi%C3%B3n%22%3D5</t>
  </si>
  <si>
    <t>Evolución de la Superficie de las solicitudes de edificación No Habitacional autorizada para construcción en la Región del Biobío</t>
  </si>
  <si>
    <t>https://analytics.zoho.com/open-view/2395394000008223431?ZOHO_CRITERIA=%22Consolidado_Estadisticas_Regionales_New%22.%22C%C3%B3digo%20regi%C3%B3n%22%3D8</t>
  </si>
  <si>
    <t>Evolución de la Superficie de las solicitudes de edificación No Habitacional autorizada para construcción Obras Nuevas de la industria, comercio y establecimientos financieros (ICEF) en la Región del Biobío</t>
  </si>
  <si>
    <t>https://analytics.zoho.com/open-view/2395394000008223846?ZOHO_CRITERIA=%22Consolidado_Estadisticas_Regionales_New%22.%22C%C3%B3digo%20regi%C3%B3n%22%3D8</t>
  </si>
  <si>
    <t>Evolución de la Superficie de las solicitudes de edificación No Habitacional autorizada para construcción de Ampliaciones de la industria, comercio y establecimientos financieros (ICEF) en la Región del Biobío</t>
  </si>
  <si>
    <t>https://analytics.zoho.com/open-view/2395394000008224285?ZOHO_CRITERIA=%22Consolidado_Estadisticas_Regionales_New%22.%22C%C3%B3digo%20regi%C3%B3n%22%3D8</t>
  </si>
  <si>
    <t>Evolución de la Superficie de las solicitudes de edificación No Habitacional autorizada para construcción de  Obras Nuevas de Servicios en la Región del Biobío</t>
  </si>
  <si>
    <t>https://analytics.zoho.com/open-view/2395394000008224711?ZOHO_CRITERIA=%22Consolidado_Estadisticas_Regionales_New%22.%22C%C3%B3digo%20regi%C3%B3n%22%3D8</t>
  </si>
  <si>
    <t>Evolución de la Superficie de las solicitudes de edificación No Habitacional autorizada para construcción de  Ampliaciones de Servicios en la Región del Biobío</t>
  </si>
  <si>
    <t>https://analytics.zoho.com/open-view/2395394000008225247?ZOHO_CRITERIA=%22Consolidado_Estadisticas_Regionales_New%22.%22C%C3%B3digo%20regi%C3%B3n%22%3D8</t>
  </si>
  <si>
    <t>Evolución de la Superficie de las solicitudes de edificación No Habitacional autorizada para construcción de obras nuevas y ampliaciones de la industria, comercio y establecimientos financieros (ICEF) en la Región del Biobío</t>
  </si>
  <si>
    <t>https://analytics.zoho.com/open-view/2395394000008226368?ZOHO_CRITERIA=%22Consolidado_Estadisticas_Regionales_New%22.%22C%C3%B3digo%20regi%C3%B3n%22%3D8</t>
  </si>
  <si>
    <t>Evolución de la Superficie de las solicitudes de edificación No Habitacional autorizada para construcción de obras nuevas y ampliaciones de Servicios en la Región del Biobío</t>
  </si>
  <si>
    <t>https://analytics.zoho.com/open-view/2395394000008226809?ZOHO_CRITERIA=%22Consolidado_Estadisticas_Regionales_New%22.%22C%C3%B3digo%20regi%C3%B3n%22%3D8</t>
  </si>
  <si>
    <t>Evolución de la Superficie de las solicitudes de edificación No Habitacional de Obras Nuevas autorizada para construcción en la Región del Biobío</t>
  </si>
  <si>
    <t>https://analytics.zoho.com/open-view/2395394000008228238?ZOHO_CRITERIA=%22Consolidado_Estadisticas_Regionales_New%22.%22C%C3%B3digo%20regi%C3%B3n%22%3D8</t>
  </si>
  <si>
    <t>Evolución de la Superficie de las solicitudes de edificación No Habitacional de Ampliaciones autorizada para construcción en la Región del Biobío</t>
  </si>
  <si>
    <t>https://analytics.zoho.com/open-view/2395394000008228561?ZOHO_CRITERIA=%22Consolidado_Estadisticas_Regionales_New%22.%22C%C3%B3digo%20regi%C3%B3n%22%3D8</t>
  </si>
  <si>
    <t>Evolución de la Superficie de las solicitudes de edificación No Habitacional autorizada para construcción en la Región Metropolitana</t>
  </si>
  <si>
    <t>https://analytics.zoho.com/open-view/2395394000008223431?ZOHO_CRITERIA=%22Consolidado_Estadisticas_Regionales_New%22.%22C%C3%B3digo%20regi%C3%B3n%22%3D13</t>
  </si>
  <si>
    <t>Evolución de la Superficie de las solicitudes de edificación No Habitacional autorizada para construcción Obras Nuevas de la industria, comercio y establecimientos financieros (ICEF) en la Región Metropolitana</t>
  </si>
  <si>
    <t>https://analytics.zoho.com/open-view/2395394000008223846?ZOHO_CRITERIA=%22Consolidado_Estadisticas_Regionales_New%22.%22C%C3%B3digo%20regi%C3%B3n%22%3D13</t>
  </si>
  <si>
    <t>Evolución de la Superficie de las solicitudes de edificación No Habitacional autorizada para construcción de Ampliaciones de la industria, comercio y establecimientos financieros (ICEF) en la Región Metropolitana</t>
  </si>
  <si>
    <t>https://analytics.zoho.com/open-view/2395394000008224285?ZOHO_CRITERIA=%22Consolidado_Estadisticas_Regionales_New%22.%22C%C3%B3digo%20regi%C3%B3n%22%3D13</t>
  </si>
  <si>
    <t>Evolución de la Superficie de las solicitudes de edificación No Habitacional autorizada para construcción de  Obras Nuevas de Servicios en la Región Metropolitana</t>
  </si>
  <si>
    <t>https://analytics.zoho.com/open-view/2395394000008224711?ZOHO_CRITERIA=%22Consolidado_Estadisticas_Regionales_New%22.%22C%C3%B3digo%20regi%C3%B3n%22%3D13</t>
  </si>
  <si>
    <t>Evolución de la Superficie de las solicitudes de edificación No Habitacional autorizada para construcción de  Ampliaciones de Servicios en la Región Metropolitana</t>
  </si>
  <si>
    <t>https://analytics.zoho.com/open-view/2395394000008225247?ZOHO_CRITERIA=%22Consolidado_Estadisticas_Regionales_New%22.%22C%C3%B3digo%20regi%C3%B3n%22%3D13</t>
  </si>
  <si>
    <t>Evolución de la Superficie de las solicitudes de edificación No Habitacional autorizada para construcción de obras nuevas y ampliaciones de la industria, comercio y establecimientos financieros (ICEF) en la Región Metropolitana</t>
  </si>
  <si>
    <t>https://analytics.zoho.com/open-view/2395394000008226368?ZOHO_CRITERIA=%22Consolidado_Estadisticas_Regionales_New%22.%22C%C3%B3digo%20regi%C3%B3n%22%3D13</t>
  </si>
  <si>
    <t>Evolución de la Superficie de las solicitudes de edificación No Habitacional autorizada para construcción de obras nuevas y ampliaciones de Servicios en la Región Metropolitana</t>
  </si>
  <si>
    <t>https://analytics.zoho.com/open-view/2395394000008226809?ZOHO_CRITERIA=%22Consolidado_Estadisticas_Regionales_New%22.%22C%C3%B3digo%20regi%C3%B3n%22%3D13</t>
  </si>
  <si>
    <t>Evolución de la Superficie de las solicitudes de edificación No Habitacional de Obras Nuevas autorizada para construcción en la Región Metropolitana</t>
  </si>
  <si>
    <t>https://analytics.zoho.com/open-view/2395394000008228238?ZOHO_CRITERIA=%22Consolidado_Estadisticas_Regionales_New%22.%22C%C3%B3digo%20regi%C3%B3n%22%3D13</t>
  </si>
  <si>
    <t>Evolución de la Superficie de las solicitudes de edificación No Habitacional de Ampliaciones autorizada para construcción en la Región Metropolitana</t>
  </si>
  <si>
    <t>https://analytics.zoho.com/open-view/2395394000008228561?ZOHO_CRITERIA=%22Consolidado_Estadisticas_Regionales_New%22.%22C%C3%B3digo%20regi%C3%B3n%22%3D13</t>
  </si>
  <si>
    <t>Evolución de la Superficie de las solicitudes de edificación Habitacional y No Habitacional de Nuevas Obras autorizada para construcción en la Región de Antofagasta</t>
  </si>
  <si>
    <t>https://analytics.zoho.com/open-view/2395394000008229099?ZOHO_CRITERIA=%22Consolidado_Estadisticas_Regionales_New%22.%22C%C3%B3digo%20regi%C3%B3n%22%3D2</t>
  </si>
  <si>
    <t>Evolución de la Superficie de las solicitudes de edificación Habitacional y No Habitacional de Ampliaciones autorizada para construcción en la Región de Antofagasta</t>
  </si>
  <si>
    <t>https://analytics.zoho.com/open-view/2395394000008229637?ZOHO_CRITERIA=%22Consolidado_Estadisticas_Regionales_New%22.%22C%C3%B3digo%20regi%C3%B3n%22%3D2</t>
  </si>
  <si>
    <t>Evolución de la Superficie de las solicitudes de edificación Habitacional y No Habitacional de Nuevas Obras autorizada para construcción en la Región de Arica y Parinacota</t>
  </si>
  <si>
    <t>https://analytics.zoho.com/open-view/2395394000008229099?ZOHO_CRITERIA=%22Consolidado_Estadisticas_Regionales_New%22.%22C%C3%B3digo%20regi%C3%B3n%22%3D15</t>
  </si>
  <si>
    <t>Evolución de la Superficie de las solicitudes de edificación Habitacional y No Habitacional de Ampliaciones autorizada para construcción en la Región de Arica y Parinacota</t>
  </si>
  <si>
    <t>https://analytics.zoho.com/open-view/2395394000008229637?ZOHO_CRITERIA=%22Consolidado_Estadisticas_Regionales_New%22.%22C%C3%B3digo%20regi%C3%B3n%22%3D15</t>
  </si>
  <si>
    <t>Evolución de la Superficie de las solicitudes de edificación Habitacional y No Habitacional de Nuevas Obras autorizada para construcción en la Región de Atacama</t>
  </si>
  <si>
    <t>https://analytics.zoho.com/open-view/2395394000008229099?ZOHO_CRITERIA=%22Consolidado_Estadisticas_Regionales_New%22.%22C%C3%B3digo%20regi%C3%B3n%22%3D3</t>
  </si>
  <si>
    <t>Evolución de la Superficie de las solicitudes de edificación Habitacional y No Habitacional de Ampliaciones autorizada para construcción en la Región de Atacama</t>
  </si>
  <si>
    <t>https://analytics.zoho.com/open-view/2395394000008229637?ZOHO_CRITERIA=%22Consolidado_Estadisticas_Regionales_New%22.%22C%C3%B3digo%20regi%C3%B3n%22%3D3</t>
  </si>
  <si>
    <t>Evolución de la Superficie de las solicitudes de edificación Habitacional y No Habitacional de Nuevas Obras autorizada para construcción en la Región de Aysén</t>
  </si>
  <si>
    <t>https://analytics.zoho.com/open-view/2395394000008229099?ZOHO_CRITERIA=%22Consolidado_Estadisticas_Regionales_New%22.%22C%C3%B3digo%20regi%C3%B3n%22%3D11</t>
  </si>
  <si>
    <t>Evolución de la Superficie de las solicitudes de edificación Habitacional y No Habitacional de Ampliaciones autorizada para construcción en la Región de Aysén</t>
  </si>
  <si>
    <t>https://analytics.zoho.com/open-view/2395394000008229637?ZOHO_CRITERIA=%22Consolidado_Estadisticas_Regionales_New%22.%22C%C3%B3digo%20regi%C3%B3n%22%3D11</t>
  </si>
  <si>
    <t>Evolución de la Superficie de las solicitudes de edificación Habitacional y No Habitacional de Nuevas Obras autorizada para construcción en la Región de Coquimbo</t>
  </si>
  <si>
    <t>https://analytics.zoho.com/open-view/2395394000008229099?ZOHO_CRITERIA=%22Consolidado_Estadisticas_Regionales_New%22.%22C%C3%B3digo%20regi%C3%B3n%22%3D4</t>
  </si>
  <si>
    <t>Evolución de la Superficie de las solicitudes de edificación Habitacional y No Habitacional de Ampliaciones autorizada para construcción en la Región de Coquimbo</t>
  </si>
  <si>
    <t>https://analytics.zoho.com/open-view/2395394000008229637?ZOHO_CRITERIA=%22Consolidado_Estadisticas_Regionales_New%22.%22C%C3%B3digo%20regi%C3%B3n%22%3D4</t>
  </si>
  <si>
    <t>Evolución de la Superficie de las solicitudes de edificación Habitacional y No Habitacional de Nuevas Obras autorizada para construcción en la Región de La Araucanía</t>
  </si>
  <si>
    <t>https://analytics.zoho.com/open-view/2395394000008229099?ZOHO_CRITERIA=%22Consolidado_Estadisticas_Regionales_New%22.%22C%C3%B3digo%20regi%C3%B3n%22%3D9</t>
  </si>
  <si>
    <t>Evolución de la Superficie de las solicitudes de edificación Habitacional y No Habitacional de Ampliaciones autorizada para construcción en la Región de La Araucanía</t>
  </si>
  <si>
    <t>https://analytics.zoho.com/open-view/2395394000008229637?ZOHO_CRITERIA=%22Consolidado_Estadisticas_Regionales_New%22.%22C%C3%B3digo%20regi%C3%B3n%22%3D9</t>
  </si>
  <si>
    <t>Evolución de la Superficie de las solicitudes de edificación Habitacional y No Habitacional de Nuevas Obras autorizada para construcción en la Región de Los Lagos</t>
  </si>
  <si>
    <t>https://analytics.zoho.com/open-view/2395394000008229099?ZOHO_CRITERIA=%22Consolidado_Estadisticas_Regionales_New%22.%22C%C3%B3digo%20regi%C3%B3n%22%3D10</t>
  </si>
  <si>
    <t>Evolución de la Superficie de las solicitudes de edificación Habitacional y No Habitacional de Ampliaciones autorizada para construcción en la Región de Los Lagos</t>
  </si>
  <si>
    <t>https://analytics.zoho.com/open-view/2395394000008229637?ZOHO_CRITERIA=%22Consolidado_Estadisticas_Regionales_New%22.%22C%C3%B3digo%20regi%C3%B3n%22%3D10</t>
  </si>
  <si>
    <t>Evolución de la Superficie de las solicitudes de edificación Habitacional y No Habitacional de Nuevas Obras autorizada para construcción en la Región de Los Ríos</t>
  </si>
  <si>
    <t>https://analytics.zoho.com/open-view/2395394000008229099?ZOHO_CRITERIA=%22Consolidado_Estadisticas_Regionales_New%22.%22C%C3%B3digo%20regi%C3%B3n%22%3D14</t>
  </si>
  <si>
    <t>Evolución de la Superficie de las solicitudes de edificación Habitacional y No Habitacional de Ampliaciones autorizada para construcción en la Región de Los Ríos</t>
  </si>
  <si>
    <t>https://analytics.zoho.com/open-view/2395394000008229637?ZOHO_CRITERIA=%22Consolidado_Estadisticas_Regionales_New%22.%22C%C3%B3digo%20regi%C3%B3n%22%3D14</t>
  </si>
  <si>
    <t>Evolución de la Superficie de las solicitudes de edificación Habitacional y No Habitacional de Nuevas Obras autorizada para construcción en la Región de Magallanes</t>
  </si>
  <si>
    <t>https://analytics.zoho.com/open-view/2395394000008229099?ZOHO_CRITERIA=%22Consolidado_Estadisticas_Regionales_New%22.%22C%C3%B3digo%20regi%C3%B3n%22%3D12</t>
  </si>
  <si>
    <t>Evolución de la Superficie de las solicitudes de edificación Habitacional y No Habitacional de Ampliaciones autorizada para construcción en la Región de Magallanes</t>
  </si>
  <si>
    <t>https://analytics.zoho.com/open-view/2395394000008229637?ZOHO_CRITERIA=%22Consolidado_Estadisticas_Regionales_New%22.%22C%C3%B3digo%20regi%C3%B3n%22%3D12</t>
  </si>
  <si>
    <t>Evolución de la Superficie de las solicitudes de edificación Habitacional y No Habitacional de Nuevas Obras autorizada para construcción en la Región de Maule</t>
  </si>
  <si>
    <t>https://analytics.zoho.com/open-view/2395394000008229099?ZOHO_CRITERIA=%22Consolidado_Estadisticas_Regionales_New%22.%22C%C3%B3digo%20regi%C3%B3n%22%3D7</t>
  </si>
  <si>
    <t>Evolución de la Superficie de las solicitudes de edificación Habitacional y No Habitacional de Ampliaciones autorizada para construcción en la Región de Maule</t>
  </si>
  <si>
    <t>https://analytics.zoho.com/open-view/2395394000008229637?ZOHO_CRITERIA=%22Consolidado_Estadisticas_Regionales_New%22.%22C%C3%B3digo%20regi%C3%B3n%22%3D7</t>
  </si>
  <si>
    <t>Evolución de la Superficie de las solicitudes de edificación Habitacional y No Habitacional de Nuevas Obras autorizada para construcción en la Región de Ñuble</t>
  </si>
  <si>
    <t>https://analytics.zoho.com/open-view/2395394000008229099?ZOHO_CRITERIA=%22Consolidado_Estadisticas_Regionales_New%22.%22C%C3%B3digo%20regi%C3%B3n%22%3D16</t>
  </si>
  <si>
    <t>Evolución de la Superficie de las solicitudes de edificación Habitacional y No Habitacional de Ampliaciones autorizada para construcción en la Región de Ñuble</t>
  </si>
  <si>
    <t>https://analytics.zoho.com/open-view/2395394000008229637?ZOHO_CRITERIA=%22Consolidado_Estadisticas_Regionales_New%22.%22C%C3%B3digo%20regi%C3%B3n%22%3D16</t>
  </si>
  <si>
    <t>Evolución de la Superficie de las solicitudes de edificación Habitacional y No Habitacional de Nuevas Obras autorizada para construcción en la Región de O'Higgins</t>
  </si>
  <si>
    <t>https://analytics.zoho.com/open-view/2395394000008229099?ZOHO_CRITERIA=%22Consolidado_Estadisticas_Regionales_New%22.%22C%C3%B3digo%20regi%C3%B3n%22%3D6</t>
  </si>
  <si>
    <t>Evolución de la Superficie de las solicitudes de edificación Habitacional y No Habitacional de Ampliaciones autorizada para construcción en la Región de O'Higgins</t>
  </si>
  <si>
    <t>https://analytics.zoho.com/open-view/2395394000008229637?ZOHO_CRITERIA=%22Consolidado_Estadisticas_Regionales_New%22.%22C%C3%B3digo%20regi%C3%B3n%22%3D6</t>
  </si>
  <si>
    <t>Evolución de la Superficie de las solicitudes de edificación Habitacional y No Habitacional de Nuevas Obras autorizada para construcción en la Región de Tarapacá</t>
  </si>
  <si>
    <t>https://analytics.zoho.com/open-view/2395394000008229099?ZOHO_CRITERIA=%22Consolidado_Estadisticas_Regionales_New%22.%22C%C3%B3digo%20regi%C3%B3n%22%3D1</t>
  </si>
  <si>
    <t>Evolución de la Superficie de las solicitudes de edificación Habitacional y No Habitacional de Ampliaciones autorizada para construcción en la Región de Tarapacá</t>
  </si>
  <si>
    <t>https://analytics.zoho.com/open-view/2395394000008229637?ZOHO_CRITERIA=%22Consolidado_Estadisticas_Regionales_New%22.%22C%C3%B3digo%20regi%C3%B3n%22%3D1</t>
  </si>
  <si>
    <t>Evolución de la Superficie de las solicitudes de edificación Habitacional y No Habitacional de Nuevas Obras autorizada para construcción en la Región de Valparaíso</t>
  </si>
  <si>
    <t>https://analytics.zoho.com/open-view/2395394000008229099?ZOHO_CRITERIA=%22Consolidado_Estadisticas_Regionales_New%22.%22C%C3%B3digo%20regi%C3%B3n%22%3D5</t>
  </si>
  <si>
    <t>Evolución de la Superficie de las solicitudes de edificación Habitacional y No Habitacional de Ampliaciones autorizada para construcción en la Región de Valparaíso</t>
  </si>
  <si>
    <t>https://analytics.zoho.com/open-view/2395394000008229637?ZOHO_CRITERIA=%22Consolidado_Estadisticas_Regionales_New%22.%22C%C3%B3digo%20regi%C3%B3n%22%3D5</t>
  </si>
  <si>
    <t>Evolución de la Superficie de las solicitudes de edificación Habitacional y No Habitacional de Nuevas Obras autorizada para construcción en la Región del Biobío</t>
  </si>
  <si>
    <t>https://analytics.zoho.com/open-view/2395394000008229099?ZOHO_CRITERIA=%22Consolidado_Estadisticas_Regionales_New%22.%22C%C3%B3digo%20regi%C3%B3n%22%3D8</t>
  </si>
  <si>
    <t>Evolución de la Superficie de las solicitudes de edificación Habitacional y No Habitacional de Ampliaciones autorizada para construcción en la Región del Biobío</t>
  </si>
  <si>
    <t>https://analytics.zoho.com/open-view/2395394000008229637?ZOHO_CRITERIA=%22Consolidado_Estadisticas_Regionales_New%22.%22C%C3%B3digo%20regi%C3%B3n%22%3D8</t>
  </si>
  <si>
    <t>Evolución de la Superficie de las solicitudes de edificación Habitacional y No Habitacional de Nuevas Obras autorizada para construcción en la Región Metropolitana</t>
  </si>
  <si>
    <t>https://analytics.zoho.com/open-view/2395394000008229099?ZOHO_CRITERIA=%22Consolidado_Estadisticas_Regionales_New%22.%22C%C3%B3digo%20regi%C3%B3n%22%3D13</t>
  </si>
  <si>
    <t>Evolución de la Superficie de las solicitudes de edificación Habitacional y No Habitacional de Ampliaciones autorizada para construcción en la Región Metropolitana</t>
  </si>
  <si>
    <t>https://analytics.zoho.com/open-view/2395394000008229637?ZOHO_CRITERIA=%22Consolidado_Estadisticas_Regionales_New%22.%22C%C3%B3digo%20regi%C3%B3n%22%3D13</t>
  </si>
  <si>
    <t>https://analytics.zoho.com/open-view/2395394000008236246</t>
  </si>
  <si>
    <t>https://analytics.zoho.com/open-view/2395394000008236662</t>
  </si>
  <si>
    <t>https://analytics.zoho.com/open-view/2395394000008239150</t>
  </si>
  <si>
    <t>https://analytics.zoho.com/open-view/2395394000008241144</t>
  </si>
  <si>
    <t>https://analytics.zoho.com/open-view/2395394000008242412</t>
  </si>
  <si>
    <t>Evolución de la producción real de las distintas centrales de los tipos hidráulica pasada e hidráulica embalse reportadas en el coordinador eléctrico en la Región de La Araucanía</t>
  </si>
  <si>
    <t>https://analytics.zoho.com/open-view/2395394000008236961?ZOHO_CRITERIA=%22Consolidado_Estadisticas_Regionales_New%22.%22C%C3%B3digo%20regi%C3%B3n%22%3D9</t>
  </si>
  <si>
    <t>Evolución de la producción real generada por centrales de los tipos petróleo diesel, gas natural, carbón, fuel oil, petcoke, cogeneración, biomasa, gas natural licuado y geotérmica reportadas en el coordinador eléctrico en la Región de La Araucanía</t>
  </si>
  <si>
    <t>https://analytics.zoho.com/open-view/2395394000008239441?ZOHO_CRITERIA=%22Consolidado_Estadisticas_Regionales_New%22.%22C%C3%B3digo%20regi%C3%B3n%22%3D9</t>
  </si>
  <si>
    <t>Evolución de la producción real generada por centrales del tipo eólica reportadas en el coordinador eléctrico en la Región de La Araucanía</t>
  </si>
  <si>
    <t>https://analytics.zoho.com/open-view/2395394000008241639?ZOHO_CRITERIA=%22Consolidado_Estadisticas_Regionales_New%22.%22C%C3%B3digo%20regi%C3%B3n%22%3D9</t>
  </si>
  <si>
    <t>Evolución de la producción real de las distintas centrales de los tipos hidráulica pasada e hidráulica embalse reportadas en el coordinador eléctrico en la Región de Los Lagos</t>
  </si>
  <si>
    <t>https://analytics.zoho.com/open-view/2395394000008236961?ZOHO_CRITERIA=%22Consolidado_Estadisticas_Regionales_New%22.%22C%C3%B3digo%20regi%C3%B3n%22%3D10</t>
  </si>
  <si>
    <t>Evolución de la producción real de las distintas centrales de los tipos hidráulica pasada e hidráulica embalse reportadas en el coordinador eléctrico en la Región de Los Ríos</t>
  </si>
  <si>
    <t>https://analytics.zoho.com/open-view/2395394000008236961?ZOHO_CRITERIA=%22Consolidado_Estadisticas_Regionales_New%22.%22C%C3%B3digo%20regi%C3%B3n%22%3D14</t>
  </si>
  <si>
    <t>Evolución de la producción real generada por centrales de los tipos petróleo diesel, gas natural, carbón, fuel oil, petcoke, cogeneración, biomasa, gas natural licuado y geotérmica reportadas en el coordinador eléctrico en la Región de Los Ríos</t>
  </si>
  <si>
    <t>https://analytics.zoho.com/open-view/2395394000008239441?ZOHO_CRITERIA=%22Consolidado_Estadisticas_Regionales_New%22.%22C%C3%B3digo%20regi%C3%B3n%22%3D14</t>
  </si>
  <si>
    <t>Evolución de la producción real de las distintas centrales de los tipos hidráulica pasada e hidráulica embalse reportadas en el coordinador eléctrico en la Región de Valparaíso</t>
  </si>
  <si>
    <t>https://analytics.zoho.com/open-view/2395394000008236961?ZOHO_CRITERIA=%22Consolidado_Estadisticas_Regionales_New%22.%22C%C3%B3digo%20regi%C3%B3n%22%3D5</t>
  </si>
  <si>
    <t>Evolución de la producción real generada por centrales de los tipos petróleo diesel, gas natural, carbón, fuel oil, petcoke, cogeneración, biomasa, gas natural licuado y geotérmica reportadas en el coordinador eléctrico en la Región de Valparaíso</t>
  </si>
  <si>
    <t>https://analytics.zoho.com/open-view/2395394000008239441?ZOHO_CRITERIA=%22Consolidado_Estadisticas_Regionales_New%22.%22C%C3%B3digo%20regi%C3%B3n%22%3D5</t>
  </si>
  <si>
    <t>Evolución de la producción real de las distintas centrales de los tipos hidráulica pasada e hidráulica embalse reportadas en el coordinador eléctrico en la Región del Biobío</t>
  </si>
  <si>
    <t>https://analytics.zoho.com/open-view/2395394000008236961?ZOHO_CRITERIA=%22Consolidado_Estadisticas_Regionales_New%22.%22C%C3%B3digo%20regi%C3%B3n%22%3D8</t>
  </si>
  <si>
    <t>Evolución de la producción real generada por centrales de los tipos petróleo diesel, gas natural, carbón, fuel oil, petcoke, cogeneración, biomasa, gas natural licuado y geotérmica reportadas en el coordinador eléctrico en la Región del Biobío</t>
  </si>
  <si>
    <t>https://analytics.zoho.com/open-view/2395394000008239441?ZOHO_CRITERIA=%22Consolidado_Estadisticas_Regionales_New%22.%22C%C3%B3digo%20regi%C3%B3n%22%3D8</t>
  </si>
  <si>
    <t>Evolución de la producción real generada por centrales del tipo eólica reportadas en el coordinador eléctrico en la Región del Biobío</t>
  </si>
  <si>
    <t>https://analytics.zoho.com/open-view/2395394000008241639?ZOHO_CRITERIA=%22Consolidado_Estadisticas_Regionales_New%22.%22C%C3%B3digo%20regi%C3%B3n%22%3D8</t>
  </si>
  <si>
    <t>https://analytics.zoho.com/open-view/2395394000008245001</t>
  </si>
  <si>
    <t>https://analytics.zoho.com/open-view/2395394000008245489</t>
  </si>
  <si>
    <t>https://analytics.zoho.com/open-view/2395394000008247284</t>
  </si>
  <si>
    <t>https://analytics.zoho.com/open-view/2395394000008247678</t>
  </si>
  <si>
    <t>https://analytics.zoho.com/open-view/2395394000008247970</t>
  </si>
  <si>
    <t>https://analytics.zoho.com/open-view/2395394000008249274</t>
  </si>
  <si>
    <t>https://analytics.zoho.com/open-view/2395394000008249723</t>
  </si>
  <si>
    <t>Evolución de la distribución eléctrica a clientes residenciales desde la Región de La Araucanía</t>
  </si>
  <si>
    <t>https://analytics.zoho.com/open-view/2395394000008245814?ZOHO_CRITERIA=%22Consolidado_Estadisticas_Regionales_New%22.%22C%C3%B3digo%20regi%C3%B3n%22%3D9</t>
  </si>
  <si>
    <t>Evolución de la distribución eléctrica a empresas industriales desde la Región de La Araucanía</t>
  </si>
  <si>
    <t>https://analytics.zoho.com/open-view/2395394000008251012?ZOHO_CRITERIA=%22Consolidado_Estadisticas_Regionales_New%22.%22C%C3%B3digo%20regi%C3%B3n%22%3D9</t>
  </si>
  <si>
    <t>Evolución de la distribución eléctrica a entidades y particulares que se dedican al cultivo y trabajo de la tierra desde la Región de La Araucanía</t>
  </si>
  <si>
    <t>https://analytics.zoho.com/open-view/2395394000008250473?ZOHO_CRITERIA=%22Consolidado_Estadisticas_Regionales_New%22.%22C%C3%B3digo%20regi%C3%B3n%22%3D9</t>
  </si>
  <si>
    <t>Evolución de la distribución eléctrica hacia los sectores de transporte, alumbrado público, fiscal, municipal y otros desde la Región de La Araucanía</t>
  </si>
  <si>
    <t>https://analytics.zoho.com/open-view/2395394000008250178?ZOHO_CRITERIA=%22Consolidado_Estadisticas_Regionales_New%22.%22C%C3%B3digo%20regi%C3%B3n%22%3D9</t>
  </si>
  <si>
    <t>Evolución de la distribución eléctrica a clientes residenciales desde la Región de Los Ríos</t>
  </si>
  <si>
    <t>https://analytics.zoho.com/open-view/2395394000008245814?ZOHO_CRITERIA=%22Consolidado_Estadisticas_Regionales_New%22.%22C%C3%B3digo%20regi%C3%B3n%22%3D14</t>
  </si>
  <si>
    <t>Evolución de la distribución eléctrica a empresas industriales desde la Región de Los Ríos</t>
  </si>
  <si>
    <t>https://analytics.zoho.com/open-view/2395394000008251012?ZOHO_CRITERIA=%22Consolidado_Estadisticas_Regionales_New%22.%22C%C3%B3digo%20regi%C3%B3n%22%3D14</t>
  </si>
  <si>
    <t>Evolución de la distribución eléctrica a entidades y particulares que se dedican al cultivo y trabajo de la tierra desde la Región de Los Ríos</t>
  </si>
  <si>
    <t>https://analytics.zoho.com/open-view/2395394000008250473?ZOHO_CRITERIA=%22Consolidado_Estadisticas_Regionales_New%22.%22C%C3%B3digo%20regi%C3%B3n%22%3D14</t>
  </si>
  <si>
    <t>Evolución de la distribución eléctrica hacia los sectores de transporte, alumbrado público, fiscal, municipal y otros desde la Región de Los Ríos</t>
  </si>
  <si>
    <t>https://analytics.zoho.com/open-view/2395394000008250178?ZOHO_CRITERIA=%22Consolidado_Estadisticas_Regionales_New%22.%22C%C3%B3digo%20regi%C3%B3n%22%3D14</t>
  </si>
  <si>
    <t>Evolución de la distribución eléctrica a clientes residenciales desde la Región del Maule</t>
  </si>
  <si>
    <t>https://analytics.zoho.com/open-view/2395394000008245814?ZOHO_CRITERIA=%22Consolidado_Estadisticas_Regionales_New%22.%22C%C3%B3digo%20regi%C3%B3n%22%3D7</t>
  </si>
  <si>
    <t>Evolución de la distribución eléctrica a empresas industriales desde la Región del Maule</t>
  </si>
  <si>
    <t>https://analytics.zoho.com/open-view/2395394000008251012?ZOHO_CRITERIA=%22Consolidado_Estadisticas_Regionales_New%22.%22C%C3%B3digo%20regi%C3%B3n%22%3D7</t>
  </si>
  <si>
    <t>Evolución de la distribución eléctrica a entidades y particulares que se dedican al cultivo y trabajo de la tierra desde la Región del Maule</t>
  </si>
  <si>
    <t>https://analytics.zoho.com/open-view/2395394000008250473?ZOHO_CRITERIA=%22Consolidado_Estadisticas_Regionales_New%22.%22C%C3%B3digo%20regi%C3%B3n%22%3D7</t>
  </si>
  <si>
    <t>https://analytics.zoho.com/open-view/2395394000008251260</t>
  </si>
  <si>
    <t>https://analytics.zoho.com/open-view/2395394000008251561</t>
  </si>
  <si>
    <t>https://analytics.zoho.com/open-view/2395394000008251844</t>
  </si>
  <si>
    <t>https://analytics.zoho.com/open-view/2395394000008258091</t>
  </si>
  <si>
    <t>https://analytics.zoho.com/open-view/2395394000008258336</t>
  </si>
  <si>
    <t>https://analytics.zoho.com/open-view/2395394000008258698</t>
  </si>
  <si>
    <t>https://analytics.zoho.com/open-view/2395394000008258955</t>
  </si>
  <si>
    <t>https://analytics.zoho.com/open-view/2395394000008259339</t>
  </si>
  <si>
    <t>https://analytics.zoho.com/open-view/2395394000008259838</t>
  </si>
  <si>
    <t>https://analytics.zoho.com/open-view/2395394000008261258</t>
  </si>
  <si>
    <t>https://analytics.zoho.com/open-view/2395394000008261697</t>
  </si>
  <si>
    <t>https://analytics.zoho.com/open-view/2395394000008262141</t>
  </si>
  <si>
    <t>https://analytics.zoho.com/open-view/2395394000008262603</t>
  </si>
  <si>
    <t>https://analytics.zoho.com/open-view/2395394000008263596</t>
  </si>
  <si>
    <t>https://analytics.zoho.com/open-view/2395394000008263949</t>
  </si>
  <si>
    <t>https://analytics.zoho.com/open-view/2395394000008273465</t>
  </si>
  <si>
    <t>https://analytics.zoho.com/open-view/2395394000008273999</t>
  </si>
  <si>
    <t>https://analytics.zoho.com/open-view/2395394000008275715</t>
  </si>
  <si>
    <t>https://analytics.zoho.com/open-view/2395394000008276298</t>
  </si>
  <si>
    <t>Evolución del Índice de Producción Manufacturera (IPMan) en la Región de La Araucanía</t>
  </si>
  <si>
    <t>https://analytics.zoho.com/open-view/2395394000008286301?ZOHO_CRITERIA=%22Consolidado_Estadisticas_Regionales_New%22.%22C%C3%B3digo%20regi%C3%B3n%22%3D9</t>
  </si>
  <si>
    <t>Evolución del Índice de Producción de la división Fabricación de productos de caucho y de plástico en la Región de La Araucanía</t>
  </si>
  <si>
    <t>https://analytics.zoho.com/open-view/2395394000008287873?ZOHO_CRITERIA=%22Consolidado_Estadisticas_Regionales_New%22.%22C%C3%B3digo%20regi%C3%B3n%22%3D9</t>
  </si>
  <si>
    <t>Evolución del Índice de Producción de la división Fabricación de otros productos minerales no metálicos en la Región de La Araucanía</t>
  </si>
  <si>
    <t>https://analytics.zoho.com/open-view/2395394000008288143?ZOHO_CRITERIA=%22Consolidado_Estadisticas_Regionales_New%22.%22C%C3%B3digo%20regi%C3%B3n%22%3D9</t>
  </si>
  <si>
    <t>Evolución del Índice de Producción de la división Fabricación de equipo eléctrico en la Región de La Araucanía</t>
  </si>
  <si>
    <t>https://analytics.zoho.com/open-view/2395394000008288731?ZOHO_CRITERIA=%22Consolidado_Estadisticas_Regionales_New%22.%22C%C3%B3digo%20regi%C3%B3n%22%3D9</t>
  </si>
  <si>
    <t>Evolución del Índice de Producción de la división Fabricación de muebles en la Región de La Araucanía</t>
  </si>
  <si>
    <t>https://analytics.zoho.com/open-view/2395394000008289403?ZOHO_CRITERIA=%22Consolidado_Estadisticas_Regionales_New%22.%22C%C3%B3digo%20regi%C3%B3n%22%3D9</t>
  </si>
  <si>
    <t>Evolución del Índice de Producción Manufacturera (IPMan) en la Región de Los Ríos</t>
  </si>
  <si>
    <t>https://analytics.zoho.com/open-view/2395394000008286301?ZOHO_CRITERIA=%22Consolidado_Estadisticas_Regionales_New%22.%22C%C3%B3digo%20regi%C3%B3n%22%3D14</t>
  </si>
  <si>
    <t>Evolución del Índice de Producción de la división Elaboración de productos alimenticios en la Región de Los Ríos</t>
  </si>
  <si>
    <t>https://analytics.zoho.com/open-view/2395394000008286451?ZOHO_CRITERIA=%22Consolidado_Estadisticas_Regionales_New%22.%22C%C3%B3digo%20regi%C3%B3n%22%3D14</t>
  </si>
  <si>
    <t>Evolución del Índice de Producción de la división Elaboración de bebidas alcohólicas y no alcohólicas en la Región de Los Ríos</t>
  </si>
  <si>
    <t>https://analytics.zoho.com/open-view/2395394000008286613?ZOHO_CRITERIA=%22Consolidado_Estadisticas_Regionales_New%22.%22C%C3%B3digo%20regi%C3%B3n%22%3D14</t>
  </si>
  <si>
    <t>Evolución del Índice de Producción de la división Producción de madera y fabricación de productos de madera y corcho, excepto muebles; fabricación de artículos de paja y de materiales trenzables en la Región de Los Ríos</t>
  </si>
  <si>
    <t>https://analytics.zoho.com/open-view/2395394000008286973?ZOHO_CRITERIA=%22Consolidado_Estadisticas_Regionales_New%22.%22C%C3%B3digo%20regi%C3%B3n%22%3D14</t>
  </si>
  <si>
    <t>Evolución del Índice de Producción de la división Fabricación de papel y productos de papel en la Región de Los Ríos</t>
  </si>
  <si>
    <t>https://analytics.zoho.com/open-view/2395394000008287171?ZOHO_CRITERIA=%22Consolidado_Estadisticas_Regionales_New%22.%22C%C3%B3digo%20regi%C3%B3n%22%3D14</t>
  </si>
  <si>
    <t>Evolución del Índice de Producción de la división Fabricación de otros productos minerales no metálicos en la Región de Los Ríos</t>
  </si>
  <si>
    <t>https://analytics.zoho.com/open-view/2395394000008288143?ZOHO_CRITERIA=%22Consolidado_Estadisticas_Regionales_New%22.%22C%C3%B3digo%20regi%C3%B3n%22%3D14</t>
  </si>
  <si>
    <t>Evolución del Índice de Producción de la división Fabricación de otros tipos de equipo de transporte en la Región de Los Ríos</t>
  </si>
  <si>
    <t>https://analytics.zoho.com/open-view/2395394000008289049?ZOHO_CRITERIA=%22Consolidado_Estadisticas_Regionales_New%22.%22C%C3%B3digo%20regi%C3%B3n%22%3D14</t>
  </si>
  <si>
    <t>Evolución del Índice de Producción Manufacturera (IPMan) en la Región de O'Higgins</t>
  </si>
  <si>
    <t>https://analytics.zoho.com/open-view/2395394000008286301?ZOHO_CRITERIA=%22Consolidado_Estadisticas_Regionales_New%22.%22C%C3%B3digo%20regi%C3%B3n%22%3D6</t>
  </si>
  <si>
    <t>Evolución del Índice de Producción de la división Elaboración de productos alimenticios en la Región de O'Higgins</t>
  </si>
  <si>
    <t>https://analytics.zoho.com/open-view/2395394000008286451?ZOHO_CRITERIA=%22Consolidado_Estadisticas_Regionales_New%22.%22C%C3%B3digo%20regi%C3%B3n%22%3D6</t>
  </si>
  <si>
    <t>Evolución del Índice de Producción de la división Elaboración de bebidas alcohólicas y no alcohólicas en la Región de O'Higgins</t>
  </si>
  <si>
    <t>https://analytics.zoho.com/open-view/2395394000008286613?ZOHO_CRITERIA=%22Consolidado_Estadisticas_Regionales_New%22.%22C%C3%B3digo%20regi%C3%B3n%22%3D6</t>
  </si>
  <si>
    <t>Evolución del Índice de Producción de la división Elaboración de productos de tabaco en la Región de O'Higgins</t>
  </si>
  <si>
    <t>https://analytics.zoho.com/open-view/2395394000008286787?ZOHO_CRITERIA=%22Consolidado_Estadisticas_Regionales_New%22.%22C%C3%B3digo%20regi%C3%B3n%22%3D6</t>
  </si>
  <si>
    <t>Evolución del Índice de Producción de la división Fabricación de papel y productos de papel en la Región de O'Higgins</t>
  </si>
  <si>
    <t>https://analytics.zoho.com/open-view/2395394000008287171?ZOHO_CRITERIA=%22Consolidado_Estadisticas_Regionales_New%22.%22C%C3%B3digo%20regi%C3%B3n%22%3D6</t>
  </si>
  <si>
    <t>Evolución del Índice de Producción de la división Fabricación de sustancias y productos químicos en la Región de O'Higgins</t>
  </si>
  <si>
    <t>https://analytics.zoho.com/open-view/2395394000008287627?ZOHO_CRITERIA=%22Consolidado_Estadisticas_Regionales_New%22.%22C%C3%B3digo%20regi%C3%B3n%22%3D6</t>
  </si>
  <si>
    <t>Evolución del Índice de Producción de la división Fabricación de otros productos minerales no metálicos en la Región de O'Higgins</t>
  </si>
  <si>
    <t>https://analytics.zoho.com/open-view/2395394000008288143?ZOHO_CRITERIA=%22Consolidado_Estadisticas_Regionales_New%22.%22C%C3%B3digo%20regi%C3%B3n%22%3D6</t>
  </si>
  <si>
    <t>Evolución del Índice de Producción Manufacturera (IPMan) en la Región de Valparaíso</t>
  </si>
  <si>
    <t>https://analytics.zoho.com/open-view/2395394000008286301?ZOHO_CRITERIA=%22Consolidado_Estadisticas_Regionales_New%22.%22C%C3%B3digo%20regi%C3%B3n%22%3D5</t>
  </si>
  <si>
    <t>Evolución del Índice de Producción de la división Elaboración de productos alimenticios en la Región de Valparaíso</t>
  </si>
  <si>
    <t>https://analytics.zoho.com/open-view/2395394000008286451?ZOHO_CRITERIA=%22Consolidado_Estadisticas_Regionales_New%22.%22C%C3%B3digo%20regi%C3%B3n%22%3D5</t>
  </si>
  <si>
    <t>Evolución del Índice de Producción de la división Elaboración de bebidas alcohólicas y no alcohólicas en la Región de Valparaíso</t>
  </si>
  <si>
    <t>https://analytics.zoho.com/open-view/2395394000008286613?ZOHO_CRITERIA=%22Consolidado_Estadisticas_Regionales_New%22.%22C%C3%B3digo%20regi%C3%B3n%22%3D5</t>
  </si>
  <si>
    <t>Evolución del Índice de Producción de la división Elaboración de productos de tabaco en la Región de Valparaíso</t>
  </si>
  <si>
    <t>https://analytics.zoho.com/open-view/2395394000008286787?ZOHO_CRITERIA=%22Consolidado_Estadisticas_Regionales_New%22.%22C%C3%B3digo%20regi%C3%B3n%22%3D5</t>
  </si>
  <si>
    <t>Evolución del Índice de Producción de la división Fabricación de papel y productos de papel en la Región de Valparaíso</t>
  </si>
  <si>
    <t>https://analytics.zoho.com/open-view/2395394000008287171?ZOHO_CRITERIA=%22Consolidado_Estadisticas_Regionales_New%22.%22C%C3%B3digo%20regi%C3%B3n%22%3D5</t>
  </si>
  <si>
    <t>Evolución del Índice de Producción de la división Fabricación de coque y productos de la refinación del petróleo en la Región de Valparaíso</t>
  </si>
  <si>
    <t>https://analytics.zoho.com/open-view/2395394000008287393?ZOHO_CRITERIA=%22Consolidado_Estadisticas_Regionales_New%22.%22C%C3%B3digo%20regi%C3%B3n%22%3D5</t>
  </si>
  <si>
    <t>Evolución del Índice de Producción de la división Fabricación de sustancias y productos químicos en la Región de Valparaíso</t>
  </si>
  <si>
    <t>https://analytics.zoho.com/open-view/2395394000008287627?ZOHO_CRITERIA=%22Consolidado_Estadisticas_Regionales_New%22.%22C%C3%B3digo%20regi%C3%B3n%22%3D5</t>
  </si>
  <si>
    <t>Evolución del Índice de Producción de la división Fabricación de productos de caucho y de plástico en la Región de Valparaíso</t>
  </si>
  <si>
    <t>https://analytics.zoho.com/open-view/2395394000008287873?ZOHO_CRITERIA=%22Consolidado_Estadisticas_Regionales_New%22.%22C%C3%B3digo%20regi%C3%B3n%22%3D5</t>
  </si>
  <si>
    <t>Evolución del Índice de Producción de la división Fabricación de otros productos minerales no metálicos en la Región de Valparaíso</t>
  </si>
  <si>
    <t>https://analytics.zoho.com/open-view/2395394000008288143?ZOHO_CRITERIA=%22Consolidado_Estadisticas_Regionales_New%22.%22C%C3%B3digo%20regi%C3%B3n%22%3D5</t>
  </si>
  <si>
    <t>Evolución del Índice de Producción de la división Fabricación de productos elaborados de metal, excepto maquinaria y equipo en la Región de Valparaíso</t>
  </si>
  <si>
    <t>https://analytics.zoho.com/open-view/2395394000008288425?ZOHO_CRITERIA=%22Consolidado_Estadisticas_Regionales_New%22.%22C%C3%B3digo%20regi%C3%B3n%22%3D5</t>
  </si>
  <si>
    <t>Evolución del Índice de Producción de la división Fabricación de equipo eléctrico en la Región de Valparaíso</t>
  </si>
  <si>
    <t>https://analytics.zoho.com/open-view/2395394000008288731?ZOHO_CRITERIA=%22Consolidado_Estadisticas_Regionales_New%22.%22C%C3%B3digo%20regi%C3%B3n%22%3D5</t>
  </si>
  <si>
    <t>Evolución del Índice de Producción de la división Fabricación de muebles en la Región de Valparaíso</t>
  </si>
  <si>
    <t>https://analytics.zoho.com/open-view/2395394000008289403?ZOHO_CRITERIA=%22Consolidado_Estadisticas_Regionales_New%22.%22C%C3%B3digo%20regi%C3%B3n%22%3D5</t>
  </si>
  <si>
    <t>Evolución del Índice de Producción Manufacturera (IPMan) en la Región del Biobío</t>
  </si>
  <si>
    <t>https://analytics.zoho.com/open-view/2395394000008286301?ZOHO_CRITERIA=%22Consolidado_Estadisticas_Regionales_New%22.%22C%C3%B3digo%20regi%C3%B3n%22%3D8</t>
  </si>
  <si>
    <t>Evolución del Índice de Producción de la división Elaboración de productos alimenticios en la Región del Biobío</t>
  </si>
  <si>
    <t>https://analytics.zoho.com/open-view/2395394000008286451?ZOHO_CRITERIA=%22Consolidado_Estadisticas_Regionales_New%22.%22C%C3%B3digo%20regi%C3%B3n%22%3D8</t>
  </si>
  <si>
    <t>Evolución del Índice de Producción de la división Elaboración de bebidas alcohólicas y no alcohólicas en la Región del Biobío</t>
  </si>
  <si>
    <t>https://analytics.zoho.com/open-view/2395394000008286613?ZOHO_CRITERIA=%22Consolidado_Estadisticas_Regionales_New%22.%22C%C3%B3digo%20regi%C3%B3n%22%3D8</t>
  </si>
  <si>
    <t>Evolución del Índice de Producción de la división Producción de madera y fabricación de productos de madera y corcho, excepto muebles; fabricación de artículos de paja y de materiales trenzables en la Región del Biobío</t>
  </si>
  <si>
    <t>https://analytics.zoho.com/open-view/2395394000008286973?ZOHO_CRITERIA=%22Consolidado_Estadisticas_Regionales_New%22.%22C%C3%B3digo%20regi%C3%B3n%22%3D8</t>
  </si>
  <si>
    <t>Evolución del Índice de Producción de la división Fabricación de papel y productos de papel en la Región del Biobío</t>
  </si>
  <si>
    <t>https://analytics.zoho.com/open-view/2395394000008287171?ZOHO_CRITERIA=%22Consolidado_Estadisticas_Regionales_New%22.%22C%C3%B3digo%20regi%C3%B3n%22%3D8</t>
  </si>
  <si>
    <t>Evolución del Índice de Producción de la división Fabricación de coque y productos de la refinación del petróleo en la Región del Biobío</t>
  </si>
  <si>
    <t>https://analytics.zoho.com/open-view/2395394000008287393?ZOHO_CRITERIA=%22Consolidado_Estadisticas_Regionales_New%22.%22C%C3%B3digo%20regi%C3%B3n%22%3D8</t>
  </si>
  <si>
    <t>Evolución del Índice de Producción de la división Fabricación de sustancias y productos químicos en la Región del Biobío</t>
  </si>
  <si>
    <t>https://analytics.zoho.com/open-view/2395394000008287627?ZOHO_CRITERIA=%22Consolidado_Estadisticas_Regionales_New%22.%22C%C3%B3digo%20regi%C3%B3n%22%3D8</t>
  </si>
  <si>
    <t>Evolución del Índice de Producción de la división Fabricación de productos de caucho y de plástico en la Región del Biobío</t>
  </si>
  <si>
    <t>https://analytics.zoho.com/open-view/2395394000008287873?ZOHO_CRITERIA=%22Consolidado_Estadisticas_Regionales_New%22.%22C%C3%B3digo%20regi%C3%B3n%22%3D8</t>
  </si>
  <si>
    <t>Evolución del Índice de Producción de la división Fabricación de otros productos minerales no metálicos en la Región del Biobío</t>
  </si>
  <si>
    <t>https://analytics.zoho.com/open-view/2395394000008288143?ZOHO_CRITERIA=%22Consolidado_Estadisticas_Regionales_New%22.%22C%C3%B3digo%20regi%C3%B3n%22%3D8</t>
  </si>
  <si>
    <t>Evolución del Índice de Producción de la división Fabricación de productos elaborados de metal, excepto maquinaria y equipo en la Región del Biobío</t>
  </si>
  <si>
    <t>https://analytics.zoho.com/open-view/2395394000008288425?ZOHO_CRITERIA=%22Consolidado_Estadisticas_Regionales_New%22.%22C%C3%B3digo%20regi%C3%B3n%22%3D8</t>
  </si>
  <si>
    <t>Evolución del Índice de Producción de la división Fabricación de otros tipos de equipo de transporte en la Región del Biobío</t>
  </si>
  <si>
    <t>https://analytics.zoho.com/open-view/2395394000008289049?ZOHO_CRITERIA=%22Consolidado_Estadisticas_Regionales_New%22.%22C%C3%B3digo%20regi%C3%B3n%22%3D8</t>
  </si>
  <si>
    <t>https://analytics.zoho.com/open-view/2395394000008285473</t>
  </si>
  <si>
    <t>https://analytics.zoho.com/open-view/2395394000008285115</t>
  </si>
  <si>
    <t>https://analytics.zoho.com/open-view/2395394000008282001</t>
  </si>
  <si>
    <t>https://analytics.zoho.com/open-view/2395394000008285740</t>
  </si>
  <si>
    <t>https://analytics.zoho.com/open-view/2395394000008286019</t>
  </si>
  <si>
    <t>Evolución de la Cantidad de molienda de trigo en la Región de La Araucanía</t>
  </si>
  <si>
    <t>https://analytics.zoho.com/open-view/2395394000008290219?ZOHO_CRITERIA=%22Consolidado_Estadisticas_Regionales_New%22.%22C%C3%B3digo%20regi%C3%B3n%22%3D9</t>
  </si>
  <si>
    <t>Evolución de la Cantidad de molienda de trigo en la Región de Ñuble</t>
  </si>
  <si>
    <t>https://analytics.zoho.com/open-view/2395394000008290219?ZOHO_CRITERIA=%22Consolidado_Estadisticas_Regionales_New%22.%22C%C3%B3digo%20regi%C3%B3n%22%3D16</t>
  </si>
  <si>
    <t>Evolución de la Cantidad de molienda de trigo en la Región de O'Higgins</t>
  </si>
  <si>
    <t>https://analytics.zoho.com/open-view/2395394000008290219?ZOHO_CRITERIA=%22Consolidado_Estadisticas_Regionales_New%22.%22C%C3%B3digo%20regi%C3%B3n%22%3D6</t>
  </si>
  <si>
    <t>Evolución de la Cantidad de molienda de trigo en la Región de Valparaíso</t>
  </si>
  <si>
    <t>https://analytics.zoho.com/open-view/2395394000008290219?ZOHO_CRITERIA=%22Consolidado_Estadisticas_Regionales_New%22.%22C%C3%B3digo%20regi%C3%B3n%22%3D5</t>
  </si>
  <si>
    <t>Evolución de la Cantidad de molienda de trigo en la Región del Biobío</t>
  </si>
  <si>
    <t>https://analytics.zoho.com/open-view/2395394000008290219?ZOHO_CRITERIA=%22Consolidado_Estadisticas_Regionales_New%22.%22C%C3%B3digo%20regi%C3%B3n%22%3D8</t>
  </si>
  <si>
    <t>Evolución de la Cantidad de molienda de trigo en la Región Metropolitana</t>
  </si>
  <si>
    <t>https://analytics.zoho.com/open-view/2395394000008290219?ZOHO_CRITERIA=%22Consolidado_Estadisticas_Regionales_New%22.%22C%C3%B3digo%20regi%C3%B3n%22%3D13</t>
  </si>
  <si>
    <t>https://analytics.zoho.com/open-view/2395394000008291022</t>
  </si>
  <si>
    <t>https://analytics.zoho.com/open-view/2395394000008291814</t>
  </si>
  <si>
    <t>https://analytics.zoho.com/open-view/2395394000008293622</t>
  </si>
  <si>
    <t>https://analytics.zoho.com/open-view/2395394000008294614</t>
  </si>
  <si>
    <t>Evolución del Índice de Ventas de Supermercados en la Región de Antofagasta</t>
  </si>
  <si>
    <t>https://analytics.zoho.com/open-view/2395394000008291726?ZOHO_CRITERIA=%22Consolidado_Estadisticas_Regionales_New%22.%22C%C3%B3digo%20regi%C3%B3n%22%3D2</t>
  </si>
  <si>
    <t>Evolución de las Ventas totales netas (sin IVA) de supermercados a precios corrientes en la Región de Antofagasta</t>
  </si>
  <si>
    <t>https://analytics.zoho.com/open-view/2395394000008293485?ZOHO_CRITERIA=%22Consolidado_Estadisticas_Regionales_New%22.%22C%C3%B3digo%20regi%C3%B3n%22%3D2</t>
  </si>
  <si>
    <t>Evolución del Número de establecimientos clasificados como supermercados, que cuentan con tres o más cajas instaladas en la Región de Antofagasta</t>
  </si>
  <si>
    <t>https://analytics.zoho.com/open-view/2395394000008294094?ZOHO_CRITERIA=%22Consolidado_Estadisticas_Regionales_New%22.%22C%C3%B3digo%20regi%C3%B3n%22%3D2</t>
  </si>
  <si>
    <t>Evolución de la Superficie donde se realiza la actividad económica del establecimiento (sala de venta), excluyendo el área de estacionamientos en la Región de Antofagasta</t>
  </si>
  <si>
    <t>https://analytics.zoho.com/open-view/2395394000008295081?ZOHO_CRITERIA=%22Consolidado_Estadisticas_Regionales_New%22.%22C%C3%B3digo%20regi%C3%B3n%22%3D2</t>
  </si>
  <si>
    <t>Evolución del Índice de Ventas de Supermercados en la Región de Arica y Parinacota</t>
  </si>
  <si>
    <t>https://analytics.zoho.com/open-view/2395394000008291726?ZOHO_CRITERIA=%22Consolidado_Estadisticas_Regionales_New%22.%22C%C3%B3digo%20regi%C3%B3n%22%3D15</t>
  </si>
  <si>
    <t>Evolución de las Ventas totales netas (sin IVA) de supermercados a precios corrientes en la Región de Arica y Parinacota</t>
  </si>
  <si>
    <t>https://analytics.zoho.com/open-view/2395394000008293485?ZOHO_CRITERIA=%22Consolidado_Estadisticas_Regionales_New%22.%22C%C3%B3digo%20regi%C3%B3n%22%3D15</t>
  </si>
  <si>
    <t>Evolución del Número de establecimientos clasificados como supermercados, que cuentan con tres o más cajas instaladas en la Región de Arica y Parinacota</t>
  </si>
  <si>
    <t>https://analytics.zoho.com/open-view/2395394000008294094?ZOHO_CRITERIA=%22Consolidado_Estadisticas_Regionales_New%22.%22C%C3%B3digo%20regi%C3%B3n%22%3D15</t>
  </si>
  <si>
    <t>Evolución de la Superficie donde se realiza la actividad económica del establecimiento (sala de venta), excluyendo el área de estacionamientos en la Región de Arica y Parinacota</t>
  </si>
  <si>
    <t>https://analytics.zoho.com/open-view/2395394000008295081?ZOHO_CRITERIA=%22Consolidado_Estadisticas_Regionales_New%22.%22C%C3%B3digo%20regi%C3%B3n%22%3D15</t>
  </si>
  <si>
    <t>Evolución del Índice de Ventas de Supermercados en la Región de Atacama</t>
  </si>
  <si>
    <t>https://analytics.zoho.com/open-view/2395394000008291726?ZOHO_CRITERIA=%22Consolidado_Estadisticas_Regionales_New%22.%22C%C3%B3digo%20regi%C3%B3n%22%3D3</t>
  </si>
  <si>
    <t>Evolución de las Ventas totales netas (sin IVA) de supermercados a precios corrientes en la Región de Atacama</t>
  </si>
  <si>
    <t>https://analytics.zoho.com/open-view/2395394000008293485?ZOHO_CRITERIA=%22Consolidado_Estadisticas_Regionales_New%22.%22C%C3%B3digo%20regi%C3%B3n%22%3D3</t>
  </si>
  <si>
    <t>Evolución del Número de establecimientos clasificados como supermercados, que cuentan con tres o más cajas instaladas en la Región de Atacama</t>
  </si>
  <si>
    <t>https://analytics.zoho.com/open-view/2395394000008294094?ZOHO_CRITERIA=%22Consolidado_Estadisticas_Regionales_New%22.%22C%C3%B3digo%20regi%C3%B3n%22%3D3</t>
  </si>
  <si>
    <t>Evolución de la Superficie donde se realiza la actividad económica del establecimiento (sala de venta), excluyendo el área de estacionamientos en la Región de Atacama</t>
  </si>
  <si>
    <t>https://analytics.zoho.com/open-view/2395394000008295081?ZOHO_CRITERIA=%22Consolidado_Estadisticas_Regionales_New%22.%22C%C3%B3digo%20regi%C3%B3n%22%3D3</t>
  </si>
  <si>
    <t>Evolución del Índice de Ventas de Supermercados en la Región de Aysén</t>
  </si>
  <si>
    <t>https://analytics.zoho.com/open-view/2395394000008291726?ZOHO_CRITERIA=%22Consolidado_Estadisticas_Regionales_New%22.%22C%C3%B3digo%20regi%C3%B3n%22%3D11</t>
  </si>
  <si>
    <t>Evolución de las Ventas totales netas (sin IVA) de supermercados a precios corrientes en la Región de Aysén</t>
  </si>
  <si>
    <t>https://analytics.zoho.com/open-view/2395394000008293485?ZOHO_CRITERIA=%22Consolidado_Estadisticas_Regionales_New%22.%22C%C3%B3digo%20regi%C3%B3n%22%3D11</t>
  </si>
  <si>
    <t>Evolución del Número de establecimientos clasificados como supermercados, que cuentan con tres o más cajas instaladas en la Región de Aysén</t>
  </si>
  <si>
    <t>https://analytics.zoho.com/open-view/2395394000008294094?ZOHO_CRITERIA=%22Consolidado_Estadisticas_Regionales_New%22.%22C%C3%B3digo%20regi%C3%B3n%22%3D11</t>
  </si>
  <si>
    <t>Evolución de la Superficie donde se realiza la actividad económica del establecimiento (sala de venta), excluyendo el área de estacionamientos en la Región de Aysén</t>
  </si>
  <si>
    <t>https://analytics.zoho.com/open-view/2395394000008295081?ZOHO_CRITERIA=%22Consolidado_Estadisticas_Regionales_New%22.%22C%C3%B3digo%20regi%C3%B3n%22%3D11</t>
  </si>
  <si>
    <t>Evolución del Índice de Ventas de Supermercados en la Región de Coquimbo</t>
  </si>
  <si>
    <t>https://analytics.zoho.com/open-view/2395394000008291726?ZOHO_CRITERIA=%22Consolidado_Estadisticas_Regionales_New%22.%22C%C3%B3digo%20regi%C3%B3n%22%3D4</t>
  </si>
  <si>
    <t>Evolución de las Ventas totales netas (sin IVA) de supermercados a precios corrientes en la Región de Coquimbo</t>
  </si>
  <si>
    <t>https://analytics.zoho.com/open-view/2395394000008293485?ZOHO_CRITERIA=%22Consolidado_Estadisticas_Regionales_New%22.%22C%C3%B3digo%20regi%C3%B3n%22%3D4</t>
  </si>
  <si>
    <t>Evolución del Número de establecimientos clasificados como supermercados, que cuentan con tres o más cajas instaladas en la Región de Coquimbo</t>
  </si>
  <si>
    <t>https://analytics.zoho.com/open-view/2395394000008294094?ZOHO_CRITERIA=%22Consolidado_Estadisticas_Regionales_New%22.%22C%C3%B3digo%20regi%C3%B3n%22%3D4</t>
  </si>
  <si>
    <t>Evolución de la Superficie donde se realiza la actividad económica del establecimiento (sala de venta), excluyendo el área de estacionamientos en la Región de Coquimbo</t>
  </si>
  <si>
    <t>https://analytics.zoho.com/open-view/2395394000008295081?ZOHO_CRITERIA=%22Consolidado_Estadisticas_Regionales_New%22.%22C%C3%B3digo%20regi%C3%B3n%22%3D4</t>
  </si>
  <si>
    <t>Evolución del Índice de Ventas de Supermercados en la Región de La Araucanía</t>
  </si>
  <si>
    <t>https://analytics.zoho.com/open-view/2395394000008291726?ZOHO_CRITERIA=%22Consolidado_Estadisticas_Regionales_New%22.%22C%C3%B3digo%20regi%C3%B3n%22%3D9</t>
  </si>
  <si>
    <t>Evolución de las Ventas totales netas (sin IVA) de supermercados a precios corrientes en la Región de La Araucanía</t>
  </si>
  <si>
    <t>https://analytics.zoho.com/open-view/2395394000008293485?ZOHO_CRITERIA=%22Consolidado_Estadisticas_Regionales_New%22.%22C%C3%B3digo%20regi%C3%B3n%22%3D9</t>
  </si>
  <si>
    <t>Evolución del Número de establecimientos clasificados como supermercados, que cuentan con tres o más cajas instaladas en la Región de La Araucanía</t>
  </si>
  <si>
    <t>https://analytics.zoho.com/open-view/2395394000008294094?ZOHO_CRITERIA=%22Consolidado_Estadisticas_Regionales_New%22.%22C%C3%B3digo%20regi%C3%B3n%22%3D9</t>
  </si>
  <si>
    <t>Evolución de la Superficie donde se realiza la actividad económica del establecimiento (sala de venta), excluyendo el área de estacionamientos en la Región de La Araucanía</t>
  </si>
  <si>
    <t>https://analytics.zoho.com/open-view/2395394000008295081?ZOHO_CRITERIA=%22Consolidado_Estadisticas_Regionales_New%22.%22C%C3%B3digo%20regi%C3%B3n%22%3D9</t>
  </si>
  <si>
    <t>Evolución del Índice de Ventas de Supermercados en la Región de Los Lagos</t>
  </si>
  <si>
    <t>https://analytics.zoho.com/open-view/2395394000008291726?ZOHO_CRITERIA=%22Consolidado_Estadisticas_Regionales_New%22.%22C%C3%B3digo%20regi%C3%B3n%22%3D10</t>
  </si>
  <si>
    <t>Evolución de las Ventas totales netas (sin IVA) de supermercados a precios corrientes en la Región de Los Lagos</t>
  </si>
  <si>
    <t>https://analytics.zoho.com/open-view/2395394000008293485?ZOHO_CRITERIA=%22Consolidado_Estadisticas_Regionales_New%22.%22C%C3%B3digo%20regi%C3%B3n%22%3D10</t>
  </si>
  <si>
    <t>Evolución del Número de establecimientos clasificados como supermercados, que cuentan con tres o más cajas instaladas en la Región de Los Lagos</t>
  </si>
  <si>
    <t>https://analytics.zoho.com/open-view/2395394000008294094?ZOHO_CRITERIA=%22Consolidado_Estadisticas_Regionales_New%22.%22C%C3%B3digo%20regi%C3%B3n%22%3D10</t>
  </si>
  <si>
    <t>Evolución de la Superficie donde se realiza la actividad económica del establecimiento (sala de venta), excluyendo el área de estacionamientos en la Región de Los Lagos</t>
  </si>
  <si>
    <t>https://analytics.zoho.com/open-view/2395394000008295081?ZOHO_CRITERIA=%22Consolidado_Estadisticas_Regionales_New%22.%22C%C3%B3digo%20regi%C3%B3n%22%3D10</t>
  </si>
  <si>
    <t>Evolución del Índice de Ventas de Supermercados en la Región de Los Ríos</t>
  </si>
  <si>
    <t>https://analytics.zoho.com/open-view/2395394000008291726?ZOHO_CRITERIA=%22Consolidado_Estadisticas_Regionales_New%22.%22C%C3%B3digo%20regi%C3%B3n%22%3D14</t>
  </si>
  <si>
    <t>Evolución de las Ventas totales netas (sin IVA) de supermercados a precios corrientes en la Región de Los Ríos</t>
  </si>
  <si>
    <t>https://analytics.zoho.com/open-view/2395394000008293485?ZOHO_CRITERIA=%22Consolidado_Estadisticas_Regionales_New%22.%22C%C3%B3digo%20regi%C3%B3n%22%3D14</t>
  </si>
  <si>
    <t>Evolución del Número de establecimientos clasificados como supermercados, que cuentan con tres o más cajas instaladas en la Región de Los Ríos</t>
  </si>
  <si>
    <t>https://analytics.zoho.com/open-view/2395394000008294094?ZOHO_CRITERIA=%22Consolidado_Estadisticas_Regionales_New%22.%22C%C3%B3digo%20regi%C3%B3n%22%3D14</t>
  </si>
  <si>
    <t>Evolución de la Superficie donde se realiza la actividad económica del establecimiento (sala de venta), excluyendo el área de estacionamientos en la Región de Los Ríos</t>
  </si>
  <si>
    <t>https://analytics.zoho.com/open-view/2395394000008295081?ZOHO_CRITERIA=%22Consolidado_Estadisticas_Regionales_New%22.%22C%C3%B3digo%20regi%C3%B3n%22%3D14</t>
  </si>
  <si>
    <t>Evolución del Índice de Ventas de Supermercados en la Región de Magallanes</t>
  </si>
  <si>
    <t>https://analytics.zoho.com/open-view/2395394000008291726?ZOHO_CRITERIA=%22Consolidado_Estadisticas_Regionales_New%22.%22C%C3%B3digo%20regi%C3%B3n%22%3D12</t>
  </si>
  <si>
    <t>Evolución de las Ventas totales netas (sin IVA) de supermercados a precios corrientes en la Región de Magallanes</t>
  </si>
  <si>
    <t>https://analytics.zoho.com/open-view/2395394000008293485?ZOHO_CRITERIA=%22Consolidado_Estadisticas_Regionales_New%22.%22C%C3%B3digo%20regi%C3%B3n%22%3D12</t>
  </si>
  <si>
    <t>Evolución del Número de establecimientos clasificados como supermercados, que cuentan con tres o más cajas instaladas en la Región de Magallanes</t>
  </si>
  <si>
    <t>https://analytics.zoho.com/open-view/2395394000008294094?ZOHO_CRITERIA=%22Consolidado_Estadisticas_Regionales_New%22.%22C%C3%B3digo%20regi%C3%B3n%22%3D12</t>
  </si>
  <si>
    <t>Evolución de la Superficie donde se realiza la actividad económica del establecimiento (sala de venta), excluyendo el área de estacionamientos en la Región de Magallanes</t>
  </si>
  <si>
    <t>https://analytics.zoho.com/open-view/2395394000008295081?ZOHO_CRITERIA=%22Consolidado_Estadisticas_Regionales_New%22.%22C%C3%B3digo%20regi%C3%B3n%22%3D12</t>
  </si>
  <si>
    <t>Evolución del Índice de Ventas de Supermercados en la Región de Maule</t>
  </si>
  <si>
    <t>https://analytics.zoho.com/open-view/2395394000008291726?ZOHO_CRITERIA=%22Consolidado_Estadisticas_Regionales_New%22.%22C%C3%B3digo%20regi%C3%B3n%22%3D7</t>
  </si>
  <si>
    <t>Evolución de las Ventas totales netas (sin IVA) de supermercados a precios corrientes en la Región de Maule</t>
  </si>
  <si>
    <t>https://analytics.zoho.com/open-view/2395394000008293485?ZOHO_CRITERIA=%22Consolidado_Estadisticas_Regionales_New%22.%22C%C3%B3digo%20regi%C3%B3n%22%3D7</t>
  </si>
  <si>
    <t>Evolución del Número de establecimientos clasificados como supermercados, que cuentan con tres o más cajas instaladas en la Región de Maule</t>
  </si>
  <si>
    <t>https://analytics.zoho.com/open-view/2395394000008294094?ZOHO_CRITERIA=%22Consolidado_Estadisticas_Regionales_New%22.%22C%C3%B3digo%20regi%C3%B3n%22%3D7</t>
  </si>
  <si>
    <t>Evolución de la Superficie donde se realiza la actividad económica del establecimiento (sala de venta), excluyendo el área de estacionamientos en la Región de Maule</t>
  </si>
  <si>
    <t>https://analytics.zoho.com/open-view/2395394000008295081?ZOHO_CRITERIA=%22Consolidado_Estadisticas_Regionales_New%22.%22C%C3%B3digo%20regi%C3%B3n%22%3D7</t>
  </si>
  <si>
    <t>Evolución del Índice de Ventas de Supermercados en la Región de Ñuble</t>
  </si>
  <si>
    <t>https://analytics.zoho.com/open-view/2395394000008291726?ZOHO_CRITERIA=%22Consolidado_Estadisticas_Regionales_New%22.%22C%C3%B3digo%20regi%C3%B3n%22%3D16</t>
  </si>
  <si>
    <t>Evolución de las Ventas totales netas (sin IVA) de supermercados a precios corrientes en la Región de Ñuble</t>
  </si>
  <si>
    <t>https://analytics.zoho.com/open-view/2395394000008293485?ZOHO_CRITERIA=%22Consolidado_Estadisticas_Regionales_New%22.%22C%C3%B3digo%20regi%C3%B3n%22%3D16</t>
  </si>
  <si>
    <t>Evolución del Número de establecimientos clasificados como supermercados, que cuentan con tres o más cajas instaladas en la Región de Ñuble</t>
  </si>
  <si>
    <t>https://analytics.zoho.com/open-view/2395394000008294094?ZOHO_CRITERIA=%22Consolidado_Estadisticas_Regionales_New%22.%22C%C3%B3digo%20regi%C3%B3n%22%3D16</t>
  </si>
  <si>
    <t>Evolución de la Superficie donde se realiza la actividad económica del establecimiento (sala de venta), excluyendo el área de estacionamientos en la Región de Ñuble</t>
  </si>
  <si>
    <t>https://analytics.zoho.com/open-view/2395394000008295081?ZOHO_CRITERIA=%22Consolidado_Estadisticas_Regionales_New%22.%22C%C3%B3digo%20regi%C3%B3n%22%3D16</t>
  </si>
  <si>
    <t>Evolución del Índice de Ventas de Supermercados en la Región de O'Higgins</t>
  </si>
  <si>
    <t>https://analytics.zoho.com/open-view/2395394000008291726?ZOHO_CRITERIA=%22Consolidado_Estadisticas_Regionales_New%22.%22C%C3%B3digo%20regi%C3%B3n%22%3D6</t>
  </si>
  <si>
    <t>Evolución de las Ventas totales netas (sin IVA) de supermercados a precios corrientes en la Región de O'Higgins</t>
  </si>
  <si>
    <t>https://analytics.zoho.com/open-view/2395394000008293485?ZOHO_CRITERIA=%22Consolidado_Estadisticas_Regionales_New%22.%22C%C3%B3digo%20regi%C3%B3n%22%3D6</t>
  </si>
  <si>
    <t>Evolución del Número de establecimientos clasificados como supermercados, que cuentan con tres o más cajas instaladas en la Región de O'Higgins</t>
  </si>
  <si>
    <t>https://analytics.zoho.com/open-view/2395394000008294094?ZOHO_CRITERIA=%22Consolidado_Estadisticas_Regionales_New%22.%22C%C3%B3digo%20regi%C3%B3n%22%3D6</t>
  </si>
  <si>
    <t>Evolución de la Superficie donde se realiza la actividad económica del establecimiento (sala de venta), excluyendo el área de estacionamientos en la Región de O'Higgins</t>
  </si>
  <si>
    <t>https://analytics.zoho.com/open-view/2395394000008295081?ZOHO_CRITERIA=%22Consolidado_Estadisticas_Regionales_New%22.%22C%C3%B3digo%20regi%C3%B3n%22%3D6</t>
  </si>
  <si>
    <t>Evolución del Índice de Ventas de Supermercados en la Región de Tarapacá</t>
  </si>
  <si>
    <t>https://analytics.zoho.com/open-view/2395394000008291726?ZOHO_CRITERIA=%22Consolidado_Estadisticas_Regionales_New%22.%22C%C3%B3digo%20regi%C3%B3n%22%3D1</t>
  </si>
  <si>
    <t>Evolución de las Ventas totales netas (sin IVA) de supermercados a precios corrientes en la Región de Tarapacá</t>
  </si>
  <si>
    <t>https://analytics.zoho.com/open-view/2395394000008293485?ZOHO_CRITERIA=%22Consolidado_Estadisticas_Regionales_New%22.%22C%C3%B3digo%20regi%C3%B3n%22%3D1</t>
  </si>
  <si>
    <t>Evolución del Número de establecimientos clasificados como supermercados, que cuentan con tres o más cajas instaladas en la Región de Tarapacá</t>
  </si>
  <si>
    <t>https://analytics.zoho.com/open-view/2395394000008294094?ZOHO_CRITERIA=%22Consolidado_Estadisticas_Regionales_New%22.%22C%C3%B3digo%20regi%C3%B3n%22%3D1</t>
  </si>
  <si>
    <t>Evolución de la Superficie donde se realiza la actividad económica del establecimiento (sala de venta), excluyendo el área de estacionamientos en la Región de Tarapacá</t>
  </si>
  <si>
    <t>https://analytics.zoho.com/open-view/2395394000008295081?ZOHO_CRITERIA=%22Consolidado_Estadisticas_Regionales_New%22.%22C%C3%B3digo%20regi%C3%B3n%22%3D1</t>
  </si>
  <si>
    <t>Evolución del Índice de Ventas de Supermercados en la Región de Valparaíso</t>
  </si>
  <si>
    <t>https://analytics.zoho.com/open-view/2395394000008291726?ZOHO_CRITERIA=%22Consolidado_Estadisticas_Regionales_New%22.%22C%C3%B3digo%20regi%C3%B3n%22%3D5</t>
  </si>
  <si>
    <t>Evolución de las Ventas totales netas (sin IVA) de supermercados a precios corrientes en la Región de Valparaíso</t>
  </si>
  <si>
    <t>https://analytics.zoho.com/open-view/2395394000008293485?ZOHO_CRITERIA=%22Consolidado_Estadisticas_Regionales_New%22.%22C%C3%B3digo%20regi%C3%B3n%22%3D5</t>
  </si>
  <si>
    <t>Evolución del Número de establecimientos clasificados como supermercados, que cuentan con tres o más cajas instaladas en la Región de Valparaíso</t>
  </si>
  <si>
    <t>https://analytics.zoho.com/open-view/2395394000008294094?ZOHO_CRITERIA=%22Consolidado_Estadisticas_Regionales_New%22.%22C%C3%B3digo%20regi%C3%B3n%22%3D5</t>
  </si>
  <si>
    <t>Evolución de la Superficie donde se realiza la actividad económica del establecimiento (sala de venta), excluyendo el área de estacionamientos en la Región de Valparaíso</t>
  </si>
  <si>
    <t>https://analytics.zoho.com/open-view/2395394000008295081?ZOHO_CRITERIA=%22Consolidado_Estadisticas_Regionales_New%22.%22C%C3%B3digo%20regi%C3%B3n%22%3D5</t>
  </si>
  <si>
    <t>Evolución del Índice de Ventas de Supermercados en la Región del Biobío</t>
  </si>
  <si>
    <t>https://analytics.zoho.com/open-view/2395394000008291726?ZOHO_CRITERIA=%22Consolidado_Estadisticas_Regionales_New%22.%22C%C3%B3digo%20regi%C3%B3n%22%3D8</t>
  </si>
  <si>
    <t>Evolución de las Ventas totales netas (sin IVA) de supermercados a precios corrientes en la Región del Biobío</t>
  </si>
  <si>
    <t>https://analytics.zoho.com/open-view/2395394000008293485?ZOHO_CRITERIA=%22Consolidado_Estadisticas_Regionales_New%22.%22C%C3%B3digo%20regi%C3%B3n%22%3D8</t>
  </si>
  <si>
    <t>Evolución del Número de establecimientos clasificados como supermercados, que cuentan con tres o más cajas instaladas en la Región del Biobío</t>
  </si>
  <si>
    <t>https://analytics.zoho.com/open-view/2395394000008294094?ZOHO_CRITERIA=%22Consolidado_Estadisticas_Regionales_New%22.%22C%C3%B3digo%20regi%C3%B3n%22%3D8</t>
  </si>
  <si>
    <t>Evolución de la Superficie donde se realiza la actividad económica del establecimiento (sala de venta), excluyendo el área de estacionamientos en la Región del Biobío</t>
  </si>
  <si>
    <t>https://analytics.zoho.com/open-view/2395394000008295081?ZOHO_CRITERIA=%22Consolidado_Estadisticas_Regionales_New%22.%22C%C3%B3digo%20regi%C3%B3n%22%3D8</t>
  </si>
  <si>
    <t>Evolución del Índice de Ventas de Supermercados en la Región Metropolitana</t>
  </si>
  <si>
    <t>https://analytics.zoho.com/open-view/2395394000008291726?ZOHO_CRITERIA=%22Consolidado_Estadisticas_Regionales_New%22.%22C%C3%B3digo%20regi%C3%B3n%22%3D13</t>
  </si>
  <si>
    <t>Evolución de las Ventas totales netas (sin IVA) de supermercados a precios corrientes en la Región Metropolitana</t>
  </si>
  <si>
    <t>https://analytics.zoho.com/open-view/2395394000008293485?ZOHO_CRITERIA=%22Consolidado_Estadisticas_Regionales_New%22.%22C%C3%B3digo%20regi%C3%B3n%22%3D13</t>
  </si>
  <si>
    <t>Evolución del Número de establecimientos clasificados como supermercados, que cuentan con tres o más cajas instaladas en la Región Metropolitana</t>
  </si>
  <si>
    <t>https://analytics.zoho.com/open-view/2395394000008294094?ZOHO_CRITERIA=%22Consolidado_Estadisticas_Regionales_New%22.%22C%C3%B3digo%20regi%C3%B3n%22%3D13</t>
  </si>
  <si>
    <t>Evolución de la Superficie donde se realiza la actividad económica del establecimiento (sala de venta), excluyendo el área de estacionamientos en la Región Metropolitana</t>
  </si>
  <si>
    <t>https://analytics.zoho.com/open-view/2395394000008295081?ZOHO_CRITERIA=%22Consolidado_Estadisticas_Regionales_New%22.%22C%C3%B3digo%20regi%C3%B3n%22%3D13</t>
  </si>
  <si>
    <t>https://analytics.zoho.com/open-view/2395394000008299317</t>
  </si>
  <si>
    <t>https://analytics.zoho.com/open-view/2395394000008300043</t>
  </si>
  <si>
    <t>https://analytics.zoho.com/open-view/2395394000008295693</t>
  </si>
  <si>
    <t>Evolución del precio promedio por habitación ocupada en la Región de Antofagasta</t>
  </si>
  <si>
    <t>https://analytics.zoho.com/open-view/2395394000008299691?ZOHO_CRITERIA=%22Consolidado_Estadisticas_Regionales_New%22.%22C%C3%B3digo%20regi%C3%B3n%22%3D2</t>
  </si>
  <si>
    <t>Evolución del Rendimiento del ingreso por alojamiento, según el total de habitaciones disponibles por días de funcionamiento en la Región de Antofagasta</t>
  </si>
  <si>
    <t>https://analytics.zoho.com/open-view/2395394000008300623?ZOHO_CRITERIA=%22Consolidado_Estadisticas_Regionales_New%22.%22C%C3%B3digo%20regi%C3%B3n%22%3D2</t>
  </si>
  <si>
    <t>Evolución del precio promedio por habitación ocupada en la Región de Arica y Parinacota</t>
  </si>
  <si>
    <t>https://analytics.zoho.com/open-view/2395394000008299691?ZOHO_CRITERIA=%22Consolidado_Estadisticas_Regionales_New%22.%22C%C3%B3digo%20regi%C3%B3n%22%3D15</t>
  </si>
  <si>
    <t>Evolución del Rendimiento del ingreso por alojamiento, según el total de habitaciones disponibles por días de funcionamiento en la Región de Arica y Parinacota</t>
  </si>
  <si>
    <t>https://analytics.zoho.com/open-view/2395394000008300623?ZOHO_CRITERIA=%22Consolidado_Estadisticas_Regionales_New%22.%22C%C3%B3digo%20regi%C3%B3n%22%3D15</t>
  </si>
  <si>
    <t>Evolución del precio promedio por habitación ocupada en la Región de Atacama</t>
  </si>
  <si>
    <t>https://analytics.zoho.com/open-view/2395394000008299691?ZOHO_CRITERIA=%22Consolidado_Estadisticas_Regionales_New%22.%22C%C3%B3digo%20regi%C3%B3n%22%3D3</t>
  </si>
  <si>
    <t>Evolución del Rendimiento del ingreso por alojamiento, según el total de habitaciones disponibles por días de funcionamiento en la Región de Atacama</t>
  </si>
  <si>
    <t>https://analytics.zoho.com/open-view/2395394000008300623?ZOHO_CRITERIA=%22Consolidado_Estadisticas_Regionales_New%22.%22C%C3%B3digo%20regi%C3%B3n%22%3D3</t>
  </si>
  <si>
    <t>Evolución del precio promedio por habitación ocupada en la Región de Aysén</t>
  </si>
  <si>
    <t>https://analytics.zoho.com/open-view/2395394000008299691?ZOHO_CRITERIA=%22Consolidado_Estadisticas_Regionales_New%22.%22C%C3%B3digo%20regi%C3%B3n%22%3D11</t>
  </si>
  <si>
    <t>Evolución del Rendimiento del ingreso por alojamiento, según el total de habitaciones disponibles por días de funcionamiento en la Región de Aysén</t>
  </si>
  <si>
    <t>https://analytics.zoho.com/open-view/2395394000008300623?ZOHO_CRITERIA=%22Consolidado_Estadisticas_Regionales_New%22.%22C%C3%B3digo%20regi%C3%B3n%22%3D11</t>
  </si>
  <si>
    <t>Evolución del precio promedio por habitación ocupada en la Región de Coquimbo</t>
  </si>
  <si>
    <t>https://analytics.zoho.com/open-view/2395394000008299691?ZOHO_CRITERIA=%22Consolidado_Estadisticas_Regionales_New%22.%22C%C3%B3digo%20regi%C3%B3n%22%3D4</t>
  </si>
  <si>
    <t>Evolución del Rendimiento del ingreso por alojamiento, según el total de habitaciones disponibles por días de funcionamiento en la Región de Coquimbo</t>
  </si>
  <si>
    <t>https://analytics.zoho.com/open-view/2395394000008300623?ZOHO_CRITERIA=%22Consolidado_Estadisticas_Regionales_New%22.%22C%C3%B3digo%20regi%C3%B3n%22%3D4</t>
  </si>
  <si>
    <t>Evolución del precio promedio por habitación ocupada en la Región de La Araucanía</t>
  </si>
  <si>
    <t>https://analytics.zoho.com/open-view/2395394000008299691?ZOHO_CRITERIA=%22Consolidado_Estadisticas_Regionales_New%22.%22C%C3%B3digo%20regi%C3%B3n%22%3D9</t>
  </si>
  <si>
    <t>Evolución del Rendimiento del ingreso por alojamiento, según el total de habitaciones disponibles por días de funcionamiento en la Región de La Araucanía</t>
  </si>
  <si>
    <t>https://analytics.zoho.com/open-view/2395394000008300623?ZOHO_CRITERIA=%22Consolidado_Estadisticas_Regionales_New%22.%22C%C3%B3digo%20regi%C3%B3n%22%3D9</t>
  </si>
  <si>
    <t>Evolución del precio promedio por habitación ocupada en la Región de Los Lagos</t>
  </si>
  <si>
    <t>https://analytics.zoho.com/open-view/2395394000008299691?ZOHO_CRITERIA=%22Consolidado_Estadisticas_Regionales_New%22.%22C%C3%B3digo%20regi%C3%B3n%22%3D10</t>
  </si>
  <si>
    <t>Evolución del Rendimiento del ingreso por alojamiento, según el total de habitaciones disponibles por días de funcionamiento en la Región de Los Lagos</t>
  </si>
  <si>
    <t>https://analytics.zoho.com/open-view/2395394000008300623?ZOHO_CRITERIA=%22Consolidado_Estadisticas_Regionales_New%22.%22C%C3%B3digo%20regi%C3%B3n%22%3D10</t>
  </si>
  <si>
    <t>Evolución del precio promedio por habitación ocupada en la Región de Los Ríos</t>
  </si>
  <si>
    <t>https://analytics.zoho.com/open-view/2395394000008299691?ZOHO_CRITERIA=%22Consolidado_Estadisticas_Regionales_New%22.%22C%C3%B3digo%20regi%C3%B3n%22%3D14</t>
  </si>
  <si>
    <t>Evolución del Rendimiento del ingreso por alojamiento, según el total de habitaciones disponibles por días de funcionamiento en la Región de Los Ríos</t>
  </si>
  <si>
    <t>https://analytics.zoho.com/open-view/2395394000008300623?ZOHO_CRITERIA=%22Consolidado_Estadisticas_Regionales_New%22.%22C%C3%B3digo%20regi%C3%B3n%22%3D14</t>
  </si>
  <si>
    <t>Evolución del precio promedio por habitación ocupada en la Región de Magallanes</t>
  </si>
  <si>
    <t>https://analytics.zoho.com/open-view/2395394000008299691?ZOHO_CRITERIA=%22Consolidado_Estadisticas_Regionales_New%22.%22C%C3%B3digo%20regi%C3%B3n%22%3D12</t>
  </si>
  <si>
    <t>Evolución del Rendimiento del ingreso por alojamiento, según el total de habitaciones disponibles por días de funcionamiento en la Región de Magallanes</t>
  </si>
  <si>
    <t>https://analytics.zoho.com/open-view/2395394000008300623?ZOHO_CRITERIA=%22Consolidado_Estadisticas_Regionales_New%22.%22C%C3%B3digo%20regi%C3%B3n%22%3D12</t>
  </si>
  <si>
    <t>Evolución del precio promedio por habitación ocupada en la Región de Maule</t>
  </si>
  <si>
    <t>https://analytics.zoho.com/open-view/2395394000008299691?ZOHO_CRITERIA=%22Consolidado_Estadisticas_Regionales_New%22.%22C%C3%B3digo%20regi%C3%B3n%22%3D7</t>
  </si>
  <si>
    <t>Evolución del Rendimiento del ingreso por alojamiento, según el total de habitaciones disponibles por días de funcionamiento en la Región de Maule</t>
  </si>
  <si>
    <t>https://analytics.zoho.com/open-view/2395394000008300623?ZOHO_CRITERIA=%22Consolidado_Estadisticas_Regionales_New%22.%22C%C3%B3digo%20regi%C3%B3n%22%3D7</t>
  </si>
  <si>
    <t>Evolución del precio promedio por habitación ocupada en la Región de Ñuble</t>
  </si>
  <si>
    <t>https://analytics.zoho.com/open-view/2395394000008299691?ZOHO_CRITERIA=%22Consolidado_Estadisticas_Regionales_New%22.%22C%C3%B3digo%20regi%C3%B3n%22%3D16</t>
  </si>
  <si>
    <t>Evolución del Rendimiento del ingreso por alojamiento, según el total de habitaciones disponibles por días de funcionamiento en la Región de Ñuble</t>
  </si>
  <si>
    <t>https://analytics.zoho.com/open-view/2395394000008300623?ZOHO_CRITERIA=%22Consolidado_Estadisticas_Regionales_New%22.%22C%C3%B3digo%20regi%C3%B3n%22%3D16</t>
  </si>
  <si>
    <t>Evolución del precio promedio por habitación ocupada en la Región de O'Higgins</t>
  </si>
  <si>
    <t>https://analytics.zoho.com/open-view/2395394000008299691?ZOHO_CRITERIA=%22Consolidado_Estadisticas_Regionales_New%22.%22C%C3%B3digo%20regi%C3%B3n%22%3D6</t>
  </si>
  <si>
    <t>Evolución del Rendimiento del ingreso por alojamiento, según el total de habitaciones disponibles por días de funcionamiento en la Región de O'Higgins</t>
  </si>
  <si>
    <t>https://analytics.zoho.com/open-view/2395394000008300623?ZOHO_CRITERIA=%22Consolidado_Estadisticas_Regionales_New%22.%22C%C3%B3digo%20regi%C3%B3n%22%3D6</t>
  </si>
  <si>
    <t>Evolución del precio promedio por habitación ocupada en la Región de Tarapacá</t>
  </si>
  <si>
    <t>https://analytics.zoho.com/open-view/2395394000008299691?ZOHO_CRITERIA=%22Consolidado_Estadisticas_Regionales_New%22.%22C%C3%B3digo%20regi%C3%B3n%22%3D1</t>
  </si>
  <si>
    <t>Evolución del Rendimiento del ingreso por alojamiento, según el total de habitaciones disponibles por días de funcionamiento en la Región de Tarapacá</t>
  </si>
  <si>
    <t>https://analytics.zoho.com/open-view/2395394000008300623?ZOHO_CRITERIA=%22Consolidado_Estadisticas_Regionales_New%22.%22C%C3%B3digo%20regi%C3%B3n%22%3D1</t>
  </si>
  <si>
    <t>Evolución del precio promedio por habitación ocupada en la Región de Valparaíso</t>
  </si>
  <si>
    <t>https://analytics.zoho.com/open-view/2395394000008299691?ZOHO_CRITERIA=%22Consolidado_Estadisticas_Regionales_New%22.%22C%C3%B3digo%20regi%C3%B3n%22%3D5</t>
  </si>
  <si>
    <t>Evolución del Rendimiento del ingreso por alojamiento, según el total de habitaciones disponibles por días de funcionamiento en la Región de Valparaíso</t>
  </si>
  <si>
    <t>https://analytics.zoho.com/open-view/2395394000008300623?ZOHO_CRITERIA=%22Consolidado_Estadisticas_Regionales_New%22.%22C%C3%B3digo%20regi%C3%B3n%22%3D5</t>
  </si>
  <si>
    <t>Evolución del precio promedio por habitación ocupada en la Región del Biobío</t>
  </si>
  <si>
    <t>https://analytics.zoho.com/open-view/2395394000008299691?ZOHO_CRITERIA=%22Consolidado_Estadisticas_Regionales_New%22.%22C%C3%B3digo%20regi%C3%B3n%22%3D8</t>
  </si>
  <si>
    <t>Evolución del Rendimiento del ingreso por alojamiento, según el total de habitaciones disponibles por días de funcionamiento en la Región del Biobío</t>
  </si>
  <si>
    <t>https://analytics.zoho.com/open-view/2395394000008300623?ZOHO_CRITERIA=%22Consolidado_Estadisticas_Regionales_New%22.%22C%C3%B3digo%20regi%C3%B3n%22%3D8</t>
  </si>
  <si>
    <t>Evolución del precio promedio por habitación ocupada en la Región Metropolitana</t>
  </si>
  <si>
    <t>https://analytics.zoho.com/open-view/2395394000008299691?ZOHO_CRITERIA=%22Consolidado_Estadisticas_Regionales_New%22.%22C%C3%B3digo%20regi%C3%B3n%22%3D13</t>
  </si>
  <si>
    <t>Evolución del Rendimiento del ingreso por alojamiento, según el total de habitaciones disponibles por días de funcionamiento en la Región Metropolitana</t>
  </si>
  <si>
    <t>https://analytics.zoho.com/open-view/2395394000008300623?ZOHO_CRITERIA=%22Consolidado_Estadisticas_Regionales_New%22.%22C%C3%B3digo%20regi%C3%B3n%22%3D13</t>
  </si>
  <si>
    <t>https://analytics.zoho.com/open-view/2395394000008296313</t>
  </si>
  <si>
    <t>https://analytics.zoho.com/open-view/2395394000008297088</t>
  </si>
  <si>
    <t>https://analytics.zoho.com/open-view/2395394000008297905</t>
  </si>
  <si>
    <t>https://analytics.zoho.com/open-view/2395394000008298614</t>
  </si>
  <si>
    <t>Evolución del Número total de noches que los pasajeros se alojan en el establecimiento en la Región de Antofagasta</t>
  </si>
  <si>
    <t>https://analytics.zoho.com/open-view/2395394000008296020?ZOHO_CRITERIA=%22Consolidado_Estadisticas_Regionales_New%22.%22C%C3%B3digo%20regi%C3%B3n%22%3D2</t>
  </si>
  <si>
    <t>Evolución del Número total de pasajeros que realizan una o más pernoctaciones seguidas en el mismo establecimiento de alojamiento turístico en la Región de Antofagasta</t>
  </si>
  <si>
    <t>https://analytics.zoho.com/open-view/2395394000008296784?ZOHO_CRITERIA=%22Consolidado_Estadisticas_Regionales_New%22.%22C%C3%B3digo%20regi%C3%B3n%22%3D2</t>
  </si>
  <si>
    <t>Evolución de la cantidad de noches que en promedio los pasajeros permanecen en los establecimientos de alojamiento turístico en la Región de Antofagasta</t>
  </si>
  <si>
    <t>https://analytics.zoho.com/open-view/2395394000008297587?ZOHO_CRITERIA=%22Consolidado_Estadisticas_Regionales_New%22.%22C%C3%B3digo%20regi%C3%B3n%22%3D2</t>
  </si>
  <si>
    <t>Evolución del Grado de ocupación de las habitaciones disponibles en la Región de Antofagasta</t>
  </si>
  <si>
    <t>https://analytics.zoho.com/open-view/2395394000008298446?ZOHO_CRITERIA=%22Consolidado_Estadisticas_Regionales_New%22.%22C%C3%B3digo%20regi%C3%B3n%22%3D2</t>
  </si>
  <si>
    <t>Evolución del Grado de ocupación de las plazas disponibles en la Región de Antofagasta</t>
  </si>
  <si>
    <t>https://analytics.zoho.com/open-view/2395394000008298976?ZOHO_CRITERIA=%22Consolidado_Estadisticas_Regionales_New%22.%22C%C3%B3digo%20regi%C3%B3n%22%3D2</t>
  </si>
  <si>
    <t>Evolución del Número total de noches que los pasajeros se alojan en el establecimiento en la Región de Arica y Parinacota</t>
  </si>
  <si>
    <t>https://analytics.zoho.com/open-view/2395394000008296020?ZOHO_CRITERIA=%22Consolidado_Estadisticas_Regionales_New%22.%22C%C3%B3digo%20regi%C3%B3n%22%3D15</t>
  </si>
  <si>
    <t>Evolución del Número total de pasajeros que realizan una o más pernoctaciones seguidas en el mismo establecimiento de alojamiento turístico en la Región de Arica y Parinacota</t>
  </si>
  <si>
    <t>https://analytics.zoho.com/open-view/2395394000008296784?ZOHO_CRITERIA=%22Consolidado_Estadisticas_Regionales_New%22.%22C%C3%B3digo%20regi%C3%B3n%22%3D15</t>
  </si>
  <si>
    <t>Evolución de la cantidad de noches que en promedio los pasajeros permanecen en los establecimientos de alojamiento turístico en la Región de Arica y Parinacota</t>
  </si>
  <si>
    <t>https://analytics.zoho.com/open-view/2395394000008297587?ZOHO_CRITERIA=%22Consolidado_Estadisticas_Regionales_New%22.%22C%C3%B3digo%20regi%C3%B3n%22%3D15</t>
  </si>
  <si>
    <t>Evolución del Grado de ocupación de las habitaciones disponibles en la Región de Arica y Parinacota</t>
  </si>
  <si>
    <t>https://analytics.zoho.com/open-view/2395394000008298446?ZOHO_CRITERIA=%22Consolidado_Estadisticas_Regionales_New%22.%22C%C3%B3digo%20regi%C3%B3n%22%3D15</t>
  </si>
  <si>
    <t>Evolución del Grado de ocupación de las plazas disponibles en la Región de Arica y Parinacota</t>
  </si>
  <si>
    <t>https://analytics.zoho.com/open-view/2395394000008298976?ZOHO_CRITERIA=%22Consolidado_Estadisticas_Regionales_New%22.%22C%C3%B3digo%20regi%C3%B3n%22%3D15</t>
  </si>
  <si>
    <t>Evolución del Número total de noches que los pasajeros se alojan en el establecimiento en la Región de Atacama</t>
  </si>
  <si>
    <t>https://analytics.zoho.com/open-view/2395394000008296020?ZOHO_CRITERIA=%22Consolidado_Estadisticas_Regionales_New%22.%22C%C3%B3digo%20regi%C3%B3n%22%3D3</t>
  </si>
  <si>
    <t>Evolución del Número total de pasajeros que realizan una o más pernoctaciones seguidas en el mismo establecimiento de alojamiento turístico en la Región de Atacama</t>
  </si>
  <si>
    <t>https://analytics.zoho.com/open-view/2395394000008296784?ZOHO_CRITERIA=%22Consolidado_Estadisticas_Regionales_New%22.%22C%C3%B3digo%20regi%C3%B3n%22%3D3</t>
  </si>
  <si>
    <t>Evolución de la cantidad de noches que en promedio los pasajeros permanecen en los establecimientos de alojamiento turístico en la Región de Atacama</t>
  </si>
  <si>
    <t>https://analytics.zoho.com/open-view/2395394000008297587?ZOHO_CRITERIA=%22Consolidado_Estadisticas_Regionales_New%22.%22C%C3%B3digo%20regi%C3%B3n%22%3D3</t>
  </si>
  <si>
    <t>Evolución del Grado de ocupación de las habitaciones disponibles en la Región de Atacama</t>
  </si>
  <si>
    <t>https://analytics.zoho.com/open-view/2395394000008298446?ZOHO_CRITERIA=%22Consolidado_Estadisticas_Regionales_New%22.%22C%C3%B3digo%20regi%C3%B3n%22%3D3</t>
  </si>
  <si>
    <t>Evolución del Grado de ocupación de las plazas disponibles en la Región de Atacama</t>
  </si>
  <si>
    <t>https://analytics.zoho.com/open-view/2395394000008298976?ZOHO_CRITERIA=%22Consolidado_Estadisticas_Regionales_New%22.%22C%C3%B3digo%20regi%C3%B3n%22%3D3</t>
  </si>
  <si>
    <t>Evolución del Número total de noches que los pasajeros se alojan en el establecimiento en la Región de Aysén</t>
  </si>
  <si>
    <t>https://analytics.zoho.com/open-view/2395394000008296020?ZOHO_CRITERIA=%22Consolidado_Estadisticas_Regionales_New%22.%22C%C3%B3digo%20regi%C3%B3n%22%3D11</t>
  </si>
  <si>
    <t>Evolución del Número total de pasajeros que realizan una o más pernoctaciones seguidas en el mismo establecimiento de alojamiento turístico en la Región de Aysén</t>
  </si>
  <si>
    <t>https://analytics.zoho.com/open-view/2395394000008296784?ZOHO_CRITERIA=%22Consolidado_Estadisticas_Regionales_New%22.%22C%C3%B3digo%20regi%C3%B3n%22%3D11</t>
  </si>
  <si>
    <t>Evolución de la cantidad de noches que en promedio los pasajeros permanecen en los establecimientos de alojamiento turístico en la Región de Aysén</t>
  </si>
  <si>
    <t>https://analytics.zoho.com/open-view/2395394000008297587?ZOHO_CRITERIA=%22Consolidado_Estadisticas_Regionales_New%22.%22C%C3%B3digo%20regi%C3%B3n%22%3D11</t>
  </si>
  <si>
    <t>Evolución del Grado de ocupación de las habitaciones disponibles en la Región de Aysén</t>
  </si>
  <si>
    <t>https://analytics.zoho.com/open-view/2395394000008298446?ZOHO_CRITERIA=%22Consolidado_Estadisticas_Regionales_New%22.%22C%C3%B3digo%20regi%C3%B3n%22%3D11</t>
  </si>
  <si>
    <t>Evolución del Grado de ocupación de las plazas disponibles en la Región de Aysén</t>
  </si>
  <si>
    <t>https://analytics.zoho.com/open-view/2395394000008298976?ZOHO_CRITERIA=%22Consolidado_Estadisticas_Regionales_New%22.%22C%C3%B3digo%20regi%C3%B3n%22%3D11</t>
  </si>
  <si>
    <t>Evolución del Número total de noches que los pasajeros se alojan en el establecimiento en la Región de Coquimbo</t>
  </si>
  <si>
    <t>https://analytics.zoho.com/open-view/2395394000008296020?ZOHO_CRITERIA=%22Consolidado_Estadisticas_Regionales_New%22.%22C%C3%B3digo%20regi%C3%B3n%22%3D4</t>
  </si>
  <si>
    <t>Evolución del Número total de pasajeros que realizan una o más pernoctaciones seguidas en el mismo establecimiento de alojamiento turístico en la Región de Coquimbo</t>
  </si>
  <si>
    <t>https://analytics.zoho.com/open-view/2395394000008296784?ZOHO_CRITERIA=%22Consolidado_Estadisticas_Regionales_New%22.%22C%C3%B3digo%20regi%C3%B3n%22%3D4</t>
  </si>
  <si>
    <t>Evolución de la cantidad de noches que en promedio los pasajeros permanecen en los establecimientos de alojamiento turístico en la Región de Coquimbo</t>
  </si>
  <si>
    <t>https://analytics.zoho.com/open-view/2395394000008297587?ZOHO_CRITERIA=%22Consolidado_Estadisticas_Regionales_New%22.%22C%C3%B3digo%20regi%C3%B3n%22%3D4</t>
  </si>
  <si>
    <t>Evolución del Grado de ocupación de las habitaciones disponibles en la Región de Coquimbo</t>
  </si>
  <si>
    <t>https://analytics.zoho.com/open-view/2395394000008298446?ZOHO_CRITERIA=%22Consolidado_Estadisticas_Regionales_New%22.%22C%C3%B3digo%20regi%C3%B3n%22%3D4</t>
  </si>
  <si>
    <t>Evolución del Grado de ocupación de las plazas disponibles en la Región de Coquimbo</t>
  </si>
  <si>
    <t>https://analytics.zoho.com/open-view/2395394000008298976?ZOHO_CRITERIA=%22Consolidado_Estadisticas_Regionales_New%22.%22C%C3%B3digo%20regi%C3%B3n%22%3D4</t>
  </si>
  <si>
    <t>Evolución del Número total de noches que los pasajeros se alojan en el establecimiento en la Región de La Araucanía</t>
  </si>
  <si>
    <t>https://analytics.zoho.com/open-view/2395394000008296020?ZOHO_CRITERIA=%22Consolidado_Estadisticas_Regionales_New%22.%22C%C3%B3digo%20regi%C3%B3n%22%3D9</t>
  </si>
  <si>
    <t>Evolución del Número total de pasajeros que realizan una o más pernoctaciones seguidas en el mismo establecimiento de alojamiento turístico en la Región de La Araucanía</t>
  </si>
  <si>
    <t>https://analytics.zoho.com/open-view/2395394000008296784?ZOHO_CRITERIA=%22Consolidado_Estadisticas_Regionales_New%22.%22C%C3%B3digo%20regi%C3%B3n%22%3D9</t>
  </si>
  <si>
    <t>Evolución de la cantidad de noches que en promedio los pasajeros permanecen en los establecimientos de alojamiento turístico en la Región de La Araucanía</t>
  </si>
  <si>
    <t>https://analytics.zoho.com/open-view/2395394000008297587?ZOHO_CRITERIA=%22Consolidado_Estadisticas_Regionales_New%22.%22C%C3%B3digo%20regi%C3%B3n%22%3D9</t>
  </si>
  <si>
    <t>Evolución del Grado de ocupación de las habitaciones disponibles en la Región de La Araucanía</t>
  </si>
  <si>
    <t>https://analytics.zoho.com/open-view/2395394000008298446?ZOHO_CRITERIA=%22Consolidado_Estadisticas_Regionales_New%22.%22C%C3%B3digo%20regi%C3%B3n%22%3D9</t>
  </si>
  <si>
    <t>Evolución del Grado de ocupación de las plazas disponibles en la Región de La Araucanía</t>
  </si>
  <si>
    <t>https://analytics.zoho.com/open-view/2395394000008298976?ZOHO_CRITERIA=%22Consolidado_Estadisticas_Regionales_New%22.%22C%C3%B3digo%20regi%C3%B3n%22%3D9</t>
  </si>
  <si>
    <t>Evolución del Número total de noches que los pasajeros se alojan en el establecimiento en la Región de Los Lagos</t>
  </si>
  <si>
    <t>https://analytics.zoho.com/open-view/2395394000008296020?ZOHO_CRITERIA=%22Consolidado_Estadisticas_Regionales_New%22.%22C%C3%B3digo%20regi%C3%B3n%22%3D10</t>
  </si>
  <si>
    <t>Evolución del Número total de pasajeros que realizan una o más pernoctaciones seguidas en el mismo establecimiento de alojamiento turístico en la Región de Los Lagos</t>
  </si>
  <si>
    <t>https://analytics.zoho.com/open-view/2395394000008296784?ZOHO_CRITERIA=%22Consolidado_Estadisticas_Regionales_New%22.%22C%C3%B3digo%20regi%C3%B3n%22%3D10</t>
  </si>
  <si>
    <t>Evolución de la cantidad de noches que en promedio los pasajeros permanecen en los establecimientos de alojamiento turístico en la Región de Los Lagos</t>
  </si>
  <si>
    <t>https://analytics.zoho.com/open-view/2395394000008297587?ZOHO_CRITERIA=%22Consolidado_Estadisticas_Regionales_New%22.%22C%C3%B3digo%20regi%C3%B3n%22%3D10</t>
  </si>
  <si>
    <t>Evolución del Grado de ocupación de las habitaciones disponibles en la Región de Los Lagos</t>
  </si>
  <si>
    <t>https://analytics.zoho.com/open-view/2395394000008298446?ZOHO_CRITERIA=%22Consolidado_Estadisticas_Regionales_New%22.%22C%C3%B3digo%20regi%C3%B3n%22%3D10</t>
  </si>
  <si>
    <t>Evolución del Grado de ocupación de las plazas disponibles en la Región de Los Lagos</t>
  </si>
  <si>
    <t>https://analytics.zoho.com/open-view/2395394000008298976?ZOHO_CRITERIA=%22Consolidado_Estadisticas_Regionales_New%22.%22C%C3%B3digo%20regi%C3%B3n%22%3D10</t>
  </si>
  <si>
    <t>Evolución del Número total de noches que los pasajeros se alojan en el establecimiento en la Región de Los Ríos</t>
  </si>
  <si>
    <t>https://analytics.zoho.com/open-view/2395394000008296020?ZOHO_CRITERIA=%22Consolidado_Estadisticas_Regionales_New%22.%22C%C3%B3digo%20regi%C3%B3n%22%3D14</t>
  </si>
  <si>
    <t>Evolución del Número total de pasajeros que realizan una o más pernoctaciones seguidas en el mismo establecimiento de alojamiento turístico en la Región de Los Ríos</t>
  </si>
  <si>
    <t>https://analytics.zoho.com/open-view/2395394000008296784?ZOHO_CRITERIA=%22Consolidado_Estadisticas_Regionales_New%22.%22C%C3%B3digo%20regi%C3%B3n%22%3D14</t>
  </si>
  <si>
    <t>Evolución de la cantidad de noches que en promedio los pasajeros permanecen en los establecimientos de alojamiento turístico en la Región de Los Ríos</t>
  </si>
  <si>
    <t>https://analytics.zoho.com/open-view/2395394000008297587?ZOHO_CRITERIA=%22Consolidado_Estadisticas_Regionales_New%22.%22C%C3%B3digo%20regi%C3%B3n%22%3D14</t>
  </si>
  <si>
    <t>Evolución del Grado de ocupación de las habitaciones disponibles en la Región de Los Ríos</t>
  </si>
  <si>
    <t>https://analytics.zoho.com/open-view/2395394000008298446?ZOHO_CRITERIA=%22Consolidado_Estadisticas_Regionales_New%22.%22C%C3%B3digo%20regi%C3%B3n%22%3D14</t>
  </si>
  <si>
    <t>Evolución del Grado de ocupación de las plazas disponibles en la Región de Los Ríos</t>
  </si>
  <si>
    <t>https://analytics.zoho.com/open-view/2395394000008298976?ZOHO_CRITERIA=%22Consolidado_Estadisticas_Regionales_New%22.%22C%C3%B3digo%20regi%C3%B3n%22%3D14</t>
  </si>
  <si>
    <t>Evolución del Número total de noches que los pasajeros se alojan en el establecimiento en la Región de Magallanes</t>
  </si>
  <si>
    <t>https://analytics.zoho.com/open-view/2395394000008296020?ZOHO_CRITERIA=%22Consolidado_Estadisticas_Regionales_New%22.%22C%C3%B3digo%20regi%C3%B3n%22%3D12</t>
  </si>
  <si>
    <t>Evolución del Número total de pasajeros que realizan una o más pernoctaciones seguidas en el mismo establecimiento de alojamiento turístico en la Región de Magallanes</t>
  </si>
  <si>
    <t>https://analytics.zoho.com/open-view/2395394000008296784?ZOHO_CRITERIA=%22Consolidado_Estadisticas_Regionales_New%22.%22C%C3%B3digo%20regi%C3%B3n%22%3D12</t>
  </si>
  <si>
    <t>Evolución de la cantidad de noches que en promedio los pasajeros permanecen en los establecimientos de alojamiento turístico en la Región de Magallanes</t>
  </si>
  <si>
    <t>https://analytics.zoho.com/open-view/2395394000008297587?ZOHO_CRITERIA=%22Consolidado_Estadisticas_Regionales_New%22.%22C%C3%B3digo%20regi%C3%B3n%22%3D12</t>
  </si>
  <si>
    <t>Evolución del Grado de ocupación de las habitaciones disponibles en la Región de Magallanes</t>
  </si>
  <si>
    <t>https://analytics.zoho.com/open-view/2395394000008298446?ZOHO_CRITERIA=%22Consolidado_Estadisticas_Regionales_New%22.%22C%C3%B3digo%20regi%C3%B3n%22%3D12</t>
  </si>
  <si>
    <t>Evolución del Grado de ocupación de las plazas disponibles en la Región de Magallanes</t>
  </si>
  <si>
    <t>https://analytics.zoho.com/open-view/2395394000008298976?ZOHO_CRITERIA=%22Consolidado_Estadisticas_Regionales_New%22.%22C%C3%B3digo%20regi%C3%B3n%22%3D12</t>
  </si>
  <si>
    <t>Evolución del Número total de noches que los pasajeros se alojan en el establecimiento en la Región de Maule</t>
  </si>
  <si>
    <t>https://analytics.zoho.com/open-view/2395394000008296020?ZOHO_CRITERIA=%22Consolidado_Estadisticas_Regionales_New%22.%22C%C3%B3digo%20regi%C3%B3n%22%3D7</t>
  </si>
  <si>
    <t>Evolución del Número total de pasajeros que realizan una o más pernoctaciones seguidas en el mismo establecimiento de alojamiento turístico en la Región de Maule</t>
  </si>
  <si>
    <t>https://analytics.zoho.com/open-view/2395394000008296784?ZOHO_CRITERIA=%22Consolidado_Estadisticas_Regionales_New%22.%22C%C3%B3digo%20regi%C3%B3n%22%3D7</t>
  </si>
  <si>
    <t>Evolución de la cantidad de noches que en promedio los pasajeros permanecen en los establecimientos de alojamiento turístico en la Región de Maule</t>
  </si>
  <si>
    <t>https://analytics.zoho.com/open-view/2395394000008297587?ZOHO_CRITERIA=%22Consolidado_Estadisticas_Regionales_New%22.%22C%C3%B3digo%20regi%C3%B3n%22%3D7</t>
  </si>
  <si>
    <t>Evolución del Grado de ocupación de las habitaciones disponibles en la Región de Maule</t>
  </si>
  <si>
    <t>https://analytics.zoho.com/open-view/2395394000008298446?ZOHO_CRITERIA=%22Consolidado_Estadisticas_Regionales_New%22.%22C%C3%B3digo%20regi%C3%B3n%22%3D7</t>
  </si>
  <si>
    <t>Evolución del Grado de ocupación de las plazas disponibles en la Región de Maule</t>
  </si>
  <si>
    <t>https://analytics.zoho.com/open-view/2395394000008298976?ZOHO_CRITERIA=%22Consolidado_Estadisticas_Regionales_New%22.%22C%C3%B3digo%20regi%C3%B3n%22%3D7</t>
  </si>
  <si>
    <t>https://analytics.zoho.com/open-view/2395394000008296020?ZOHO_CRITERIA=%22Consolidado_Estadisticas_Regionales_New%22.%22C%C3%B3digo%20regi%C3%B3n%22%3D16</t>
  </si>
  <si>
    <t>Evolución del Número total de pasajeros que realizan una o más pernoctaciones seguidas en el mismo establecimiento de alojamiento turístico en la Región de Ñuble</t>
  </si>
  <si>
    <t>https://analytics.zoho.com/open-view/2395394000008296784?ZOHO_CRITERIA=%22Consolidado_Estadisticas_Regionales_New%22.%22C%C3%B3digo%20regi%C3%B3n%22%3D16</t>
  </si>
  <si>
    <t>Evolución de la cantidad de noches que en promedio los pasajeros permanecen en los establecimientos de alojamiento turístico en la Región de Ñuble</t>
  </si>
  <si>
    <t>https://analytics.zoho.com/open-view/2395394000008297587?ZOHO_CRITERIA=%22Consolidado_Estadisticas_Regionales_New%22.%22C%C3%B3digo%20regi%C3%B3n%22%3D16</t>
  </si>
  <si>
    <t>Evolución del Grado de ocupación de las habitaciones disponibles en la Región de Ñuble</t>
  </si>
  <si>
    <t>https://analytics.zoho.com/open-view/2395394000008298446?ZOHO_CRITERIA=%22Consolidado_Estadisticas_Regionales_New%22.%22C%C3%B3digo%20regi%C3%B3n%22%3D16</t>
  </si>
  <si>
    <t>Evolución del Grado de ocupación de las plazas disponibles en la Región de Ñuble</t>
  </si>
  <si>
    <t>https://analytics.zoho.com/open-view/2395394000008298976?ZOHO_CRITERIA=%22Consolidado_Estadisticas_Regionales_New%22.%22C%C3%B3digo%20regi%C3%B3n%22%3D16</t>
  </si>
  <si>
    <t>Evolución del Número total de noches que los pasajeros se alojan en el establecimiento en la Región de O'Higgins</t>
  </si>
  <si>
    <t>https://analytics.zoho.com/open-view/2395394000008296020?ZOHO_CRITERIA=%22Consolidado_Estadisticas_Regionales_New%22.%22C%C3%B3digo%20regi%C3%B3n%22%3D6</t>
  </si>
  <si>
    <t>Evolución del Número total de pasajeros que realizan una o más pernoctaciones seguidas en el mismo establecimiento de alojamiento turístico en la Región de O'Higgins</t>
  </si>
  <si>
    <t>https://analytics.zoho.com/open-view/2395394000008296784?ZOHO_CRITERIA=%22Consolidado_Estadisticas_Regionales_New%22.%22C%C3%B3digo%20regi%C3%B3n%22%3D6</t>
  </si>
  <si>
    <t>Evolución de la cantidad de noches que en promedio los pasajeros permanecen en los establecimientos de alojamiento turístico en la Región de O'Higgins</t>
  </si>
  <si>
    <t>https://analytics.zoho.com/open-view/2395394000008297587?ZOHO_CRITERIA=%22Consolidado_Estadisticas_Regionales_New%22.%22C%C3%B3digo%20regi%C3%B3n%22%3D6</t>
  </si>
  <si>
    <t>Evolución del Grado de ocupación de las habitaciones disponibles en la Región de O'Higgins</t>
  </si>
  <si>
    <t>https://analytics.zoho.com/open-view/2395394000008298446?ZOHO_CRITERIA=%22Consolidado_Estadisticas_Regionales_New%22.%22C%C3%B3digo%20regi%C3%B3n%22%3D6</t>
  </si>
  <si>
    <t>Evolución del Grado de ocupación de las plazas disponibles en la Región de O'Higgins</t>
  </si>
  <si>
    <t>https://analytics.zoho.com/open-view/2395394000008298976?ZOHO_CRITERIA=%22Consolidado_Estadisticas_Regionales_New%22.%22C%C3%B3digo%20regi%C3%B3n%22%3D6</t>
  </si>
  <si>
    <t>Evolución del Número total de noches que los pasajeros se alojan en el establecimiento en la Región de Tarapacá</t>
  </si>
  <si>
    <t>https://analytics.zoho.com/open-view/2395394000008296020?ZOHO_CRITERIA=%22Consolidado_Estadisticas_Regionales_New%22.%22C%C3%B3digo%20regi%C3%B3n%22%3D1</t>
  </si>
  <si>
    <t>Evolución del Número total de pasajeros que realizan una o más pernoctaciones seguidas en el mismo establecimiento de alojamiento turístico en la Región de Tarapacá</t>
  </si>
  <si>
    <t>https://analytics.zoho.com/open-view/2395394000008296784?ZOHO_CRITERIA=%22Consolidado_Estadisticas_Regionales_New%22.%22C%C3%B3digo%20regi%C3%B3n%22%3D1</t>
  </si>
  <si>
    <t>Evolución de la cantidad de noches que en promedio los pasajeros permanecen en los establecimientos de alojamiento turístico en la Región de Tarapacá</t>
  </si>
  <si>
    <t>https://analytics.zoho.com/open-view/2395394000008297587?ZOHO_CRITERIA=%22Consolidado_Estadisticas_Regionales_New%22.%22C%C3%B3digo%20regi%C3%B3n%22%3D1</t>
  </si>
  <si>
    <t>Evolución del Grado de ocupación de las habitaciones disponibles en la Región de Tarapacá</t>
  </si>
  <si>
    <t>https://analytics.zoho.com/open-view/2395394000008298446?ZOHO_CRITERIA=%22Consolidado_Estadisticas_Regionales_New%22.%22C%C3%B3digo%20regi%C3%B3n%22%3D1</t>
  </si>
  <si>
    <t>Evolución del Grado de ocupación de las plazas disponibles en la Región de Tarapacá</t>
  </si>
  <si>
    <t>https://analytics.zoho.com/open-view/2395394000008298976?ZOHO_CRITERIA=%22Consolidado_Estadisticas_Regionales_New%22.%22C%C3%B3digo%20regi%C3%B3n%22%3D1</t>
  </si>
  <si>
    <t>Evolución del Número total de noches que los pasajeros se alojan en el establecimiento en la Región de Valparaíso</t>
  </si>
  <si>
    <t>https://analytics.zoho.com/open-view/2395394000008296020?ZOHO_CRITERIA=%22Consolidado_Estadisticas_Regionales_New%22.%22C%C3%B3digo%20regi%C3%B3n%22%3D5</t>
  </si>
  <si>
    <t>Evolución del Número total de pasajeros que realizan una o más pernoctaciones seguidas en el mismo establecimiento de alojamiento turístico en la Región de Valparaíso</t>
  </si>
  <si>
    <t>https://analytics.zoho.com/open-view/2395394000008296784?ZOHO_CRITERIA=%22Consolidado_Estadisticas_Regionales_New%22.%22C%C3%B3digo%20regi%C3%B3n%22%3D5</t>
  </si>
  <si>
    <t>Evolución de la cantidad de noches que en promedio los pasajeros permanecen en los establecimientos de alojamiento turístico en la Región de Valparaíso</t>
  </si>
  <si>
    <t>https://analytics.zoho.com/open-view/2395394000008297587?ZOHO_CRITERIA=%22Consolidado_Estadisticas_Regionales_New%22.%22C%C3%B3digo%20regi%C3%B3n%22%3D5</t>
  </si>
  <si>
    <t>Evolución del Grado de ocupación de las habitaciones disponibles en la Región de Valparaíso</t>
  </si>
  <si>
    <t>https://analytics.zoho.com/open-view/2395394000008298446?ZOHO_CRITERIA=%22Consolidado_Estadisticas_Regionales_New%22.%22C%C3%B3digo%20regi%C3%B3n%22%3D5</t>
  </si>
  <si>
    <t>Evolución del Grado de ocupación de las plazas disponibles en la Región de Valparaíso</t>
  </si>
  <si>
    <t>https://analytics.zoho.com/open-view/2395394000008298976?ZOHO_CRITERIA=%22Consolidado_Estadisticas_Regionales_New%22.%22C%C3%B3digo%20regi%C3%B3n%22%3D5</t>
  </si>
  <si>
    <t>Evolución del Número total de noches que los pasajeros se alojan en el establecimiento en la Región del Biobío</t>
  </si>
  <si>
    <t>https://analytics.zoho.com/open-view/2395394000008296020?ZOHO_CRITERIA=%22Consolidado_Estadisticas_Regionales_New%22.%22C%C3%B3digo%20regi%C3%B3n%22%3D8</t>
  </si>
  <si>
    <t>Evolución del Número total de pasajeros que realizan una o más pernoctaciones seguidas en el mismo establecimiento de alojamiento turístico en la Región del Biobío</t>
  </si>
  <si>
    <t>https://analytics.zoho.com/open-view/2395394000008296784?ZOHO_CRITERIA=%22Consolidado_Estadisticas_Regionales_New%22.%22C%C3%B3digo%20regi%C3%B3n%22%3D8</t>
  </si>
  <si>
    <t>Evolución de la cantidad de noches que en promedio los pasajeros permanecen en los establecimientos de alojamiento turístico en la Región del Biobío</t>
  </si>
  <si>
    <t>https://analytics.zoho.com/open-view/2395394000008297587?ZOHO_CRITERIA=%22Consolidado_Estadisticas_Regionales_New%22.%22C%C3%B3digo%20regi%C3%B3n%22%3D8</t>
  </si>
  <si>
    <t>Evolución del Grado de ocupación de las habitaciones disponibles en la Región del Biobío</t>
  </si>
  <si>
    <t>https://analytics.zoho.com/open-view/2395394000008298446?ZOHO_CRITERIA=%22Consolidado_Estadisticas_Regionales_New%22.%22C%C3%B3digo%20regi%C3%B3n%22%3D8</t>
  </si>
  <si>
    <t>Evolución del Grado de ocupación de las plazas disponibles en la Región del Biobío</t>
  </si>
  <si>
    <t>https://analytics.zoho.com/open-view/2395394000008298976?ZOHO_CRITERIA=%22Consolidado_Estadisticas_Regionales_New%22.%22C%C3%B3digo%20regi%C3%B3n%22%3D8</t>
  </si>
  <si>
    <t>Evolución del Número total de noches que los pasajeros se alojan en el establecimiento en la Región Metropolitana</t>
  </si>
  <si>
    <t>https://analytics.zoho.com/open-view/2395394000008296020?ZOHO_CRITERIA=%22Consolidado_Estadisticas_Regionales_New%22.%22C%C3%B3digo%20regi%C3%B3n%22%3D13</t>
  </si>
  <si>
    <t>Evolución del Número total de pasajeros que realizan una o más pernoctaciones seguidas en el mismo establecimiento de alojamiento turístico en la Región Metropolitana</t>
  </si>
  <si>
    <t>https://analytics.zoho.com/open-view/2395394000008296784?ZOHO_CRITERIA=%22Consolidado_Estadisticas_Regionales_New%22.%22C%C3%B3digo%20regi%C3%B3n%22%3D13</t>
  </si>
  <si>
    <t>Evolución de la cantidad de noches que en promedio los pasajeros permanecen en los establecimientos de alojamiento turístico en la Región Metropolitana</t>
  </si>
  <si>
    <t>https://analytics.zoho.com/open-view/2395394000008297587?ZOHO_CRITERIA=%22Consolidado_Estadisticas_Regionales_New%22.%22C%C3%B3digo%20regi%C3%B3n%22%3D13</t>
  </si>
  <si>
    <t>Evolución del Grado de ocupación de las habitaciones disponibles en la Región Metropolitana</t>
  </si>
  <si>
    <t>https://analytics.zoho.com/open-view/2395394000008298446?ZOHO_CRITERIA=%22Consolidado_Estadisticas_Regionales_New%22.%22C%C3%B3digo%20regi%C3%B3n%22%3D13</t>
  </si>
  <si>
    <t>Evolución del Grado de ocupación de las plazas disponibles en la Región Metropolitana</t>
  </si>
  <si>
    <t>https://analytics.zoho.com/open-view/2395394000008298976?ZOHO_CRITERIA=%22Consolidado_Estadisticas_Regionales_New%22.%22C%C3%B3digo%20regi%C3%B3n%22%3D13</t>
  </si>
  <si>
    <t>https://analytics.zoho.com/open-view/2395394000008301995</t>
  </si>
  <si>
    <t>https://analytics.zoho.com/open-view/2395394000008302696</t>
  </si>
  <si>
    <t>https://analytics.zoho.com/open-view/2395394000008303500</t>
  </si>
  <si>
    <t>https://analytics.zoho.com/open-view/2395394000008304279</t>
  </si>
  <si>
    <t>https://analytics.zoho.com/open-view/2395394000008305113</t>
  </si>
  <si>
    <t>Evolución del Parque Vehicular de Taxis en la Región de Antofagasta</t>
  </si>
  <si>
    <t>https://analytics.zoho.com/open-view/2395394000008302392?ZOHO_CRITERIA=%22Consolidado_Estadisticas_Regionales_New%22.%22C%C3%B3digo%20regi%C3%B3n%22%3D2</t>
  </si>
  <si>
    <t>Evolución del Parque Vehicular de Buses en la Región de Antofagasta</t>
  </si>
  <si>
    <t>https://analytics.zoho.com/open-view/2395394000008303184?ZOHO_CRITERIA=%22Consolidado_Estadisticas_Regionales_New%22.%22C%C3%B3digo%20regi%C3%B3n%22%3D2</t>
  </si>
  <si>
    <t>Evolución del Parque Vehicular de Minibuses en la Región de Antofagasta</t>
  </si>
  <si>
    <t>https://analytics.zoho.com/open-view/2395394000008303939?ZOHO_CRITERIA=%22Consolidado_Estadisticas_Regionales_New%22.%22C%C3%B3digo%20regi%C3%B3n%22%3D2</t>
  </si>
  <si>
    <t>Evolución del Parque Vehicular Escolar en la Región de Antofagasta</t>
  </si>
  <si>
    <t>https://analytics.zoho.com/open-view/2395394000008304785?ZOHO_CRITERIA=%22Consolidado_Estadisticas_Regionales_New%22.%22C%C3%B3digo%20regi%C3%B3n%22%3D2</t>
  </si>
  <si>
    <t>Evolución del Parque Vehicular de Taxis en la Región de Arica y Parinacota</t>
  </si>
  <si>
    <t>https://analytics.zoho.com/open-view/2395394000008302392?ZOHO_CRITERIA=%22Consolidado_Estadisticas_Regionales_New%22.%22C%C3%B3digo%20regi%C3%B3n%22%3D15</t>
  </si>
  <si>
    <t>Evolución del Parque Vehicular de Buses en la Región de Arica y Parinacota</t>
  </si>
  <si>
    <t>https://analytics.zoho.com/open-view/2395394000008303184?ZOHO_CRITERIA=%22Consolidado_Estadisticas_Regionales_New%22.%22C%C3%B3digo%20regi%C3%B3n%22%3D15</t>
  </si>
  <si>
    <t>Evolución del Parque Vehicular de Minibuses en la Región de Arica y Parinacota</t>
  </si>
  <si>
    <t>https://analytics.zoho.com/open-view/2395394000008303939?ZOHO_CRITERIA=%22Consolidado_Estadisticas_Regionales_New%22.%22C%C3%B3digo%20regi%C3%B3n%22%3D15</t>
  </si>
  <si>
    <t>Evolución del Parque Vehicular Escolar en la Región de Arica y Parinacota</t>
  </si>
  <si>
    <t>https://analytics.zoho.com/open-view/2395394000008304785?ZOHO_CRITERIA=%22Consolidado_Estadisticas_Regionales_New%22.%22C%C3%B3digo%20regi%C3%B3n%22%3D15</t>
  </si>
  <si>
    <t>Evolución del Parque Vehicular de Taxis en la Región de Atacama</t>
  </si>
  <si>
    <t>https://analytics.zoho.com/open-view/2395394000008302392?ZOHO_CRITERIA=%22Consolidado_Estadisticas_Regionales_New%22.%22C%C3%B3digo%20regi%C3%B3n%22%3D3</t>
  </si>
  <si>
    <t>Evolución del Parque Vehicular de Buses en la Región de Atacama</t>
  </si>
  <si>
    <t>https://analytics.zoho.com/open-view/2395394000008303184?ZOHO_CRITERIA=%22Consolidado_Estadisticas_Regionales_New%22.%22C%C3%B3digo%20regi%C3%B3n%22%3D3</t>
  </si>
  <si>
    <t>Evolución del Parque Vehicular de Minibuses en la Región de Atacama</t>
  </si>
  <si>
    <t>https://analytics.zoho.com/open-view/2395394000008303939?ZOHO_CRITERIA=%22Consolidado_Estadisticas_Regionales_New%22.%22C%C3%B3digo%20regi%C3%B3n%22%3D3</t>
  </si>
  <si>
    <t>Evolución del Parque Vehicular Escolar en la Región de Atacama</t>
  </si>
  <si>
    <t>https://analytics.zoho.com/open-view/2395394000008304785?ZOHO_CRITERIA=%22Consolidado_Estadisticas_Regionales_New%22.%22C%C3%B3digo%20regi%C3%B3n%22%3D3</t>
  </si>
  <si>
    <t>Evolución del Parque Vehicular de Taxis en la Región de Aysén</t>
  </si>
  <si>
    <t>https://analytics.zoho.com/open-view/2395394000008302392?ZOHO_CRITERIA=%22Consolidado_Estadisticas_Regionales_New%22.%22C%C3%B3digo%20regi%C3%B3n%22%3D11</t>
  </si>
  <si>
    <t>Evolución del Parque Vehicular de Buses en la Región de Aysén</t>
  </si>
  <si>
    <t>https://analytics.zoho.com/open-view/2395394000008303184?ZOHO_CRITERIA=%22Consolidado_Estadisticas_Regionales_New%22.%22C%C3%B3digo%20regi%C3%B3n%22%3D11</t>
  </si>
  <si>
    <t>Evolución del Parque Vehicular de Minibuses en la Región de Aysén</t>
  </si>
  <si>
    <t>https://analytics.zoho.com/open-view/2395394000008303939?ZOHO_CRITERIA=%22Consolidado_Estadisticas_Regionales_New%22.%22C%C3%B3digo%20regi%C3%B3n%22%3D11</t>
  </si>
  <si>
    <t>Evolución del Parque Vehicular Escolar en la Región de Aysén</t>
  </si>
  <si>
    <t>https://analytics.zoho.com/open-view/2395394000008304785?ZOHO_CRITERIA=%22Consolidado_Estadisticas_Regionales_New%22.%22C%C3%B3digo%20regi%C3%B3n%22%3D11</t>
  </si>
  <si>
    <t>Evolución del Parque Vehicular de Taxis en la Región de Coquimbo</t>
  </si>
  <si>
    <t>https://analytics.zoho.com/open-view/2395394000008302392?ZOHO_CRITERIA=%22Consolidado_Estadisticas_Regionales_New%22.%22C%C3%B3digo%20regi%C3%B3n%22%3D4</t>
  </si>
  <si>
    <t>Evolución del Parque Vehicular de Buses en la Región de Coquimbo</t>
  </si>
  <si>
    <t>https://analytics.zoho.com/open-view/2395394000008303184?ZOHO_CRITERIA=%22Consolidado_Estadisticas_Regionales_New%22.%22C%C3%B3digo%20regi%C3%B3n%22%3D4</t>
  </si>
  <si>
    <t>Evolución del Parque Vehicular de Minibuses en la Región de Coquimbo</t>
  </si>
  <si>
    <t>https://analytics.zoho.com/open-view/2395394000008303939?ZOHO_CRITERIA=%22Consolidado_Estadisticas_Regionales_New%22.%22C%C3%B3digo%20regi%C3%B3n%22%3D4</t>
  </si>
  <si>
    <t>Evolución del Parque Vehicular Escolar en la Región de Coquimbo</t>
  </si>
  <si>
    <t>https://analytics.zoho.com/open-view/2395394000008304785?ZOHO_CRITERIA=%22Consolidado_Estadisticas_Regionales_New%22.%22C%C3%B3digo%20regi%C3%B3n%22%3D4</t>
  </si>
  <si>
    <t>Evolución del Parque Vehicular de Taxis en la Región de La Araucanía</t>
  </si>
  <si>
    <t>https://analytics.zoho.com/open-view/2395394000008302392?ZOHO_CRITERIA=%22Consolidado_Estadisticas_Regionales_New%22.%22C%C3%B3digo%20regi%C3%B3n%22%3D9</t>
  </si>
  <si>
    <t>Evolución del Parque Vehicular de Buses en la Región de La Araucanía</t>
  </si>
  <si>
    <t>https://analytics.zoho.com/open-view/2395394000008303184?ZOHO_CRITERIA=%22Consolidado_Estadisticas_Regionales_New%22.%22C%C3%B3digo%20regi%C3%B3n%22%3D9</t>
  </si>
  <si>
    <t>Evolución del Parque Vehicular de Minibuses en la Región de La Araucanía</t>
  </si>
  <si>
    <t>https://analytics.zoho.com/open-view/2395394000008303939?ZOHO_CRITERIA=%22Consolidado_Estadisticas_Regionales_New%22.%22C%C3%B3digo%20regi%C3%B3n%22%3D9</t>
  </si>
  <si>
    <t>Evolución del Parque Vehicular Escolar en la Región de La Araucanía</t>
  </si>
  <si>
    <t>https://analytics.zoho.com/open-view/2395394000008304785?ZOHO_CRITERIA=%22Consolidado_Estadisticas_Regionales_New%22.%22C%C3%B3digo%20regi%C3%B3n%22%3D9</t>
  </si>
  <si>
    <t>Evolución del Parque Vehicular de Taxis en la Región de Los Lagos</t>
  </si>
  <si>
    <t>https://analytics.zoho.com/open-view/2395394000008302392?ZOHO_CRITERIA=%22Consolidado_Estadisticas_Regionales_New%22.%22C%C3%B3digo%20regi%C3%B3n%22%3D10</t>
  </si>
  <si>
    <t>Evolución del Parque Vehicular de Buses en la Región de Los Lagos</t>
  </si>
  <si>
    <t>https://analytics.zoho.com/open-view/2395394000008303184?ZOHO_CRITERIA=%22Consolidado_Estadisticas_Regionales_New%22.%22C%C3%B3digo%20regi%C3%B3n%22%3D10</t>
  </si>
  <si>
    <t>Evolución del Parque Vehicular de Minibuses en la Región de Los Lagos</t>
  </si>
  <si>
    <t>https://analytics.zoho.com/open-view/2395394000008303939?ZOHO_CRITERIA=%22Consolidado_Estadisticas_Regionales_New%22.%22C%C3%B3digo%20regi%C3%B3n%22%3D10</t>
  </si>
  <si>
    <t>Evolución del Parque Vehicular Escolar en la Región de Los Lagos</t>
  </si>
  <si>
    <t>https://analytics.zoho.com/open-view/2395394000008304785?ZOHO_CRITERIA=%22Consolidado_Estadisticas_Regionales_New%22.%22C%C3%B3digo%20regi%C3%B3n%22%3D10</t>
  </si>
  <si>
    <t>Evolución del Parque Vehicular de Taxis en la Región de Los Ríos</t>
  </si>
  <si>
    <t>https://analytics.zoho.com/open-view/2395394000008302392?ZOHO_CRITERIA=%22Consolidado_Estadisticas_Regionales_New%22.%22C%C3%B3digo%20regi%C3%B3n%22%3D14</t>
  </si>
  <si>
    <t>Evolución del Parque Vehicular de Buses en la Región de Los Ríos</t>
  </si>
  <si>
    <t>https://analytics.zoho.com/open-view/2395394000008303184?ZOHO_CRITERIA=%22Consolidado_Estadisticas_Regionales_New%22.%22C%C3%B3digo%20regi%C3%B3n%22%3D14</t>
  </si>
  <si>
    <t>Evolución del Parque Vehicular de Minibuses en la Región de Los Ríos</t>
  </si>
  <si>
    <t>https://analytics.zoho.com/open-view/2395394000008303939?ZOHO_CRITERIA=%22Consolidado_Estadisticas_Regionales_New%22.%22C%C3%B3digo%20regi%C3%B3n%22%3D14</t>
  </si>
  <si>
    <t>Evolución del Parque Vehicular Escolar en la Región de Los Ríos</t>
  </si>
  <si>
    <t>https://analytics.zoho.com/open-view/2395394000008304785?ZOHO_CRITERIA=%22Consolidado_Estadisticas_Regionales_New%22.%22C%C3%B3digo%20regi%C3%B3n%22%3D14</t>
  </si>
  <si>
    <t>Evolución del Parque Vehicular de Taxis en la Región de Magallanes</t>
  </si>
  <si>
    <t>https://analytics.zoho.com/open-view/2395394000008302392?ZOHO_CRITERIA=%22Consolidado_Estadisticas_Regionales_New%22.%22C%C3%B3digo%20regi%C3%B3n%22%3D12</t>
  </si>
  <si>
    <t>Evolución del Parque Vehicular de Buses en la Región de Magallanes</t>
  </si>
  <si>
    <t>https://analytics.zoho.com/open-view/2395394000008303184?ZOHO_CRITERIA=%22Consolidado_Estadisticas_Regionales_New%22.%22C%C3%B3digo%20regi%C3%B3n%22%3D12</t>
  </si>
  <si>
    <t>Evolución del Parque Vehicular de Minibuses en la Región de Magallanes</t>
  </si>
  <si>
    <t>https://analytics.zoho.com/open-view/2395394000008303939?ZOHO_CRITERIA=%22Consolidado_Estadisticas_Regionales_New%22.%22C%C3%B3digo%20regi%C3%B3n%22%3D12</t>
  </si>
  <si>
    <t>Evolución del Parque Vehicular Escolar en la Región de Magallanes</t>
  </si>
  <si>
    <t>https://analytics.zoho.com/open-view/2395394000008304785?ZOHO_CRITERIA=%22Consolidado_Estadisticas_Regionales_New%22.%22C%C3%B3digo%20regi%C3%B3n%22%3D12</t>
  </si>
  <si>
    <t>Evolución del Parque Vehicular de Taxis en la Región de Maule</t>
  </si>
  <si>
    <t>https://analytics.zoho.com/open-view/2395394000008302392?ZOHO_CRITERIA=%22Consolidado_Estadisticas_Regionales_New%22.%22C%C3%B3digo%20regi%C3%B3n%22%3D7</t>
  </si>
  <si>
    <t>Evolución del Parque Vehicular de Buses en la Región de Maule</t>
  </si>
  <si>
    <t>https://analytics.zoho.com/open-view/2395394000008303184?ZOHO_CRITERIA=%22Consolidado_Estadisticas_Regionales_New%22.%22C%C3%B3digo%20regi%C3%B3n%22%3D7</t>
  </si>
  <si>
    <t>Evolución del Parque Vehicular de Minibuses en la Región de Maule</t>
  </si>
  <si>
    <t>https://analytics.zoho.com/open-view/2395394000008303939?ZOHO_CRITERIA=%22Consolidado_Estadisticas_Regionales_New%22.%22C%C3%B3digo%20regi%C3%B3n%22%3D7</t>
  </si>
  <si>
    <t>Evolución del Parque Vehicular Escolar en la Región de Maule</t>
  </si>
  <si>
    <t>https://analytics.zoho.com/open-view/2395394000008304785?ZOHO_CRITERIA=%22Consolidado_Estadisticas_Regionales_New%22.%22C%C3%B3digo%20regi%C3%B3n%22%3D7</t>
  </si>
  <si>
    <t>Evolución del Parque Vehicular de Taxis en la Región de Ñuble</t>
  </si>
  <si>
    <t>https://analytics.zoho.com/open-view/2395394000008302392?ZOHO_CRITERIA=%22Consolidado_Estadisticas_Regionales_New%22.%22C%C3%B3digo%20regi%C3%B3n%22%3D16</t>
  </si>
  <si>
    <t>Evolución del Parque Vehicular de Buses en la Región de Ñuble</t>
  </si>
  <si>
    <t>https://analytics.zoho.com/open-view/2395394000008303184?ZOHO_CRITERIA=%22Consolidado_Estadisticas_Regionales_New%22.%22C%C3%B3digo%20regi%C3%B3n%22%3D16</t>
  </si>
  <si>
    <t>Evolución del Parque Vehicular de Minibuses en la Región de Ñuble</t>
  </si>
  <si>
    <t>https://analytics.zoho.com/open-view/2395394000008303939?ZOHO_CRITERIA=%22Consolidado_Estadisticas_Regionales_New%22.%22C%C3%B3digo%20regi%C3%B3n%22%3D16</t>
  </si>
  <si>
    <t>Evolución del Parque Vehicular Escolar en la Región de Ñuble</t>
  </si>
  <si>
    <t>https://analytics.zoho.com/open-view/2395394000008304785?ZOHO_CRITERIA=%22Consolidado_Estadisticas_Regionales_New%22.%22C%C3%B3digo%20regi%C3%B3n%22%3D16</t>
  </si>
  <si>
    <t>Evolución del Parque Vehicular de Taxis en la Región de O'Higgins</t>
  </si>
  <si>
    <t>https://analytics.zoho.com/open-view/2395394000008302392?ZOHO_CRITERIA=%22Consolidado_Estadisticas_Regionales_New%22.%22C%C3%B3digo%20regi%C3%B3n%22%3D6</t>
  </si>
  <si>
    <t>Evolución del Parque Vehicular de Buses en la Región de O'Higgins</t>
  </si>
  <si>
    <t>https://analytics.zoho.com/open-view/2395394000008303184?ZOHO_CRITERIA=%22Consolidado_Estadisticas_Regionales_New%22.%22C%C3%B3digo%20regi%C3%B3n%22%3D6</t>
  </si>
  <si>
    <t>Evolución del Parque Vehicular de Minibuses en la Región de O'Higgins</t>
  </si>
  <si>
    <t>https://analytics.zoho.com/open-view/2395394000008303939?ZOHO_CRITERIA=%22Consolidado_Estadisticas_Regionales_New%22.%22C%C3%B3digo%20regi%C3%B3n%22%3D6</t>
  </si>
  <si>
    <t>Evolución del Parque Vehicular Escolar en la Región de O'Higgins</t>
  </si>
  <si>
    <t>https://analytics.zoho.com/open-view/2395394000008304785?ZOHO_CRITERIA=%22Consolidado_Estadisticas_Regionales_New%22.%22C%C3%B3digo%20regi%C3%B3n%22%3D6</t>
  </si>
  <si>
    <t>Evolución del Parque Vehicular de Taxis en la Región de Tarapacá</t>
  </si>
  <si>
    <t>https://analytics.zoho.com/open-view/2395394000008302392?ZOHO_CRITERIA=%22Consolidado_Estadisticas_Regionales_New%22.%22C%C3%B3digo%20regi%C3%B3n%22%3D1</t>
  </si>
  <si>
    <t>Evolución del Parque Vehicular de Buses en la Región de Tarapacá</t>
  </si>
  <si>
    <t>https://analytics.zoho.com/open-view/2395394000008303184?ZOHO_CRITERIA=%22Consolidado_Estadisticas_Regionales_New%22.%22C%C3%B3digo%20regi%C3%B3n%22%3D1</t>
  </si>
  <si>
    <t>Evolución del Parque Vehicular de Minibuses en la Región de Tarapacá</t>
  </si>
  <si>
    <t>https://analytics.zoho.com/open-view/2395394000008303939?ZOHO_CRITERIA=%22Consolidado_Estadisticas_Regionales_New%22.%22C%C3%B3digo%20regi%C3%B3n%22%3D1</t>
  </si>
  <si>
    <t>Evolución del Parque Vehicular Escolar en la Región de Tarapacá</t>
  </si>
  <si>
    <t>https://analytics.zoho.com/open-view/2395394000008304785?ZOHO_CRITERIA=%22Consolidado_Estadisticas_Regionales_New%22.%22C%C3%B3digo%20regi%C3%B3n%22%3D1</t>
  </si>
  <si>
    <t>Evolución del Parque Vehicular de Taxis en la Región de Valparaíso</t>
  </si>
  <si>
    <t>https://analytics.zoho.com/open-view/2395394000008302392?ZOHO_CRITERIA=%22Consolidado_Estadisticas_Regionales_New%22.%22C%C3%B3digo%20regi%C3%B3n%22%3D5</t>
  </si>
  <si>
    <t>Evolución del Parque Vehicular de Buses en la Región de Valparaíso</t>
  </si>
  <si>
    <t>https://analytics.zoho.com/open-view/2395394000008303184?ZOHO_CRITERIA=%22Consolidado_Estadisticas_Regionales_New%22.%22C%C3%B3digo%20regi%C3%B3n%22%3D5</t>
  </si>
  <si>
    <t>Evolución del Parque Vehicular Escolar en la Región de Valparaíso</t>
  </si>
  <si>
    <t>https://analytics.zoho.com/open-view/2395394000008304785?ZOHO_CRITERIA=%22Consolidado_Estadisticas_Regionales_New%22.%22C%C3%B3digo%20regi%C3%B3n%22%3D5</t>
  </si>
  <si>
    <t>Evolución del Parque Vehicular de Taxis en la Región del Biobío</t>
  </si>
  <si>
    <t>https://analytics.zoho.com/open-view/2395394000008302392?ZOHO_CRITERIA=%22Consolidado_Estadisticas_Regionales_New%22.%22C%C3%B3digo%20regi%C3%B3n%22%3D8</t>
  </si>
  <si>
    <t>Evolución del Parque Vehicular de Buses en la Región del Biobío</t>
  </si>
  <si>
    <t>https://analytics.zoho.com/open-view/2395394000008303184?ZOHO_CRITERIA=%22Consolidado_Estadisticas_Regionales_New%22.%22C%C3%B3digo%20regi%C3%B3n%22%3D8</t>
  </si>
  <si>
    <t>Evolución del Parque Vehicular de Minibuses en la Región del Biobío</t>
  </si>
  <si>
    <t>https://analytics.zoho.com/open-view/2395394000008303939?ZOHO_CRITERIA=%22Consolidado_Estadisticas_Regionales_New%22.%22C%C3%B3digo%20regi%C3%B3n%22%3D8</t>
  </si>
  <si>
    <t>Evolución del Parque Vehicular Escolar en la Región del Biobío</t>
  </si>
  <si>
    <t>https://analytics.zoho.com/open-view/2395394000008304785?ZOHO_CRITERIA=%22Consolidado_Estadisticas_Regionales_New%22.%22C%C3%B3digo%20regi%C3%B3n%22%3D8</t>
  </si>
  <si>
    <t>Evolución del Parque Vehicular de Taxis en la Región Metropolitana</t>
  </si>
  <si>
    <t>https://analytics.zoho.com/open-view/2395394000008302392?ZOHO_CRITERIA=%22Consolidado_Estadisticas_Regionales_New%22.%22C%C3%B3digo%20regi%C3%B3n%22%3D13</t>
  </si>
  <si>
    <t>Evolución del Parque Vehicular de Buses en la Región Metropolitana</t>
  </si>
  <si>
    <t>https://analytics.zoho.com/open-view/2395394000008303184?ZOHO_CRITERIA=%22Consolidado_Estadisticas_Regionales_New%22.%22C%C3%B3digo%20regi%C3%B3n%22%3D13</t>
  </si>
  <si>
    <t>Evolución del Parque Vehicular de Minibuses en la Región Metropolitana</t>
  </si>
  <si>
    <t>https://analytics.zoho.com/open-view/2395394000008303939?ZOHO_CRITERIA=%22Consolidado_Estadisticas_Regionales_New%22.%22C%C3%B3digo%20regi%C3%B3n%22%3D13</t>
  </si>
  <si>
    <t>Evolución del Parque Vehicular Escolar en la Región Metropolitana</t>
  </si>
  <si>
    <t>https://analytics.zoho.com/open-view/2395394000008304785?ZOHO_CRITERIA=%22Consolidado_Estadisticas_Regionales_New%22.%22C%C3%B3digo%20regi%C3%B3n%22%3D13</t>
  </si>
  <si>
    <t>https://analytics.zoho.com/open-view/2395394000008306718</t>
  </si>
  <si>
    <t>https://analytics.zoho.com/open-view/2395394000008305836</t>
  </si>
  <si>
    <t>Evolución de la Pasada de vehículos por plazas de peajes y pórticos de autopistas interurbanas en la Región de Ñuble</t>
  </si>
  <si>
    <t>https://analytics.zoho.com/open-view/2395394000008306375?ZOHO_CRITERIA=%22Consolidado_Estadisticas_Regionales_New%22.%22C%C3%B3digo%20regi%C3%B3n%22%3D16</t>
  </si>
  <si>
    <t>Evolución de la Pasada de vehículos por plazas de peajes y pórticos de autopistas interurbanas en la Región de Valparaíso</t>
  </si>
  <si>
    <t>https://analytics.zoho.com/open-view/2395394000008306375?ZOHO_CRITERIA=%22Consolidado_Estadisticas_Regionales_New%22.%22C%C3%B3digo%20regi%C3%B3n%22%3D5</t>
  </si>
  <si>
    <t>Evolución de la Pasada de vehículos por plazas de peajes y pórticos de autopistas interurbanas en la Región del Biobío</t>
  </si>
  <si>
    <t>https://analytics.zoho.com/open-view/2395394000008306375?ZOHO_CRITERIA=%22Consolidado_Estadisticas_Regionales_New%22.%22C%C3%B3digo%20regi%C3%B3n%22%3D8</t>
  </si>
  <si>
    <t>Evolución de la Pasada de vehículos por plazas de peajes y pórticos de autopistas interurbanas en la Región Metropolitana</t>
  </si>
  <si>
    <t>https://analytics.zoho.com/open-view/2395394000008306375?ZOHO_CRITERIA=%22Consolidado_Estadisticas_Regionales_New%22.%22C%C3%B3digo%20regi%C3%B3n%22%3D13</t>
  </si>
  <si>
    <t>https://analytics.zoho.com/open-view/2395394000008307456</t>
  </si>
  <si>
    <t>https://analytics.zoho.com/open-view/2395394000008309196</t>
  </si>
  <si>
    <t>https://analytics.zoho.com/open-view/2395394000008310690</t>
  </si>
  <si>
    <t>https://analytics.zoho.com/open-view/2395394000008311597</t>
  </si>
  <si>
    <t>https://analytics.zoho.com/open-view/2395394000008312317</t>
  </si>
  <si>
    <t>https://analytics.zoho.com/open-view/2395394000008313276</t>
  </si>
  <si>
    <t>https://analytics.zoho.com/open-view/2395394000008310131</t>
  </si>
  <si>
    <t>Evolución del Movimiento de Carga Portuaria  Embarcada al Exterior desde la Región de Tarapacá</t>
  </si>
  <si>
    <t>https://analytics.zoho.com/open-view/2395394000008308836?ZOHO_CRITERIA=%22Consolidado_Estadisticas_Regionales_New%22.%22C%C3%B3digo%20regi%C3%B3n%22%3D1</t>
  </si>
  <si>
    <t>Evolución del Movimiento de Carga Portuaria Desembarcada desde el Exterior en la Región de Tarapacá</t>
  </si>
  <si>
    <t>https://analytics.zoho.com/open-view/2395394000008309767?ZOHO_CRITERIA=%22Consolidado_Estadisticas_Regionales_New%22.%22C%C3%B3digo%20regi%C3%B3n%22%3D1</t>
  </si>
  <si>
    <t>Evolución del Movimiento de Carga Portuaria Cabotaje en la Región de Tarapacá</t>
  </si>
  <si>
    <t>https://analytics.zoho.com/open-view/2395394000008311234?ZOHO_CRITERIA=%22Consolidado_Estadisticas_Regionales_New%22.%22C%C3%B3digo%20regi%C3%B3n%22%3D1</t>
  </si>
  <si>
    <t>Evolución del Movimiento de Carga Portuaria Re-estibas y Transbordos en la Región de Tarapacá</t>
  </si>
  <si>
    <t>https://analytics.zoho.com/open-view/2395394000008312140?ZOHO_CRITERIA=%22Consolidado_Estadisticas_Regionales_New%22.%22C%C3%B3digo%20regi%C3%B3n%22%3D1</t>
  </si>
  <si>
    <t>Evolución del Movimiento de Carga Portuaria  Embarcada al Exterior desde la Región de Valparaíso</t>
  </si>
  <si>
    <t>https://analytics.zoho.com/open-view/2395394000008308836?ZOHO_CRITERIA=%22Consolidado_Estadisticas_Regionales_New%22.%22C%C3%B3digo%20regi%C3%B3n%22%3D5</t>
  </si>
  <si>
    <t>Evolución del Movimiento de Carga Portuaria Desembarcada desde el Exterior en la Región de Valparaíso</t>
  </si>
  <si>
    <t>https://analytics.zoho.com/open-view/2395394000008309767?ZOHO_CRITERIA=%22Consolidado_Estadisticas_Regionales_New%22.%22C%C3%B3digo%20regi%C3%B3n%22%3D5</t>
  </si>
  <si>
    <t>Evolución del Movimiento de Carga Portuaria Cabotaje en la Región de Valparaíso</t>
  </si>
  <si>
    <t>https://analytics.zoho.com/open-view/2395394000008311234?ZOHO_CRITERIA=%22Consolidado_Estadisticas_Regionales_New%22.%22C%C3%B3digo%20regi%C3%B3n%22%3D5</t>
  </si>
  <si>
    <t>Evolución del Movimiento de Carga Portuaria Re-estibas y Transbordos en la Región de Valparaíso</t>
  </si>
  <si>
    <t>https://analytics.zoho.com/open-view/2395394000008312140?ZOHO_CRITERIA=%22Consolidado_Estadisticas_Regionales_New%22.%22C%C3%B3digo%20regi%C3%B3n%22%3D5</t>
  </si>
  <si>
    <t>Evolución del Número de contenedores de 20 pies manipulados en puerto en la Región de Valparaíso</t>
  </si>
  <si>
    <t>https://analytics.zoho.com/open-view/2395394000008312924?ZOHO_CRITERIA=%22Consolidado_Estadisticas_Regionales_New%22.%22C%C3%B3digo%20regi%C3%B3n%22%3D5</t>
  </si>
  <si>
    <t>Evolución del Número de contenedores de 40 pies manipulados en puerto en la Región de Valparaíso</t>
  </si>
  <si>
    <t>https://analytics.zoho.com/open-view/2395394000008313817?ZOHO_CRITERIA=%22Consolidado_Estadisticas_Regionales_New%22.%22C%C3%B3digo%20regi%C3%B3n%22%3D5</t>
  </si>
  <si>
    <t>Evolución del Movimiento de Carga Portuaria  Embarcada al Exterior desde la Región del Biobío</t>
  </si>
  <si>
    <t>https://analytics.zoho.com/open-view/2395394000008308836?ZOHO_CRITERIA=%22Consolidado_Estadisticas_Regionales_New%22.%22C%C3%B3digo%20regi%C3%B3n%22%3D8</t>
  </si>
  <si>
    <t>Evolución del Movimiento de Carga Portuaria Desembarcada desde el Exterior en la Región del Biobío</t>
  </si>
  <si>
    <t>https://analytics.zoho.com/open-view/2395394000008309767?ZOHO_CRITERIA=%22Consolidado_Estadisticas_Regionales_New%22.%22C%C3%B3digo%20regi%C3%B3n%22%3D8</t>
  </si>
  <si>
    <t>Evolución del Movimiento de Carga Portuaria Cabotaje en la Región del Biobío</t>
  </si>
  <si>
    <t>https://analytics.zoho.com/open-view/2395394000008311234?ZOHO_CRITERIA=%22Consolidado_Estadisticas_Regionales_New%22.%22C%C3%B3digo%20regi%C3%B3n%22%3D8</t>
  </si>
  <si>
    <t>Evolución del Movimiento de Carga Portuaria Re-estibas y Transbordos en la Región del Biobío</t>
  </si>
  <si>
    <t>https://analytics.zoho.com/open-view/2395394000008312140?ZOHO_CRITERIA=%22Consolidado_Estadisticas_Regionales_New%22.%22C%C3%B3digo%20regi%C3%B3n%22%3D8</t>
  </si>
  <si>
    <t>Evolución del Número de contenedores de 20 pies manipulados en puerto en la Región del Biobío</t>
  </si>
  <si>
    <t>https://analytics.zoho.com/open-view/2395394000008312924?ZOHO_CRITERIA=%22Consolidado_Estadisticas_Regionales_New%22.%22C%C3%B3digo%20regi%C3%B3n%22%3D8</t>
  </si>
  <si>
    <t>Evolución del Número de contenedores de 40 pies manipulados en puerto en la Región del Biobío</t>
  </si>
  <si>
    <t>https://analytics.zoho.com/open-view/2395394000008313817?ZOHO_CRITERIA=%22Consolidado_Estadisticas_Regionales_New%22.%22C%C3%B3digo%20regi%C3%B3n%22%3D8</t>
  </si>
  <si>
    <t>https://analytics.zoho.com/open-view/2395394000008314730</t>
  </si>
  <si>
    <t>https://analytics.zoho.com/open-view/2395394000008315290</t>
  </si>
  <si>
    <t>https://analytics.zoho.com/open-view/2395394000008315653</t>
  </si>
  <si>
    <t>https://analytics.zoho.com/open-view/2395394000008316903</t>
  </si>
  <si>
    <t>https://analytics.zoho.com/open-view/2395394000008317265</t>
  </si>
  <si>
    <t>https://analytics.zoho.com/open-view/2395394000008317627</t>
  </si>
  <si>
    <t>https://analytics.zoho.com/open-view/2395394000008316015</t>
  </si>
  <si>
    <t>Evolución de las Madera de Cosecha de Trozas a Escala Nacional</t>
  </si>
  <si>
    <t>Evolución de la Cosecha de Trozas Aserrables y Pulpables en la Región de La Araucanía</t>
  </si>
  <si>
    <t>https://analytics.zoho.com/open-view/2395394000008316566?ZOHO_CRITERIA=%22Consolidado_Estadisticas_Regionales_New%22.%22C%C3%B3digo%20regi%C3%B3n%22%3D9</t>
  </si>
  <si>
    <t>Evolución de la Cosecha de Trozas Aserrables y Pulpables en la Región de Los Ríos</t>
  </si>
  <si>
    <t>https://analytics.zoho.com/open-view/2395394000008316566?ZOHO_CRITERIA=%22Consolidado_Estadisticas_Regionales_New%22.%22C%C3%B3digo%20regi%C3%B3n%22%3D14</t>
  </si>
  <si>
    <t>Evolución de la Cosecha de Trozas Aserrables y Pulpables en la Región de O'Higgins</t>
  </si>
  <si>
    <t>https://analytics.zoho.com/open-view/2395394000008316566?ZOHO_CRITERIA=%22Consolidado_Estadisticas_Regionales_New%22.%22C%C3%B3digo%20regi%C3%B3n%22%3D6</t>
  </si>
  <si>
    <t>Evolución de la Cosecha de Trozas Aserrables y Pulpables en la Región del Biobío</t>
  </si>
  <si>
    <t>https://analytics.zoho.com/open-view/2395394000008316566?ZOHO_CRITERIA=%22Consolidado_Estadisticas_Regionales_New%22.%22C%C3%B3digo%20regi%C3%B3n%22%3D8</t>
  </si>
  <si>
    <t>Evolución de la Cosecha de Trozas Aserrables y Pulpables en la Región del Maule</t>
  </si>
  <si>
    <t>https://analytics.zoho.com/open-view/2395394000008316566?ZOHO_CRITERIA=%22Consolidado_Estadisticas_Regionales_New%22.%22C%C3%B3digo%20regi%C3%B3n%22%3D7</t>
  </si>
  <si>
    <t>Evolución del Desembarque Artesanal a Escala Nacional</t>
  </si>
  <si>
    <t>https://analytics.zoho.com/open-view/2395394000008335607</t>
  </si>
  <si>
    <t>Evolución del Desembarque Artesanal de Cochayuyo a Escala Nacional</t>
  </si>
  <si>
    <t>https://analytics.zoho.com/open-view/2395394000008324291</t>
  </si>
  <si>
    <t>Evolución del Desembarque Artesanal de Huiro a Escala Nacional</t>
  </si>
  <si>
    <t>https://analytics.zoho.com/open-view/2395394000008324656</t>
  </si>
  <si>
    <t>Evolución del Desembarque Artesanal de Luga Negra o Crespa a Escala Nacional</t>
  </si>
  <si>
    <t>https://analytics.zoho.com/open-view/2395394000008325021</t>
  </si>
  <si>
    <t>Evolución del Desembarque Artesanal de Luga-Roja a Escala Nacional</t>
  </si>
  <si>
    <t>https://analytics.zoho.com/open-view/2395394000008325386</t>
  </si>
  <si>
    <t>Evolución del Desembarque Artesanal de Pelillo a Escala Nacional</t>
  </si>
  <si>
    <t>https://analytics.zoho.com/open-view/2395394000008325751</t>
  </si>
  <si>
    <t>Evolución del Desembarque Artesanal de Anchoveta a Escala Nacional</t>
  </si>
  <si>
    <t>https://analytics.zoho.com/open-view/2395394000008326116</t>
  </si>
  <si>
    <t>Evolución del Desembarque Artesanal de Bacaladillo o Mote a Escala Nacional</t>
  </si>
  <si>
    <t>https://analytics.zoho.com/open-view/2395394000008326481</t>
  </si>
  <si>
    <t>Evolución del Desembarque Artesanal de Jurel a Escala Nacional</t>
  </si>
  <si>
    <t>https://analytics.zoho.com/open-view/2395394000008326846</t>
  </si>
  <si>
    <t>Evolución del Desembarque Artesanal de Machuelo o Tritre a Escala Nacional</t>
  </si>
  <si>
    <t>https://analytics.zoho.com/open-view/2395394000008327211</t>
  </si>
  <si>
    <t>Evolución del Desembarque Artesanal de Merluza del Sur o Austral a Escala Nacional</t>
  </si>
  <si>
    <t>https://analytics.zoho.com/open-view/2395394000008327576</t>
  </si>
  <si>
    <t>Evolución del Desembarque Artesanal de Pampanito a Escala Nacional</t>
  </si>
  <si>
    <t>https://analytics.zoho.com/open-view/2395394000008327941</t>
  </si>
  <si>
    <t>Evolución del Desembarque Artesanal de Reineta a Escala Nacional</t>
  </si>
  <si>
    <t>https://analytics.zoho.com/open-view/2395394000008328306</t>
  </si>
  <si>
    <t>Evolución del Desembarque Artesanal de Sardina Austral a Escala Nacional</t>
  </si>
  <si>
    <t>https://analytics.zoho.com/open-view/2395394000008328671</t>
  </si>
  <si>
    <t>Evolución del Desembarque Artesanal de Sardina Común a Escala Nacional</t>
  </si>
  <si>
    <t>https://analytics.zoho.com/open-view/2395394000008329036</t>
  </si>
  <si>
    <t>Evolución del Desembarque Artesanal de Sierra a Escala Nacional</t>
  </si>
  <si>
    <t>https://analytics.zoho.com/open-view/2395394000008329401</t>
  </si>
  <si>
    <t>Evolución del Desembarque Artesanal de Almeja a Escala Nacional</t>
  </si>
  <si>
    <t>https://analytics.zoho.com/open-view/2395394000008329766</t>
  </si>
  <si>
    <t>Evolución del Desembarque Artesanal de Cholga a Escala Nacional</t>
  </si>
  <si>
    <t>https://analytics.zoho.com/open-view/2395394000008330131</t>
  </si>
  <si>
    <t>Evolución del Desembarque Artesanal de Chorito a Escala Nacional</t>
  </si>
  <si>
    <t>https://analytics.zoho.com/open-view/2395394000008330496</t>
  </si>
  <si>
    <t>Evolución del Desembarque Artesanal de Choro a Escala Nacional</t>
  </si>
  <si>
    <t>https://analytics.zoho.com/open-view/2395394000008330862</t>
  </si>
  <si>
    <t>Evolución del Desembarque Artesanal de Jibia o Calamar Rojo a Escala Nacional</t>
  </si>
  <si>
    <t>https://analytics.zoho.com/open-view/2395394000008331227</t>
  </si>
  <si>
    <t>Evolución del Desembarque Artesanal de Juliana o Tawera a Escala Nacional</t>
  </si>
  <si>
    <t>https://analytics.zoho.com/open-view/2395394000008331592</t>
  </si>
  <si>
    <t>Evolución del Desembarque Artesanal de Centolla a Escala Nacional</t>
  </si>
  <si>
    <t>https://analytics.zoho.com/open-view/2395394000008331957</t>
  </si>
  <si>
    <t>Evolución del Desembarque Artesanal de Centollón a Escala Nacional</t>
  </si>
  <si>
    <t>https://analytics.zoho.com/open-view/2395394000008332322</t>
  </si>
  <si>
    <t>Evolución del Desembarque Artesanal de Jaiba Marmola a Escala Nacional</t>
  </si>
  <si>
    <t>https://analytics.zoho.com/open-view/2395394000008332687</t>
  </si>
  <si>
    <t>Evolución del Desembarque Artesanal de Erizo a Escala Nacional</t>
  </si>
  <si>
    <t>https://analytics.zoho.com/open-view/2395394000008333052</t>
  </si>
  <si>
    <t>Evolución del Desembarque Artesanal de Resto a Escala Nacional</t>
  </si>
  <si>
    <t>https://analytics.zoho.com/open-view/2395394000008333417</t>
  </si>
  <si>
    <t>Evolución del Desembarque Artesanal de Algas a Escala Nacional</t>
  </si>
  <si>
    <t>https://analytics.zoho.com/open-view/2395394000008333782</t>
  </si>
  <si>
    <t>Evolución del Desembarque Artesanal de Peces a Escala Nacional</t>
  </si>
  <si>
    <t>https://analytics.zoho.com/open-view/2395394000008334147</t>
  </si>
  <si>
    <t>Evolución del Desembarque Artesanal de Moluscos a Escala Nacional</t>
  </si>
  <si>
    <t>https://analytics.zoho.com/open-view/2395394000008334512</t>
  </si>
  <si>
    <t>Evolución del Desembarque Artesanal de Crustáceos a Escala Nacional</t>
  </si>
  <si>
    <t>https://analytics.zoho.com/open-view/2395394000008334877</t>
  </si>
  <si>
    <t>Evolución del Desembarque Artesanal de Otras Especies a Escala Nacional</t>
  </si>
  <si>
    <t>https://analytics.zoho.com/open-view/2395394000008335242</t>
  </si>
  <si>
    <t>https://analytics.zoho.com/open-view/2395394000008394324</t>
  </si>
  <si>
    <t>https://analytics.zoho.com/open-view/2395394000008396078</t>
  </si>
  <si>
    <t>https://analytics.zoho.com/open-view/2395394000008419864</t>
  </si>
  <si>
    <t>https://analytics.zoho.com/open-view/2395394000008426058</t>
  </si>
  <si>
    <t>https://analytics.zoho.com/open-view/2395394000008394884</t>
  </si>
  <si>
    <t>https://analytics.zoho.com/open-view/2395394000008396564</t>
  </si>
  <si>
    <t>https://analytics.zoho.com/open-view/2395394000008428423</t>
  </si>
  <si>
    <t>https://analytics.zoho.com/open-view/2395394000008428252</t>
  </si>
  <si>
    <t>https://analytics.zoho.com/open-view/2395394000008388979</t>
  </si>
  <si>
    <t>https://analytics.zoho.com/open-view/2395394000008390875</t>
  </si>
  <si>
    <t>https://analytics.zoho.com/open-view/2395394000008429325</t>
  </si>
  <si>
    <t>https://analytics.zoho.com/open-view/2395394000008429151</t>
  </si>
  <si>
    <t>https://analytics.zoho.com/open-view/2395394000008400139</t>
  </si>
  <si>
    <t>https://analytics.zoho.com/open-view/2395394000008392491</t>
  </si>
  <si>
    <t>https://analytics.zoho.com/open-view/2395394000008430135</t>
  </si>
  <si>
    <t>https://analytics.zoho.com/open-view/2395394000008430306</t>
  </si>
  <si>
    <t>Evolución del Desembarque Industrial a Escala Nacional</t>
  </si>
  <si>
    <t>https://analytics.zoho.com/open-view/2395394000008335799</t>
  </si>
  <si>
    <t>Evolución del Desembarque Industrial de Anchoveta a Escala Nacional</t>
  </si>
  <si>
    <t>https://analytics.zoho.com/open-view/2395394000008335991</t>
  </si>
  <si>
    <t>Evolución del Desembarque Industrial de Bacaladillo o Mote a Escala Nacional</t>
  </si>
  <si>
    <t>https://analytics.zoho.com/open-view/2395394000008336356</t>
  </si>
  <si>
    <t>Evolución del Desembarque Industrial de Caballa a Escala Nacional</t>
  </si>
  <si>
    <t>https://analytics.zoho.com/open-view/2395394000008336721</t>
  </si>
  <si>
    <t>Evolución del Desembarque Industrial de Jurel a Escala Nacional</t>
  </si>
  <si>
    <t>https://analytics.zoho.com/open-view/2395394000008337086</t>
  </si>
  <si>
    <t>Evolución del Desembarque Industrial de Merluza Común a Escala Nacional</t>
  </si>
  <si>
    <t>https://analytics.zoho.com/open-view/2395394000008337451</t>
  </si>
  <si>
    <t>Evolución del Desembarque Industrial de Merluza de Cola a Escala Nacional</t>
  </si>
  <si>
    <t>https://analytics.zoho.com/open-view/2395394000008337816</t>
  </si>
  <si>
    <t>Evolución del Desembarque Industrial de Merluza del Sur o Austral a Escala Nacional</t>
  </si>
  <si>
    <t>https://analytics.zoho.com/open-view/2395394000008338181</t>
  </si>
  <si>
    <t>Evolución del Desembarque Industrial de Reineta a Escala Nacional</t>
  </si>
  <si>
    <t>https://analytics.zoho.com/open-view/2395394000008338546</t>
  </si>
  <si>
    <t>Evolución del Desembarque Industrial de Sardina Común a Escala Nacional</t>
  </si>
  <si>
    <t>https://analytics.zoho.com/open-view/2395394000008338911</t>
  </si>
  <si>
    <t>Evolución del Desembarque Industrial de Jibia o Calamar Rojo a Escala Nacional</t>
  </si>
  <si>
    <t>https://analytics.zoho.com/open-view/2395394000008339276</t>
  </si>
  <si>
    <t>Evolución del Desembarque Industrial de Resto a Escala Nacional</t>
  </si>
  <si>
    <t>https://analytics.zoho.com/open-view/2395394000008339641</t>
  </si>
  <si>
    <t>Evolución del Desembarque Industrial de Algas-Moluscos-Peces a Escala Nacional</t>
  </si>
  <si>
    <t>https://analytics.zoho.com/open-view/2395394000008384329</t>
  </si>
  <si>
    <t>Evolución del Desembarque Industrial de Peces a Escala Nacional</t>
  </si>
  <si>
    <t>https://analytics.zoho.com/open-view/2395394000008340371</t>
  </si>
  <si>
    <t>Evolución del Desembarque Industrial de Moluscos a Escala Nacional</t>
  </si>
  <si>
    <t>https://analytics.zoho.com/open-view/2395394000008340736</t>
  </si>
  <si>
    <t>Evolución del Desembarque Industrial de Crustáceos a Escala Nacional</t>
  </si>
  <si>
    <t>https://analytics.zoho.com/open-view/2395394000008341101</t>
  </si>
  <si>
    <t>Evolución del Desembarque Industrial de Otras Especies a Escala Nacional</t>
  </si>
  <si>
    <t>https://analytics.zoho.com/open-view/2395394000008341466</t>
  </si>
  <si>
    <t>Evolución de las Cosechas Acuícolas a Escala Nacional</t>
  </si>
  <si>
    <t>https://analytics.zoho.com/open-view/2395394000008323926</t>
  </si>
  <si>
    <t>Evolución de las Cosechas Acuícolas de Chorito a Escala Nacional</t>
  </si>
  <si>
    <t>https://analytics.zoho.com/open-view/2395394000008319668</t>
  </si>
  <si>
    <t>Evolución de las Cosechas Acuícolas de Salmón del Atlántico a Escala Nacional</t>
  </si>
  <si>
    <t>https://analytics.zoho.com/open-view/2395394000008320061</t>
  </si>
  <si>
    <t>Evolución de las Cosechas Acuícolas de Salmón Plateado o Coho a Escala Nacional</t>
  </si>
  <si>
    <t>https://analytics.zoho.com/open-view/2395394000008320430</t>
  </si>
  <si>
    <t>Evolución de las Cosechas Acuícolas de Trucha Arcoiris a Escala Nacional</t>
  </si>
  <si>
    <t>https://analytics.zoho.com/open-view/2395394000008320799</t>
  </si>
  <si>
    <t>Evolución de las Cosechas Acuícolas de Resto a Escala Nacional</t>
  </si>
  <si>
    <t>https://analytics.zoho.com/open-view/2395394000008321736</t>
  </si>
  <si>
    <t>Evolución de las Cosechas Acuícolas de Algas a Escala Nacional</t>
  </si>
  <si>
    <t>https://analytics.zoho.com/open-view/2395394000008322101</t>
  </si>
  <si>
    <t>Evolución de las Cosechas Acuícolas de Peces a Escala Nacional</t>
  </si>
  <si>
    <t>https://analytics.zoho.com/open-view/2395394000008322466</t>
  </si>
  <si>
    <t>Evolución de las Cosechas Acuícolas de Moluscos a Escala Nacional</t>
  </si>
  <si>
    <t>https://analytics.zoho.com/open-view/2395394000008322831</t>
  </si>
  <si>
    <t>Evolución de las Cosechas Acuícolas de Algas-Moluscos-Peces a Escala Nacional</t>
  </si>
  <si>
    <t>https://analytics.zoho.com/open-view/2395394000008387327</t>
  </si>
  <si>
    <t>https://analytics.zoho.com/open-view/2395394000008403354</t>
  </si>
  <si>
    <t>https://analytics.zoho.com/open-view/2395394000008403760</t>
  </si>
  <si>
    <t>https://analytics.zoho.com/open-view/2395394000008383927</t>
  </si>
  <si>
    <t>https://analytics.zoho.com/open-view/2395394000008404683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</si>
</sst>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17"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u/>
      <sz val="8"/>
      <color theme="10"/>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0"/>
      <color theme="0"/>
      <name val="Calibri"/>
      <family val="2"/>
      <scheme val="minor"/>
    </font>
    <font>
      <b/>
      <sz val="12"/>
      <color rgb="FFFF0000"/>
      <name val="Calibri"/>
      <family val="2"/>
      <scheme val="minor"/>
    </font>
    <font>
      <b/>
      <sz val="12"/>
      <color rgb="FF002060"/>
      <name val="Calibri"/>
      <family val="2"/>
      <scheme val="minor"/>
    </font>
    <font>
      <sz val="9"/>
      <color theme="0"/>
      <name val="Calibri"/>
      <family val="2"/>
      <scheme val="minor"/>
    </font>
  </fonts>
  <fills count="23">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rgb="FF00B0F0"/>
        <bgColor indexed="64"/>
      </patternFill>
    </fill>
    <fill>
      <patternFill patternType="solid">
        <fgColor rgb="FF14BC1C"/>
        <bgColor indexed="64"/>
      </patternFill>
    </fill>
    <fill>
      <patternFill patternType="solid">
        <fgColor theme="4"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41" fontId="12" fillId="0" borderId="0" applyFont="0" applyFill="0" applyBorder="0" applyAlignment="0" applyProtection="0"/>
  </cellStyleXfs>
  <cellXfs count="67">
    <xf numFmtId="0" fontId="0" fillId="0" borderId="0" xfId="0"/>
    <xf numFmtId="0" fontId="4" fillId="0" borderId="0" xfId="0" applyFont="1" applyAlignment="1">
      <alignment wrapText="1"/>
    </xf>
    <xf numFmtId="0" fontId="0" fillId="0" borderId="0" xfId="0" applyAlignment="1">
      <alignment horizontal="center"/>
    </xf>
    <xf numFmtId="0" fontId="1" fillId="6" borderId="2" xfId="0" applyFont="1" applyFill="1" applyBorder="1" applyAlignment="1">
      <alignment horizontal="left" vertical="center" wrapText="1"/>
    </xf>
    <xf numFmtId="0" fontId="0" fillId="0" borderId="0" xfId="0" pivotButton="1"/>
    <xf numFmtId="0" fontId="11" fillId="8" borderId="0" xfId="0" applyFont="1" applyFill="1"/>
    <xf numFmtId="0" fontId="10" fillId="8"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6"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4" borderId="1" xfId="0" applyFont="1" applyFill="1" applyBorder="1" applyAlignment="1">
      <alignment horizontal="center" vertical="top" wrapText="1"/>
    </xf>
    <xf numFmtId="0" fontId="4" fillId="0" borderId="1" xfId="0" applyFont="1" applyBorder="1" applyAlignment="1">
      <alignment vertical="top" wrapText="1"/>
    </xf>
    <xf numFmtId="0" fontId="5" fillId="0" borderId="1" xfId="1" applyFont="1" applyBorder="1" applyAlignment="1">
      <alignment vertical="top" wrapText="1"/>
    </xf>
    <xf numFmtId="0" fontId="0" fillId="0" borderId="1" xfId="0" applyFont="1" applyBorder="1" applyAlignment="1">
      <alignment horizontal="center" vertical="top" wrapText="1"/>
    </xf>
    <xf numFmtId="0" fontId="0" fillId="5" borderId="0" xfId="0" applyFill="1"/>
    <xf numFmtId="0" fontId="1" fillId="9" borderId="2" xfId="0" applyFont="1" applyFill="1" applyBorder="1" applyAlignment="1">
      <alignment horizontal="left" vertical="center" wrapText="1"/>
    </xf>
    <xf numFmtId="0" fontId="7" fillId="10" borderId="1" xfId="0" applyFont="1" applyFill="1" applyBorder="1" applyAlignment="1">
      <alignment horizontal="center" vertical="center"/>
    </xf>
    <xf numFmtId="0" fontId="6" fillId="0" borderId="1" xfId="0" applyFont="1" applyBorder="1" applyAlignment="1">
      <alignment horizontal="center" vertical="top"/>
    </xf>
    <xf numFmtId="0" fontId="9" fillId="0" borderId="0" xfId="0" applyFont="1" applyAlignment="1">
      <alignment horizontal="center"/>
    </xf>
    <xf numFmtId="0" fontId="0" fillId="11" borderId="0" xfId="0" applyFill="1"/>
    <xf numFmtId="0" fontId="10" fillId="3" borderId="0" xfId="0" applyFont="1" applyFill="1"/>
    <xf numFmtId="0" fontId="9" fillId="5" borderId="0" xfId="0" applyFont="1" applyFill="1" applyAlignment="1">
      <alignment horizontal="center"/>
    </xf>
    <xf numFmtId="0" fontId="7" fillId="0" borderId="1" xfId="0" applyFont="1" applyBorder="1" applyAlignment="1">
      <alignment horizontal="center" vertical="top" wrapText="1"/>
    </xf>
    <xf numFmtId="0" fontId="7" fillId="12" borderId="1" xfId="0" applyFont="1" applyFill="1" applyBorder="1" applyAlignment="1">
      <alignment horizontal="center" vertical="center"/>
    </xf>
    <xf numFmtId="0" fontId="4" fillId="0" borderId="1" xfId="0" applyFont="1" applyBorder="1" applyAlignment="1">
      <alignment horizontal="left" vertical="top" wrapText="1"/>
    </xf>
    <xf numFmtId="0" fontId="4" fillId="0" borderId="5" xfId="0" applyFont="1" applyBorder="1" applyAlignment="1">
      <alignment vertical="top" wrapText="1"/>
    </xf>
    <xf numFmtId="0" fontId="6" fillId="0" borderId="1" xfId="0" applyNumberFormat="1" applyFont="1" applyBorder="1" applyAlignment="1">
      <alignment horizontal="center" vertical="top"/>
    </xf>
    <xf numFmtId="0" fontId="3" fillId="12" borderId="1" xfId="0" applyFont="1" applyFill="1" applyBorder="1" applyAlignment="1">
      <alignment horizontal="center" vertical="top" wrapText="1"/>
    </xf>
    <xf numFmtId="0" fontId="4" fillId="0" borderId="1" xfId="0" applyFont="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7" fillId="12" borderId="4" xfId="0" applyFont="1" applyFill="1" applyBorder="1" applyAlignment="1">
      <alignment horizontal="center" vertical="center"/>
    </xf>
    <xf numFmtId="0" fontId="6" fillId="4" borderId="4" xfId="0" applyFont="1" applyFill="1" applyBorder="1" applyAlignment="1">
      <alignment horizontal="center"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0" borderId="4" xfId="0" applyFont="1" applyBorder="1" applyAlignment="1">
      <alignment horizontal="center" vertical="top" wrapText="1"/>
    </xf>
    <xf numFmtId="41" fontId="14" fillId="0" borderId="0" xfId="2" applyFont="1" applyAlignment="1">
      <alignment horizontal="center" vertical="center"/>
    </xf>
    <xf numFmtId="41" fontId="15" fillId="0" borderId="0" xfId="2" applyFont="1" applyAlignment="1">
      <alignment horizontal="center" vertical="center"/>
    </xf>
    <xf numFmtId="0" fontId="0" fillId="0" borderId="0" xfId="0" applyFill="1"/>
    <xf numFmtId="0" fontId="4" fillId="5" borderId="4"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0" borderId="6" xfId="0" applyFont="1" applyBorder="1" applyAlignment="1">
      <alignment horizontal="left" vertical="top" wrapText="1"/>
    </xf>
    <xf numFmtId="0" fontId="6" fillId="14" borderId="1" xfId="0" applyFont="1" applyFill="1" applyBorder="1" applyAlignment="1">
      <alignment horizontal="center" vertical="top" wrapText="1"/>
    </xf>
    <xf numFmtId="0" fontId="3" fillId="15" borderId="4" xfId="0" applyFont="1" applyFill="1" applyBorder="1" applyAlignment="1">
      <alignment horizontal="left" vertical="top" wrapText="1"/>
    </xf>
    <xf numFmtId="0" fontId="10" fillId="8" borderId="1" xfId="0" quotePrefix="1" applyFont="1" applyFill="1" applyBorder="1" applyAlignment="1">
      <alignment horizontal="center" vertical="center" wrapText="1"/>
    </xf>
    <xf numFmtId="0" fontId="13" fillId="7" borderId="1" xfId="0" quotePrefix="1" applyFont="1" applyFill="1" applyBorder="1" applyAlignment="1">
      <alignment horizontal="center" vertical="center" wrapText="1"/>
    </xf>
    <xf numFmtId="0" fontId="3" fillId="0" borderId="1" xfId="0" quotePrefix="1" applyFont="1" applyBorder="1" applyAlignment="1">
      <alignment horizontal="center" vertical="top" wrapText="1"/>
    </xf>
    <xf numFmtId="0" fontId="4" fillId="16"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3" fillId="0" borderId="4" xfId="0" quotePrefix="1" applyFont="1" applyBorder="1" applyAlignment="1">
      <alignment horizontal="center" vertical="top" wrapText="1"/>
    </xf>
    <xf numFmtId="0" fontId="3" fillId="12" borderId="4" xfId="0" applyFont="1" applyFill="1" applyBorder="1" applyAlignment="1">
      <alignment horizontal="center" vertical="top" wrapText="1"/>
    </xf>
    <xf numFmtId="0" fontId="4" fillId="0" borderId="4" xfId="0" applyFont="1" applyBorder="1" applyAlignment="1">
      <alignment horizontal="center" vertical="top" wrapText="1"/>
    </xf>
    <xf numFmtId="0" fontId="4" fillId="0" borderId="7" xfId="0" applyFont="1" applyBorder="1" applyAlignment="1">
      <alignment vertical="top" wrapText="1"/>
    </xf>
    <xf numFmtId="0" fontId="6" fillId="0" borderId="4" xfId="0" applyNumberFormat="1" applyFont="1" applyBorder="1" applyAlignment="1">
      <alignment horizontal="center" vertical="top"/>
    </xf>
    <xf numFmtId="0" fontId="3" fillId="17" borderId="4"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18" borderId="4" xfId="0" applyFont="1" applyFill="1" applyBorder="1" applyAlignment="1">
      <alignment horizontal="left" vertical="top" wrapText="1"/>
    </xf>
    <xf numFmtId="0" fontId="3" fillId="19" borderId="4" xfId="0" applyFont="1" applyFill="1" applyBorder="1" applyAlignment="1">
      <alignment horizontal="left" vertical="top" wrapText="1"/>
    </xf>
    <xf numFmtId="0" fontId="3" fillId="20" borderId="4" xfId="0" applyFont="1" applyFill="1" applyBorder="1" applyAlignment="1">
      <alignment horizontal="left" vertical="top" wrapText="1"/>
    </xf>
    <xf numFmtId="0" fontId="16" fillId="22" borderId="4" xfId="0" applyFont="1" applyFill="1" applyBorder="1" applyAlignment="1">
      <alignment horizontal="center" vertical="top" wrapText="1"/>
    </xf>
    <xf numFmtId="0" fontId="16" fillId="21" borderId="4" xfId="0" applyFont="1" applyFill="1" applyBorder="1" applyAlignment="1">
      <alignment horizontal="center" vertical="top" wrapText="1"/>
    </xf>
    <xf numFmtId="0" fontId="3" fillId="0" borderId="4" xfId="0" applyFont="1" applyFill="1" applyBorder="1" applyAlignment="1">
      <alignment horizontal="center" vertical="top" wrapText="1"/>
    </xf>
    <xf numFmtId="0" fontId="5" fillId="0" borderId="4" xfId="1" applyFont="1" applyBorder="1" applyAlignment="1">
      <alignment vertical="top" wrapText="1"/>
    </xf>
  </cellXfs>
  <cellStyles count="3">
    <cellStyle name="Hipervínculo" xfId="1" builtinId="8"/>
    <cellStyle name="Millares [0]" xfId="2" builtinId="6"/>
    <cellStyle name="Normal" xfId="0" builtinId="0"/>
  </cellStyles>
  <dxfs count="20420">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0" indent="0" justifyLastLine="0" shrinkToFit="0" readingOrder="0"/>
    </dxf>
    <dxf>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bgColor rgb="FFFFFF00"/>
        </patternFill>
      </fill>
    </dxf>
    <dxf>
      <fill>
        <patternFill patternType="solid">
          <bgColor rgb="FFFFFF00"/>
        </patternFill>
      </fill>
    </dxf>
    <dxf>
      <font>
        <color theme="0"/>
      </font>
      <fill>
        <patternFill patternType="solid">
          <fgColor indexed="64"/>
          <bgColor rgb="FFFF0000"/>
        </patternFill>
      </fill>
    </dxf>
    <dxf>
      <font>
        <color theme="0"/>
      </font>
    </dxf>
    <dxf>
      <fill>
        <patternFill patternType="solid">
          <bgColor rgb="FFFF0000"/>
        </patternFill>
      </fill>
    </dxf>
  </dxfs>
  <tableStyles count="0" defaultTableStyle="TableStyleMedium9" defaultPivotStyle="PivotStyleLight16"/>
  <colors>
    <mruColors>
      <color rgb="FF14B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14.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tyles" Target="style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5</xdr:col>
      <xdr:colOff>182880</xdr:colOff>
      <xdr:row>8</xdr:row>
      <xdr:rowOff>22860</xdr:rowOff>
    </xdr:to>
    <mc:AlternateContent xmlns:mc="http://schemas.openxmlformats.org/markup-compatibility/2006" xmlns:sle15="http://schemas.microsoft.com/office/drawing/2012/slicer">
      <mc:Choice Requires="sle15">
        <xdr:graphicFrame macro="">
          <xdr:nvGraphicFramePr>
            <xdr:cNvPr id="2" name="tema">
              <a:extLst>
                <a:ext uri="{FF2B5EF4-FFF2-40B4-BE49-F238E27FC236}">
                  <a16:creationId xmlns:a16="http://schemas.microsoft.com/office/drawing/2014/main" id="{056B44E3-2CF5-435C-B2EE-613866357BA7}"/>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0" y="1"/>
              <a:ext cx="1554480" cy="14554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243840</xdr:colOff>
      <xdr:row>0</xdr:row>
      <xdr:rowOff>0</xdr:rowOff>
    </xdr:from>
    <xdr:to>
      <xdr:col>9</xdr:col>
      <xdr:colOff>518160</xdr:colOff>
      <xdr:row>8</xdr:row>
      <xdr:rowOff>15239</xdr:rowOff>
    </xdr:to>
    <mc:AlternateContent xmlns:mc="http://schemas.openxmlformats.org/markup-compatibility/2006">
      <mc:Choice xmlns:sle15="http://schemas.microsoft.com/office/drawing/2012/slicer" Requires="sle15">
        <xdr:graphicFrame macro="">
          <xdr:nvGraphicFramePr>
            <xdr:cNvPr id="3" name="contenido">
              <a:extLst>
                <a:ext uri="{FF2B5EF4-FFF2-40B4-BE49-F238E27FC236}">
                  <a16:creationId xmlns:a16="http://schemas.microsoft.com/office/drawing/2014/main" id="{42131667-405A-42CE-99D9-E3F69308DB8B}"/>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dr:sp macro="" textlink="">
          <xdr:nvSpPr>
            <xdr:cNvPr id="0" name=""/>
            <xdr:cNvSpPr>
              <a:spLocks noTextEdit="1"/>
            </xdr:cNvSpPr>
          </xdr:nvSpPr>
          <xdr:spPr>
            <a:xfrm>
              <a:off x="2979420" y="0"/>
              <a:ext cx="3124200" cy="14477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922020</xdr:colOff>
      <xdr:row>0</xdr:row>
      <xdr:rowOff>45721</xdr:rowOff>
    </xdr:from>
    <xdr:to>
      <xdr:col>15</xdr:col>
      <xdr:colOff>2377440</xdr:colOff>
      <xdr:row>8</xdr:row>
      <xdr:rowOff>22860</xdr:rowOff>
    </xdr:to>
    <mc:AlternateContent xmlns:mc="http://schemas.openxmlformats.org/markup-compatibility/2006">
      <mc:Choice xmlns:sle15="http://schemas.microsoft.com/office/drawing/2012/slicer" Requires="sle15">
        <xdr:graphicFrame macro="">
          <xdr:nvGraphicFramePr>
            <xdr:cNvPr id="4" name="escala">
              <a:extLst>
                <a:ext uri="{FF2B5EF4-FFF2-40B4-BE49-F238E27FC236}">
                  <a16:creationId xmlns:a16="http://schemas.microsoft.com/office/drawing/2014/main" id="{1DA5FA5A-A10C-4AC0-8DE6-38CAAA6FF455}"/>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dr:sp macro="" textlink="">
          <xdr:nvSpPr>
            <xdr:cNvPr id="0" name=""/>
            <xdr:cNvSpPr>
              <a:spLocks noTextEdit="1"/>
            </xdr:cNvSpPr>
          </xdr:nvSpPr>
          <xdr:spPr>
            <a:xfrm>
              <a:off x="13708380" y="45721"/>
              <a:ext cx="1455420" cy="1409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2453640</xdr:colOff>
      <xdr:row>0</xdr:row>
      <xdr:rowOff>45720</xdr:rowOff>
    </xdr:from>
    <xdr:to>
      <xdr:col>18</xdr:col>
      <xdr:colOff>2011680</xdr:colOff>
      <xdr:row>8</xdr:row>
      <xdr:rowOff>30479</xdr:rowOff>
    </xdr:to>
    <mc:AlternateContent xmlns:mc="http://schemas.openxmlformats.org/markup-compatibility/2006">
      <mc:Choice xmlns:sle15="http://schemas.microsoft.com/office/drawing/2012/slicer" Requires="sle15">
        <xdr:graphicFrame macro="">
          <xdr:nvGraphicFramePr>
            <xdr:cNvPr id="5" name="territorio">
              <a:extLst>
                <a:ext uri="{FF2B5EF4-FFF2-40B4-BE49-F238E27FC236}">
                  <a16:creationId xmlns:a16="http://schemas.microsoft.com/office/drawing/2014/main" id="{6B8E7869-70E5-4606-924E-17BD5A14D93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dr:sp macro="" textlink="">
          <xdr:nvSpPr>
            <xdr:cNvPr id="0" name=""/>
            <xdr:cNvSpPr>
              <a:spLocks noTextEdit="1"/>
            </xdr:cNvSpPr>
          </xdr:nvSpPr>
          <xdr:spPr>
            <a:xfrm>
              <a:off x="15240000" y="45720"/>
              <a:ext cx="4030980" cy="14173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845820</xdr:colOff>
      <xdr:row>0</xdr:row>
      <xdr:rowOff>38100</xdr:rowOff>
    </xdr:from>
    <xdr:to>
      <xdr:col>14</xdr:col>
      <xdr:colOff>975360</xdr:colOff>
      <xdr:row>8</xdr:row>
      <xdr:rowOff>45719</xdr:rowOff>
    </xdr:to>
    <mc:AlternateContent xmlns:mc="http://schemas.openxmlformats.org/markup-compatibility/2006">
      <mc:Choice xmlns:sle15="http://schemas.microsoft.com/office/drawing/2012/slicer" Requires="sle15">
        <xdr:graphicFrame macro="">
          <xdr:nvGraphicFramePr>
            <xdr:cNvPr id="6" name="Filtro Integrado">
              <a:extLst>
                <a:ext uri="{FF2B5EF4-FFF2-40B4-BE49-F238E27FC236}">
                  <a16:creationId xmlns:a16="http://schemas.microsoft.com/office/drawing/2014/main" id="{2E96560E-76DD-44CB-A58B-0E6DFB6EFFF2}"/>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dr:sp macro="" textlink="">
          <xdr:nvSpPr>
            <xdr:cNvPr id="0" name=""/>
            <xdr:cNvSpPr>
              <a:spLocks noTextEdit="1"/>
            </xdr:cNvSpPr>
          </xdr:nvSpPr>
          <xdr:spPr>
            <a:xfrm>
              <a:off x="10203180" y="38100"/>
              <a:ext cx="1402080" cy="14401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586740</xdr:colOff>
      <xdr:row>0</xdr:row>
      <xdr:rowOff>45720</xdr:rowOff>
    </xdr:from>
    <xdr:to>
      <xdr:col>13</xdr:col>
      <xdr:colOff>800100</xdr:colOff>
      <xdr:row>8</xdr:row>
      <xdr:rowOff>45719</xdr:rowOff>
    </xdr:to>
    <mc:AlternateContent xmlns:mc="http://schemas.openxmlformats.org/markup-compatibility/2006">
      <mc:Choice xmlns:sle15="http://schemas.microsoft.com/office/drawing/2012/slicer" Requires="sle15">
        <xdr:graphicFrame macro="">
          <xdr:nvGraphicFramePr>
            <xdr:cNvPr id="7" name="Muestra">
              <a:extLst>
                <a:ext uri="{FF2B5EF4-FFF2-40B4-BE49-F238E27FC236}">
                  <a16:creationId xmlns:a16="http://schemas.microsoft.com/office/drawing/2014/main" id="{B5E111D5-BC4E-44D0-B428-EABBE94E0091}"/>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dr:sp macro="" textlink="">
          <xdr:nvSpPr>
            <xdr:cNvPr id="0" name=""/>
            <xdr:cNvSpPr>
              <a:spLocks noTextEdit="1"/>
            </xdr:cNvSpPr>
          </xdr:nvSpPr>
          <xdr:spPr>
            <a:xfrm>
              <a:off x="6172200" y="45720"/>
              <a:ext cx="3985260" cy="143255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1036320</xdr:colOff>
      <xdr:row>0</xdr:row>
      <xdr:rowOff>38100</xdr:rowOff>
    </xdr:from>
    <xdr:to>
      <xdr:col>15</xdr:col>
      <xdr:colOff>853440</xdr:colOff>
      <xdr:row>8</xdr:row>
      <xdr:rowOff>30480</xdr:rowOff>
    </xdr:to>
    <mc:AlternateContent xmlns:mc="http://schemas.openxmlformats.org/markup-compatibility/2006">
      <mc:Choice xmlns:sle15="http://schemas.microsoft.com/office/drawing/2012/slicer" Requires="sle15">
        <xdr:graphicFrame macro="">
          <xdr:nvGraphicFramePr>
            <xdr:cNvPr id="8" name="temporalidad">
              <a:extLst>
                <a:ext uri="{FF2B5EF4-FFF2-40B4-BE49-F238E27FC236}">
                  <a16:creationId xmlns:a16="http://schemas.microsoft.com/office/drawing/2014/main" id="{61C4ECEC-127F-49C8-B968-962AA17AB7FF}"/>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dr:sp macro="" textlink="">
          <xdr:nvSpPr>
            <xdr:cNvPr id="0" name=""/>
            <xdr:cNvSpPr>
              <a:spLocks noTextEdit="1"/>
            </xdr:cNvSpPr>
          </xdr:nvSpPr>
          <xdr:spPr>
            <a:xfrm>
              <a:off x="11666220" y="38100"/>
              <a:ext cx="1973580" cy="14249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7</xdr:row>
      <xdr:rowOff>45720</xdr:rowOff>
    </xdr:to>
    <mc:AlternateContent xmlns:mc="http://schemas.openxmlformats.org/markup-compatibility/2006" xmlns:a14="http://schemas.microsoft.com/office/drawing/2010/main">
      <mc:Choice Requires="a14">
        <xdr:graphicFrame macro="">
          <xdr:nvGraphicFramePr>
            <xdr:cNvPr id="2" name="contenido 2">
              <a:extLst>
                <a:ext uri="{FF2B5EF4-FFF2-40B4-BE49-F238E27FC236}">
                  <a16:creationId xmlns:a16="http://schemas.microsoft.com/office/drawing/2014/main" id="{6EDFA707-6BEE-4102-AB35-0ECB2E26DFAB}"/>
                </a:ext>
              </a:extLst>
            </xdr:cNvPr>
            <xdr:cNvGraphicFramePr/>
          </xdr:nvGraphicFramePr>
          <xdr:xfrm>
            <a:off x="0" y="0"/>
            <a:ext cx="0" cy="0"/>
          </xdr:xfrm>
          <a:graphic>
            <a:graphicData uri="http://schemas.microsoft.com/office/drawing/2010/slicer">
              <sle:slicer xmlns:sle="http://schemas.microsoft.com/office/drawing/2010/slicer" name="contenido 2"/>
            </a:graphicData>
          </a:graphic>
        </xdr:graphicFrame>
      </mc:Choice>
      <mc:Fallback xmlns="">
        <xdr:sp macro="" textlink="">
          <xdr:nvSpPr>
            <xdr:cNvPr id="0" name=""/>
            <xdr:cNvSpPr>
              <a:spLocks noTextEdit="1"/>
            </xdr:cNvSpPr>
          </xdr:nvSpPr>
          <xdr:spPr>
            <a:xfrm>
              <a:off x="0" y="0"/>
              <a:ext cx="3634740" cy="132588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129540</xdr:colOff>
      <xdr:row>0</xdr:row>
      <xdr:rowOff>0</xdr:rowOff>
    </xdr:from>
    <xdr:to>
      <xdr:col>4</xdr:col>
      <xdr:colOff>1615440</xdr:colOff>
      <xdr:row>7</xdr:row>
      <xdr:rowOff>30480</xdr:rowOff>
    </xdr:to>
    <mc:AlternateContent xmlns:mc="http://schemas.openxmlformats.org/markup-compatibility/2006" xmlns:a14="http://schemas.microsoft.com/office/drawing/2010/main">
      <mc:Choice Requires="a14">
        <xdr:graphicFrame macro="">
          <xdr:nvGraphicFramePr>
            <xdr:cNvPr id="3" name="tema 2">
              <a:extLst>
                <a:ext uri="{FF2B5EF4-FFF2-40B4-BE49-F238E27FC236}">
                  <a16:creationId xmlns:a16="http://schemas.microsoft.com/office/drawing/2014/main" id="{B3A51751-FEB5-4322-9894-32ABE5049718}"/>
                </a:ext>
              </a:extLst>
            </xdr:cNvPr>
            <xdr:cNvGraphicFramePr/>
          </xdr:nvGraphicFramePr>
          <xdr:xfrm>
            <a:off x="0" y="0"/>
            <a:ext cx="0" cy="0"/>
          </xdr:xfrm>
          <a:graphic>
            <a:graphicData uri="http://schemas.microsoft.com/office/drawing/2010/slicer">
              <sle:slicer xmlns:sle="http://schemas.microsoft.com/office/drawing/2010/slicer" name="tema 2"/>
            </a:graphicData>
          </a:graphic>
        </xdr:graphicFrame>
      </mc:Choice>
      <mc:Fallback xmlns="">
        <xdr:sp macro="" textlink="">
          <xdr:nvSpPr>
            <xdr:cNvPr id="0" name=""/>
            <xdr:cNvSpPr>
              <a:spLocks noTextEdit="1"/>
            </xdr:cNvSpPr>
          </xdr:nvSpPr>
          <xdr:spPr>
            <a:xfrm>
              <a:off x="3764280" y="0"/>
              <a:ext cx="1828800" cy="131064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4</xdr:col>
      <xdr:colOff>2545080</xdr:colOff>
      <xdr:row>0</xdr:row>
      <xdr:rowOff>1</xdr:rowOff>
    </xdr:from>
    <xdr:to>
      <xdr:col>5</xdr:col>
      <xdr:colOff>510540</xdr:colOff>
      <xdr:row>7</xdr:row>
      <xdr:rowOff>76201</xdr:rowOff>
    </xdr:to>
    <mc:AlternateContent xmlns:mc="http://schemas.openxmlformats.org/markup-compatibility/2006" xmlns:a14="http://schemas.microsoft.com/office/drawing/2010/main">
      <mc:Choice Requires="a14">
        <xdr:graphicFrame macro="">
          <xdr:nvGraphicFramePr>
            <xdr:cNvPr id="4" name="escala 2">
              <a:extLst>
                <a:ext uri="{FF2B5EF4-FFF2-40B4-BE49-F238E27FC236}">
                  <a16:creationId xmlns:a16="http://schemas.microsoft.com/office/drawing/2014/main" id="{69642183-86C5-491A-82C6-6AFF14708B47}"/>
                </a:ext>
              </a:extLst>
            </xdr:cNvPr>
            <xdr:cNvGraphicFramePr/>
          </xdr:nvGraphicFramePr>
          <xdr:xfrm>
            <a:off x="0" y="0"/>
            <a:ext cx="0" cy="0"/>
          </xdr:xfrm>
          <a:graphic>
            <a:graphicData uri="http://schemas.microsoft.com/office/drawing/2010/slicer">
              <sle:slicer xmlns:sle="http://schemas.microsoft.com/office/drawing/2010/slicer" name="escala 2"/>
            </a:graphicData>
          </a:graphic>
        </xdr:graphicFrame>
      </mc:Choice>
      <mc:Fallback xmlns="">
        <xdr:sp macro="" textlink="">
          <xdr:nvSpPr>
            <xdr:cNvPr id="0" name=""/>
            <xdr:cNvSpPr>
              <a:spLocks noTextEdit="1"/>
            </xdr:cNvSpPr>
          </xdr:nvSpPr>
          <xdr:spPr>
            <a:xfrm>
              <a:off x="6522720" y="1"/>
              <a:ext cx="1828800" cy="135636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342900</xdr:colOff>
      <xdr:row>0</xdr:row>
      <xdr:rowOff>22861</xdr:rowOff>
    </xdr:from>
    <xdr:to>
      <xdr:col>5</xdr:col>
      <xdr:colOff>1214966</xdr:colOff>
      <xdr:row>10</xdr:row>
      <xdr:rowOff>167641</xdr:rowOff>
    </xdr:to>
    <mc:AlternateContent xmlns:mc="http://schemas.openxmlformats.org/markup-compatibility/2006" xmlns:a14="http://schemas.microsoft.com/office/drawing/2010/main">
      <mc:Choice Requires="a14">
        <xdr:graphicFrame macro="">
          <xdr:nvGraphicFramePr>
            <xdr:cNvPr id="2" name="tema 1">
              <a:extLst>
                <a:ext uri="{FF2B5EF4-FFF2-40B4-BE49-F238E27FC236}">
                  <a16:creationId xmlns:a16="http://schemas.microsoft.com/office/drawing/2014/main" id="{411E8E67-F1B1-4CA7-8B55-CA1D78796712}"/>
                </a:ext>
              </a:extLst>
            </xdr:cNvPr>
            <xdr:cNvGraphicFramePr/>
          </xdr:nvGraphicFramePr>
          <xdr:xfrm>
            <a:off x="0" y="0"/>
            <a:ext cx="0" cy="0"/>
          </xdr:xfrm>
          <a:graphic>
            <a:graphicData uri="http://schemas.microsoft.com/office/drawing/2010/slicer">
              <sle:slicer xmlns:sle="http://schemas.microsoft.com/office/drawing/2010/slicer" name="tema 1"/>
            </a:graphicData>
          </a:graphic>
        </xdr:graphicFrame>
      </mc:Choice>
      <mc:Fallback xmlns="">
        <xdr:sp macro="" textlink="">
          <xdr:nvSpPr>
            <xdr:cNvPr id="0" name=""/>
            <xdr:cNvSpPr>
              <a:spLocks noTextEdit="1"/>
            </xdr:cNvSpPr>
          </xdr:nvSpPr>
          <xdr:spPr>
            <a:xfrm>
              <a:off x="2529840" y="22861"/>
              <a:ext cx="3238500" cy="197358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609600</xdr:colOff>
      <xdr:row>0</xdr:row>
      <xdr:rowOff>1</xdr:rowOff>
    </xdr:from>
    <xdr:to>
      <xdr:col>2</xdr:col>
      <xdr:colOff>556260</xdr:colOff>
      <xdr:row>10</xdr:row>
      <xdr:rowOff>60961</xdr:rowOff>
    </xdr:to>
    <mc:AlternateContent xmlns:mc="http://schemas.openxmlformats.org/markup-compatibility/2006" xmlns:a14="http://schemas.microsoft.com/office/drawing/2010/main">
      <mc:Choice Requires="a14">
        <xdr:graphicFrame macro="">
          <xdr:nvGraphicFramePr>
            <xdr:cNvPr id="3" name="contenido 1">
              <a:extLst>
                <a:ext uri="{FF2B5EF4-FFF2-40B4-BE49-F238E27FC236}">
                  <a16:creationId xmlns:a16="http://schemas.microsoft.com/office/drawing/2014/main" id="{6EAC74F4-4BAA-4A4F-9C08-F0AEACDDE32A}"/>
                </a:ext>
              </a:extLst>
            </xdr:cNvPr>
            <xdr:cNvGraphicFramePr/>
          </xdr:nvGraphicFramePr>
          <xdr:xfrm>
            <a:off x="0" y="0"/>
            <a:ext cx="0" cy="0"/>
          </xdr:xfrm>
          <a:graphic>
            <a:graphicData uri="http://schemas.microsoft.com/office/drawing/2010/slicer">
              <sle:slicer xmlns:sle="http://schemas.microsoft.com/office/drawing/2010/slicer" name="contenido 1"/>
            </a:graphicData>
          </a:graphic>
        </xdr:graphicFrame>
      </mc:Choice>
      <mc:Fallback xmlns="">
        <xdr:sp macro="" textlink="">
          <xdr:nvSpPr>
            <xdr:cNvPr id="0" name=""/>
            <xdr:cNvSpPr>
              <a:spLocks noTextEdit="1"/>
            </xdr:cNvSpPr>
          </xdr:nvSpPr>
          <xdr:spPr>
            <a:xfrm>
              <a:off x="609600" y="1"/>
              <a:ext cx="1828800" cy="188976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1272540</xdr:colOff>
      <xdr:row>0</xdr:row>
      <xdr:rowOff>53340</xdr:rowOff>
    </xdr:from>
    <xdr:to>
      <xdr:col>5</xdr:col>
      <xdr:colOff>3101340</xdr:colOff>
      <xdr:row>11</xdr:row>
      <xdr:rowOff>30480</xdr:rowOff>
    </xdr:to>
    <mc:AlternateContent xmlns:mc="http://schemas.openxmlformats.org/markup-compatibility/2006" xmlns:a14="http://schemas.microsoft.com/office/drawing/2010/main">
      <mc:Choice Requires="a14">
        <xdr:graphicFrame macro="">
          <xdr:nvGraphicFramePr>
            <xdr:cNvPr id="4" name="escala 1">
              <a:extLst>
                <a:ext uri="{FF2B5EF4-FFF2-40B4-BE49-F238E27FC236}">
                  <a16:creationId xmlns:a16="http://schemas.microsoft.com/office/drawing/2014/main" id="{3B57EC42-6A31-4AA4-9457-38AD8A20D54F}"/>
                </a:ext>
              </a:extLst>
            </xdr:cNvPr>
            <xdr:cNvGraphicFramePr/>
          </xdr:nvGraphicFramePr>
          <xdr:xfrm>
            <a:off x="0" y="0"/>
            <a:ext cx="0" cy="0"/>
          </xdr:xfrm>
          <a:graphic>
            <a:graphicData uri="http://schemas.microsoft.com/office/drawing/2010/slicer">
              <sle:slicer xmlns:sle="http://schemas.microsoft.com/office/drawing/2010/slicer" name="escala 1"/>
            </a:graphicData>
          </a:graphic>
        </xdr:graphicFrame>
      </mc:Choice>
      <mc:Fallback xmlns="">
        <xdr:sp macro="" textlink="">
          <xdr:nvSpPr>
            <xdr:cNvPr id="0" name=""/>
            <xdr:cNvSpPr>
              <a:spLocks noTextEdit="1"/>
            </xdr:cNvSpPr>
          </xdr:nvSpPr>
          <xdr:spPr>
            <a:xfrm>
              <a:off x="5859780" y="53340"/>
              <a:ext cx="1828800" cy="198882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152400</xdr:colOff>
      <xdr:row>0</xdr:row>
      <xdr:rowOff>175260</xdr:rowOff>
    </xdr:from>
    <xdr:to>
      <xdr:col>6</xdr:col>
      <xdr:colOff>1981200</xdr:colOff>
      <xdr:row>11</xdr:row>
      <xdr:rowOff>121920</xdr:rowOff>
    </xdr:to>
    <mc:AlternateContent xmlns:mc="http://schemas.openxmlformats.org/markup-compatibility/2006" xmlns:a14="http://schemas.microsoft.com/office/drawing/2010/main">
      <mc:Choice Requires="a14">
        <xdr:graphicFrame macro="">
          <xdr:nvGraphicFramePr>
            <xdr:cNvPr id="5" name="territorio 1">
              <a:extLst>
                <a:ext uri="{FF2B5EF4-FFF2-40B4-BE49-F238E27FC236}">
                  <a16:creationId xmlns:a16="http://schemas.microsoft.com/office/drawing/2014/main" id="{2494B51D-1C00-4360-9D8C-DB79E5D13D12}"/>
                </a:ext>
              </a:extLst>
            </xdr:cNvPr>
            <xdr:cNvGraphicFramePr/>
          </xdr:nvGraphicFramePr>
          <xdr:xfrm>
            <a:off x="0" y="0"/>
            <a:ext cx="0" cy="0"/>
          </xdr:xfrm>
          <a:graphic>
            <a:graphicData uri="http://schemas.microsoft.com/office/drawing/2010/slicer">
              <sle:slicer xmlns:sle="http://schemas.microsoft.com/office/drawing/2010/slicer" name="territorio 1"/>
            </a:graphicData>
          </a:graphic>
        </xdr:graphicFrame>
      </mc:Choice>
      <mc:Fallback xmlns="">
        <xdr:sp macro="" textlink="">
          <xdr:nvSpPr>
            <xdr:cNvPr id="0" name=""/>
            <xdr:cNvSpPr>
              <a:spLocks noTextEdit="1"/>
            </xdr:cNvSpPr>
          </xdr:nvSpPr>
          <xdr:spPr>
            <a:xfrm>
              <a:off x="9227820" y="175260"/>
              <a:ext cx="1828800" cy="195834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03.775353703706" createdVersion="7" refreshedVersion="7" minRefreshableVersion="3" recordCount="767" xr:uid="{81DEC0DE-8D75-451F-987D-0472D2120640}">
  <cacheSource type="worksheet">
    <worksheetSource name="Economia"/>
  </cacheSource>
  <cacheFields count="27">
    <cacheField name="id" numFmtId="0">
      <sharedItems count="309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829" u="1"/>
        <s v="2428" u="1"/>
        <s v="1228" u="1"/>
        <s v="0839" u="1"/>
        <s v="2438" u="1"/>
        <s v="1238" u="1"/>
        <s v="0849" u="1"/>
        <s v="2448" u="1"/>
        <s v="1248" u="1"/>
        <s v="0859" u="1"/>
        <s v="2458" u="1"/>
        <s v="1258" u="1"/>
        <s v="0869" u="1"/>
        <s v="2468" u="1"/>
        <s v="1268" u="1"/>
        <s v="0879" u="1"/>
        <s v="2478" u="1"/>
        <s v="1278" u="1"/>
        <s v="2901" u="1"/>
        <s v="0889" u="1"/>
        <s v="1701" u="1"/>
        <s v="2488" u="1"/>
        <s v="1288" u="1"/>
        <s v="2100" u="1"/>
        <s v="2911" u="1"/>
        <s v="0899" u="1"/>
        <s v="1711" u="1"/>
        <s v="2498" u="1"/>
        <s v="1298" u="1"/>
        <s v="2110" u="1"/>
        <s v="2921" u="1"/>
        <s v="1721" u="1"/>
        <s v="2120" u="1"/>
        <s v="2931" u="1"/>
        <s v="1731" u="1"/>
        <s v="2130" u="1"/>
        <s v="2941" u="1"/>
        <s v="1741" u="1"/>
        <s v="2140" u="1"/>
        <s v="2951" u="1"/>
        <s v="1751" u="1"/>
        <s v="2150" u="1"/>
        <s v="2961" u="1"/>
        <s v="1761" u="1"/>
        <s v="2160" u="1"/>
        <s v="2971" u="1"/>
        <s v="1771" u="1"/>
        <s v="2170" u="1"/>
        <s v="2809" u="1"/>
        <s v="2981" u="1"/>
        <s v="1609" u="1"/>
        <s v="1781" u="1"/>
        <s v="2180" u="1"/>
        <s v="2819" u="1"/>
        <s v="2991" u="1"/>
        <s v="1619" u="1"/>
        <s v="1791" u="1"/>
        <s v="2190" u="1"/>
        <s v="2829" u="1"/>
        <s v="1629" u="1"/>
        <s v="2028" u="1"/>
        <s v="2839" u="1"/>
        <s v="1639" u="1"/>
        <s v="2038" u="1"/>
        <s v="2849" u="1"/>
        <s v="1649" u="1"/>
        <s v="2048" u="1"/>
        <s v="2859" u="1"/>
        <s v="1659" u="1"/>
        <s v="2058" u="1"/>
        <s v="2869" u="1"/>
        <s v="1669" u="1"/>
        <s v="2068" u="1"/>
        <s v="2879" u="1"/>
        <s v="1679" u="1"/>
        <s v="2078" u="1"/>
        <s v="2889" u="1"/>
        <s v="0902" u="1"/>
        <s v="1689" u="1"/>
        <s v="2501" u="1"/>
        <s v="1301" u="1"/>
        <s v="2088" u="1"/>
        <s v="2899" u="1"/>
        <s v="0912" u="1"/>
        <s v="1699" u="1"/>
        <s v="2511" u="1"/>
        <s v="1311" u="1"/>
        <s v="2098" u="1"/>
        <s v="0922" u="1"/>
        <s v="2521" u="1"/>
        <s v="1321" u="1"/>
        <s v="0932" u="1"/>
        <s v="2531" u="1"/>
        <s v="1331" u="1"/>
        <s v="0942" u="1"/>
        <s v="2541" u="1"/>
        <s v="1341" u="1"/>
        <s v="0952" u="1"/>
        <s v="2551" u="1"/>
        <s v="1351" u="1"/>
        <s v="0962" u="1"/>
        <s v="2561" u="1"/>
        <s v="1361" u="1"/>
        <s v="0972" u="1"/>
        <s v="2571" u="1"/>
        <s v="1371" u="1"/>
        <s v="0982" u="1"/>
        <s v="2409" u="1"/>
        <s v="2581" u="1"/>
        <s v="1209" u="1"/>
        <s v="1381" u="1"/>
        <s v="0992" u="1"/>
        <s v="2419" u="1"/>
        <s v="2591" u="1"/>
        <s v="1219" u="1"/>
        <s v="1391" u="1"/>
        <s v="2429" u="1"/>
        <s v="1229" u="1"/>
        <s v="2439" u="1"/>
        <s v="1239" u="1"/>
        <s v="2449" u="1"/>
        <s v="1249" u="1"/>
        <s v="2459" u="1"/>
        <s v="1259" u="1"/>
        <s v="2469" u="1"/>
        <s v="1269" u="1"/>
        <s v="2479" u="1"/>
        <s v="1279" u="1"/>
        <s v="2902" u="1"/>
        <s v="1702" u="1"/>
        <s v="2489" u="1"/>
        <s v="1289" u="1"/>
        <s v="2101" u="1"/>
        <s v="2912" u="1"/>
        <s v="1712" u="1"/>
        <s v="2499" u="1"/>
        <s v="1299" u="1"/>
        <s v="2111" u="1"/>
        <s v="2922" u="1"/>
        <s v="1722" u="1"/>
        <s v="2121" u="1"/>
        <s v="2932" u="1"/>
        <s v="1732" u="1"/>
        <s v="2131" u="1"/>
        <s v="2942" u="1"/>
        <s v="1742" u="1"/>
        <s v="2141" u="1"/>
        <s v="2952" u="1"/>
        <s v="1752" u="1"/>
        <s v="2151" u="1"/>
        <s v="2962" u="1"/>
        <s v="1762" u="1"/>
        <s v="2161" u="1"/>
        <s v="2972" u="1"/>
        <s v="1772" u="1"/>
        <s v="2171" u="1"/>
        <s v="2982" u="1"/>
        <s v="1782" u="1"/>
        <s v="2181" u="1"/>
        <s v="2992" u="1"/>
        <s v="1792" u="1"/>
        <s v="2191" u="1"/>
        <s v="2029" u="1"/>
        <s v="2039" u="1"/>
        <s v="2049" u="1"/>
        <s v="2059" u="1"/>
        <s v="2069" u="1"/>
        <s v="2079" u="1"/>
        <s v="0903" u="1"/>
        <s v="2502" u="1"/>
        <s v="1302" u="1"/>
        <s v="2089" u="1"/>
        <s v="0913" u="1"/>
        <s v="2512" u="1"/>
        <s v="1312" u="1"/>
        <s v="2099" u="1"/>
        <s v="0923" u="1"/>
        <s v="2522" u="1"/>
        <s v="1322" u="1"/>
        <s v="0933" u="1"/>
        <s v="2532" u="1"/>
        <s v="1332" u="1"/>
        <s v="0943" u="1"/>
        <s v="2542" u="1"/>
        <s v="1342" u="1"/>
        <s v="0953" u="1"/>
        <s v="2552" u="1"/>
        <s v="1352" u="1"/>
        <s v="0963" u="1"/>
        <s v="2562" u="1"/>
        <s v="1362" u="1"/>
        <s v="0973" u="1"/>
        <s v="2572" u="1"/>
        <s v="1372" u="1"/>
        <s v="0983" u="1"/>
        <s v="2582" u="1"/>
        <s v="1382" u="1"/>
        <s v="0993" u="1"/>
        <s v="2592" u="1"/>
        <s v="1392" u="1"/>
        <s v="2903" u="1"/>
        <s v="1703" u="1"/>
        <s v="2102" u="1"/>
        <s v="2913" u="1"/>
        <s v="1713" u="1"/>
        <s v="2112" u="1"/>
        <s v="2923" u="1"/>
        <s v="1723" u="1"/>
        <s v="2122" u="1"/>
        <s v="2933" u="1"/>
        <s v="1733" u="1"/>
        <s v="2132" u="1"/>
        <s v="2943" u="1"/>
        <s v="1743" u="1"/>
        <s v="2142" u="1"/>
        <s v="2953" u="1"/>
        <s v="1753" u="1"/>
        <s v="2152" u="1"/>
        <s v="2963" u="1"/>
        <s v="1763" u="1"/>
        <s v="2162" u="1"/>
        <s v="2973" u="1"/>
        <s v="1773" u="1"/>
        <s v="2172" u="1"/>
        <s v="2983" u="1"/>
        <s v="1783" u="1"/>
        <s v="2182" u="1"/>
        <s v="2993" u="1"/>
        <s v="1793" u="1"/>
        <s v="2192" u="1"/>
        <s v="0904" u="1"/>
        <s v="2503" u="1"/>
        <s v="1303" u="1"/>
        <s v="0914" u="1"/>
        <s v="2513" u="1"/>
        <s v="1313" u="1"/>
        <s v="0924" u="1"/>
        <s v="2523" u="1"/>
        <s v="1323" u="1"/>
        <s v="0934" u="1"/>
        <s v="2533" u="1"/>
        <s v="1333" u="1"/>
        <s v="0944" u="1"/>
        <s v="2543" u="1"/>
        <s v="1343" u="1"/>
        <s v="0954" u="1"/>
        <s v="2553" u="1"/>
        <s v="1353" u="1"/>
        <s v="0964" u="1"/>
        <s v="2563" u="1"/>
        <s v="1363" u="1"/>
        <s v="0974" u="1"/>
        <s v="2573" u="1"/>
        <s v="1373" u="1"/>
        <s v="0984" u="1"/>
        <s v="2583" u="1"/>
        <s v="1383" u="1"/>
        <s v="0994" u="1"/>
        <s v="2593" u="1"/>
        <s v="1393" u="1"/>
        <s v="2904" u="1"/>
        <s v="1704" u="1"/>
        <s v="2103" u="1"/>
        <s v="2914" u="1"/>
        <s v="1714" u="1"/>
        <s v="2113" u="1"/>
        <s v="2924" u="1"/>
        <s v="1724" u="1"/>
        <s v="2123" u="1"/>
        <s v="2934" u="1"/>
        <s v="1734" u="1"/>
        <s v="2133" u="1"/>
        <s v="2944" u="1"/>
        <s v="1744" u="1"/>
        <s v="2143" u="1"/>
        <s v="2954" u="1"/>
        <s v="1754" u="1"/>
        <s v="2153" u="1"/>
        <s v="2964" u="1"/>
        <s v="1764" u="1"/>
        <s v="2163" u="1"/>
        <s v="2974" u="1"/>
        <s v="1774" u="1"/>
        <s v="2173" u="1"/>
        <s v="2984" u="1"/>
        <s v="1784" u="1"/>
        <s v="2183" u="1"/>
        <s v="2994" u="1"/>
        <s v="1794" u="1"/>
        <s v="2193" u="1"/>
        <s v="0905" u="1"/>
        <s v="2504" u="1"/>
        <s v="1304" u="1"/>
        <s v="0915" u="1"/>
        <s v="2514" u="1"/>
        <s v="1314" u="1"/>
        <s v="0925" u="1"/>
        <s v="2524" u="1"/>
        <s v="1324" u="1"/>
        <s v="0935" u="1"/>
        <s v="2534" u="1"/>
        <s v="1334" u="1"/>
        <s v="0945" u="1"/>
        <s v="2544" u="1"/>
        <s v="1344" u="1"/>
        <s v="0955" u="1"/>
        <s v="2554" u="1"/>
        <s v="1354" u="1"/>
        <s v="0965" u="1"/>
        <s v="2564" u="1"/>
        <s v="1364" u="1"/>
        <s v="0975" u="1"/>
        <s v="2574" u="1"/>
        <s v="1374" u="1"/>
        <s v="0985" u="1"/>
        <s v="2584" u="1"/>
        <s v="1384" u="1"/>
        <s v="0995" u="1"/>
        <s v="2594" u="1"/>
        <s v="1394" u="1"/>
        <s v="2905" u="1"/>
        <s v="1705" u="1"/>
        <s v="2104" u="1"/>
        <s v="2915" u="1"/>
        <s v="1715" u="1"/>
        <s v="2114" u="1"/>
        <s v="2925" u="1"/>
        <s v="1725" u="1"/>
        <s v="2124" u="1"/>
        <s v="2935" u="1"/>
        <s v="1735" u="1"/>
        <s v="2134" u="1"/>
        <s v="2945" u="1"/>
        <s v="1745" u="1"/>
        <s v="2144" u="1"/>
        <s v="2955" u="1"/>
        <s v="1755" u="1"/>
        <s v="2154" u="1"/>
        <s v="2965" u="1"/>
        <s v="1765" u="1"/>
        <s v="2164" u="1"/>
        <s v="2975" u="1"/>
        <s v="1775" u="1"/>
        <s v="2174" u="1"/>
        <s v="2985" u="1"/>
        <s v="1785" u="1"/>
        <s v="2184" u="1"/>
        <s v="2995" u="1"/>
        <s v="1795" u="1"/>
        <s v="2194" u="1"/>
        <s v="0906" u="1"/>
        <s v="2505" u="1"/>
        <s v="1305" u="1"/>
        <s v="0916" u="1"/>
        <s v="2515" u="1"/>
        <s v="1315" u="1"/>
        <s v="0926" u="1"/>
        <s v="2525" u="1"/>
        <s v="1325" u="1"/>
        <s v="0936" u="1"/>
        <s v="2535" u="1"/>
        <s v="1335" u="1"/>
        <s v="0946" u="1"/>
        <s v="2545" u="1"/>
        <s v="1345" u="1"/>
        <s v="0956" u="1"/>
        <s v="2555" u="1"/>
        <s v="1355" u="1"/>
        <s v="0966" u="1"/>
        <s v="2565" u="1"/>
        <s v="1365" u="1"/>
        <s v="0976" u="1"/>
        <s v="2575" u="1"/>
        <s v="1375" u="1"/>
        <s v="0986" u="1"/>
        <s v="2585" u="1"/>
        <s v="1385" u="1"/>
        <s v="0996" u="1"/>
        <s v="2595" u="1"/>
        <s v="1395" u="1"/>
        <s v="2906" u="1"/>
        <s v="1706" u="1"/>
        <s v="2105" u="1"/>
        <s v="2916" u="1"/>
        <s v="1716" u="1"/>
        <s v="2115" u="1"/>
        <s v="2926" u="1"/>
        <s v="1726" u="1"/>
        <s v="2125" u="1"/>
        <s v="2936" u="1"/>
        <s v="1736" u="1"/>
        <s v="2135" u="1"/>
        <s v="2946" u="1"/>
        <s v="1746" u="1"/>
        <s v="2145" u="1"/>
        <s v="2956" u="1"/>
        <s v="1756" u="1"/>
        <s v="2155" u="1"/>
        <s v="2966" u="1"/>
        <s v="1766" u="1"/>
        <s v="2165" u="1"/>
        <s v="2976" u="1"/>
        <s v="1776" u="1"/>
        <s v="2175" u="1"/>
        <s v="2986" u="1"/>
        <s v="1786" u="1"/>
        <s v="2185" u="1"/>
        <s v="2996" u="1"/>
        <s v="1796" u="1"/>
        <s v="2195" u="1"/>
        <s v="0907" u="1"/>
        <s v="2506" u="1"/>
        <s v="1306" u="1"/>
        <s v="0917" u="1"/>
        <s v="2516" u="1"/>
        <s v="1316" u="1"/>
        <s v="0927" u="1"/>
        <s v="2526" u="1"/>
        <s v="1326" u="1"/>
        <s v="0937" u="1"/>
        <s v="2536" u="1"/>
        <s v="1336" u="1"/>
        <s v="0947" u="1"/>
        <s v="2546" u="1"/>
        <s v="1346" u="1"/>
        <s v="0957" u="1"/>
        <s v="2556" u="1"/>
        <s v="1356" u="1"/>
        <s v="0967" u="1"/>
        <s v="2566" u="1"/>
        <s v="1366" u="1"/>
        <s v="0977" u="1"/>
        <s v="2576" u="1"/>
        <s v="1376" u="1"/>
        <s v="0987" u="1"/>
        <s v="2586" u="1"/>
        <s v="1386" u="1"/>
        <s v="0997" u="1"/>
        <s v="2596" u="1"/>
        <s v="1396" u="1"/>
        <s v="2907" u="1"/>
        <s v="1707" u="1"/>
        <s v="2106" u="1"/>
        <s v="2917" u="1"/>
        <s v="1717" u="1"/>
        <s v="2116" u="1"/>
        <s v="2927" u="1"/>
        <s v="1727" u="1"/>
        <s v="2126" u="1"/>
        <s v="2937" u="1"/>
        <s v="1737" u="1"/>
        <s v="2136" u="1"/>
        <s v="2947" u="1"/>
        <s v="1747" u="1"/>
        <s v="2146" u="1"/>
        <s v="2957" u="1"/>
        <s v="1757" u="1"/>
        <s v="2156" u="1"/>
        <s v="2967" u="1"/>
        <s v="1767" u="1"/>
        <s v="2166" u="1"/>
        <s v="2977" u="1"/>
        <s v="1777" u="1"/>
        <s v="2176" u="1"/>
        <s v="2987" u="1"/>
        <s v="1787" u="1"/>
        <s v="2186" u="1"/>
        <s v="2997" u="1"/>
        <s v="1797" u="1"/>
        <s v="2196" u="1"/>
        <s v="0908" u="1"/>
        <s v="2507" u="1"/>
        <s v="1307" u="1"/>
        <s v="0918" u="1"/>
        <s v="2517" u="1"/>
        <s v="1317" u="1"/>
        <s v="0928" u="1"/>
        <s v="2527" u="1"/>
        <s v="1327" u="1"/>
        <s v="0938" u="1"/>
        <s v="2537" u="1"/>
        <s v="1337" u="1"/>
        <s v="0948" u="1"/>
        <s v="2547" u="1"/>
        <s v="1347" u="1"/>
        <s v="0958" u="1"/>
        <s v="2557" u="1"/>
        <s v="1357" u="1"/>
        <s v="0968" u="1"/>
        <s v="2567" u="1"/>
        <s v="1367" u="1"/>
        <s v="0978" u="1"/>
        <s v="2577" u="1"/>
        <s v="1377" u="1"/>
        <s v="0988" u="1"/>
        <s v="1800" u="1"/>
        <s v="2587" u="1"/>
        <s v="1387" u="1"/>
        <s v="0998" u="1"/>
        <s v="1810" u="1"/>
        <s v="2597" u="1"/>
        <s v="1397" u="1"/>
        <s v="1820" u="1"/>
        <s v="1830" u="1"/>
        <s v="1840" u="1"/>
        <s v="1850" u="1"/>
        <s v="1860" u="1"/>
        <s v="1870" u="1"/>
        <s v="2908" u="1"/>
        <s v="1708" u="1"/>
        <s v="1880" u="1"/>
        <s v="2107" u="1"/>
        <s v="2918" u="1"/>
        <s v="1718" u="1"/>
        <s v="1890" u="1"/>
        <s v="2117" u="1"/>
        <s v="2928" u="1"/>
        <s v="1728" u="1"/>
        <s v="2127" u="1"/>
        <s v="2938" u="1"/>
        <s v="1738" u="1"/>
        <s v="2137" u="1"/>
        <s v="2948" u="1"/>
        <s v="1748" u="1"/>
        <s v="2147" u="1"/>
        <s v="2958" u="1"/>
        <s v="1758" u="1"/>
        <s v="2157" u="1"/>
        <s v="2968" u="1"/>
        <s v="1768" u="1"/>
        <s v="2167" u="1"/>
        <s v="2978" u="1"/>
        <s v="1778" u="1"/>
        <s v="2177" u="1"/>
        <s v="2988" u="1"/>
        <s v="1788" u="1"/>
        <s v="2600" u="1"/>
        <s v="1400" u="1"/>
        <s v="2187" u="1"/>
        <s v="2998" u="1"/>
        <s v="1798" u="1"/>
        <s v="2610" u="1"/>
        <s v="1410" u="1"/>
        <s v="2197" u="1"/>
        <s v="2620" u="1"/>
        <s v="1420" u="1"/>
        <s v="2630" u="1"/>
        <s v="1430" u="1"/>
        <s v="2640" u="1"/>
        <s v="1440" u="1"/>
        <s v="2650" u="1"/>
        <s v="1450" u="1"/>
        <s v="2660" u="1"/>
        <s v="1460" u="1"/>
        <s v="2670" u="1"/>
        <s v="1470" u="1"/>
        <s v="0909" u="1"/>
        <s v="2508" u="1"/>
        <s v="2680" u="1"/>
        <s v="1308" u="1"/>
        <s v="1480" u="1"/>
        <s v="0919" u="1"/>
        <s v="2518" u="1"/>
        <s v="2690" u="1"/>
        <s v="1318" u="1"/>
        <s v="1490" u="1"/>
        <s v="0929" u="1"/>
        <s v="2528" u="1"/>
        <s v="1328" u="1"/>
        <s v="0939" u="1"/>
        <s v="2538" u="1"/>
        <s v="1338" u="1"/>
        <s v="0949" u="1"/>
        <s v="2548" u="1"/>
        <s v="1348" u="1"/>
        <s v="0959" u="1"/>
        <s v="2558" u="1"/>
        <s v="1358" u="1"/>
        <s v="0969" u="1"/>
        <s v="2568" u="1"/>
        <s v="1368" u="1"/>
        <s v="0979" u="1"/>
        <s v="2578" u="1"/>
        <s v="1378" u="1"/>
        <s v="0989" u="1"/>
        <s v="1801" u="1"/>
        <s v="2588" u="1"/>
        <s v="1388" u="1"/>
        <s v="2200" u="1"/>
        <s v="0999" u="1"/>
        <s v="1000" u="1"/>
        <s v="1811" u="1"/>
        <s v="2598" u="1"/>
        <s v="1398" u="1"/>
        <s v="2210" u="1"/>
        <s v="1010" u="1"/>
        <s v="1821" u="1"/>
        <s v="2220" u="1"/>
        <s v="1020" u="1"/>
        <s v="1831" u="1"/>
        <s v="2230" u="1"/>
        <s v="1030" u="1"/>
        <s v="1841" u="1"/>
        <s v="2240" u="1"/>
        <s v="1040" u="1"/>
        <s v="1851" u="1"/>
        <s v="2250" u="1"/>
        <s v="1050" u="1"/>
        <s v="1861" u="1"/>
        <s v="2260" u="1"/>
        <s v="1060" u="1"/>
        <s v="1871" u="1"/>
        <s v="2270" u="1"/>
        <s v="2909" u="1"/>
        <s v="1070" u="1"/>
        <s v="1709" u="1"/>
        <s v="1881" u="1"/>
        <s v="2108" u="1"/>
        <s v="2280" u="1"/>
        <s v="2919" u="1"/>
        <s v="1080" u="1"/>
        <s v="1719" u="1"/>
        <s v="1891" u="1"/>
        <s v="2118" u="1"/>
        <s v="2290" u="1"/>
        <s v="2929" u="1"/>
        <s v="1090" u="1"/>
        <s v="1729" u="1"/>
        <s v="2128" u="1"/>
        <s v="2939" u="1"/>
        <s v="1739" u="1"/>
        <s v="2138" u="1"/>
        <s v="2949" u="1"/>
        <s v="1749" u="1"/>
        <s v="2148" u="1"/>
        <s v="2959" u="1"/>
        <s v="1759" u="1"/>
        <s v="2158" u="1"/>
        <s v="2969" u="1"/>
        <s v="1769" u="1"/>
        <s v="2168" u="1"/>
        <s v="2979" u="1"/>
        <s v="1779" u="1"/>
        <s v="2178" u="1"/>
        <s v="2989" u="1"/>
        <s v="1789" u="1"/>
        <s v="2601" u="1"/>
        <s v="1401" u="1"/>
        <s v="2188" u="1"/>
        <s v="2999" u="1"/>
        <s v="3000" u="1"/>
        <s v="1799" u="1"/>
        <s v="2611" u="1"/>
        <s v="1411" u="1"/>
        <s v="2198" u="1"/>
        <s v="3010" u="1"/>
        <s v="2621" u="1"/>
        <s v="1421" u="1"/>
        <s v="3020" u="1"/>
        <s v="2631" u="1"/>
        <s v="1431" u="1"/>
        <s v="3030" u="1"/>
        <s v="2641" u="1"/>
        <s v="1441" u="1"/>
        <s v="3040" u="1"/>
        <s v="2651" u="1"/>
        <s v="1451" u="1"/>
        <s v="3050" u="1"/>
        <s v="2661" u="1"/>
        <s v="1461" u="1"/>
        <s v="3060" u="1"/>
        <s v="2671" u="1"/>
        <s v="1471" u="1"/>
        <s v="3070" u="1"/>
        <s v="2509" u="1"/>
        <s v="2681" u="1"/>
        <s v="1309" u="1"/>
        <s v="1481" u="1"/>
        <s v="3080" u="1"/>
        <s v="2519" u="1"/>
        <s v="2691" u="1"/>
        <s v="1319" u="1"/>
        <s v="1491" u="1"/>
        <s v="3090" u="1"/>
        <s v="2529" u="1"/>
        <s v="1329" u="1"/>
        <s v="2539" u="1"/>
        <s v="1339" u="1"/>
        <s v="2549" u="1"/>
        <s v="1349" u="1"/>
        <s v="2559" u="1"/>
        <s v="1359" u="1"/>
        <s v="2569" u="1"/>
        <s v="1369" u="1"/>
        <s v="2579" u="1"/>
        <s v="1379" u="1"/>
        <s v="1802" u="1"/>
        <s v="2589" u="1"/>
        <s v="1389" u="1"/>
        <s v="2201" u="1"/>
        <s v="1001" u="1"/>
        <s v="1812" u="1"/>
        <s v="2599" u="1"/>
        <s v="1399" u="1"/>
        <s v="2211" u="1"/>
        <s v="1011" u="1"/>
        <s v="1822" u="1"/>
        <s v="2221" u="1"/>
        <s v="1021" u="1"/>
        <s v="1832" u="1"/>
        <s v="2231" u="1"/>
        <s v="1031" u="1"/>
        <s v="1842" u="1"/>
        <s v="2241" u="1"/>
        <s v="1041" u="1"/>
        <s v="1852" u="1"/>
        <s v="2251" u="1"/>
        <s v="1051" u="1"/>
        <s v="1862" u="1"/>
        <s v="2261" u="1"/>
        <s v="1061" u="1"/>
        <s v="1872" u="1"/>
        <s v="2271" u="1"/>
        <s v="1071" u="1"/>
        <s v="1882" u="1"/>
        <s v="2109" u="1"/>
        <s v="2281" u="1"/>
        <s v="1081" u="1"/>
        <s v="1892" u="1"/>
        <s v="2119" u="1"/>
        <s v="2291" u="1"/>
        <s v="1091" u="1"/>
        <s v="2129" u="1"/>
        <s v="2139" u="1"/>
        <s v="2149" u="1"/>
        <s v="2159" u="1"/>
        <s v="2169" u="1"/>
        <s v="2179" u="1"/>
        <s v="2602" u="1"/>
        <s v="1402" u="1"/>
        <s v="2189" u="1"/>
        <s v="3001" u="1"/>
        <s v="2612" u="1"/>
        <s v="1412" u="1"/>
        <s v="2199" u="1"/>
        <s v="3011" u="1"/>
        <s v="2622" u="1"/>
        <s v="1422" u="1"/>
        <s v="3021" u="1"/>
        <s v="2632" u="1"/>
        <s v="1432" u="1"/>
        <s v="3031" u="1"/>
        <s v="2642" u="1"/>
        <s v="1442" u="1"/>
        <s v="3041" u="1"/>
        <s v="2652" u="1"/>
        <s v="1452" u="1"/>
        <s v="3051" u="1"/>
        <s v="2662" u="1"/>
        <s v="1462" u="1"/>
        <s v="3061" u="1"/>
        <s v="2672" u="1"/>
        <s v="1472" u="1"/>
        <s v="3071" u="1"/>
        <s v="2682" u="1"/>
        <s v="1482" u="1"/>
        <s v="3081" u="1"/>
        <s v="2692" u="1"/>
        <s v="1492" u="1"/>
        <s v="1803" u="1"/>
        <s v="2202" u="1"/>
        <s v="1002" u="1"/>
        <s v="1813" u="1"/>
        <s v="2212" u="1"/>
        <s v="1012" u="1"/>
        <s v="1823" u="1"/>
        <s v="2222" u="1"/>
        <s v="1022" u="1"/>
        <s v="1833" u="1"/>
        <s v="2232" u="1"/>
        <s v="1032" u="1"/>
        <s v="1843" u="1"/>
        <s v="2242" u="1"/>
        <s v="1042" u="1"/>
        <s v="1853" u="1"/>
        <s v="2252" u="1"/>
        <s v="1052" u="1"/>
        <s v="1863" u="1"/>
        <s v="2262" u="1"/>
        <s v="1062" u="1"/>
        <s v="1873" u="1"/>
        <s v="2272" u="1"/>
        <s v="1072" u="1"/>
        <s v="1883" u="1"/>
        <s v="2282" u="1"/>
        <s v="1082" u="1"/>
        <s v="1893" u="1"/>
        <s v="2292" u="1"/>
        <s v="1092" u="1"/>
        <s v="2603" u="1"/>
        <s v="1403" u="1"/>
        <s v="3002" u="1"/>
        <s v="2613" u="1"/>
        <s v="1413" u="1"/>
        <s v="3012" u="1"/>
        <s v="2623" u="1"/>
        <s v="1423" u="1"/>
        <s v="3022" u="1"/>
        <s v="2633" u="1"/>
        <s v="1433" u="1"/>
        <s v="3032" u="1"/>
        <s v="2643" u="1"/>
        <s v="1443" u="1"/>
        <s v="3042" u="1"/>
        <s v="2653" u="1"/>
        <s v="1453" u="1"/>
        <s v="3052" u="1"/>
        <s v="2663" u="1"/>
        <s v="1463" u="1"/>
        <s v="3062" u="1"/>
        <s v="2673" u="1"/>
        <s v="1473" u="1"/>
        <s v="3072" u="1"/>
        <s v="2683" u="1"/>
        <s v="1483" u="1"/>
        <s v="3082" u="1"/>
        <s v="2693" u="1"/>
        <s v="1493" u="1"/>
        <s v="1804" u="1"/>
        <s v="2203" u="1"/>
        <s v="1003" u="1"/>
        <s v="1814" u="1"/>
        <s v="2213" u="1"/>
        <s v="1013" u="1"/>
        <s v="1824" u="1"/>
        <s v="2223" u="1"/>
        <s v="1023" u="1"/>
        <s v="1834" u="1"/>
        <s v="2233" u="1"/>
        <s v="1033" u="1"/>
        <s v="1844" u="1"/>
        <s v="2243" u="1"/>
        <s v="1043" u="1"/>
        <s v="1854" u="1"/>
        <s v="2253" u="1"/>
        <s v="1053" u="1"/>
        <s v="1864" u="1"/>
        <s v="2263" u="1"/>
        <s v="1063" u="1"/>
        <s v="1874" u="1"/>
        <s v="2273" u="1"/>
        <s v="1073" u="1"/>
        <s v="1884" u="1"/>
        <s v="2283" u="1"/>
        <s v="1083" u="1"/>
        <s v="1894" u="1"/>
        <s v="2293" u="1"/>
        <s v="1093" u="1"/>
        <s v="2604" u="1"/>
        <s v="1404" u="1"/>
        <s v="3003" u="1"/>
        <s v="2614" u="1"/>
        <s v="1414" u="1"/>
        <s v="3013" u="1"/>
        <s v="2624" u="1"/>
        <s v="1424" u="1"/>
        <s v="3023" u="1"/>
        <s v="2634" u="1"/>
        <s v="1434" u="1"/>
        <s v="3033" u="1"/>
        <s v="2644" u="1"/>
        <s v="1444" u="1"/>
        <s v="3043" u="1"/>
        <s v="2654" u="1"/>
        <s v="1454" u="1"/>
        <s v="3053" u="1"/>
        <s v="2664" u="1"/>
        <s v="1464" u="1"/>
        <s v="3063" u="1"/>
        <s v="2674" u="1"/>
        <s v="1474" u="1"/>
        <s v="3073" u="1"/>
        <s v="2684" u="1"/>
        <s v="1484" u="1"/>
        <s v="3083" u="1"/>
        <s v="2694" u="1"/>
        <s v="1494" u="1"/>
        <s v="1805" u="1"/>
        <s v="2204" u="1"/>
        <s v="1004" u="1"/>
        <s v="1815" u="1"/>
        <s v="2214" u="1"/>
        <s v="1014" u="1"/>
        <s v="1825" u="1"/>
        <s v="2224" u="1"/>
        <s v="1024" u="1"/>
        <s v="1835" u="1"/>
        <s v="2234" u="1"/>
        <s v="1034" u="1"/>
        <s v="1845" u="1"/>
        <s v="2244" u="1"/>
        <s v="1044" u="1"/>
        <s v="1855" u="1"/>
        <s v="2254" u="1"/>
        <s v="1054" u="1"/>
        <s v="1865" u="1"/>
        <s v="2264" u="1"/>
        <s v="1064" u="1"/>
        <s v="1875" u="1"/>
        <s v="2274" u="1"/>
        <s v="1074" u="1"/>
        <s v="1885" u="1"/>
        <s v="2284" u="1"/>
        <s v="1084" u="1"/>
        <s v="1895" u="1"/>
        <s v="2294" u="1"/>
        <s v="1094" u="1"/>
        <s v="2605" u="1"/>
        <s v="1405" u="1"/>
        <s v="3004" u="1"/>
        <s v="2615" u="1"/>
        <s v="1415" u="1"/>
        <s v="3014" u="1"/>
        <s v="2625" u="1"/>
        <s v="1425" u="1"/>
        <s v="3024" u="1"/>
        <s v="2635" u="1"/>
        <s v="1435" u="1"/>
        <s v="3034" u="1"/>
        <s v="2645" u="1"/>
        <s v="1445" u="1"/>
        <s v="3044" u="1"/>
        <s v="2655" u="1"/>
        <s v="1455" u="1"/>
        <s v="3054" u="1"/>
        <s v="2665" u="1"/>
        <s v="1465" u="1"/>
        <s v="3064" u="1"/>
        <s v="2675" u="1"/>
        <s v="1475" u="1"/>
        <s v="3074" u="1"/>
        <s v="2685" u="1"/>
        <s v="1485" u="1"/>
        <s v="3084" u="1"/>
        <s v="2695" u="1"/>
        <s v="1495" u="1"/>
        <s v="1806" u="1"/>
        <s v="2205" u="1"/>
        <s v="1005" u="1"/>
        <s v="1816" u="1"/>
        <s v="2215" u="1"/>
        <s v="1015" u="1"/>
        <s v="1826" u="1"/>
        <s v="2225" u="1"/>
        <s v="1025" u="1"/>
        <s v="1836" u="1"/>
        <s v="2235" u="1"/>
        <s v="1035" u="1"/>
        <s v="1846" u="1"/>
        <s v="2245" u="1"/>
        <s v="1045" u="1"/>
        <s v="1856" u="1"/>
        <s v="2255" u="1"/>
        <s v="1055" u="1"/>
        <s v="1866" u="1"/>
        <s v="2265" u="1"/>
        <s v="1065" u="1"/>
        <s v="1876" u="1"/>
        <s v="2275" u="1"/>
        <s v="1075" u="1"/>
        <s v="1886" u="1"/>
        <s v="2285" u="1"/>
        <s v="1085" u="1"/>
        <s v="1896" u="1"/>
        <s v="2295" u="1"/>
        <s v="1095" u="1"/>
        <s v="2606" u="1"/>
        <s v="1406" u="1"/>
        <s v="3005" u="1"/>
        <s v="2616" u="1"/>
        <s v="1416" u="1"/>
        <s v="3015" u="1"/>
        <s v="2626" u="1"/>
        <s v="1426" u="1"/>
        <s v="3025" u="1"/>
        <s v="2636" u="1"/>
        <s v="1436" u="1"/>
        <s v="3035" u="1"/>
        <s v="2646" u="1"/>
        <s v="1446" u="1"/>
        <s v="3045" u="1"/>
        <s v="2656" u="1"/>
        <s v="1456" u="1"/>
        <s v="3055" u="1"/>
        <s v="2666" u="1"/>
        <s v="1466" u="1"/>
        <s v="3065" u="1"/>
        <s v="2676" u="1"/>
        <s v="1476" u="1"/>
        <s v="3075" u="1"/>
        <s v="2686" u="1"/>
        <s v="1486" u="1"/>
        <s v="3085" u="1"/>
        <s v="2696" u="1"/>
        <s v="1496" u="1"/>
        <s v="1807" u="1"/>
        <s v="2206" u="1"/>
        <s v="1006" u="1"/>
        <s v="1817" u="1"/>
        <s v="2216" u="1"/>
        <s v="1016" u="1"/>
        <s v="1827" u="1"/>
        <s v="2226" u="1"/>
        <s v="1026" u="1"/>
        <s v="1837" u="1"/>
        <s v="2236" u="1"/>
        <s v="1036" u="1"/>
        <s v="1847" u="1"/>
        <s v="2246" u="1"/>
        <s v="1046" u="1"/>
        <s v="1857" u="1"/>
        <s v="2256" u="1"/>
        <s v="1056" u="1"/>
        <s v="1867" u="1"/>
        <s v="2266" u="1"/>
        <s v="1066" u="1"/>
        <s v="1877" u="1"/>
        <s v="2276" u="1"/>
        <s v="1076" u="1"/>
        <s v="1887" u="1"/>
        <s v="2286" u="1"/>
        <s v="1086" u="1"/>
        <s v="1897" u="1"/>
        <s v="2296" u="1"/>
        <s v="1096" u="1"/>
        <s v="2607" u="1"/>
        <s v="1407" u="1"/>
        <s v="3006" u="1"/>
        <s v="2617" u="1"/>
        <s v="1417" u="1"/>
        <s v="3016" u="1"/>
        <s v="2627" u="1"/>
        <s v="1427" u="1"/>
        <s v="3026" u="1"/>
        <s v="2637" u="1"/>
        <s v="1437" u="1"/>
        <s v="3036" u="1"/>
        <s v="2647" u="1"/>
        <s v="1447" u="1"/>
        <s v="3046" u="1"/>
        <s v="2657" u="1"/>
        <s v="1457" u="1"/>
        <s v="3056" u="1"/>
        <s v="2667" u="1"/>
        <s v="1467" u="1"/>
        <s v="3066" u="1"/>
        <s v="2677" u="1"/>
        <s v="1477" u="1"/>
        <s v="3076" u="1"/>
        <s v="1900" u="1"/>
        <s v="2687" u="1"/>
        <s v="1487" u="1"/>
        <s v="3086" u="1"/>
        <s v="1910" u="1"/>
        <s v="2697" u="1"/>
        <s v="1497" u="1"/>
        <s v="1920" u="1"/>
        <s v="1930" u="1"/>
        <s v="1940" u="1"/>
        <s v="1950" u="1"/>
        <s v="1960" u="1"/>
        <s v="1970" u="1"/>
        <s v="0770" u="1"/>
        <s v="1808" u="1"/>
        <s v="1980" u="1"/>
        <s v="0780" u="1"/>
        <s v="2207" u="1"/>
        <s v="1007" u="1"/>
        <s v="1818" u="1"/>
        <s v="1990" u="1"/>
        <s v="0790" u="1"/>
        <s v="2217" u="1"/>
        <s v="1017" u="1"/>
        <s v="1828" u="1"/>
        <s v="2227" u="1"/>
        <s v="1027" u="1"/>
        <s v="1838" u="1"/>
        <s v="2237" u="1"/>
        <s v="1037" u="1"/>
        <s v="1848" u="1"/>
        <s v="2247" u="1"/>
        <s v="1047" u="1"/>
        <s v="1858" u="1"/>
        <s v="2257" u="1"/>
        <s v="1057" u="1"/>
        <s v="1868" u="1"/>
        <s v="2267" u="1"/>
        <s v="1067" u="1"/>
        <s v="1878" u="1"/>
        <s v="2277" u="1"/>
        <s v="1077" u="1"/>
        <s v="1888" u="1"/>
        <s v="2700" u="1"/>
        <s v="1500" u="1"/>
        <s v="2287" u="1"/>
        <s v="1087" u="1"/>
        <s v="1898" u="1"/>
        <s v="2710" u="1"/>
        <s v="1510" u="1"/>
        <s v="2297" u="1"/>
        <s v="1097" u="1"/>
        <s v="2720" u="1"/>
        <s v="1520" u="1"/>
        <s v="2730" u="1"/>
        <s v="1530" u="1"/>
        <s v="2740" u="1"/>
        <s v="1540" u="1"/>
        <s v="2750" u="1"/>
        <s v="1550" u="1"/>
        <s v="2760" u="1"/>
        <s v="1560" u="1"/>
        <s v="2770" u="1"/>
        <s v="1570" u="1"/>
        <s v="2608" u="1"/>
        <s v="2780" u="1"/>
        <s v="1408" u="1"/>
        <s v="1580" u="1"/>
        <s v="3007" u="1"/>
        <s v="2618" u="1"/>
        <s v="2790" u="1"/>
        <s v="1418" u="1"/>
        <s v="1590" u="1"/>
        <s v="3017" u="1"/>
        <s v="2628" u="1"/>
        <s v="1428" u="1"/>
        <s v="3027" u="1"/>
        <s v="2638" u="1"/>
        <s v="1438" u="1"/>
        <s v="3037" u="1"/>
        <s v="2648" u="1"/>
        <s v="1448" u="1"/>
        <s v="3047" u="1"/>
        <s v="2658" u="1"/>
        <s v="1458" u="1"/>
        <s v="3057" u="1"/>
        <s v="2668" u="1"/>
        <s v="1468" u="1"/>
        <s v="3067" u="1"/>
        <s v="2678" u="1"/>
        <s v="1478" u="1"/>
        <s v="3077" u="1"/>
        <s v="1901" u="1"/>
        <s v="2688" u="1"/>
        <s v="1488" u="1"/>
        <s v="2300" u="1"/>
        <s v="3087" u="1"/>
        <s v="1100" u="1"/>
        <s v="1911" u="1"/>
        <s v="2698" u="1"/>
        <s v="1498" u="1"/>
        <s v="2310" u="1"/>
        <s v="1110" u="1"/>
        <s v="1921" u="1"/>
        <s v="2320" u="1"/>
        <s v="1120" u="1"/>
        <s v="1931" u="1"/>
        <s v="2330" u="1"/>
        <s v="1130" u="1"/>
        <s v="1941" u="1"/>
        <s v="2340" u="1"/>
        <s v="1140" u="1"/>
        <s v="1951" u="1"/>
        <s v="2350" u="1"/>
        <s v="1150" u="1"/>
        <s v="1961" u="1"/>
        <s v="2360" u="1"/>
        <s v="1160" u="1"/>
        <s v="1971" u="1"/>
        <s v="0771" u="1"/>
        <s v="2370" u="1"/>
        <s v="1170" u="1"/>
        <s v="1809" u="1"/>
        <s v="1981" u="1"/>
        <s v="0781" u="1"/>
        <s v="2208" u="1"/>
        <s v="2380" u="1"/>
        <s v="1008" u="1"/>
        <s v="1180" u="1"/>
        <s v="1819" u="1"/>
        <s v="1991" u="1"/>
        <s v="0791" u="1"/>
        <s v="2218" u="1"/>
        <s v="2390" u="1"/>
        <s v="1018" u="1"/>
        <s v="1190" u="1"/>
        <s v="1829" u="1"/>
        <s v="2228" u="1"/>
        <s v="1028" u="1"/>
        <s v="1839" u="1"/>
        <s v="2238" u="1"/>
        <s v="1038" u="1"/>
        <s v="1849" u="1"/>
        <s v="2248" u="1"/>
        <s v="1048" u="1"/>
        <s v="1859" u="1"/>
        <s v="2258" u="1"/>
        <s v="1058" u="1"/>
        <s v="1869" u="1"/>
        <s v="2268" u="1"/>
        <s v="1068" u="1"/>
        <s v="1879" u="1"/>
        <s v="2278" u="1"/>
        <s v="1078" u="1"/>
        <s v="1889" u="1"/>
        <s v="2701" u="1"/>
        <s v="1501" u="1"/>
        <s v="2288" u="1"/>
        <s v="1088" u="1"/>
        <s v="1899" u="1"/>
        <s v="2711" u="1"/>
        <s v="1511" u="1"/>
        <s v="2298" u="1"/>
        <s v="1098" u="1"/>
        <s v="2721" u="1"/>
        <s v="1521" u="1"/>
        <s v="2731" u="1"/>
        <s v="1531" u="1"/>
        <s v="2741" u="1"/>
        <s v="1541" u="1"/>
        <s v="2751" u="1"/>
        <s v="1551" u="1"/>
        <s v="2761" u="1"/>
        <s v="1561" u="1"/>
        <s v="2771" u="1"/>
        <s v="1571" u="1"/>
        <s v="2609" u="1"/>
        <s v="2781" u="1"/>
        <s v="1409" u="1"/>
        <s v="1581" u="1"/>
        <s v="3008" u="1"/>
        <s v="2619" u="1"/>
        <s v="2791" u="1"/>
        <s v="1419" u="1"/>
        <s v="1591" u="1"/>
        <s v="3018" u="1"/>
        <s v="2629" u="1"/>
        <s v="1429" u="1"/>
        <s v="3028" u="1"/>
        <s v="2639" u="1"/>
        <s v="1439" u="1"/>
        <s v="3038" u="1"/>
        <s v="2649" u="1"/>
        <s v="1449" u="1"/>
        <s v="3048" u="1"/>
        <s v="2659" u="1"/>
        <s v="1459" u="1"/>
        <s v="3058" u="1"/>
        <s v="2669" u="1"/>
        <s v="1469" u="1"/>
        <s v="3068" u="1"/>
        <s v="2679" u="1"/>
        <s v="1479" u="1"/>
        <s v="3078" u="1"/>
        <s v="1902" u="1"/>
        <s v="2689" u="1"/>
        <s v="1489" u="1"/>
        <s v="2301" u="1"/>
        <s v="3088" u="1"/>
        <s v="1101" u="1"/>
        <s v="1912" u="1"/>
        <s v="2699" u="1"/>
        <s v="20010" u="1"/>
        <s v="1499" u="1"/>
        <s v="2311" u="1"/>
        <s v="1111" u="1"/>
        <s v="1922" u="1"/>
        <s v="2321" u="1"/>
        <s v="1121" u="1"/>
        <s v="1932" u="1"/>
        <s v="2331" u="1"/>
        <s v="1131" u="1"/>
        <s v="1942" u="1"/>
        <s v="2341" u="1"/>
        <s v="1141" u="1"/>
        <s v="1952" u="1"/>
        <s v="2351" u="1"/>
        <s v="1151" u="1"/>
        <s v="1962" u="1"/>
        <s v="2361" u="1"/>
        <s v="1161" u="1"/>
        <s v="1972" u="1"/>
        <s v="0772" u="1"/>
        <s v="2371" u="1"/>
        <s v="1171" u="1"/>
        <s v="1982" u="1"/>
        <s v="0782" u="1"/>
        <s v="2209" u="1"/>
        <s v="2381" u="1"/>
        <s v="1009" u="1"/>
        <s v="1181" u="1"/>
        <s v="1992" u="1"/>
        <s v="0792" u="1"/>
        <s v="2219" u="1"/>
        <s v="2391" u="1"/>
        <s v="1019" u="1"/>
        <s v="1191" u="1"/>
        <s v="2229" u="1"/>
        <s v="1029" u="1"/>
        <s v="2239" u="1"/>
        <s v="1039" u="1"/>
        <s v="2249" u="1"/>
        <s v="1049" u="1"/>
        <s v="2259" u="1"/>
        <s v="1059" u="1"/>
        <s v="2269" u="1"/>
        <s v="1069" u="1"/>
        <s v="2279" u="1"/>
        <s v="1079" u="1"/>
        <s v="2702" u="1"/>
        <s v="1502" u="1"/>
        <s v="2289" u="1"/>
        <s v="20011" u="1"/>
        <s v="1089" u="1"/>
        <s v="2712" u="1"/>
        <s v="1512" u="1"/>
        <s v="2299" u="1"/>
        <s v="1099" u="1"/>
        <s v="2722" u="1"/>
        <s v="1522" u="1"/>
        <s v="2732" u="1"/>
        <s v="1532" u="1"/>
        <s v="2742" u="1"/>
        <s v="1542" u="1"/>
        <s v="2752" u="1"/>
        <s v="1552" u="1"/>
        <s v="2762" u="1"/>
        <s v="1562" u="1"/>
        <s v="2772" u="1"/>
        <s v="1572" u="1"/>
        <s v="2782" u="1"/>
        <s v="1582" u="1"/>
        <s v="3009" u="1"/>
        <s v="2792" u="1"/>
        <s v="1592" u="1"/>
        <s v="3019" u="1"/>
        <s v="3029" u="1"/>
        <s v="3039" u="1"/>
        <s v="3049" u="1"/>
        <s v="3059" u="1"/>
        <s v="3069" u="1"/>
        <s v="3079" u="1"/>
        <s v="1903" u="1"/>
        <s v="20012" u="1"/>
        <s v="2302" u="1"/>
        <s v="3089" u="1"/>
        <s v="1102" u="1"/>
        <s v="1913" u="1"/>
        <s v="20020" u="1"/>
        <s v="2312" u="1"/>
        <s v="1112" u="1"/>
        <s v="1923" u="1"/>
        <s v="2322" u="1"/>
        <s v="1122" u="1"/>
        <s v="1933" u="1"/>
        <s v="2332" u="1"/>
        <s v="1132" u="1"/>
        <s v="1943" u="1"/>
        <s v="2342" u="1"/>
        <s v="1142" u="1"/>
        <s v="1953" u="1"/>
        <s v="2352" u="1"/>
        <s v="1152" u="1"/>
        <s v="1963" u="1"/>
        <s v="2362" u="1"/>
        <s v="1162" u="1"/>
        <s v="1973" u="1"/>
        <s v="0773" u="1"/>
        <s v="2372" u="1"/>
        <s v="1172" u="1"/>
        <s v="1983" u="1"/>
        <s v="0783" u="1"/>
        <s v="2382" u="1"/>
        <s v="1182" u="1"/>
        <s v="1993" u="1"/>
        <s v="0793" u="1"/>
        <s v="2392" u="1"/>
        <s v="1192" u="1"/>
        <s v="20013" u="1"/>
        <s v="2703" u="1"/>
        <s v="1503" u="1"/>
        <s v="20021" u="1"/>
        <s v="2713" u="1"/>
        <s v="1513" u="1"/>
        <s v="2723" u="1"/>
        <s v="1523" u="1"/>
        <s v="2733" u="1"/>
        <s v="1533" u="1"/>
        <s v="2743" u="1"/>
        <s v="1543" u="1"/>
        <s v="2753" u="1"/>
        <s v="1553" u="1"/>
        <s v="2763" u="1"/>
        <s v="1563" u="1"/>
        <s v="2773" u="1"/>
        <s v="1573" u="1"/>
        <s v="2783" u="1"/>
        <s v="1583" u="1"/>
        <s v="2793" u="1"/>
        <s v="1593" u="1"/>
        <s v="20014" u="1"/>
        <s v="1904" u="1"/>
        <s v="2303" u="1"/>
        <s v="1103" u="1"/>
        <s v="1914" u="1"/>
        <s v="2313" u="1"/>
        <s v="1113" u="1"/>
        <s v="1924" u="1"/>
        <s v="2323" u="1"/>
        <s v="1123" u="1"/>
        <s v="1934" u="1"/>
        <s v="2333" u="1"/>
        <s v="1133" u="1"/>
        <s v="1944" u="1"/>
        <s v="2343" u="1"/>
        <s v="1143" u="1"/>
        <s v="1954" u="1"/>
        <s v="2353" u="1"/>
        <s v="1153" u="1"/>
        <s v="1964" u="1"/>
        <s v="2363" u="1"/>
        <s v="1163" u="1"/>
        <s v="1974" u="1"/>
        <s v="0774" u="1"/>
        <s v="2373" u="1"/>
        <s v="1173" u="1"/>
        <s v="1984" u="1"/>
        <s v="0784" u="1"/>
        <s v="2383" u="1"/>
        <s v="1183" u="1"/>
        <s v="1994" u="1"/>
        <s v="0794" u="1"/>
        <s v="2393" u="1"/>
        <s v="1193" u="1"/>
        <s v="20007" u="1"/>
        <s v="20015" u="1"/>
        <s v="2704" u="1"/>
        <s v="1504" u="1"/>
        <s v="2714" u="1"/>
        <s v="1514" u="1"/>
        <s v="2724" u="1"/>
        <s v="1524" u="1"/>
        <s v="2734" u="1"/>
        <s v="1534" u="1"/>
        <s v="2744" u="1"/>
        <s v="1544" u="1"/>
        <s v="2754" u="1"/>
        <s v="1554" u="1"/>
        <s v="2764" u="1"/>
        <s v="1564" u="1"/>
        <s v="2774" u="1"/>
        <s v="1574" u="1"/>
        <s v="2784" u="1"/>
        <s v="1584" u="1"/>
        <s v="2794" u="1"/>
        <s v="1594" u="1"/>
        <s v="20008" u="1"/>
        <s v="20016" u="1"/>
        <s v="1905" u="1"/>
        <s v="2304" u="1"/>
        <s v="1104" u="1"/>
        <s v="1915" u="1"/>
        <s v="2314" u="1"/>
        <s v="1114" u="1"/>
        <s v="1925" u="1"/>
        <s v="2324" u="1"/>
        <s v="1124" u="1"/>
        <s v="1935" u="1"/>
        <s v="2334" u="1"/>
        <s v="1134" u="1"/>
        <s v="1945" u="1"/>
        <s v="2344" u="1"/>
        <s v="1144" u="1"/>
        <s v="1955" u="1"/>
        <s v="2354" u="1"/>
        <s v="1154" u="1"/>
        <s v="1965" u="1"/>
        <s v="2364" u="1"/>
        <s v="1164" u="1"/>
        <s v="1975" u="1"/>
        <s v="0775" u="1"/>
        <s v="2374" u="1"/>
        <s v="1174" u="1"/>
        <s v="1985" u="1"/>
        <s v="0785" u="1"/>
        <s v="2384" u="1"/>
        <s v="1184" u="1"/>
        <s v="1995" u="1"/>
        <s v="0795" u="1"/>
        <s v="2394" u="1"/>
        <s v="1194" u="1"/>
        <s v="20009" u="1"/>
        <s v="20017" u="1"/>
        <s v="2705" u="1"/>
        <s v="1505" u="1"/>
        <s v="2715" u="1"/>
        <s v="1515" u="1"/>
        <s v="2725" u="1"/>
        <s v="1525" u="1"/>
        <s v="2735" u="1"/>
        <s v="1535" u="1"/>
        <s v="2745" u="1"/>
        <s v="1545" u="1"/>
        <s v="2755" u="1"/>
        <s v="1555" u="1"/>
        <s v="2765" u="1"/>
        <s v="1565" u="1"/>
        <s v="2775" u="1"/>
        <s v="1575" u="1"/>
        <s v="2785" u="1"/>
        <s v="1585" u="1"/>
        <s v="2795" u="1"/>
        <s v="1595" u="1"/>
        <s v="20018" u="1"/>
        <s v="1906" u="1"/>
        <s v="2305" u="1"/>
        <s v="1105" u="1"/>
        <s v="1916" u="1"/>
        <s v="2315" u="1"/>
        <s v="1115" u="1"/>
        <s v="1926" u="1"/>
        <s v="2325" u="1"/>
        <s v="1125" u="1"/>
        <s v="1936" u="1"/>
        <s v="2335" u="1"/>
        <s v="1135" u="1"/>
        <s v="1946" u="1"/>
        <s v="2345" u="1"/>
        <s v="1145" u="1"/>
        <s v="1956" u="1"/>
        <s v="2355" u="1"/>
        <s v="1155" u="1"/>
        <s v="1966" u="1"/>
        <s v="2365" u="1"/>
        <s v="1165" u="1"/>
        <s v="1976" u="1"/>
        <s v="0776" u="1"/>
        <s v="2375" u="1"/>
        <s v="1175" u="1"/>
        <s v="1986" u="1"/>
        <s v="0786" u="1"/>
        <s v="2385" u="1"/>
        <s v="1185" u="1"/>
        <s v="1996" u="1"/>
        <s v="0796" u="1"/>
        <s v="2395" u="1"/>
        <s v="1195" u="1"/>
        <s v="20019" u="1"/>
        <s v="2706" u="1"/>
        <s v="1506" u="1"/>
        <s v="2716" u="1"/>
        <s v="1516" u="1"/>
        <s v="2726" u="1"/>
        <s v="1526" u="1"/>
        <s v="2736" u="1"/>
        <s v="1536" u="1"/>
        <s v="2746" u="1"/>
        <s v="1546" u="1"/>
        <s v="2756" u="1"/>
        <s v="1556" u="1"/>
        <s v="2766" u="1"/>
        <s v="1566" u="1"/>
        <s v="2776" u="1"/>
        <s v="1576" u="1"/>
        <s v="2786" u="1"/>
        <s v="1586" u="1"/>
        <s v="2796" u="1"/>
        <s v="1596" u="1"/>
        <s v="1907" u="1"/>
        <s v="2306" u="1"/>
        <s v="1106" u="1"/>
        <s v="1917" u="1"/>
        <s v="2316" u="1"/>
        <s v="1116" u="1"/>
        <s v="1927" u="1"/>
        <s v="2326" u="1"/>
        <s v="1126" u="1"/>
        <s v="1937" u="1"/>
        <s v="2336" u="1"/>
        <s v="1136" u="1"/>
        <s v="1947" u="1"/>
        <s v="2346" u="1"/>
        <s v="1146" u="1"/>
        <s v="1957" u="1"/>
        <s v="2356" u="1"/>
        <s v="1156" u="1"/>
        <s v="1967" u="1"/>
        <s v="2366" u="1"/>
        <s v="1166" u="1"/>
        <s v="1977" u="1"/>
        <s v="0777" u="1"/>
        <s v="2376" u="1"/>
        <s v="1176" u="1"/>
        <s v="1987" u="1"/>
        <s v="0787" u="1"/>
        <s v="2386" u="1"/>
        <s v="1186" u="1"/>
        <s v="1997" u="1"/>
        <s v="0797" u="1"/>
        <s v="2396" u="1"/>
        <s v="1196" u="1"/>
        <s v="2707" u="1"/>
        <s v="1507" u="1"/>
        <s v="2717" u="1"/>
        <s v="1517" u="1"/>
        <s v="2727" u="1"/>
        <s v="1527" u="1"/>
        <s v="2737" u="1"/>
        <s v="1537" u="1"/>
        <s v="2747" u="1"/>
        <s v="1547" u="1"/>
        <s v="2757" u="1"/>
        <s v="1557" u="1"/>
        <s v="2767" u="1"/>
        <s v="1567" u="1"/>
        <s v="2777" u="1"/>
        <s v="1577" u="1"/>
        <s v="2787" u="1"/>
        <s v="0800" u="1"/>
        <s v="1587" u="1"/>
        <s v="2797" u="1"/>
        <s v="0810" u="1"/>
        <s v="1597" u="1"/>
        <s v="0820" u="1"/>
        <s v="0830" u="1"/>
        <s v="0840" u="1"/>
        <s v="0850" u="1"/>
        <s v="0860" u="1"/>
        <s v="0870" u="1"/>
        <s v="1908" u="1"/>
        <s v="0880" u="1"/>
        <s v="2307" u="1"/>
        <s v="1107" u="1"/>
        <s v="1918" u="1"/>
        <s v="0890" u="1"/>
        <s v="2317" u="1"/>
        <s v="1117" u="1"/>
        <s v="1928" u="1"/>
        <s v="2327" u="1"/>
        <s v="1127" u="1"/>
        <s v="1938" u="1"/>
        <s v="2337" u="1"/>
        <s v="1137" u="1"/>
        <s v="1948" u="1"/>
        <s v="2347" u="1"/>
        <s v="1147" u="1"/>
        <s v="1958" u="1"/>
        <s v="2357" u="1"/>
        <s v="1157" u="1"/>
        <s v="1968" u="1"/>
        <s v="0768" u="1"/>
        <s v="2367" u="1"/>
        <s v="1167" u="1"/>
        <s v="1978" u="1"/>
        <s v="0778" u="1"/>
        <s v="2377" u="1"/>
        <s v="1177" u="1"/>
        <s v="1988" u="1"/>
        <s v="2800" u="1"/>
        <s v="0788" u="1"/>
        <s v="1600" u="1"/>
        <s v="2387" u="1"/>
        <s v="1187" u="1"/>
        <s v="1998" u="1"/>
        <s v="2810" u="1"/>
        <s v="0798" u="1"/>
        <s v="1610" u="1"/>
        <s v="2397" u="1"/>
        <s v="1197" u="1"/>
        <s v="2820" u="1"/>
        <s v="1620" u="1"/>
        <s v="2830" u="1"/>
        <s v="1630" u="1"/>
        <s v="2840" u="1"/>
        <s v="1640" u="1"/>
        <s v="2850" u="1"/>
        <s v="1650" u="1"/>
        <s v="2860" u="1"/>
        <s v="1660" u="1"/>
        <s v="2870" u="1"/>
        <s v="1670" u="1"/>
        <s v="2708" u="1"/>
        <s v="2880" u="1"/>
        <s v="1508" u="1"/>
        <s v="1680" u="1"/>
        <s v="2718" u="1"/>
        <s v="2890" u="1"/>
        <s v="1518" u="1"/>
        <s v="1690" u="1"/>
        <s v="2728" u="1"/>
        <s v="1528" u="1"/>
        <s v="2738" u="1"/>
        <s v="1538" u="1"/>
        <s v="2748" u="1"/>
        <s v="1548" u="1"/>
        <s v="2758" u="1"/>
        <s v="1558" u="1"/>
        <s v="2768" u="1"/>
        <s v="1568" u="1"/>
        <s v="2778" u="1"/>
        <s v="1578" u="1"/>
        <s v="2788" u="1"/>
        <s v="0801" u="1"/>
        <s v="1588" u="1"/>
        <s v="2400" u="1"/>
        <s v="1200" u="1"/>
        <s v="2798" u="1"/>
        <s v="0811" u="1"/>
        <s v="1598" u="1"/>
        <s v="2410" u="1"/>
        <s v="1210" u="1"/>
        <s v="0821" u="1"/>
        <s v="2420" u="1"/>
        <s v="1220" u="1"/>
        <s v="0831" u="1"/>
        <s v="2430" u="1"/>
        <s v="1230" u="1"/>
        <s v="0841" u="1"/>
        <s v="2440" u="1"/>
        <s v="1240" u="1"/>
        <s v="0851" u="1"/>
        <s v="2450" u="1"/>
        <s v="1250" u="1"/>
        <s v="0861" u="1"/>
        <s v="2460" u="1"/>
        <s v="1260" u="1"/>
        <s v="0871" u="1"/>
        <s v="2470" u="1"/>
        <s v="1270" u="1"/>
        <s v="1909" u="1"/>
        <s v="0881" u="1"/>
        <s v="2308" u="1"/>
        <s v="2480" u="1"/>
        <s v="1108" u="1"/>
        <s v="1280" u="1"/>
        <s v="1919" u="1"/>
        <s v="0891" u="1"/>
        <s v="2318" u="1"/>
        <s v="2490" u="1"/>
        <s v="1118" u="1"/>
        <s v="1290" u="1"/>
        <s v="1929" u="1"/>
        <s v="2328" u="1"/>
        <s v="1128" u="1"/>
        <s v="1939" u="1"/>
        <s v="2338" u="1"/>
        <s v="1138" u="1"/>
        <s v="1949" u="1"/>
        <s v="2348" u="1"/>
        <s v="1148" u="1"/>
        <s v="1959" u="1"/>
        <s v="2358" u="1"/>
        <s v="1158" u="1"/>
        <s v="1969" u="1"/>
        <s v="0769" u="1"/>
        <s v="2368" u="1"/>
        <s v="1168" u="1"/>
        <s v="1979" u="1"/>
        <s v="0779" u="1"/>
        <s v="2378" u="1"/>
        <s v="1178" u="1"/>
        <s v="1989" u="1"/>
        <s v="2801" u="1"/>
        <s v="0789" u="1"/>
        <s v="1601" u="1"/>
        <s v="2388" u="1"/>
        <s v="1188" u="1"/>
        <s v="1999" u="1"/>
        <s v="2000" u="1"/>
        <s v="2811" u="1"/>
        <s v="0799" u="1"/>
        <s v="1611" u="1"/>
        <s v="2398" u="1"/>
        <s v="1198" u="1"/>
        <s v="2821" u="1"/>
        <s v="1621" u="1"/>
        <s v="2831" u="1"/>
        <s v="1631" u="1"/>
        <s v="2030" u="1"/>
        <s v="2841" u="1"/>
        <s v="1641" u="1"/>
        <s v="2040" u="1"/>
        <s v="2851" u="1"/>
        <s v="1651" u="1"/>
        <s v="2050" u="1"/>
        <s v="2861" u="1"/>
        <s v="1661" u="1"/>
        <s v="2060" u="1"/>
        <s v="2871" u="1"/>
        <s v="1671" u="1"/>
        <s v="2070" u="1"/>
        <s v="2709" u="1"/>
        <s v="2881" u="1"/>
        <s v="1509" u="1"/>
        <s v="1681" u="1"/>
        <s v="2080" u="1"/>
        <s v="2719" u="1"/>
        <s v="2891" u="1"/>
        <s v="1519" u="1"/>
        <s v="1691" u="1"/>
        <s v="2090" u="1"/>
        <s v="2729" u="1"/>
        <s v="1529" u="1"/>
        <s v="2739" u="1"/>
        <s v="1539" u="1"/>
        <s v="2749" u="1"/>
        <s v="1549" u="1"/>
        <s v="2759" u="1"/>
        <s v="1559" u="1"/>
        <s v="2769" u="1"/>
        <s v="1569" u="1"/>
        <s v="2779" u="1"/>
        <s v="1579" u="1"/>
        <s v="2789" u="1"/>
        <s v="0802" u="1"/>
        <s v="1589" u="1"/>
        <s v="2401" u="1"/>
        <s v="1201" u="1"/>
        <s v="2799" u="1"/>
        <s v="0812" u="1"/>
        <s v="1599" u="1"/>
        <s v="2411" u="1"/>
        <s v="1211" u="1"/>
        <s v="0822" u="1"/>
        <s v="2421" u="1"/>
        <s v="1221" u="1"/>
        <s v="0832" u="1"/>
        <s v="2431" u="1"/>
        <s v="1231" u="1"/>
        <s v="0842" u="1"/>
        <s v="2441" u="1"/>
        <s v="1241" u="1"/>
        <s v="0852" u="1"/>
        <s v="2451" u="1"/>
        <s v="1251" u="1"/>
        <s v="0862" u="1"/>
        <s v="2461" u="1"/>
        <s v="1261" u="1"/>
        <s v="0872" u="1"/>
        <s v="2471" u="1"/>
        <s v="1271" u="1"/>
        <s v="0882" u="1"/>
        <s v="2309" u="1"/>
        <s v="2481" u="1"/>
        <s v="1109" u="1"/>
        <s v="1281" u="1"/>
        <s v="0892" u="1"/>
        <s v="2319" u="1"/>
        <s v="2491" u="1"/>
        <s v="1119" u="1"/>
        <s v="1291" u="1"/>
        <s v="2329" u="1"/>
        <s v="1129" u="1"/>
        <s v="2339" u="1"/>
        <s v="1139" u="1"/>
        <s v="2349" u="1"/>
        <s v="1149" u="1"/>
        <s v="2359" u="1"/>
        <s v="1159" u="1"/>
        <s v="2369" u="1"/>
        <s v="1169" u="1"/>
        <s v="2379" u="1"/>
        <s v="1179" u="1"/>
        <s v="2802" u="1"/>
        <s v="1602" u="1"/>
        <s v="2389" u="1"/>
        <s v="1189" u="1"/>
        <s v="2001" u="1"/>
        <s v="2812" u="1"/>
        <s v="1612" u="1"/>
        <s v="2399" u="1"/>
        <s v="1199" u="1"/>
        <s v="2822" u="1"/>
        <s v="1622" u="1"/>
        <s v="2832" u="1"/>
        <s v="1632" u="1"/>
        <s v="2031" u="1"/>
        <s v="2842" u="1"/>
        <s v="1642" u="1"/>
        <s v="2041" u="1"/>
        <s v="2852" u="1"/>
        <s v="1652" u="1"/>
        <s v="2051" u="1"/>
        <s v="2862" u="1"/>
        <s v="1662" u="1"/>
        <s v="2061" u="1"/>
        <s v="2872" u="1"/>
        <s v="1672" u="1"/>
        <s v="2071" u="1"/>
        <s v="2882" u="1"/>
        <s v="1682" u="1"/>
        <s v="2081" u="1"/>
        <s v="2892" u="1"/>
        <s v="1692" u="1"/>
        <s v="2091" u="1"/>
        <s v="0803" u="1"/>
        <s v="2402" u="1"/>
        <s v="1202" u="1"/>
        <s v="0813" u="1"/>
        <s v="2412" u="1"/>
        <s v="1212" u="1"/>
        <s v="0823" u="1"/>
        <s v="2422" u="1"/>
        <s v="1222" u="1"/>
        <s v="0833" u="1"/>
        <s v="2432" u="1"/>
        <s v="1232" u="1"/>
        <s v="0843" u="1"/>
        <s v="2442" u="1"/>
        <s v="1242" u="1"/>
        <s v="0853" u="1"/>
        <s v="2452" u="1"/>
        <s v="1252" u="1"/>
        <s v="0863" u="1"/>
        <s v="2462" u="1"/>
        <s v="1262" u="1"/>
        <s v="0873" u="1"/>
        <s v="2472" u="1"/>
        <s v="1272" u="1"/>
        <s v="0883" u="1"/>
        <s v="2482" u="1"/>
        <s v="1282" u="1"/>
        <s v="0893" u="1"/>
        <s v="2492" u="1"/>
        <s v="1292" u="1"/>
        <s v="2803" u="1"/>
        <s v="1603" u="1"/>
        <s v="2002" u="1"/>
        <s v="2813" u="1"/>
        <s v="1613" u="1"/>
        <s v="2823" u="1"/>
        <s v="1623" u="1"/>
        <s v="2022" u="1"/>
        <s v="2833" u="1"/>
        <s v="1633" u="1"/>
        <s v="2032" u="1"/>
        <s v="2843" u="1"/>
        <s v="1643" u="1"/>
        <s v="2042" u="1"/>
        <s v="2853" u="1"/>
        <s v="1653" u="1"/>
        <s v="2052" u="1"/>
        <s v="2863" u="1"/>
        <s v="1663" u="1"/>
        <s v="2062" u="1"/>
        <s v="2873" u="1"/>
        <s v="1673" u="1"/>
        <s v="2072" u="1"/>
        <s v="2883" u="1"/>
        <s v="1683" u="1"/>
        <s v="2082" u="1"/>
        <s v="2893" u="1"/>
        <s v="1693" u="1"/>
        <s v="2092" u="1"/>
        <s v="0804" u="1"/>
        <s v="2403" u="1"/>
        <s v="1203" u="1"/>
        <s v="0814" u="1"/>
        <s v="2413" u="1"/>
        <s v="1213" u="1"/>
        <s v="0824" u="1"/>
        <s v="2423" u="1"/>
        <s v="1223" u="1"/>
        <s v="0834" u="1"/>
        <s v="2433" u="1"/>
        <s v="1233" u="1"/>
        <s v="0844" u="1"/>
        <s v="2443" u="1"/>
        <s v="1243" u="1"/>
        <s v="0854" u="1"/>
        <s v="2453" u="1"/>
        <s v="1253" u="1"/>
        <s v="0864" u="1"/>
        <s v="2463" u="1"/>
        <s v="1263" u="1"/>
        <s v="0874" u="1"/>
        <s v="2473" u="1"/>
        <s v="1273" u="1"/>
        <s v="0884" u="1"/>
        <s v="2483" u="1"/>
        <s v="1283" u="1"/>
        <s v="0894" u="1"/>
        <s v="2493" u="1"/>
        <s v="1293" u="1"/>
        <s v="2804" u="1"/>
        <s v="1604" u="1"/>
        <s v="2003" u="1"/>
        <s v="2814" u="1"/>
        <s v="1614" u="1"/>
        <s v="2824" u="1"/>
        <s v="1624" u="1"/>
        <s v="2023" u="1"/>
        <s v="2834" u="1"/>
        <s v="1634" u="1"/>
        <s v="2033" u="1"/>
        <s v="2844" u="1"/>
        <s v="1644" u="1"/>
        <s v="2043" u="1"/>
        <s v="2854" u="1"/>
        <s v="1654" u="1"/>
        <s v="2053" u="1"/>
        <s v="2864" u="1"/>
        <s v="1664" u="1"/>
        <s v="2063" u="1"/>
        <s v="2874" u="1"/>
        <s v="1674" u="1"/>
        <s v="2073" u="1"/>
        <s v="2884" u="1"/>
        <s v="1684" u="1"/>
        <s v="2083" u="1"/>
        <s v="2894" u="1"/>
        <s v="1694" u="1"/>
        <s v="2093" u="1"/>
        <s v="0805" u="1"/>
        <s v="2404" u="1"/>
        <s v="1204" u="1"/>
        <s v="0815" u="1"/>
        <s v="2414" u="1"/>
        <s v="1214" u="1"/>
        <s v="0825" u="1"/>
        <s v="2424" u="1"/>
        <s v="1224" u="1"/>
        <s v="0835" u="1"/>
        <s v="2434" u="1"/>
        <s v="1234" u="1"/>
        <s v="0845" u="1"/>
        <s v="2444" u="1"/>
        <s v="1244" u="1"/>
        <s v="0855" u="1"/>
        <s v="2454" u="1"/>
        <s v="1254" u="1"/>
        <s v="0865" u="1"/>
        <s v="2464" u="1"/>
        <s v="1264" u="1"/>
        <s v="0875" u="1"/>
        <s v="2474" u="1"/>
        <s v="1274" u="1"/>
        <s v="0885" u="1"/>
        <s v="2484" u="1"/>
        <s v="1284" u="1"/>
        <s v="0895" u="1"/>
        <s v="2494" u="1"/>
        <s v="1294" u="1"/>
        <s v="2805" u="1"/>
        <s v="1605" u="1"/>
        <s v="2004" u="1"/>
        <s v="2815" u="1"/>
        <s v="1615" u="1"/>
        <s v="2825" u="1"/>
        <s v="1625" u="1"/>
        <s v="2024" u="1"/>
        <s v="2835" u="1"/>
        <s v="1635" u="1"/>
        <s v="2034" u="1"/>
        <s v="2845" u="1"/>
        <s v="1645" u="1"/>
        <s v="2044" u="1"/>
        <s v="2855" u="1"/>
        <s v="1655" u="1"/>
        <s v="2054" u="1"/>
        <s v="2865" u="1"/>
        <s v="1665" u="1"/>
        <s v="2064" u="1"/>
        <s v="2875" u="1"/>
        <s v="1675" u="1"/>
        <s v="2074" u="1"/>
        <s v="2885" u="1"/>
        <s v="1685" u="1"/>
        <s v="2084" u="1"/>
        <s v="2895" u="1"/>
        <s v="1695" u="1"/>
        <s v="2094" u="1"/>
        <s v="0806" u="1"/>
        <s v="2405" u="1"/>
        <s v="1205" u="1"/>
        <s v="0816" u="1"/>
        <s v="2415" u="1"/>
        <s v="1215" u="1"/>
        <s v="0826" u="1"/>
        <s v="2425" u="1"/>
        <s v="1225" u="1"/>
        <s v="0836" u="1"/>
        <s v="2435" u="1"/>
        <s v="1235" u="1"/>
        <s v="0846" u="1"/>
        <s v="2445" u="1"/>
        <s v="1245" u="1"/>
        <s v="0856" u="1"/>
        <s v="2455" u="1"/>
        <s v="1255" u="1"/>
        <s v="0866" u="1"/>
        <s v="2465" u="1"/>
        <s v="1265" u="1"/>
        <s v="0876" u="1"/>
        <s v="2475" u="1"/>
        <s v="1275" u="1"/>
        <s v="0886" u="1"/>
        <s v="2485" u="1"/>
        <s v="1285" u="1"/>
        <s v="0896" u="1"/>
        <s v="2495" u="1"/>
        <s v="1295" u="1"/>
        <s v="2806" u="1"/>
        <s v="1606" u="1"/>
        <s v="2005" u="1"/>
        <s v="2816" u="1"/>
        <s v="1616" u="1"/>
        <s v="2826" u="1"/>
        <s v="1626" u="1"/>
        <s v="2025" u="1"/>
        <s v="2836" u="1"/>
        <s v="1636" u="1"/>
        <s v="2035" u="1"/>
        <s v="2846" u="1"/>
        <s v="1646" u="1"/>
        <s v="2045" u="1"/>
        <s v="2856" u="1"/>
        <s v="1656" u="1"/>
        <s v="2055" u="1"/>
        <s v="2866" u="1"/>
        <s v="1666" u="1"/>
        <s v="2065" u="1"/>
        <s v="2876" u="1"/>
        <s v="1676" u="1"/>
        <s v="2075" u="1"/>
        <s v="2886" u="1"/>
        <s v="1686" u="1"/>
        <s v="2085" u="1"/>
        <s v="2896" u="1"/>
        <s v="1696" u="1"/>
        <s v="2095" u="1"/>
        <s v="0807" u="1"/>
        <s v="2406" u="1"/>
        <s v="1206" u="1"/>
        <s v="0817" u="1"/>
        <s v="2416" u="1"/>
        <s v="1216" u="1"/>
        <s v="0827" u="1"/>
        <s v="2426" u="1"/>
        <s v="1226" u="1"/>
        <s v="0837" u="1"/>
        <s v="2436" u="1"/>
        <s v="1236" u="1"/>
        <s v="0847" u="1"/>
        <s v="2446" u="1"/>
        <s v="1246" u="1"/>
        <s v="0857" u="1"/>
        <s v="2456" u="1"/>
        <s v="1256" u="1"/>
        <s v="0867" u="1"/>
        <s v="2466" u="1"/>
        <s v="1266" u="1"/>
        <s v="0877" u="1"/>
        <s v="2476" u="1"/>
        <s v="1276" u="1"/>
        <s v="0887" u="1"/>
        <s v="2486" u="1"/>
        <s v="1286" u="1"/>
        <s v="0897" u="1"/>
        <s v="2496" u="1"/>
        <s v="1296" u="1"/>
        <s v="2807" u="1"/>
        <s v="1607" u="1"/>
        <s v="2006" u="1"/>
        <s v="2817" u="1"/>
        <s v="1617" u="1"/>
        <s v="2827" u="1"/>
        <s v="1627" u="1"/>
        <s v="2026" u="1"/>
        <s v="2837" u="1"/>
        <s v="1637" u="1"/>
        <s v="2036" u="1"/>
        <s v="2847" u="1"/>
        <s v="1647" u="1"/>
        <s v="2046" u="1"/>
        <s v="2857" u="1"/>
        <s v="1657" u="1"/>
        <s v="2056" u="1"/>
        <s v="2867" u="1"/>
        <s v="1667" u="1"/>
        <s v="2066" u="1"/>
        <s v="2877" u="1"/>
        <s v="1677" u="1"/>
        <s v="2076" u="1"/>
        <s v="2887" u="1"/>
        <s v="0900" u="1"/>
        <s v="1687" u="1"/>
        <s v="2086" u="1"/>
        <s v="2897" u="1"/>
        <s v="0910" u="1"/>
        <s v="1697" u="1"/>
        <s v="2096" u="1"/>
        <s v="0920" u="1"/>
        <s v="0930" u="1"/>
        <s v="0940" u="1"/>
        <s v="0950" u="1"/>
        <s v="0960" u="1"/>
        <s v="0970" u="1"/>
        <s v="0808" u="1"/>
        <s v="0980" u="1"/>
        <s v="2407" u="1"/>
        <s v="1207" u="1"/>
        <s v="0818" u="1"/>
        <s v="0990" u="1"/>
        <s v="2417" u="1"/>
        <s v="1217" u="1"/>
        <s v="0828" u="1"/>
        <s v="2427" u="1"/>
        <s v="1227" u="1"/>
        <s v="0838" u="1"/>
        <s v="2437" u="1"/>
        <s v="1237" u="1"/>
        <s v="0848" u="1"/>
        <s v="2447" u="1"/>
        <s v="1247" u="1"/>
        <s v="0858" u="1"/>
        <s v="2457" u="1"/>
        <s v="1257" u="1"/>
        <s v="0868" u="1"/>
        <s v="2467" u="1"/>
        <s v="1267" u="1"/>
        <s v="0878" u="1"/>
        <s v="2477" u="1"/>
        <s v="1277" u="1"/>
        <s v="2900" u="1"/>
        <s v="0888" u="1"/>
        <s v="1700" u="1"/>
        <s v="2487" u="1"/>
        <s v="1287" u="1"/>
        <s v="2910" u="1"/>
        <s v="0898" u="1"/>
        <s v="1710" u="1"/>
        <s v="2497" u="1"/>
        <s v="1297" u="1"/>
        <s v="2920" u="1"/>
        <s v="1720" u="1"/>
        <s v="2930" u="1"/>
        <s v="1730" u="1"/>
        <s v="2940" u="1"/>
        <s v="1740" u="1"/>
        <s v="2950" u="1"/>
        <s v="1750" u="1"/>
        <s v="2960" u="1"/>
        <s v="1760" u="1"/>
        <s v="2970" u="1"/>
        <s v="1770" u="1"/>
        <s v="2808" u="1"/>
        <s v="2980" u="1"/>
        <s v="1608" u="1"/>
        <s v="1780" u="1"/>
        <s v="2818" u="1"/>
        <s v="2990" u="1"/>
        <s v="1618" u="1"/>
        <s v="1790" u="1"/>
        <s v="2828" u="1"/>
        <s v="1628" u="1"/>
        <s v="2027" u="1"/>
        <s v="2838" u="1"/>
        <s v="1638" u="1"/>
        <s v="2037" u="1"/>
        <s v="2848" u="1"/>
        <s v="1648" u="1"/>
        <s v="2047" u="1"/>
        <s v="2858" u="1"/>
        <s v="1658" u="1"/>
        <s v="2057" u="1"/>
        <s v="2868" u="1"/>
        <s v="1668" u="1"/>
        <s v="2067" u="1"/>
        <s v="2878" u="1"/>
        <s v="1678" u="1"/>
        <s v="2077" u="1"/>
        <s v="2888" u="1"/>
        <s v="0901" u="1"/>
        <s v="1688" u="1"/>
        <s v="2500" u="1"/>
        <s v="1300" u="1"/>
        <s v="2087" u="1"/>
        <s v="2898" u="1"/>
        <s v="0911" u="1"/>
        <s v="1698" u="1"/>
        <s v="2510" u="1"/>
        <s v="1310" u="1"/>
        <s v="2097" u="1"/>
        <s v="0921" u="1"/>
        <s v="2520" u="1"/>
        <s v="1320" u="1"/>
        <s v="0931" u="1"/>
        <s v="2530" u="1"/>
        <s v="1330" u="1"/>
        <s v="0941" u="1"/>
        <s v="2540" u="1"/>
        <s v="1340" u="1"/>
        <s v="0951" u="1"/>
        <s v="2550" u="1"/>
        <s v="1350" u="1"/>
        <s v="0961" u="1"/>
        <s v="2560" u="1"/>
        <s v="1360" u="1"/>
        <s v="0971" u="1"/>
        <s v="2570" u="1"/>
        <s v="1370" u="1"/>
        <s v="0809" u="1"/>
        <s v="0981" u="1"/>
        <s v="2408" u="1"/>
        <s v="2580" u="1"/>
        <s v="1208" u="1"/>
        <s v="1380" u="1"/>
        <s v="0819" u="1"/>
        <s v="0991" u="1"/>
        <s v="2418" u="1"/>
        <s v="2590" u="1"/>
        <s v="1218" u="1"/>
        <s v="1390" u="1"/>
      </sharedItems>
    </cacheField>
    <cacheField name="idcoleccion" numFmtId="0">
      <sharedItems containsSemiMixedTypes="0" containsString="0" containsNumber="1" containsInteger="1" minValue="140" maxValue="140"/>
    </cacheField>
    <cacheField name="coleccion" numFmtId="0">
      <sharedItems/>
    </cacheField>
    <cacheField name="sector" numFmtId="0">
      <sharedItems/>
    </cacheField>
    <cacheField name="Filtro URL" numFmtId="0">
      <sharedItems containsSemiMixedTypes="0" containsString="0" containsNumber="1" containsInteger="1" minValue="0" maxValue="16"/>
    </cacheField>
    <cacheField name="tema" numFmtId="0">
      <sharedItems count="38">
        <s v="Índice de Producción"/>
        <s v="Carbón"/>
        <s v="Cloruro de Sodio"/>
        <s v="Cobre"/>
        <s v="Hierro"/>
        <s v="Oro"/>
        <s v="Molibdeno"/>
        <s v="Plata"/>
        <s v="Viviendas"/>
        <s v="Superficie Habitacional"/>
        <s v="Superficie No Habitacional"/>
        <s v="Superficie Habitacional y No Habitacional"/>
        <s v="Generación Eléctrica"/>
        <s v="Distribución Eléctrica"/>
        <s v="Índice de Producción Manufacturera"/>
        <s v="Producción Manufacturera"/>
        <s v="Supermercados"/>
        <s v="Precio y Rendimiento"/>
        <s v="Ocupación"/>
        <s v="Parque Vehicular"/>
        <s v="Pórticos y Peajes"/>
        <s v="Carga Marítima"/>
        <s v="Uva"/>
        <s v="Leche"/>
        <s v="Madera"/>
        <s v="Desembarque Artesanal"/>
        <s v="Desembarque Industrial"/>
        <s v="Cosechas Acuícolas"/>
        <s v="Casos Confirmados" u="1"/>
        <s v="Vacunación" u="1"/>
        <s v="Paso a Paso y Vacunación" u="1"/>
        <s v="Exámenes PCR" u="1"/>
        <s v="Activos" u="1"/>
        <s v="Etapas Paso a Paso" u="1"/>
        <s v="Fallecidos" u="1"/>
        <s v="Residencias" u="1"/>
        <s v="Positividad" u="1"/>
        <s v="Paso a Paso y Activos" u="1"/>
      </sharedItems>
    </cacheField>
    <cacheField name="contenido" numFmtId="0">
      <sharedItems count="16">
        <s v="Minería"/>
        <s v="Construcción"/>
        <s v="Electricidad"/>
        <s v="Manufacturas"/>
        <s v="Comercio"/>
        <s v="Turismo"/>
        <s v="Transporte"/>
        <s v="Transporte Carga"/>
        <s v="Silvoagropecuario"/>
        <s v="Pesca"/>
        <s v="Evolución COVID-19" u="1"/>
        <s v="Medidas Sanitarias" u="1"/>
        <s v="Evolución Vacunación" u="1"/>
        <s v="Diagnóstico" u="1"/>
        <s v="Asistencia" u="1"/>
        <s v="Paso a Paso" u="1"/>
      </sharedItems>
    </cacheField>
    <cacheField name="escala" numFmtId="0">
      <sharedItems count="3">
        <s v="País"/>
        <s v="Región"/>
        <s v="Comuna" u="1"/>
      </sharedItems>
    </cacheField>
    <cacheField name="territorio" numFmtId="0">
      <sharedItems count="36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Región del Maule"/>
        <s v="Pirque" u="1"/>
        <s v="Ollagüe" u="1"/>
        <s v="Peñaflor" u="1"/>
        <s v="Coihaique" u="1"/>
        <s v="Padre las Casas" u="1"/>
        <s v="Diego de Almagro" u="1"/>
        <s v="Aisén" u="1"/>
        <s v="Chanco" u="1"/>
        <s v="Doñihue" u="1"/>
        <s v="Llaillay" u="1"/>
        <s v="Torres del Paine" u="1"/>
        <s v="Cunco" u="1"/>
        <s v="Calbuco" u="1"/>
        <s v="Loncoche" u="1"/>
        <s v="Putaendo" u="1"/>
        <s v="Pichilemu" u="1"/>
        <s v="Calle Larga" u="1"/>
        <s v="San Gregorio" u="1"/>
        <s v="Olivar" u="1"/>
        <s v="Lautaro" u="1"/>
        <s v="Lago Ranco" u="1"/>
        <s v="Pudahuel" u="1"/>
        <s v="Treguaco" u="1"/>
        <s v="Río Ibáñez" u="1"/>
        <s v="Santa María" u="1"/>
        <s v="Tomé" u="1"/>
        <s v="Vallenar" u="1"/>
        <s v="Río Bueno" u="1"/>
        <s v="Illapel" u="1"/>
        <s v="Marchihue" u="1"/>
        <s v="Hijuelas" u="1"/>
        <s v="Purranque" u="1"/>
        <s v="Río Verde" u="1"/>
        <s v="Las Cabras" u="1"/>
        <s v="Gorbea" u="1"/>
        <s v="Osorno" u="1"/>
        <s v="Placilla" u="1"/>
        <s v="Tierra Amarilla" u="1"/>
        <s v="Parral" u="1"/>
        <s v="Freirina" u="1"/>
        <s v="La Unión" u="1"/>
        <s v="Rancagua" u="1"/>
        <s v="San Felipe" u="1"/>
        <s v="Constitución" u="1"/>
        <s v="Rauco" u="1"/>
        <s v="Antuco" u="1"/>
        <s v="El Carmen" u="1"/>
        <s v="Punitaqui" u="1"/>
        <s v="San Fabián" u="1"/>
        <s v="La Estrella" u="1"/>
        <s v="Pozo Almonte" u="1"/>
        <s v="Ancud" u="1"/>
        <s v="Caldera" u="1"/>
        <s v="Licantén" u="1"/>
        <s v="Santa Cruz" u="1"/>
        <s v="San Clemente" u="1"/>
        <s v="Pucón" u="1"/>
        <s v="Colina" u="1"/>
        <s v="Yumbel" u="1"/>
        <s v="Pelarco" u="1"/>
        <s v="Tucapel" u="1"/>
        <s v="Coltauco" u="1"/>
        <s v="La Ligua" u="1"/>
        <s v="Pitrufquén" u="1"/>
        <s v="Los Muermos" u="1"/>
        <s v="Máfil" u="1"/>
        <s v="Penco" u="1"/>
        <s v="Melipeuco" u="1"/>
        <s v="Paredones" u="1"/>
        <s v="Cerro Navia" u="1"/>
        <s v="Alto Hospicio" u="1"/>
        <s v="Juan Fernández" u="1"/>
        <s v="Nueva Imperial" u="1"/>
        <s v="Renca" u="1"/>
        <s v="Mulchén" u="1"/>
        <s v="Navidad" u="1"/>
        <s v="Guaitecas" u="1"/>
        <s v="Valparaíso" u="1"/>
        <s v="Chillán Viejo" u="1"/>
        <s v="Macul" u="1"/>
        <s v="Lumaco" u="1"/>
        <s v="Coronel" u="1"/>
        <s v="Cochrane" u="1"/>
        <s v="Hualaihué" u="1"/>
        <s v="Quilicura" u="1"/>
        <s v="Petorca" u="1"/>
        <s v="Puyehue" u="1"/>
        <s v="Chonchi" u="1"/>
        <s v="Hualañé" u="1"/>
        <s v="Chañaral" u="1"/>
        <s v="Paiguano" u="1"/>
        <s v="Providencia" u="1"/>
        <s v="Puerto Octay" u="1"/>
        <s v="Cañete" u="1"/>
        <s v="Casablanca" u="1"/>
        <s v="Lampa" u="1"/>
        <s v="Chillán" u="1"/>
        <s v="Los Lagos" u="1"/>
        <s v="Primavera" u="1"/>
        <s v="La Cisterna" u="1"/>
        <s v="Laguna Blanca" u="1"/>
        <s v="Temuco" u="1"/>
        <s v="Cabrero" u="1"/>
        <s v="Iquique" u="1"/>
        <s v="Mostazal" u="1"/>
        <s v="Mariquina" u="1"/>
        <s v="Lota" u="1"/>
        <s v="Tortel" u="1"/>
        <s v="Hualqui" u="1"/>
        <s v="Contulmo" u="1"/>
        <s v="Timaukel" u="1"/>
        <s v="Galvarino" u="1"/>
        <s v="Curacautín" u="1"/>
        <s v="Los Andes" u="1"/>
        <s v="San Rosendo" u="1"/>
        <s v="Curicó" u="1"/>
        <s v="Vicuña" u="1"/>
        <s v="La Cruz" u="1"/>
        <s v="Los Vilos" u="1"/>
        <s v="Cobquecura" u="1"/>
        <s v="Combarbalá" u="1"/>
        <s v="La Florida" u="1"/>
        <s v="San Rafael" u="1"/>
        <s v="Tirúa" u="1"/>
        <s v="Freire" u="1"/>
        <s v="El Monte" u="1"/>
        <s v="La Pintana" u="1"/>
        <s v="Pica" u="1"/>
        <s v="Tiltil" u="1"/>
        <s v="Coelemu" u="1"/>
        <s v="Valdivia" u="1"/>
        <s v="Pichidegua" u="1"/>
        <s v="María Elena" u="1"/>
        <s v="San Bernardo" u="1"/>
        <s v="Peumo" u="1"/>
        <s v="Molina" u="1"/>
        <s v="Quilaco" u="1"/>
        <s v="Saavedra" u="1"/>
        <s v="Quinta de Tilcoco" u="1"/>
        <s v="Lanco" u="1"/>
        <s v="Huasco" u="1"/>
        <s v="Curacaví" u="1"/>
        <s v="Dalcahue" u="1"/>
        <s v="Melipilla" u="1"/>
        <s v="Peñalolén" u="1"/>
        <s v="San Javier" u="1"/>
        <s v="Paine" u="1"/>
        <s v="Talagante" u="1"/>
        <s v="San Antonio" u="1"/>
        <s v="San Fernando" u="1"/>
        <s v="Viña del Mar"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Talcahuano" u="1"/>
        <s v="Lo Barnechea" u="1"/>
        <s v="Carahue" u="1"/>
        <s v="Colchane" u="1"/>
        <s v="Traiguén" u="1"/>
        <s v="Algarrobo" u="1"/>
        <s v="Cerrillos" u="1"/>
        <s v="Frutillar" u="1"/>
        <s v="Vilcún" u="1"/>
        <s v="Paillaco" u="1"/>
        <s v="Quirihue" u="1"/>
        <s v="Andacollo" u="1"/>
        <s v="Río Claro" u="1"/>
        <s v="Villarrica" u="1"/>
        <s v="Chiguayante" u="1"/>
        <s v="Puerto Montt" u="1"/>
        <s v="Bulnes" u="1"/>
        <s v="Quilleco" u="1"/>
        <s v="Cauquenes" u="1"/>
        <s v="Futaleufú" u="1"/>
        <s v="Vichuquén" u="1"/>
        <s v="Santo Domingo" u="1"/>
        <s v="Limache" u="1"/>
        <s v="Empedrado" u="1"/>
        <s v="Portezuelo" u="1"/>
        <s v="San Miguel" u="1"/>
        <s v="Purén" u="1"/>
        <s v="Coquimbo" u="1"/>
        <s v="Pelluhue" u="1"/>
        <s v="Rinconada" u="1"/>
        <s v="Villa Alemana" u="1"/>
        <s v="Pinto" u="1"/>
        <s v="Fresia" u="1"/>
        <s v="Pemuco" u="1"/>
        <s v="Curarrehue" u="1"/>
        <s v="Buin" u="1"/>
        <s v="Lebu" u="1"/>
        <s v="Camiña" u="1"/>
        <s v="Quellón" u="1"/>
        <s v="Romeral" u="1"/>
        <s v="Angol" u="1"/>
        <s v="Pencahue" u="1"/>
        <s v="Victoria" u="1"/>
        <s v="Quinta Normal" u="1"/>
        <s v="Rengo" u="1"/>
        <s v="Canela" u="1"/>
        <s v="Nogales" u="1"/>
        <s v="Conchalí" u="1"/>
        <s v="Cartagena" u="1"/>
        <s v="Antofagasta" u="1"/>
        <s v="Monte Patria" u="1"/>
        <s v="Alhué" u="1"/>
        <s v="Arica" u="1"/>
        <s v="Calera" u="1"/>
        <s v="Malloa" u="1"/>
        <s v="El Tabo" u="1"/>
        <s v="Florida" u="1"/>
        <s v="Hualpén" u="1"/>
        <s v="Perquenco" u="1"/>
        <s v="Salamanca" u="1"/>
        <s v="Mejillones" u="1"/>
        <s v="San Carlos" u="1"/>
        <s v="Curaco de Vélez" u="1"/>
        <s v="Negrete" u="1"/>
        <s v="Quillota" u="1"/>
        <s v="O'Higgins" u="1"/>
        <s v="Panquehue" u="1"/>
        <s v="Puerto Varas" u="1"/>
        <s v="Maule" u="1"/>
        <s v="Arauco"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Tocopilla" u="1"/>
        <s v="Chile Chico" u="1"/>
        <s v="Quemchi" u="1"/>
        <s v="Quinchao" u="1"/>
        <s v="Chimbarongo" u="1"/>
        <s v="Putre" u="1"/>
        <s v="Concón" u="1"/>
        <s v="Ovalle" u="1"/>
        <s v="Palena" u="1"/>
        <s v="Toltén" u="1"/>
        <s v="Futrono" u="1"/>
        <s v="Collipulli" u="1"/>
        <s v="Los Alamos" u="1"/>
        <s v="Punta Arenas" u="1"/>
        <s v="Ercilla" u="1"/>
        <s v="Camarones" u="1"/>
        <s v="Curanilahue" u="1"/>
        <s v="San Vicente" u="1"/>
        <s v="Requínoa" u="1"/>
        <s v="Zapallar" u="1"/>
        <s v="Puchuncaví" u="1"/>
        <s v="Panguipulli" u="1"/>
        <s v="Calera de Tango" u="1"/>
        <s v="Cholchol" u="1"/>
        <s v="Villa Alegre" u="1"/>
        <s v="Sagrada Familia" u="1"/>
        <s v="Calama" u="1"/>
        <s v="Curepto" u="1"/>
        <s v="San Pedro" u="1"/>
        <s v="Copiapó" u="1"/>
        <s v="Santiago" u="1"/>
        <s v="Graneros" u="1"/>
        <s v="Litueche" u="1"/>
        <s v="Lo Espejo" u="1"/>
        <s v="Puente Alto" u="1"/>
        <s v="Río Negro" u="1"/>
        <s v="Isla de Maipo" u="1"/>
        <s v="Santa Bárbara" u="1"/>
        <s v="Cabo de Hornos" u="1"/>
        <s v="Maipú" u="1"/>
        <s v="Yungay" u="1"/>
        <s v="Recoleta" u="1"/>
        <s v="Los Angeles" u="1"/>
        <s v="Coinco" u="1"/>
        <s v="Chépica" u="1"/>
        <s v="La Reina" u="1"/>
        <s v="La Higuera" u="1"/>
        <s v="Las Condes" u="1"/>
        <s v="María Pinto" u="1"/>
        <s v="Padre Hurtado" u="1"/>
        <s v="Talca" u="1"/>
        <s v="Cisnes" u="1"/>
        <s v="General Lagos" u="1"/>
        <s v="Teno" u="1"/>
        <s v="Peralillo" u="1"/>
        <s v="San Esteban" u="1"/>
        <s v="San José de Maipo" u="1"/>
        <s v="San Pedro de Atacama" u="1"/>
        <s v="Lolol" u="1"/>
        <s v="Corral" u="1"/>
        <s v="Ninhue" u="1"/>
        <s v="Linares" u="1"/>
        <s v="Alto del Carmen" u="1"/>
        <s v="Codegua" u="1"/>
        <s v="Quintero" u="1"/>
        <s v="Alto Biobío" u="1"/>
        <s v="Castro" u="1"/>
        <s v="El Bosque" u="1"/>
        <s v="La Serena" u="1"/>
        <s v="Nacimiento" u="1"/>
        <s v="Machalí" u="1"/>
        <s v="Independencia" u="1"/>
        <s v="Yerbas Buenas" u="1"/>
      </sharedItems>
    </cacheField>
    <cacheField name="Filtro Integrado" numFmtId="0">
      <sharedItems/>
    </cacheField>
    <cacheField name="Muestra" numFmtId="0">
      <sharedItems/>
    </cacheField>
    <cacheField name="temporalidad" numFmtId="0">
      <sharedItems/>
    </cacheField>
    <cacheField name="unidad_medida" numFmtId="0">
      <sharedItems/>
    </cacheField>
    <cacheField name="fuente" numFmtId="0">
      <sharedItems/>
    </cacheField>
    <cacheField name="titulo" numFmtId="0">
      <sharedItems count="4218">
        <s v="Evolución del Índice de Producción Minera a escala Nacional - Chile, durante el Periodo 2014-2021 (mensual)"/>
        <s v="Evolución del Índice de Producción Minera en la Región de Tarapacá, durante el Periodo 2014-2021 (mensual)"/>
        <s v="Evolución del Índice de Producción Minera en la Región de Antofagasta, durante el Periodo 2014-2021 (mensual)"/>
        <s v="Evolución del Índice de Producción Minera en la Región de Atacama, durante el Periodo 2014-2021 (mensual)"/>
        <s v="Evolución del Índice de Producción Minera en la Región de Coquimbo, durante el Periodo 2014-2021 (mensual)"/>
        <s v="Evolución del Índice de Producción de Minería Metálica a escala Nacional - Chile, durante el Periodo 2014-2021 (mensual)"/>
        <s v="Evolución del Índice de Producción de Minería No Metálica a escala Nacional - Chile, durante el Periodo 2014-2021 (mensual)"/>
        <s v="Evolución de la Producción de Carbón a Escala Nacional Chile, durante el Periodo 2014-2021 (mensual)"/>
        <s v="Evolución de la Producción de Cloruro de Sodio a Escala Nacional Chile, durante el Periodo 2014-2021 (mensual)"/>
        <s v="Evolución de la Producción de Cobre a Escala Nacional Chile, durante el Periodo 2014-2021 (mensual)"/>
        <s v="Evolución de la Producción de Cobre en la Región de Tarapacá, durante el Periodo 2014-2021 (mensual)"/>
        <s v="Evolución de la Producción de Cobre en la Región de Antofagasta, durante el Periodo 2014-2021 (mensual)"/>
        <s v="Evolución de la Producción de Cobre en la Región de Atacama, durante el Periodo 2014-2021 (mensual)"/>
        <s v="Evolución de la Producción de Cobre en la Región de Coquimbo, durante el Periodo 2014-2021 (mensual)"/>
        <s v="Evolución de la Producción de Cobre en la Región de Valparaíso, durante el Periodo 2014-2021 (mensual)"/>
        <s v="Evolución de la Producción de Hierro a Escala Nacional Chile, durante el Periodo 2014-2021 (mensual)"/>
        <s v="Evolución de la Producción de Oro a Escala Nacional Chile, durante el Periodo 2014-2021 (mensual)"/>
        <s v="Evolución de la Producción de Oro a Escala Nacional Región de Antofagasta, durante el Periodo 2014-2021 (mensual)"/>
        <s v="Evolución de la Producción de Oro a Escala Nacional Región de Atacama, durante el Periodo 2014-2021 (mensual)"/>
        <s v="Evolución de la Producción de Oro a Escala Nacional Región de Coquimbo, durante el Periodo 2014-2021 (mensual)"/>
        <s v="Evolución de la Producción de Molibdeno a Escala Nacional Chile, durante el Periodo 2014-2021 (mensual)"/>
        <s v="Evolución de la Producción de Plata a Escala Nacional Chile, durante el Periodo 2014-2021 (mensual)"/>
        <s v="Evolución de la Producción de Plata para la Región de Antofagasta, durante el Periodo 2014-2021 (mensual)"/>
        <s v="Evolución de la Producción de Plata para la Región de Atacama, durante el Periodo 2014-2021 (mensual)"/>
        <s v="Evolución de la Producción de Plata para la Región de Coquimbo, durante el Periodo 2014-2021 (mensual)"/>
        <s v="Evolución de la Producción de Plata para la Región de Valparaíso, durante el Periodo 2014-2021 (mensual)"/>
        <s v="Evolución Mensual del Número de Viviendas Autorizadas para Construcción a Escala Nacional"/>
        <s v="Evolución Mensual del Número de Viviendas Autorizadas para Construcción en la Región de Tarapacá"/>
        <s v="Evolución Mensual del Número de Viviendas Autorizadas para Construcción en la Región de Antofagasta"/>
        <s v="Evolución Mensual del Número de Viviendas Autorizadas para Construcción en la Región de Atacama"/>
        <s v="Evolución Mensual del Número de Viviendas Autorizadas para Construcción en la Región de Coquimbo"/>
        <s v="Evolución Mensual del Número de Viviendas Autorizadas para Construcción en la Región de Valparaíso"/>
        <s v="Evolución Mensual del Número de Viviendas Autorizadas para Construcción en la Región de O'Higgins"/>
        <s v="Evolución Mensual del Número de Viviendas Autorizadas para Construcción en la Región de Maule"/>
        <s v="Evolución Mensual del Número de Viviendas Autorizadas para Construcción en la Región del Biobío"/>
        <s v="Evolución Mensual del Número de Viviendas Autorizadas para Construcción en la Región de La Araucanía"/>
        <s v="Evolución Mensual del Número de Viviendas Autorizadas para Construcción en la Región de Los Lagos"/>
        <s v="Evolución Mensual del Número de Viviendas Autorizadas para Construcción en la Región de Aysén"/>
        <s v="Evolución Mensual del Número de Viviendas Autorizadas para Construcción en la Región de Magallanes"/>
        <s v="Evolución Mensual del Número de Viviendas Autorizadas para Construcción en la Región Metropolitana"/>
        <s v="Evolución Mensual del Número de Viviendas Autorizadas para Construcción en la Región de Los Ríos"/>
        <s v="Evolución Mensual del Número de Viviendas Autorizadas para Construcción en la Región de Arica y Parinacota"/>
        <s v="Evolución Mensual del Número de Viviendas Autorizadas para Construcción en la Región de Ñuble"/>
        <s v="Evolución de la Superficie de las solicitudes de edificación Habitacional autorizada para construcción a Escala Nacional"/>
        <s v="Evolución de la Superficie de las solicitudes de edificación Habitacional autorizada para construcción en la Región de Tarapacá"/>
        <s v="Evolución de la Superficie de las solicitudes de edificación Habitacional autorizada para construcción en la Región de Antofagasta"/>
        <s v="Evolución de la Superficie de las solicitudes de edificación Habitacional autorizada para construcción en la Región de Atacama"/>
        <s v="Evolución de la Superficie de las solicitudes de edificación Habitacional autorizada para construcción en la Región de Coquimbo"/>
        <s v="Evolución de la Superficie de las solicitudes de edificación Habitacional autorizada para construcción en la Región de Valparaíso"/>
        <s v="Evolución de la Superficie de las solicitudes de edificación Habitacional autorizada para construcción en la Región de O'Higgins"/>
        <s v="Evolución de la Superficie de las solicitudes de edificación Habitacional autorizada para construcción en la Región de Maule"/>
        <s v="Evolución de la Superficie de las solicitudes de edificación Habitacional autorizada para construcción en la Región del Biobío"/>
        <s v="Evolución de la Superficie de las solicitudes de edificación Habitacional autorizada para construcción en la Región de La Araucanía"/>
        <s v="Evolución de la Superficie de las solicitudes de edificación Habitacional autorizada para construcción en la Región de Los Lagos"/>
        <s v="Evolución de la Superficie de las solicitudes de edificación Habitacional autorizada para construcción en la Región de Aysén"/>
        <s v="Evolución de la Superficie de las solicitudes de edificación Habitacional autorizada para construcción en la Región de Magallanes"/>
        <s v="Evolución de la Superficie de las solicitudes de edificación Habitacional autorizada para construcción en la Región Metropolitana"/>
        <s v="Evolución de la Superficie de las solicitudes de edificación Habitacional autorizada para construcción en la Región de Los Ríos"/>
        <s v="Evolución de la Superficie de las solicitudes de edificación Habitacional autorizada para construcción en la Región de Arica y Parinacota"/>
        <s v="Evolución de la Superficie de las solicitudes de edificación Habitacional autorizada para construcción en la Región de Ñuble"/>
        <s v="Evolución de la Superficie de las solicitudes de edificación Habitacional autorizada para construcción de Obras Nuevas a Escala Nacional"/>
        <s v="Evolución de la Superficie de las solicitudes de edificación Habitacional autorizada para construcción de Obras Nuevas en la Región de Tarapacá"/>
        <s v="Evolución de la Superficie de las solicitudes de edificación Habitacional autorizada para construcción de Obras Nuevas en la Región de Antofagasta"/>
        <s v="Evolución de la Superficie de las solicitudes de edificación Habitacional autorizada para construcción de Obras Nuevas en la Región de Atacama"/>
        <s v="Evolución de la Superficie de las solicitudes de edificación Habitacional autorizada para construcción de Obras Nuevas en la Región de Coquimbo"/>
        <s v="Evolución de la Superficie de las solicitudes de edificación Habitacional autorizada para construcción de Obras Nuevas en la Región de Valparaíso"/>
        <s v="Evolución de la Superficie de las solicitudes de edificación Habitacional autorizada para construcción de Obras Nuevas en la Región de O'Higgins"/>
        <s v="Evolución de la Superficie de las solicitudes de edificación Habitacional autorizada para construcción de Obras Nuevas en la Región de Maule"/>
        <s v="Evolución de la Superficie de las solicitudes de edificación Habitacional autorizada para construcción de Obras Nuevas en la Región del Biobío"/>
        <s v="Evolución de la Superficie de las solicitudes de edificación Habitacional autorizada para construcción de Obras Nuevas en la Región de La Araucanía"/>
        <s v="Evolución de la Superficie de las solicitudes de edificación Habitacional autorizada para construcción de Obras Nuevas en la Región de Los Lagos"/>
        <s v="Evolución de la Superficie de las solicitudes de edificación Habitacional autorizada para construcción de Obras Nuevas en la Región de Aysén"/>
        <s v="Evolución de la Superficie de las solicitudes de edificación Habitacional autorizada para construcción de Obras Nuevas en la Región de Magallanes"/>
        <s v="Evolución de la Superficie de las solicitudes de edificación Habitacional autorizada para construcción de Obras Nuevas en la Región Metropolitana"/>
        <s v="Evolución de la Superficie de las solicitudes de edificación Habitacional autorizada para construcción de Obras Nuevas en la Región de Los Ríos"/>
        <s v="Evolución de la Superficie de las solicitudes de edificación Habitacional autorizada para construcción de Obras Nuevas en la Región de Arica y Parinacota"/>
        <s v="Evolución de la Superficie de las solicitudes de edificación Habitacional autorizada para construcción de Obras Nuevas en la Región de Ñuble"/>
        <s v="Evolución de la Superficie de las solicitudes de edificación Habitacional autorizada para construcción de Ampliaciones a Escala Nacional"/>
        <s v="Evolución de la Superficie de las solicitudes de edificación Habitacional autorizada para construcción de Ampliaciones en la Región de Tarapacá"/>
        <s v="Evolución de la Superficie de las solicitudes de edificación Habitacional autorizada para construcción de Ampliaciones en la Región de Antofagasta"/>
        <s v="Evolución de la Superficie de las solicitudes de edificación Habitacional autorizada para construcción de Ampliaciones en la Región de Atacama"/>
        <s v="Evolución de la Superficie de las solicitudes de edificación Habitacional autorizada para construcción de Ampliaciones en la Región de Coquimbo"/>
        <s v="Evolución de la Superficie de las solicitudes de edificación Habitacional autorizada para construcción de Ampliaciones en la Región de Valparaíso"/>
        <s v="Evolución de la Superficie de las solicitudes de edificación Habitacional autorizada para construcción de Ampliaciones en la Región de O'Higgins"/>
        <s v="Evolución de la Superficie de las solicitudes de edificación Habitacional autorizada para construcción de Ampliaciones en la Región de Maule"/>
        <s v="Evolución de la Superficie de las solicitudes de edificación Habitacional autorizada para construcción de Ampliaciones en la Región del Biobío"/>
        <s v="Evolución de la Superficie de las solicitudes de edificación Habitacional autorizada para construcción de Ampliaciones en la Región de La Araucanía"/>
        <s v="Evolución de la Superficie de las solicitudes de edificación Habitacional autorizada para construcción de Ampliaciones en la Región de Los Lagos"/>
        <s v="Evolución de la Superficie de las solicitudes de edificación Habitacional autorizada para construcción de Ampliaciones en la Región de Aysén"/>
        <s v="Evolución de la Superficie de las solicitudes de edificación Habitacional autorizada para construcción de Ampliaciones en la Región de Magallanes"/>
        <s v="Evolución de la Superficie de las solicitudes de edificación Habitacional autorizada para construcción de Ampliaciones en la Región Metropolitana"/>
        <s v="Evolución de la Superficie de las solicitudes de edificación Habitacional autorizada para construcción de Ampliaciones en la Región de Los Ríos"/>
        <s v="Evolución de la Superficie de las solicitudes de edificación Habitacional autorizada para construcción de Ampliaciones en la Región de Arica y Parinacota"/>
        <s v="Evolución de la Superficie de las solicitudes de edificación Habitacional autorizada para construcción de Ampliaciones en la Región de Ñuble"/>
        <s v="Evolución de la Superficie de las solicitudes de edificación No Habitacional autorizada para construcción a Escala Nacional"/>
        <s v="Evolución de la Superficie de las solicitudes de edificación No Habitacional autorizada para construcción en la Región de Tarapacá"/>
        <s v="Evolución de la Superficie de las solicitudes de edificación No Habitacional autorizada para construcción en la Región de Antofagasta"/>
        <s v="Evolución de la Superficie de las solicitudes de edificación No Habitacional autorizada para construcción en la Región de Atacama"/>
        <s v="Evolución de la Superficie de las solicitudes de edificación No Habitacional autorizada para construcción en la Región de Coquimbo"/>
        <s v="Evolución de la Superficie de las solicitudes de edificación No Habitacional autorizada para construcción en la Región de Valparaíso"/>
        <s v="Evolución de la Superficie de las solicitudes de edificación No Habitacional autorizada para construcción en la Región de O'Higgins"/>
        <s v="Evolución de la Superficie de las solicitudes de edificación No Habitacional autorizada para construcción en la Región de Maule"/>
        <s v="Evolución de la Superficie de las solicitudes de edificación No Habitacional autorizada para construcción en la Región del Biobío"/>
        <s v="Evolución de la Superficie de las solicitudes de edificación No Habitacional autorizada para construcción en la Región de La Araucanía"/>
        <s v="Evolución de la Superficie de las solicitudes de edificación No Habitacional autorizada para construcción en la Región de Los Lagos"/>
        <s v="Evolución de la Superficie de las solicitudes de edificación No Habitacional autorizada para construcción en la Región de Aysén"/>
        <s v="Evolución de la Superficie de las solicitudes de edificación No Habitacional autorizada para construcción en la Región de Magallanes"/>
        <s v="Evolución de la Superficie de las solicitudes de edificación No Habitacional autorizada para construcción en la Región Metropolitana"/>
        <s v="Evolución de la Superficie de las solicitudes de edificación No Habitacional autorizada para construcción en la Región de Los Ríos"/>
        <s v="Evolución de la Superficie de las solicitudes de edificación No Habitacional autorizada para construcción en la Región de Arica y Parinacota"/>
        <s v="Evolución de la Superficie de las solicitudes de edificación No Habitacional autorizada para construcción en la Región de Ñuble"/>
        <s v="Evolución de la Superficie de las solicitudes de edificación No Habitacional autorizada para construcción Obras Nuevas de la industria, comercio y establecimientos financieros (ICEF) a Escala Nacional"/>
        <s v="Evolución de la Superficie de las solicitudes de edificación No Habitacional autorizada para construcción Obras Nuevas de la industria, comercio y establecimientos financieros (ICEF) en la Región de Tarapacá"/>
        <s v="Evolución de la Superficie de las solicitudes de edificación No Habitacional autorizada para construcción Obras Nuevas de la industria, comercio y establecimientos financieros (ICEF) en la Región de Antofagasta"/>
        <s v="Evolución de la Superficie de las solicitudes de edificación No Habitacional autorizada para construcción Obras Nuevas de la industria, comercio y establecimientos financieros (ICEF) en la Región de Atacama"/>
        <s v="Evolución de la Superficie de las solicitudes de edificación No Habitacional autorizada para construcción Obras Nuevas de la industria, comercio y establecimientos financieros (ICEF) en la Región de Coquimbo"/>
        <s v="Evolución de la Superficie de las solicitudes de edificación No Habitacional autorizada para construcción Obras Nuevas de la industria, comercio y establecimientos financieros (ICEF) en la Región de Valparaíso"/>
        <s v="Evolución de la Superficie de las solicitudes de edificación No Habitacional autorizada para construcción Obras Nuevas de la industria, comercio y establecimientos financieros (ICEF) en la Región de O'Higgins"/>
        <s v="Evolución de la Superficie de las solicitudes de edificación No Habitacional autorizada para construcción Obras Nuevas de la industria, comercio y establecimientos financieros (ICEF) en la Región de Maule"/>
        <s v="Evolución de la Superficie de las solicitudes de edificación No Habitacional autorizada para construcción Obras Nuevas de la industria, comercio y establecimientos financieros (ICEF) en la Región del Biobío"/>
        <s v="Evolución de la Superficie de las solicitudes de edificación No Habitacional autorizada para construcción Obras Nuevas de la industria, comercio y establecimientos financieros (ICEF) en la Región de La Araucanía"/>
        <s v="Evolución de la Superficie de las solicitudes de edificación No Habitacional autorizada para construcción Obras Nuevas de la industria, comercio y establecimientos financieros (ICEF) en la Región de Los Lagos"/>
        <s v="Evolución de la Superficie de las solicitudes de edificación No Habitacional autorizada para construcción Obras Nuevas de la industria, comercio y establecimientos financieros (ICEF) en la Región de Aysén"/>
        <s v="Evolución de la Superficie de las solicitudes de edificación No Habitacional autorizada para construcción Obras Nuevas de la industria, comercio y establecimientos financieros (ICEF) en la Región de Magallanes"/>
        <s v="Evolución de la Superficie de las solicitudes de edificación No Habitacional autorizada para construcción Obras Nuevas de la industria, comercio y establecimientos financieros (ICEF) en la Región Metropolitana"/>
        <s v="Evolución de la Superficie de las solicitudes de edificación No Habitacional autorizada para construcción Obras Nuevas de la industria, comercio y establecimientos financieros (ICEF) en la Región de Los Ríos"/>
        <s v="Evolución de la Superficie de las solicitudes de edificación No Habitacional autorizada para construcción Obras Nuevas de la industria, comercio y establecimientos financieros (ICEF) en la Región de Arica y Parinacota"/>
        <s v="Evolución de la Superficie de las solicitudes de edificación No Habitacional autorizada para construcción Obras Nuevas de la industria, comercio y establecimientos financieros (ICEF) en la Región de Ñuble"/>
        <s v="Evolución de la Superficie de las solicitudes de edificación No Habitacional autorizada para construcción de Ampliaciones de la industria, comercio y establecimientos financieros (ICEF) a Escala Nacional"/>
        <s v="Evolución de la Superficie de las solicitudes de edificación No Habitacional autorizada para construcción de Ampliaciones de la industria, comercio y establecimientos financieros (ICEF) en la Región de Tarapacá"/>
        <s v="Evolución de la Superficie de las solicitudes de edificación No Habitacional autorizada para construcción de Ampliaciones de la industria, comercio y establecimientos financieros (ICEF) en la Región de Antofagasta"/>
        <s v="Evolución de la Superficie de las solicitudes de edificación No Habitacional autorizada para construcción de Ampliaciones de la industria, comercio y establecimientos financieros (ICEF) en la Región de Atacama"/>
        <s v="Evolución de la Superficie de las solicitudes de edificación No Habitacional autorizada para construcción de Ampliaciones de la industria, comercio y establecimientos financieros (ICEF) en la Región de Coquimbo"/>
        <s v="Evolución de la Superficie de las solicitudes de edificación No Habitacional autorizada para construcción de Ampliaciones de la industria, comercio y establecimientos financieros (ICEF) en la Región de Valparaíso"/>
        <s v="Evolución de la Superficie de las solicitudes de edificación No Habitacional autorizada para construcción de Ampliaciones de la industria, comercio y establecimientos financieros (ICEF) en la Región de O'Higgins"/>
        <s v="Evolución de la Superficie de las solicitudes de edificación No Habitacional autorizada para construcción de Ampliaciones de la industria, comercio y establecimientos financieros (ICEF) en la Región de Maule"/>
        <s v="Evolución de la Superficie de las solicitudes de edificación No Habitacional autorizada para construcción de Ampliaciones de la industria, comercio y establecimientos financieros (ICEF) en la Región del Biobío"/>
        <s v="Evolución de la Superficie de las solicitudes de edificación No Habitacional autorizada para construcción de Ampliaciones de la industria, comercio y establecimientos financieros (ICEF) en la Región de La Araucanía"/>
        <s v="Evolución de la Superficie de las solicitudes de edificación No Habitacional autorizada para construcción de Ampliaciones de la industria, comercio y establecimientos financieros (ICEF) en la Región de Los Lagos"/>
        <s v="Evolución de la Superficie de las solicitudes de edificación No Habitacional autorizada para construcción de Ampliaciones de la industria, comercio y establecimientos financieros (ICEF) en la Región de Aysén"/>
        <s v="Evolución de la Superficie de las solicitudes de edificación No Habitacional autorizada para construcción de Ampliaciones de la industria, comercio y establecimientos financieros (ICEF) en la Región de Magallanes"/>
        <s v="Evolución de la Superficie de las solicitudes de edificación No Habitacional autorizada para construcción de Ampliaciones de la industria, comercio y establecimientos financieros (ICEF) en la Región Metropolitana"/>
        <s v="Evolución de la Superficie de las solicitudes de edificación No Habitacional autorizada para construcción de Ampliaciones de la industria, comercio y establecimientos financieros (ICEF) en la Región de Los Ríos"/>
        <s v="Evolución de la Superficie de las solicitudes de edificación No Habitacional autorizada para construcción de Ampliaciones de la industria, comercio y establecimientos financieros (ICEF) en la Región de Arica y Parinacota"/>
        <s v="Evolución de la Superficie de las solicitudes de edificación No Habitacional autorizada para construcción de Ampliaciones de la industria, comercio y establecimientos financieros (ICEF) en la Región de Ñuble"/>
        <s v="Evolución de la Superficie de las solicitudes de edificación No Habitacional autorizada para construcción de Obras Nuevas de Servicios a Escala Nacional"/>
        <s v="Evolución de la Superficie de las solicitudes de edificación No Habitacional autorizada para construcción de  Obras Nuevas de Servicios en la Región de Tarapacá"/>
        <s v="Evolución de la Superficie de las solicitudes de edificación No Habitacional autorizada para construcción de  Obras Nuevas de Servicios en la Región de Antofagasta"/>
        <s v="Evolución de la Superficie de las solicitudes de edificación No Habitacional autorizada para construcción de  Obras Nuevas de Servicios en la Región de Atacama"/>
        <s v="Evolución de la Superficie de las solicitudes de edificación No Habitacional autorizada para construcción de  Obras Nuevas de Servicios en la Región de Coquimbo"/>
        <s v="Evolución de la Superficie de las solicitudes de edificación No Habitacional autorizada para construcción de  Obras Nuevas de Servicios en la Región de Valparaíso"/>
        <s v="Evolución de la Superficie de las solicitudes de edificación No Habitacional autorizada para construcción de  Obras Nuevas de Servicios en la Región de O'Higgins"/>
        <s v="Evolución de la Superficie de las solicitudes de edificación No Habitacional autorizada para construcción de  Obras Nuevas de Servicios en la Región de Maule"/>
        <s v="Evolución de la Superficie de las solicitudes de edificación No Habitacional autorizada para construcción de  Obras Nuevas de Servicios en la Región del Biobío"/>
        <s v="Evolución de la Superficie de las solicitudes de edificación No Habitacional autorizada para construcción de  Obras Nuevas de Servicios en la Región de La Araucanía"/>
        <s v="Evolución de la Superficie de las solicitudes de edificación No Habitacional autorizada para construcción de  Obras Nuevas de Servicios en la Región de Los Lagos"/>
        <s v="Evolución de la Superficie de las solicitudes de edificación No Habitacional autorizada para construcción de  Obras Nuevas de Servicios en la Región de Aysén"/>
        <s v="Evolución de la Superficie de las solicitudes de edificación No Habitacional autorizada para construcción de  Obras Nuevas de Servicios en la Región de Magallanes"/>
        <s v="Evolución de la Superficie de las solicitudes de edificación No Habitacional autorizada para construcción de  Obras Nuevas de Servicios en la Región Metropolitana"/>
        <s v="Evolución de la Superficie de las solicitudes de edificación No Habitacional autorizada para construcción de  Obras Nuevas de Servicios en la Región de Los Ríos"/>
        <s v="Evolución de la Superficie de las solicitudes de edificación No Habitacional autorizada para construcción de  Obras Nuevas de Servicios en la Región de Arica y Parinacota"/>
        <s v="Evolución de la Superficie de las solicitudes de edificación No Habitacional autorizada para construcción de  Obras Nuevas de Servicios en la Región de Ñuble"/>
        <s v="Evolución de la Superficie de las solicitudes de edificación No Habitacional autorizada para construcción de Ampliaciones de Servicios a Escala Nacional"/>
        <s v="Evolución de la Superficie de las solicitudes de edificación No Habitacional autorizada para construcción de  Ampliaciones de Servicios en la Región de Tarapacá"/>
        <s v="Evolución de la Superficie de las solicitudes de edificación No Habitacional autorizada para construcción de  Ampliaciones de Servicios en la Región de Antofagasta"/>
        <s v="Evolución de la Superficie de las solicitudes de edificación No Habitacional autorizada para construcción de  Ampliaciones de Servicios en la Región de Atacama"/>
        <s v="Evolución de la Superficie de las solicitudes de edificación No Habitacional autorizada para construcción de  Ampliaciones de Servicios en la Región de Coquimbo"/>
        <s v="Evolución de la Superficie de las solicitudes de edificación No Habitacional autorizada para construcción de  Ampliaciones de Servicios en la Región de Valparaíso"/>
        <s v="Evolución de la Superficie de las solicitudes de edificación No Habitacional autorizada para construcción de  Ampliaciones de Servicios en la Región de O'Higgins"/>
        <s v="Evolución de la Superficie de las solicitudes de edificación No Habitacional autorizada para construcción de  Ampliaciones de Servicios en la Región de Maule"/>
        <s v="Evolución de la Superficie de las solicitudes de edificación No Habitacional autorizada para construcción de  Ampliaciones de Servicios en la Región del Biobío"/>
        <s v="Evolución de la Superficie de las solicitudes de edificación No Habitacional autorizada para construcción de  Ampliaciones de Servicios en la Región de La Araucanía"/>
        <s v="Evolución de la Superficie de las solicitudes de edificación No Habitacional autorizada para construcción de  Ampliaciones de Servicios en la Región de Los Lagos"/>
        <s v="Evolución de la Superficie de las solicitudes de edificación No Habitacional autorizada para construcción de  Ampliaciones de Servicios en la Región de Aysén"/>
        <s v="Evolución de la Superficie de las solicitudes de edificación No Habitacional autorizada para construcción de  Ampliaciones de Servicios en la Región de Magallanes"/>
        <s v="Evolución de la Superficie de las solicitudes de edificación No Habitacional autorizada para construcción de  Ampliaciones de Servicios en la Región Metropolitana"/>
        <s v="Evolución de la Superficie de las solicitudes de edificación No Habitacional autorizada para construcción de  Ampliaciones de Servicios en la Región de Los Ríos"/>
        <s v="Evolución de la Superficie de las solicitudes de edificación No Habitacional autorizada para construcción de  Ampliaciones de Servicios en la Región de Arica y Parinacota"/>
        <s v="Evolución de la Superficie de las solicitudes de edificación No Habitacional autorizada para construcción de  Ampliaciones de Servicios en la Región de Ñuble"/>
        <s v="Evolución de la Superficie de las solicitudes de edificación No Habitacional autorizada para construcción obras nuevas y ampliaciones de la industria, comercio y establecimientos financieros (ICEF) a Escala Nacional"/>
        <s v="Evolución de la Superficie de las solicitudes de edificación No Habitacional autorizada para construcción de obras nuevas y ampliaciones de la industria, comercio y establecimientos financieros (ICEF) en la Región de Tarapacá"/>
        <s v="Evolución de la Superficie de las solicitudes de edificación No Habitacional autorizada para construcción de obras nuevas y ampliaciones de la industria, comercio y establecimientos financieros (ICEF) en la Región de Antofagasta"/>
        <s v="Evolución de la Superficie de las solicitudes de edificación No Habitacional autorizada para construcción de obras nuevas y ampliaciones de la industria, comercio y establecimientos financieros (ICEF) en la Región de Atacama"/>
        <s v="Evolución de la Superficie de las solicitudes de edificación No Habitacional autorizada para construcción de obras nuevas y ampliaciones de la industria, comercio y establecimientos financieros (ICEF) en la Región de Coquimbo"/>
        <s v="Evolución de la Superficie de las solicitudes de edificación No Habitacional autorizada para construcción de obras nuevas y ampliaciones de la industria, comercio y establecimientos financieros (ICEF) en la Región de Valparaíso"/>
        <s v="Evolución de la Superficie de las solicitudes de edificación No Habitacional autorizada para construcción de obras nuevas y ampliaciones de la industria, comercio y establecimientos financieros (ICEF) en la Región de O'Higgins"/>
        <s v="Evolución de la Superficie de las solicitudes de edificación No Habitacional autorizada para construcción de obras nuevas y ampliaciones de la industria, comercio y establecimientos financieros (ICEF) en la Región de Maule"/>
        <s v="Evolución de la Superficie de las solicitudes de edificación No Habitacional autorizada para construcción de obras nuevas y ampliaciones de la industria, comercio y establecimientos financieros (ICEF) en la Región del Biobío"/>
        <s v="Evolución de la Superficie de las solicitudes de edificación No Habitacional autorizada para construcción de obras nuevas y ampliaciones de la industria, comercio y establecimientos financieros (ICEF) en la Región de La Araucanía"/>
        <s v="Evolución de la Superficie de las solicitudes de edificación No Habitacional autorizada para construcción de obras nuevas y ampliaciones de la industria, comercio y establecimientos financieros (ICEF) en la Región de Los Lagos"/>
        <s v="Evolución de la Superficie de las solicitudes de edificación No Habitacional autorizada para construcción de obras nuevas y ampliaciones de la industria, comercio y establecimientos financieros (ICEF) en la Región de Aysén"/>
        <s v="Evolución de la Superficie de las solicitudes de edificación No Habitacional autorizada para construcción de obras nuevas y ampliaciones de la industria, comercio y establecimientos financieros (ICEF) en la Región de Magallanes"/>
        <s v="Evolución de la Superficie de las solicitudes de edificación No Habitacional autorizada para construcción de obras nuevas y ampliaciones de la industria, comercio y establecimientos financieros (ICEF) en la Región Metropolitana"/>
        <s v="Evolución de la Superficie de las solicitudes de edificación No Habitacional autorizada para construcción de obras nuevas y ampliaciones de la industria, comercio y establecimientos financieros (ICEF) en la Región de Los Ríos"/>
        <s v="Evolución de la Superficie de las solicitudes de edificación No Habitacional autorizada para construcción de obras nuevas y ampliaciones de la industria, comercio y establecimientos financieros (ICEF) en la Región de Arica y Parinacota"/>
        <s v="Evolución de la Superficie de las solicitudes de edificación No Habitacional autorizada para construcción de obras nuevas y ampliaciones de la industria, comercio y establecimientos financieros (ICEF) en la Región de Ñuble"/>
        <s v="Evolución de la Superficie de las solicitudes de edificación No Habitacional autorizada para construcción obras nuevas y ampliaciones de Servicios a Escala Nacional"/>
        <s v="Evolución de la Superficie de las solicitudes de edificación No Habitacional autorizada para construcción de obras nuevas y ampliaciones de Servicios en la Región de Tarapacá"/>
        <s v="Evolución de la Superficie de las solicitudes de edificación No Habitacional autorizada para construcción de obras nuevas y ampliaciones de Servicios en la Región de Antofagasta"/>
        <s v="Evolución de la Superficie de las solicitudes de edificación No Habitacional autorizada para construcción de obras nuevas y ampliaciones de Servicios en la Región de Atacama"/>
        <s v="Evolución de la Superficie de las solicitudes de edificación No Habitacional autorizada para construcción de obras nuevas y ampliaciones de Servicios en la Región de Coquimbo"/>
        <s v="Evolución de la Superficie de las solicitudes de edificación No Habitacional autorizada para construcción de obras nuevas y ampliaciones de Servicios en la Región de Valparaíso"/>
        <s v="Evolución de la Superficie de las solicitudes de edificación No Habitacional autorizada para construcción de obras nuevas y ampliaciones de Servicios en la Región de O'Higgins"/>
        <s v="Evolución de la Superficie de las solicitudes de edificación No Habitacional autorizada para construcción de obras nuevas y ampliaciones de Servicios en la Región de Maule"/>
        <s v="Evolución de la Superficie de las solicitudes de edificación No Habitacional autorizada para construcción de obras nuevas y ampliaciones de Servicios en la Región del Biobío"/>
        <s v="Evolución de la Superficie de las solicitudes de edificación No Habitacional autorizada para construcción de obras nuevas y ampliaciones de Servicios en la Región de La Araucanía"/>
        <s v="Evolución de la Superficie de las solicitudes de edificación No Habitacional autorizada para construcción de obras nuevas y ampliaciones de Servicios en la Región de Los Lagos"/>
        <s v="Evolución de la Superficie de las solicitudes de edificación No Habitacional autorizada para construcción de obras nuevas y ampliaciones de Servicios en la Región de Aysén"/>
        <s v="Evolución de la Superficie de las solicitudes de edificación No Habitacional autorizada para construcción de obras nuevas y ampliaciones de Servicios en la Región de Magallanes"/>
        <s v="Evolución de la Superficie de las solicitudes de edificación No Habitacional autorizada para construcción de obras nuevas y ampliaciones de Servicios en la Región Metropolitana"/>
        <s v="Evolución de la Superficie de las solicitudes de edificación No Habitacional autorizada para construcción de obras nuevas y ampliaciones de Servicios en la Región de Los Ríos"/>
        <s v="Evolución de la Superficie de las solicitudes de edificación No Habitacional autorizada para construcción de obras nuevas y ampliaciones de Servicios en la Región de Arica y Parinacota"/>
        <s v="Evolución de la Superficie de las solicitudes de edificación No Habitacional autorizada para construcción de obras nuevas y ampliaciones de Servicios en la Región de Ñuble"/>
        <s v="Evolución de la Superficie de las solicitudes de edificación No Habitacional de Obras Nuevas autorizada para construcción a Escala Nacional"/>
        <s v="Evolución de la Superficie de las solicitudes de edificación No Habitacional de Obras Nuevas autorizada para construcción en la Región de Tarapacá"/>
        <s v="Evolución de la Superficie de las solicitudes de edificación No Habitacional de Obras Nuevas autorizada para construcción en la Región de Antofagasta"/>
        <s v="Evolución de la Superficie de las solicitudes de edificación No Habitacional de Obras Nuevas autorizada para construcción en la Región de Atacama"/>
        <s v="Evolución de la Superficie de las solicitudes de edificación No Habitacional de Obras Nuevas autorizada para construcción en la Región de Coquimbo"/>
        <s v="Evolución de la Superficie de las solicitudes de edificación No Habitacional de Obras Nuevas autorizada para construcción en la Región de Valparaíso"/>
        <s v="Evolución de la Superficie de las solicitudes de edificación No Habitacional de Obras Nuevas autorizada para construcción en la Región de O'Higgins"/>
        <s v="Evolución de la Superficie de las solicitudes de edificación No Habitacional de Obras Nuevas autorizada para construcción en la Región de Maule"/>
        <s v="Evolución de la Superficie de las solicitudes de edificación No Habitacional de Obras Nuevas autorizada para construcción en la Región del Biobío"/>
        <s v="Evolución de la Superficie de las solicitudes de edificación No Habitacional de Obras Nuevas autorizada para construcción en la Región de La Araucanía"/>
        <s v="Evolución de la Superficie de las solicitudes de edificación No Habitacional de Obras Nuevas autorizada para construcción en la Región de Los Lagos"/>
        <s v="Evolución de la Superficie de las solicitudes de edificación No Habitacional de Obras Nuevas autorizada para construcción en la Región de Aysén"/>
        <s v="Evolución de la Superficie de las solicitudes de edificación No Habitacional de Obras Nuevas autorizada para construcción en la Región de Magallanes"/>
        <s v="Evolución de la Superficie de las solicitudes de edificación No Habitacional de Obras Nuevas autorizada para construcción en la Región Metropolitana"/>
        <s v="Evolución de la Superficie de las solicitudes de edificación No Habitacional de Obras Nuevas autorizada para construcción en la Región de Los Ríos"/>
        <s v="Evolución de la Superficie de las solicitudes de edificación No Habitacional de Obras Nuevas autorizada para construcción en la Región de Arica y Parinacota"/>
        <s v="Evolución de la Superficie de las solicitudes de edificación No Habitacional de Obras Nuevas autorizada para construcción en la Región de Ñuble"/>
        <s v="Evolución de la Superficie de las solicitudes de edificación No Habitacional de Ampliaciones autorizada para construcción a Escala Nacional"/>
        <s v="Evolución de la Superficie de las solicitudes de edificación No Habitacional de Ampliaciones autorizada para construcción en la Región de Tarapacá"/>
        <s v="Evolución de la Superficie de las solicitudes de edificación No Habitacional de Ampliaciones autorizada para construcción en la Región de Antofagasta"/>
        <s v="Evolución de la Superficie de las solicitudes de edificación No Habitacional de Ampliaciones autorizada para construcción en la Región de Atacama"/>
        <s v="Evolución de la Superficie de las solicitudes de edificación No Habitacional de Ampliaciones autorizada para construcción en la Región de Coquimbo"/>
        <s v="Evolución de la Superficie de las solicitudes de edificación No Habitacional de Ampliaciones autorizada para construcción en la Región de Valparaíso"/>
        <s v="Evolución de la Superficie de las solicitudes de edificación No Habitacional de Ampliaciones autorizada para construcción en la Región de O'Higgins"/>
        <s v="Evolución de la Superficie de las solicitudes de edificación No Habitacional de Ampliaciones autorizada para construcción en la Región de Maule"/>
        <s v="Evolución de la Superficie de las solicitudes de edificación No Habitacional de Ampliaciones autorizada para construcción en la Región del Biobío"/>
        <s v="Evolución de la Superficie de las solicitudes de edificación No Habitacional de Ampliaciones autorizada para construcción en la Región de La Araucanía"/>
        <s v="Evolución de la Superficie de las solicitudes de edificación No Habitacional de Ampliaciones autorizada para construcción en la Región de Los Lagos"/>
        <s v="Evolución de la Superficie de las solicitudes de edificación No Habitacional de Ampliaciones autorizada para construcción en la Región de Aysén"/>
        <s v="Evolución de la Superficie de las solicitudes de edificación No Habitacional de Ampliaciones autorizada para construcción en la Región de Magallanes"/>
        <s v="Evolución de la Superficie de las solicitudes de edificación No Habitacional de Ampliaciones autorizada para construcción en la Región Metropolitana"/>
        <s v="Evolución de la Superficie de las solicitudes de edificación No Habitacional de Ampliaciones autorizada para construcción en la Región de Los Ríos"/>
        <s v="Evolución de la Superficie de las solicitudes de edificación No Habitacional de Ampliaciones autorizada para construcción en la Región de Arica y Parinacota"/>
        <s v="Evolución de la Superficie de las solicitudes de edificación No Habitacional de Ampliaciones autorizada para construcción en la Región de Ñuble"/>
        <s v="Evolución de la Superficie de las solicitudes de edificación Habitacional y No Habitacional de Nuevas Obras autorizada para construcción a Escala Nacional"/>
        <s v="Evolución de la Superficie de las solicitudes de edificación Habitacional y No Habitacional de Nuevas Obras autorizada para construcción en la Región de Tarapacá"/>
        <s v="Evolución de la Superficie de las solicitudes de edificación Habitacional y No Habitacional de Nuevas Obras autorizada para construcción en la Región de Antofagasta"/>
        <s v="Evolución de la Superficie de las solicitudes de edificación Habitacional y No Habitacional de Nuevas Obras autorizada para construcción en la Región de Atacama"/>
        <s v="Evolución de la Superficie de las solicitudes de edificación Habitacional y No Habitacional de Nuevas Obras autorizada para construcción en la Región de Coquimbo"/>
        <s v="Evolución de la Superficie de las solicitudes de edificación Habitacional y No Habitacional de Nuevas Obras autorizada para construcción en la Región de Valparaíso"/>
        <s v="Evolución de la Superficie de las solicitudes de edificación Habitacional y No Habitacional de Nuevas Obras autorizada para construcción en la Región de O'Higgins"/>
        <s v="Evolución de la Superficie de las solicitudes de edificación Habitacional y No Habitacional de Nuevas Obras autorizada para construcción en la Región de Maule"/>
        <s v="Evolución de la Superficie de las solicitudes de edificación Habitacional y No Habitacional de Nuevas Obras autorizada para construcción en la Región del Biobío"/>
        <s v="Evolución de la Superficie de las solicitudes de edificación Habitacional y No Habitacional de Nuevas Obras autorizada para construcción en la Región de La Araucanía"/>
        <s v="Evolución de la Superficie de las solicitudes de edificación Habitacional y No Habitacional de Nuevas Obras autorizada para construcción en la Región de Los Lagos"/>
        <s v="Evolución de la Superficie de las solicitudes de edificación Habitacional y No Habitacional de Nuevas Obras autorizada para construcción en la Región de Aysén"/>
        <s v="Evolución de la Superficie de las solicitudes de edificación Habitacional y No Habitacional de Nuevas Obras autorizada para construcción en la Región de Magallanes"/>
        <s v="Evolución de la Superficie de las solicitudes de edificación Habitacional y No Habitacional de Nuevas Obras autorizada para construcción en la Región Metropolitana"/>
        <s v="Evolución de la Superficie de las solicitudes de edificación Habitacional y No Habitacional de Nuevas Obras autorizada para construcción en la Región de Los Ríos"/>
        <s v="Evolución de la Superficie de las solicitudes de edificación Habitacional y No Habitacional de Nuevas Obras autorizada para construcción en la Región de Arica y Parinacota"/>
        <s v="Evolución de la Superficie de las solicitudes de edificación Habitacional y No Habitacional de Nuevas Obras autorizada para construcción en la Región de Ñuble"/>
        <s v="Evolución de la Superficie de las solicitudes de edificación Habitacional y No Habitacional de Ampliaciones autorizada para construcción a Escala Nacional"/>
        <s v="Evolución de la Superficie de las solicitudes de edificación Habitacional y No Habitacional de Ampliaciones autorizada para construcción en la Región de Tarapacá"/>
        <s v="Evolución de la Superficie de las solicitudes de edificación Habitacional y No Habitacional de Ampliaciones autorizada para construcción en la Región de Antofagasta"/>
        <s v="Evolución de la Superficie de las solicitudes de edificación Habitacional y No Habitacional de Ampliaciones autorizada para construcción en la Región de Atacama"/>
        <s v="Evolución de la Superficie de las solicitudes de edificación Habitacional y No Habitacional de Ampliaciones autorizada para construcción en la Región de Coquimbo"/>
        <s v="Evolución de la Superficie de las solicitudes de edificación Habitacional y No Habitacional de Ampliaciones autorizada para construcción en la Región de Valparaíso"/>
        <s v="Evolución de la Superficie de las solicitudes de edificación Habitacional y No Habitacional de Ampliaciones autorizada para construcción en la Región de O'Higgins"/>
        <s v="Evolución de la Superficie de las solicitudes de edificación Habitacional y No Habitacional de Ampliaciones autorizada para construcción en la Región de Maule"/>
        <s v="Evolución de la Superficie de las solicitudes de edificación Habitacional y No Habitacional de Ampliaciones autorizada para construcción en la Región del Biobío"/>
        <s v="Evolución de la Superficie de las solicitudes de edificación Habitacional y No Habitacional de Ampliaciones autorizada para construcción en la Región de La Araucanía"/>
        <s v="Evolución de la Superficie de las solicitudes de edificación Habitacional y No Habitacional de Ampliaciones autorizada para construcción en la Región de Los Lagos"/>
        <s v="Evolución de la Superficie de las solicitudes de edificación Habitacional y No Habitacional de Ampliaciones autorizada para construcción en la Región de Aysén"/>
        <s v="Evolución de la Superficie de las solicitudes de edificación Habitacional y No Habitacional de Ampliaciones autorizada para construcción en la Región de Magallanes"/>
        <s v="Evolución de la Superficie de las solicitudes de edificación Habitacional y No Habitacional de Ampliaciones autorizada para construcción en la Región Metropolitana"/>
        <s v="Evolución de la Superficie de las solicitudes de edificación Habitacional y No Habitacional de Ampliaciones autorizada para construcción en la Región de Los Ríos"/>
        <s v="Evolución de la Superficie de las solicitudes de edificación Habitacional y No Habitacional de Ampliaciones autorizada para construcción en la Región de Arica y Parinacota"/>
        <s v="Evolución de la Superficie de las solicitudes de edificación Habitacional y No Habitacional de Ampliaciones autorizada para construcción en la Región de Ñuble"/>
        <s v="Evolución de la producción real de las distintas centrales generadoras reportadas en el coordinador eléctrico a Escala Nacional"/>
        <s v="Evolución de la producción real de las distintas centrales de los tipos hidráulica pasada e hidráulica embalse reportadas en el coordinador eléctrico a Escala Nacional"/>
        <s v="Evolución de la producción real de las distintas centrales de los tipos hidráulica pasada e hidráulica embalse reportadas en el coordinador eléctrico en la Región de Valparaíso"/>
        <s v="Evolución de la producción real de las distintas centrales de los tipos hidráulica pasada e hidráulica embalse reportadas en el coordinador eléctrico en la Región del Biobío"/>
        <s v="Evolución de la producción real de las distintas centrales de los tipos hidráulica pasada e hidráulica embalse reportadas en el coordinador eléctrico en la Región de La Araucanía"/>
        <s v="Evolución de la producción real de las distintas centrales de los tipos hidráulica pasada e hidráulica embalse reportadas en el coordinador eléctrico en la Región de Los Lagos"/>
        <s v="Evolución de la producción real de las distintas centrales de los tipos hidráulica pasada e hidráulica embalse reportadas en el coordinador eléctrico en la Región de Los Ríos"/>
        <s v="Evolución de la producción real generada por centrales de los tipos petróleo diesel, gas natural, carbón, fuel oil, petcoke, cogeneración, biomasa, gas natural licuado y geotérmica reportadas en el coordinador eléctrico a Escala Nacional"/>
        <s v="Evolución de la producción real generada por centrales de los tipos petróleo diesel, gas natural, carbón, fuel oil, petcoke, cogeneración, biomasa, gas natural licuado y geotérmica reportadas en el coordinador eléctrico en la Región de Valparaíso"/>
        <s v="Evolución de la producción real generada por centrales de los tipos petróleo diesel, gas natural, carbón, fuel oil, petcoke, cogeneración, biomasa, gas natural licuado y geotérmica reportadas en el coordinador eléctrico en la Región del Biobío"/>
        <s v="Evolución de la producción real generada por centrales de los tipos petróleo diesel, gas natural, carbón, fuel oil, petcoke, cogeneración, biomasa, gas natural licuado y geotérmica reportadas en el coordinador eléctrico en la Región de La Araucanía"/>
        <s v="Evolución de la producción real generada por centrales de los tipos petróleo diesel, gas natural, carbón, fuel oil, petcoke, cogeneración, biomasa, gas natural licuado y geotérmica reportadas en el coordinador eléctrico en la Región de Los Ríos"/>
        <s v="Evolución de la producción real generada por centrales del tipo eólica reportadas en el coordinador eléctrico a Escala Nacional"/>
        <s v="Evolución de la producción real generada por centrales del tipo eólica reportadas en el coordinador eléctrico en la Región del Biobío"/>
        <s v="Evolución de la producción real generada por centrales del tipo eólica reportadas en el coordinador eléctrico en la Región de La Araucanía"/>
        <s v="Evolución de la producción real generada por centrales del tipo solar reportadas en el coordinador eléctrico a Escala Nacional"/>
        <s v="Evolución de la distribución eléctrica por parte de empresas distribuidoras de electricidad, empresas generadoras y autoproducción a Escala Nacional"/>
        <s v="Evolución de la distribución eléctrica a clientes residenciales a Escala Nacional"/>
        <s v="Evolución de la distribución eléctrica a clientes residenciales desde la Región del Maule"/>
        <s v="Evolución de la distribución eléctrica a clientes residenciales desde la Región de La Araucanía"/>
        <s v="Evolución de la distribución eléctrica a clientes residenciales desde la Región de Los Ríos"/>
        <s v="Evolución de la distribución eléctrica a empresas industriales a Escala Nacional"/>
        <s v="Evolución de la distribución eléctrica a empresas industriales desde la Región del Maule"/>
        <s v="Evolución de la distribución eléctrica a empresas industriales desde la Región de La Araucanía"/>
        <s v="Evolución de la distribución eléctrica a empresas industriales desde la Región de Los Ríos"/>
        <s v="Evolución de la distribución eléctrica a los locales y empresas dedicadas al comercio a Escala Nacional"/>
        <s v="Evolución de la distribución eléctrica a las empresas dedicadas al rubro de la minería a Escala Nacional"/>
        <s v="Evolución de la distribución eléctrica a entidades y particulares que se dedican al cultivo y trabajo de la tierra a Escala Nacional"/>
        <s v="Evolución de la distribución eléctrica a entidades y particulares que se dedican al cultivo y trabajo de la tierra desde la Región del Maule"/>
        <s v="Evolución de la distribución eléctrica a entidades y particulares que se dedican al cultivo y trabajo de la tierra desde la Región de La Araucanía"/>
        <s v="Evolución de la distribución eléctrica a entidades y particulares que se dedican al cultivo y trabajo de la tierra desde la Región de Los Ríos"/>
        <s v="Evolución de la distribución eléctrica hacia los sectores de transporte, alumbrado público, fiscal, municipal y otros a Escala Nacional"/>
        <s v="Evolución de la distribución eléctrica hacia los sectores de transporte, alumbrado público, fiscal, municipal y otros desde la Región de La Araucanía"/>
        <s v="Evolución de la distribución eléctrica hacia los sectores de transporte, alumbrado público, fiscal, municipal y otros desde la Región de Los Ríos"/>
        <s v="Evolución del Índice de Producción Manufacturera (IPMan) a Escala Nacional"/>
        <s v="Evolución del Índice de Producción Manufacturera (IPMan) en la Región de Valparaíso"/>
        <s v="Evolución del Índice de Producción Manufacturera (IPMan) en la Región de O'Higgins"/>
        <s v="Evolución del Índice de Producción Manufacturera (IPMan) en la Región del Biobío"/>
        <s v="Evolución del Índice de Producción Manufacturera (IPMan) en la Región de La Araucanía"/>
        <s v="Evolución del Índice de Producción Manufacturera (IPMan) en la Región de Los Ríos"/>
        <s v="Evolución del Índice de Producción de la división Elaboración de productos alimenticios a Escala Nacional"/>
        <s v="Evolución del Índice de Producción de la división Elaboración de productos alimenticios en la Región de Valparaíso"/>
        <s v="Evolución del Índice de Producción de la división Elaboración de productos alimenticios en la Región de O'Higgins"/>
        <s v="Evolución del Índice de Producción de la división Elaboración de productos alimenticios en la Región del Biobío"/>
        <s v="Evolución del Índice de Producción de la división Elaboración de productos alimenticios en la Región de Los Ríos"/>
        <s v="Evolución del Índice de Producción de la división Elaboración de bebidas alcohólicas y no alcohólicas a Escala Nacional"/>
        <s v="Evolución del Índice de Producción de la división Elaboración de bebidas alcohólicas y no alcohólicas en la Región de Valparaíso"/>
        <s v="Evolución del Índice de Producción de la división Elaboración de bebidas alcohólicas y no alcohólicas en la Región de O'Higgins"/>
        <s v="Evolución del Índice de Producción de la división Elaboración de bebidas alcohólicas y no alcohólicas en la Región del Biobío"/>
        <s v="Evolución del Índice de Producción de la división Elaboración de bebidas alcohólicas y no alcohólicas en la Región de Los Ríos"/>
        <s v="Evolución del Índice de Producción de la división Elaboración de productos de tabaco a Escala Nacional"/>
        <s v="Evolución del Índice de Producción de la división Elaboración de productos de tabaco en la Región de Valparaíso"/>
        <s v="Evolución del Índice de Producción de la división Elaboración de productos de tabaco en la Región de O'Higgins"/>
        <s v="Evolución del Índice de Producción de la división Producción de madera y fabricación de productos de madera y corcho, excepto muebles; fabricación de artículos de paja y de materiales trenzables a Escala Nacional"/>
        <s v="Evolución del Índice de Producción de la división Producción de madera y fabricación de productos de madera y corcho, excepto muebles; fabricación de artículos de paja y de materiales trenzables en la Región del Biobío"/>
        <s v="Evolución del Índice de Producción de la división Producción de madera y fabricación de productos de madera y corcho, excepto muebles; fabricación de artículos de paja y de materiales trenzables en la Región de Los Ríos"/>
        <s v="Evolución del Índice de Producción de la división Fabricación de papel y productos de papel a Escala Nacional"/>
        <s v="Evolución del Índice de Producción de la división Fabricación de papel y productos de papel en la Región de Valparaíso"/>
        <s v="Evolución del Índice de Producción de la división Fabricación de papel y productos de papel en la Región de O'Higgins"/>
        <s v="Evolución del Índice de Producción de la división Fabricación de papel y productos de papel en la Región del Biobío"/>
        <s v="Evolución del Índice de Producción de la división Fabricación de papel y productos de papel en la Región de Los Ríos"/>
        <s v="Evolución del Índice de Producción de la división Impresión y reproducción de grabaciones a Escala Nacional"/>
        <s v="Evolución del Índice de Producción de la división Fabricación de coque y productos de la refinación del petróleo a Escala Nacional"/>
        <s v="Evolución del Índice de Producción de la división Fabricación de coque y productos de la refinación del petróleo en la Región de Valparaíso"/>
        <s v="Evolución del Índice de Producción de la división Fabricación de coque y productos de la refinación del petróleo en la Región del Biobío"/>
        <s v="Evolución del Índice de Producción de la división Fabricación de sustancias y productos químicos a Escala Nacional"/>
        <s v="Evolución del Índice de Producción de la división Fabricación de sustancias y productos químicos en la Región de Valparaíso"/>
        <s v="Evolución del Índice de Producción de la división Fabricación de sustancias y productos químicos en la Región de O'Higgins"/>
        <s v="Evolución del Índice de Producción de la división Fabricación de sustancias y productos químicos en la Región del Biobío"/>
        <s v="Evolución del Índice de Producción de la división Fabricación de productos farmacéuticos, sustancias químicas medicinales y productos botánicos de uso farmacéutico a Escala Nacional"/>
        <s v="Evolución del Índice de Producción de la división Fabricación de productos de caucho y de plástico a Escala Nacional"/>
        <s v="Evolución del Índice de Producción de la división Fabricación de productos de caucho y de plástico en la Región de Valparaíso"/>
        <s v="Evolución del Índice de Producción de la división Fabricación de productos de caucho y de plástico en la Región del Biobío"/>
        <s v="Evolución del Índice de Producción de la división Fabricación de productos de caucho y de plástico en la Región de La Araucanía"/>
        <s v="Evolución del Índice de Producción de la división Fabricación de otros productos minerales no metálicos a Escala Nacional"/>
        <s v="Evolución del Índice de Producción de la división Fabricación de otros productos minerales no metálicos en la Región de Valparaíso"/>
        <s v="Evolución del Índice de Producción de la división Fabricación de otros productos minerales no metálicos en la Región de O'Higgins"/>
        <s v="Evolución del Índice de Producción de la división Fabricación de otros productos minerales no metálicos en la Región del Biobío"/>
        <s v="Evolución del Índice de Producción de la división Fabricación de otros productos minerales no metálicos en la Región de La Araucanía"/>
        <s v="Evolución del Índice de Producción de la división Fabricación de otros productos minerales no metálicos en la Región de Los Ríos"/>
        <s v="Evolución del Índice de Producción de la división Fabricación de metales comunes a Escala Nacional"/>
        <s v="Evolución del Índice de Producción de la división Fabricación de productos elaborados de metal, excepto maquinaria y equipo a Escala Nacional"/>
        <s v="Evolución del Índice de Producción de la división Fabricación de productos elaborados de metal, excepto maquinaria y equipo en la Región de Valparaíso"/>
        <s v="Evolución del Índice de Producción de la división Fabricación de productos elaborados de metal, excepto maquinaria y equipo en la Región del Biobío"/>
        <s v="Evolución del Índice de Producción de la división Fabricación de equipo eléctrico a Escala Nacional"/>
        <s v="Evolución del Índice de Producción de la división Fabricación de equipo eléctrico en la Región de Valparaíso"/>
        <s v="Evolución del Índice de Producción de la división Fabricación de equipo eléctrico en la Región de La Araucanía"/>
        <s v="Evolución del Índice de Producción de la división Fabricación de maquinaria y equipo n.c.p a Escala Nacional"/>
        <s v="Evolución del Índice de Producción de la división Fabricación de vehículos automotores, remolques y semiremolques a Escala Nacional"/>
        <s v="Evolución del Índice de Producción de la división Fabricación de otros tipos de equipo de transporte a Escala Nacional"/>
        <s v="Evolución del Índice de Producción de la división Fabricación de otros tipos de equipo de transporte en la Región del Biobío"/>
        <s v="Evolución del Índice de Producción de la división Fabricación de otros tipos de equipo de transporte en la Región de Los Ríos"/>
        <s v="Evolución del Índice de Producción de la división Fabricación de muebles a Escala Nacional"/>
        <s v="Evolución del Índice de Producción de la división Fabricación de muebles en la Región de Valparaíso"/>
        <s v="Evolución del Índice de Producción de la división Fabricación de muebles en la Región de La Araucanía"/>
        <s v="Evolución de la Producción de queso láctea menor a Escala Nacional"/>
        <s v="Evolución de la Producción de queso fresco o quesillo láctea menor a Escala Nacional"/>
        <s v="Evolución de la Producción de mantequilla láctea menor a Escala Nacional"/>
        <s v="Evolución de la Producción de Yodo a Escala Nacional"/>
        <s v="Evolución de la Cantidad de molienda de trigo a Escala Nacional"/>
        <s v="Evolución de la Cantidad de molienda de trigo en la Región de Valparaíso"/>
        <s v="Evolución de la Cantidad de molienda de trigo en la Región de O'Higgins"/>
        <s v="Evolución de la Cantidad de molienda de trigo en la Región del Biobío"/>
        <s v="Evolución de la Cantidad de molienda de trigo en la Región de La Araucanía"/>
        <s v="Evolución de la Cantidad de molienda de trigo en la Región Metropolitana"/>
        <s v="Evolución de la Cantidad de molienda de trigo en la Región de Ñuble"/>
        <s v="Evolución del Índice de Ventas de Supermercados a Escala Nacional"/>
        <s v="Evolución del Índice de Ventas de Supermercados en la Región de Tarapacá"/>
        <s v="Evolución del Índice de Ventas de Supermercados en la Región de Antofagasta"/>
        <s v="Evolución del Índice de Ventas de Supermercados en la Región de Atacama"/>
        <s v="Evolución del Índice de Ventas de Supermercados en la Región de Coquimbo"/>
        <s v="Evolución del Índice de Ventas de Supermercados en la Región de Valparaíso"/>
        <s v="Evolución del Índice de Ventas de Supermercados en la Región de O'Higgins"/>
        <s v="Evolución del Índice de Ventas de Supermercados en la Región de Maule"/>
        <s v="Evolución del Índice de Ventas de Supermercados en la Región del Biobío"/>
        <s v="Evolución del Índice de Ventas de Supermercados en la Región de La Araucanía"/>
        <s v="Evolución del Índice de Ventas de Supermercados en la Región de Los Lagos"/>
        <s v="Evolución del Índice de Ventas de Supermercados en la Región de Aysén"/>
        <s v="Evolución del Índice de Ventas de Supermercados en la Región de Magallanes"/>
        <s v="Evolución del Índice de Ventas de Supermercados en la Región Metropolitana"/>
        <s v="Evolución del Índice de Ventas de Supermercados en la Región de Los Ríos"/>
        <s v="Evolución del Índice de Ventas de Supermercados en la Región de Arica y Parinacota"/>
        <s v="Evolución del Índice de Ventas de Supermercados en la Región de Ñuble"/>
        <s v="Evolución de las Ventas totales netas (sin IVA) de supermercados a precios corrientes a Escala Nacional"/>
        <s v="Evolución de las Ventas totales netas (sin IVA) de supermercados a precios corrientes en la Región de Tarapacá"/>
        <s v="Evolución de las Ventas totales netas (sin IVA) de supermercados a precios corrientes en la Región de Antofagasta"/>
        <s v="Evolución de las Ventas totales netas (sin IVA) de supermercados a precios corrientes en la Región de Atacama"/>
        <s v="Evolución de las Ventas totales netas (sin IVA) de supermercados a precios corrientes en la Región de Coquimbo"/>
        <s v="Evolución de las Ventas totales netas (sin IVA) de supermercados a precios corrientes en la Región de Valparaíso"/>
        <s v="Evolución de las Ventas totales netas (sin IVA) de supermercados a precios corrientes en la Región de O'Higgins"/>
        <s v="Evolución de las Ventas totales netas (sin IVA) de supermercados a precios corrientes en la Región de Maule"/>
        <s v="Evolución de las Ventas totales netas (sin IVA) de supermercados a precios corrientes en la Región del Biobío"/>
        <s v="Evolución de las Ventas totales netas (sin IVA) de supermercados a precios corrientes en la Región de La Araucanía"/>
        <s v="Evolución de las Ventas totales netas (sin IVA) de supermercados a precios corrientes en la Región de Los Lagos"/>
        <s v="Evolución de las Ventas totales netas (sin IVA) de supermercados a precios corrientes en la Región de Aysén"/>
        <s v="Evolución de las Ventas totales netas (sin IVA) de supermercados a precios corrientes en la Región de Magallanes"/>
        <s v="Evolución de las Ventas totales netas (sin IVA) de supermercados a precios corrientes en la Región Metropolitana"/>
        <s v="Evolución de las Ventas totales netas (sin IVA) de supermercados a precios corrientes en la Región de Los Ríos"/>
        <s v="Evolución de las Ventas totales netas (sin IVA) de supermercados a precios corrientes en la Región de Arica y Parinacota"/>
        <s v="Evolución de las Ventas totales netas (sin IVA) de supermercados a precios corrientes en la Región de Ñuble"/>
        <s v="Evolución del Número de establecimientos clasificados como supermercados, que cuentan con tres o más cajas instaladas a Escala Nacional"/>
        <s v="Evolución del Número de establecimientos clasificados como supermercados, que cuentan con tres o más cajas instaladas en la Región de Tarapacá"/>
        <s v="Evolución del Número de establecimientos clasificados como supermercados, que cuentan con tres o más cajas instaladas en la Región de Antofagasta"/>
        <s v="Evolución del Número de establecimientos clasificados como supermercados, que cuentan con tres o más cajas instaladas en la Región de Atacama"/>
        <s v="Evolución del Número de establecimientos clasificados como supermercados, que cuentan con tres o más cajas instaladas en la Región de Coquimbo"/>
        <s v="Evolución del Número de establecimientos clasificados como supermercados, que cuentan con tres o más cajas instaladas en la Región de Valparaíso"/>
        <s v="Evolución del Número de establecimientos clasificados como supermercados, que cuentan con tres o más cajas instaladas en la Región de O'Higgins"/>
        <s v="Evolución del Número de establecimientos clasificados como supermercados, que cuentan con tres o más cajas instaladas en la Región de Maule"/>
        <s v="Evolución del Número de establecimientos clasificados como supermercados, que cuentan con tres o más cajas instaladas en la Región del Biobío"/>
        <s v="Evolución del Número de establecimientos clasificados como supermercados, que cuentan con tres o más cajas instaladas en la Región de La Araucanía"/>
        <s v="Evolución del Número de establecimientos clasificados como supermercados, que cuentan con tres o más cajas instaladas en la Región de Los Lagos"/>
        <s v="Evolución del Número de establecimientos clasificados como supermercados, que cuentan con tres o más cajas instaladas en la Región de Aysén"/>
        <s v="Evolución del Número de establecimientos clasificados como supermercados, que cuentan con tres o más cajas instaladas en la Región de Magallanes"/>
        <s v="Evolución del Número de establecimientos clasificados como supermercados, que cuentan con tres o más cajas instaladas en la Región Metropolitana"/>
        <s v="Evolución del Número de establecimientos clasificados como supermercados, que cuentan con tres o más cajas instaladas en la Región de Los Ríos"/>
        <s v="Evolución del Número de establecimientos clasificados como supermercados, que cuentan con tres o más cajas instaladas en la Región de Arica y Parinacota"/>
        <s v="Evolución del Número de establecimientos clasificados como supermercados, que cuentan con tres o más cajas instaladas en la Región de Ñuble"/>
        <s v="Evolución de la Superficie donde se realiza la actividad económica del establecimiento (sala de venta), excluyendo el área de estacionamientos a Escala Nacional"/>
        <s v="Evolución de la Superficie donde se realiza la actividad económica del establecimiento (sala de venta), excluyendo el área de estacionamientos en la Región de Tarapacá"/>
        <s v="Evolución de la Superficie donde se realiza la actividad económica del establecimiento (sala de venta), excluyendo el área de estacionamientos en la Región de Antofagasta"/>
        <s v="Evolución de la Superficie donde se realiza la actividad económica del establecimiento (sala de venta), excluyendo el área de estacionamientos en la Región de Atacama"/>
        <s v="Evolución de la Superficie donde se realiza la actividad económica del establecimiento (sala de venta), excluyendo el área de estacionamientos en la Región de Coquimbo"/>
        <s v="Evolución de la Superficie donde se realiza la actividad económica del establecimiento (sala de venta), excluyendo el área de estacionamientos en la Región de Valparaíso"/>
        <s v="Evolución de la Superficie donde se realiza la actividad económica del establecimiento (sala de venta), excluyendo el área de estacionamientos en la Región de O'Higgins"/>
        <s v="Evolución de la Superficie donde se realiza la actividad económica del establecimiento (sala de venta), excluyendo el área de estacionamientos en la Región de Maule"/>
        <s v="Evolución de la Superficie donde se realiza la actividad económica del establecimiento (sala de venta), excluyendo el área de estacionamientos en la Región del Biobío"/>
        <s v="Evolución de la Superficie donde se realiza la actividad económica del establecimiento (sala de venta), excluyendo el área de estacionamientos en la Región de La Araucanía"/>
        <s v="Evolución de la Superficie donde se realiza la actividad económica del establecimiento (sala de venta), excluyendo el área de estacionamientos en la Región de Los Lagos"/>
        <s v="Evolución de la Superficie donde se realiza la actividad económica del establecimiento (sala de venta), excluyendo el área de estacionamientos en la Región de Aysén"/>
        <s v="Evolución de la Superficie donde se realiza la actividad económica del establecimiento (sala de venta), excluyendo el área de estacionamientos en la Región de Magallanes"/>
        <s v="Evolución de la Superficie donde se realiza la actividad económica del establecimiento (sala de venta), excluyendo el área de estacionamientos en la Región Metropolitana"/>
        <s v="Evolución de la Superficie donde se realiza la actividad económica del establecimiento (sala de venta), excluyendo el área de estacionamientos en la Región de Los Ríos"/>
        <s v="Evolución de la Superficie donde se realiza la actividad económica del establecimiento (sala de venta), excluyendo el área de estacionamientos en la Región de Arica y Parinacota"/>
        <s v="Evolución de la Superficie donde se realiza la actividad económica del establecimiento (sala de venta), excluyendo el área de estacionamientos en la Región de Ñuble"/>
        <s v="Evolución del precio promedio por habitación ocupada a Escala Nacional"/>
        <s v="Evolución del precio promedio por habitación ocupada en la Región de Tarapacá"/>
        <s v="Evolución del precio promedio por habitación ocupada en la Región de Antofagasta"/>
        <s v="Evolución del precio promedio por habitación ocupada en la Región de Atacama"/>
        <s v="Evolución del precio promedio por habitación ocupada en la Región de Coquimbo"/>
        <s v="Evolución del precio promedio por habitación ocupada en la Región de Valparaíso"/>
        <s v="Evolución del precio promedio por habitación ocupada en la Región de O'Higgins"/>
        <s v="Evolución del precio promedio por habitación ocupada en la Región de Maule"/>
        <s v="Evolución del precio promedio por habitación ocupada en la Región del Biobío"/>
        <s v="Evolución del precio promedio por habitación ocupada en la Región de La Araucanía"/>
        <s v="Evolución del precio promedio por habitación ocupada en la Región de Los Lagos"/>
        <s v="Evolución del precio promedio por habitación ocupada en la Región de Aysén"/>
        <s v="Evolución del precio promedio por habitación ocupada en la Región de Magallanes"/>
        <s v="Evolución del precio promedio por habitación ocupada en la Región Metropolitana"/>
        <s v="Evolución del precio promedio por habitación ocupada en la Región de Los Ríos"/>
        <s v="Evolución del precio promedio por habitación ocupada en la Región de Arica y Parinacota"/>
        <s v="Evolución del precio promedio por habitación ocupada en la Región de Ñuble"/>
        <s v="Evolución del Rendimiento del ingreso por alojamiento, según el total de habitaciones disponibles por días de funcionamiento a Escala Nacional"/>
        <s v="Evolución del Rendimiento del ingreso por alojamiento, según el total de habitaciones disponibles por días de funcionamiento en la Región de Tarapacá"/>
        <s v="Evolución del Rendimiento del ingreso por alojamiento, según el total de habitaciones disponibles por días de funcionamiento en la Región de Antofagasta"/>
        <s v="Evolución del Rendimiento del ingreso por alojamiento, según el total de habitaciones disponibles por días de funcionamiento en la Región de Atacama"/>
        <s v="Evolución del Rendimiento del ingreso por alojamiento, según el total de habitaciones disponibles por días de funcionamiento en la Región de Coquimbo"/>
        <s v="Evolución del Rendimiento del ingreso por alojamiento, según el total de habitaciones disponibles por días de funcionamiento en la Región de Valparaíso"/>
        <s v="Evolución del Rendimiento del ingreso por alojamiento, según el total de habitaciones disponibles por días de funcionamiento en la Región de O'Higgins"/>
        <s v="Evolución del Rendimiento del ingreso por alojamiento, según el total de habitaciones disponibles por días de funcionamiento en la Región de Maule"/>
        <s v="Evolución del Rendimiento del ingreso por alojamiento, según el total de habitaciones disponibles por días de funcionamiento en la Región del Biobío"/>
        <s v="Evolución del Rendimiento del ingreso por alojamiento, según el total de habitaciones disponibles por días de funcionamiento en la Región de La Araucanía"/>
        <s v="Evolución del Rendimiento del ingreso por alojamiento, según el total de habitaciones disponibles por días de funcionamiento en la Región de Los Lagos"/>
        <s v="Evolución del Rendimiento del ingreso por alojamiento, según el total de habitaciones disponibles por días de funcionamiento en la Región de Aysén"/>
        <s v="Evolución del Rendimiento del ingreso por alojamiento, según el total de habitaciones disponibles por días de funcionamiento en la Región de Magallanes"/>
        <s v="Evolución del Rendimiento del ingreso por alojamiento, según el total de habitaciones disponibles por días de funcionamiento en la Región Metropolitana"/>
        <s v="Evolución del Rendimiento del ingreso por alojamiento, según el total de habitaciones disponibles por días de funcionamiento en la Región de Los Ríos"/>
        <s v="Evolución del Rendimiento del ingreso por alojamiento, según el total de habitaciones disponibles por días de funcionamiento en la Región de Arica y Parinacota"/>
        <s v="Evolución del Rendimiento del ingreso por alojamiento, según el total de habitaciones disponibles por días de funcionamiento en la Región de Ñuble"/>
        <s v="Evolución del Número total de noches que los pasajeros se alojan en el establecimiento a Escala Nacional"/>
        <s v="Evolución del Número total de noches que los pasajeros se alojan en el establecimiento en la Región de Tarapacá"/>
        <s v="Evolución del Número total de noches que los pasajeros se alojan en el establecimiento en la Región de Antofagasta"/>
        <s v="Evolución del Número total de noches que los pasajeros se alojan en el establecimiento en la Región de Atacama"/>
        <s v="Evolución del Número total de noches que los pasajeros se alojan en el establecimiento en la Región de Coquimbo"/>
        <s v="Evolución del Número total de noches que los pasajeros se alojan en el establecimiento en la Región de Valparaíso"/>
        <s v="Evolución del Número total de noches que los pasajeros se alojan en el establecimiento en la Región de O'Higgins"/>
        <s v="Evolución del Número total de noches que los pasajeros se alojan en el establecimiento en la Región de Maule"/>
        <s v="Evolución del Número total de noches que los pasajeros se alojan en el establecimiento en la Región del Biobío"/>
        <s v="Evolución del Número total de noches que los pasajeros se alojan en el establecimiento en la Región de La Araucanía"/>
        <s v="Evolución del Número total de noches que los pasajeros se alojan en el establecimiento en la Región de Los Lagos"/>
        <s v="Evolución del Número total de noches que los pasajeros se alojan en el establecimiento en la Región de Aysén"/>
        <s v="Evolución del Número total de noches que los pasajeros se alojan en el establecimiento en la Región de Magallanes"/>
        <s v="Evolución del Número total de noches que los pasajeros se alojan en el establecimiento en la Región Metropolitana"/>
        <s v="Evolución del Número total de noches que los pasajeros se alojan en el establecimiento en la Región de Los Ríos"/>
        <s v="Evolución del Número total de noches que los pasajeros se alojan en el establecimiento en la Región de Arica y Parinacota"/>
        <s v="Evolución del Número total de pasajeros que realizan una o más pernoctaciones seguidas en el mismo establecimiento de alojamiento turístico a Escala Nacional"/>
        <s v="Evolución del Número total de pasajeros que realizan una o más pernoctaciones seguidas en el mismo establecimiento de alojamiento turístico en la Región de Tarapacá"/>
        <s v="Evolución del Número total de pasajeros que realizan una o más pernoctaciones seguidas en el mismo establecimiento de alojamiento turístico en la Región de Antofagasta"/>
        <s v="Evolución del Número total de pasajeros que realizan una o más pernoctaciones seguidas en el mismo establecimiento de alojamiento turístico en la Región de Atacama"/>
        <s v="Evolución del Número total de pasajeros que realizan una o más pernoctaciones seguidas en el mismo establecimiento de alojamiento turístico en la Región de Coquimbo"/>
        <s v="Evolución del Número total de pasajeros que realizan una o más pernoctaciones seguidas en el mismo establecimiento de alojamiento turístico en la Región de Valparaíso"/>
        <s v="Evolución del Número total de pasajeros que realizan una o más pernoctaciones seguidas en el mismo establecimiento de alojamiento turístico en la Región de O'Higgins"/>
        <s v="Evolución del Número total de pasajeros que realizan una o más pernoctaciones seguidas en el mismo establecimiento de alojamiento turístico en la Región de Maule"/>
        <s v="Evolución del Número total de pasajeros que realizan una o más pernoctaciones seguidas en el mismo establecimiento de alojamiento turístico en la Región del Biobío"/>
        <s v="Evolución del Número total de pasajeros que realizan una o más pernoctaciones seguidas en el mismo establecimiento de alojamiento turístico en la Región de La Araucanía"/>
        <s v="Evolución del Número total de pasajeros que realizan una o más pernoctaciones seguidas en el mismo establecimiento de alojamiento turístico en la Región de Los Lagos"/>
        <s v="Evolución del Número total de pasajeros que realizan una o más pernoctaciones seguidas en el mismo establecimiento de alojamiento turístico en la Región de Aysén"/>
        <s v="Evolución del Número total de pasajeros que realizan una o más pernoctaciones seguidas en el mismo establecimiento de alojamiento turístico en la Región de Magallanes"/>
        <s v="Evolución del Número total de pasajeros que realizan una o más pernoctaciones seguidas en el mismo establecimiento de alojamiento turístico en la Región Metropolitana"/>
        <s v="Evolución del Número total de pasajeros que realizan una o más pernoctaciones seguidas en el mismo establecimiento de alojamiento turístico en la Región de Los Ríos"/>
        <s v="Evolución del Número total de pasajeros que realizan una o más pernoctaciones seguidas en el mismo establecimiento de alojamiento turístico en la Región de Arica y Parinacota"/>
        <s v="Evolución del Número total de pasajeros que realizan una o más pernoctaciones seguidas en el mismo establecimiento de alojamiento turístico en la Región de Ñuble"/>
        <s v="Evolución de la cantidad de noches que en promedio los pasajeros permanecen en los establecimientos de alojamiento turístico a Escala Nacional"/>
        <s v="Evolución de la cantidad de noches que en promedio los pasajeros permanecen en los establecimientos de alojamiento turístico en la Región de Tarapacá"/>
        <s v="Evolución de la cantidad de noches que en promedio los pasajeros permanecen en los establecimientos de alojamiento turístico en la Región de Antofagasta"/>
        <s v="Evolución de la cantidad de noches que en promedio los pasajeros permanecen en los establecimientos de alojamiento turístico en la Región de Atacama"/>
        <s v="Evolución de la cantidad de noches que en promedio los pasajeros permanecen en los establecimientos de alojamiento turístico en la Región de Coquimbo"/>
        <s v="Evolución de la cantidad de noches que en promedio los pasajeros permanecen en los establecimientos de alojamiento turístico en la Región de Valparaíso"/>
        <s v="Evolución de la cantidad de noches que en promedio los pasajeros permanecen en los establecimientos de alojamiento turístico en la Región de O'Higgins"/>
        <s v="Evolución de la cantidad de noches que en promedio los pasajeros permanecen en los establecimientos de alojamiento turístico en la Región de Maule"/>
        <s v="Evolución de la cantidad de noches que en promedio los pasajeros permanecen en los establecimientos de alojamiento turístico en la Región del Biobío"/>
        <s v="Evolución de la cantidad de noches que en promedio los pasajeros permanecen en los establecimientos de alojamiento turístico en la Región de La Araucanía"/>
        <s v="Evolución de la cantidad de noches que en promedio los pasajeros permanecen en los establecimientos de alojamiento turístico en la Región de Los Lagos"/>
        <s v="Evolución de la cantidad de noches que en promedio los pasajeros permanecen en los establecimientos de alojamiento turístico en la Región de Aysén"/>
        <s v="Evolución de la cantidad de noches que en promedio los pasajeros permanecen en los establecimientos de alojamiento turístico en la Región de Magallanes"/>
        <s v="Evolución de la cantidad de noches que en promedio los pasajeros permanecen en los establecimientos de alojamiento turístico en la Región Metropolitana"/>
        <s v="Evolución de la cantidad de noches que en promedio los pasajeros permanecen en los establecimientos de alojamiento turístico en la Región de Los Ríos"/>
        <s v="Evolución de la cantidad de noches que en promedio los pasajeros permanecen en los establecimientos de alojamiento turístico en la Región de Arica y Parinacota"/>
        <s v="Evolución de la cantidad de noches que en promedio los pasajeros permanecen en los establecimientos de alojamiento turístico en la Región de Ñuble"/>
        <s v="Evolución del Grado de ocupación de las habitaciones disponibles a Escala Nacional"/>
        <s v="Evolución del Grado de ocupación de las habitaciones disponibles en la Región de Tarapacá"/>
        <s v="Evolución del Grado de ocupación de las habitaciones disponibles en la Región de Antofagasta"/>
        <s v="Evolución del Grado de ocupación de las habitaciones disponibles en la Región de Atacama"/>
        <s v="Evolución del Grado de ocupación de las habitaciones disponibles en la Región de Coquimbo"/>
        <s v="Evolución del Grado de ocupación de las habitaciones disponibles en la Región de Valparaíso"/>
        <s v="Evolución del Grado de ocupación de las habitaciones disponibles en la Región de O'Higgins"/>
        <s v="Evolución del Grado de ocupación de las habitaciones disponibles en la Región de Maule"/>
        <s v="Evolución del Grado de ocupación de las habitaciones disponibles en la Región del Biobío"/>
        <s v="Evolución del Grado de ocupación de las habitaciones disponibles en la Región de La Araucanía"/>
        <s v="Evolución del Grado de ocupación de las habitaciones disponibles en la Región de Los Lagos"/>
        <s v="Evolución del Grado de ocupación de las habitaciones disponibles en la Región de Aysén"/>
        <s v="Evolución del Grado de ocupación de las habitaciones disponibles en la Región de Magallanes"/>
        <s v="Evolución del Grado de ocupación de las habitaciones disponibles en la Región Metropolitana"/>
        <s v="Evolución del Grado de ocupación de las habitaciones disponibles en la Región de Los Ríos"/>
        <s v="Evolución del Grado de ocupación de las habitaciones disponibles en la Región de Arica y Parinacota"/>
        <s v="Evolución del Grado de ocupación de las habitaciones disponibles en la Región de Ñuble"/>
        <s v="Evolución del Grado de ocupación de las plazas disponibles a Escala Nacional"/>
        <s v="Evolución del Grado de ocupación de las plazas disponibles en la Región de Tarapacá"/>
        <s v="Evolución del Grado de ocupación de las plazas disponibles en la Región de Antofagasta"/>
        <s v="Evolución del Grado de ocupación de las plazas disponibles en la Región de Atacama"/>
        <s v="Evolución del Grado de ocupación de las plazas disponibles en la Región de Coquimbo"/>
        <s v="Evolución del Grado de ocupación de las plazas disponibles en la Región de Valparaíso"/>
        <s v="Evolución del Grado de ocupación de las plazas disponibles en la Región de O'Higgins"/>
        <s v="Evolución del Grado de ocupación de las plazas disponibles en la Región de Maule"/>
        <s v="Evolución del Grado de ocupación de las plazas disponibles en la Región del Biobío"/>
        <s v="Evolución del Grado de ocupación de las plazas disponibles en la Región de La Araucanía"/>
        <s v="Evolución del Grado de ocupación de las plazas disponibles en la Región de Los Lagos"/>
        <s v="Evolución del Grado de ocupación de las plazas disponibles en la Región de Aysén"/>
        <s v="Evolución del Grado de ocupación de las plazas disponibles en la Región de Magallanes"/>
        <s v="Evolución del Grado de ocupación de las plazas disponibles en la Región Metropolitana"/>
        <s v="Evolución del Grado de ocupación de las plazas disponibles en la Región de Los Ríos"/>
        <s v="Evolución del Grado de ocupación de las plazas disponibles en la Región de Arica y Parinacota"/>
        <s v="Evolución del Grado de ocupación de las plazas disponibles en la Región de Ñuble"/>
        <s v="Evolución del Parque Vehicular de Taxis a Escala Nacional"/>
        <s v="Evolución del Parque Vehicular de Taxis en la Región de Tarapacá"/>
        <s v="Evolución del Parque Vehicular de Taxis en la Región de Antofagasta"/>
        <s v="Evolución del Parque Vehicular de Taxis en la Región de Atacama"/>
        <s v="Evolución del Parque Vehicular de Taxis en la Región de Coquimbo"/>
        <s v="Evolución del Parque Vehicular de Taxis en la Región de Valparaíso"/>
        <s v="Evolución del Parque Vehicular de Taxis en la Región de O'Higgins"/>
        <s v="Evolución del Parque Vehicular de Taxis en la Región de Maule"/>
        <s v="Evolución del Parque Vehicular de Taxis en la Región del Biobío"/>
        <s v="Evolución del Parque Vehicular de Taxis en la Región de La Araucanía"/>
        <s v="Evolución del Parque Vehicular de Taxis en la Región de Los Lagos"/>
        <s v="Evolución del Parque Vehicular de Taxis en la Región de Aysén"/>
        <s v="Evolución del Parque Vehicular de Taxis en la Región de Magallanes"/>
        <s v="Evolución del Parque Vehicular de Taxis en la Región Metropolitana"/>
        <s v="Evolución del Parque Vehicular de Taxis en la Región de Los Ríos"/>
        <s v="Evolución del Parque Vehicular de Taxis en la Región de Arica y Parinacota"/>
        <s v="Evolución del Parque Vehicular de Taxis en la Región de Ñuble"/>
        <s v="Evolución del Parque Vehicular de Buses a Escala Nacional"/>
        <s v="Evolución del Parque Vehicular de Buses en la Región de Tarapacá"/>
        <s v="Evolución del Parque Vehicular de Buses en la Región de Antofagasta"/>
        <s v="Evolución del Parque Vehicular de Buses en la Región de Atacama"/>
        <s v="Evolución del Parque Vehicular de Buses en la Región de Coquimbo"/>
        <s v="Evolución del Parque Vehicular de Buses en la Región de Valparaíso"/>
        <s v="Evolución del Parque Vehicular de Buses en la Región de O'Higgins"/>
        <s v="Evolución del Parque Vehicular de Buses en la Región de Maule"/>
        <s v="Evolución del Parque Vehicular de Buses en la Región del Biobío"/>
        <s v="Evolución del Parque Vehicular de Buses en la Región de La Araucanía"/>
        <s v="Evolución del Parque Vehicular de Buses en la Región de Los Lagos"/>
        <s v="Evolución del Parque Vehicular de Buses en la Región de Aysén"/>
        <s v="Evolución del Parque Vehicular de Buses en la Región de Magallanes"/>
        <s v="Evolución del Parque Vehicular de Buses en la Región Metropolitana"/>
        <s v="Evolución del Parque Vehicular de Buses en la Región de Los Ríos"/>
        <s v="Evolución del Parque Vehicular de Buses en la Región de Arica y Parinacota"/>
        <s v="Evolución del Parque Vehicular de Buses en la Región de Ñuble"/>
        <s v="Evolución del Parque Vehicular de Minibuses a Escala Nacional"/>
        <s v="Evolución del Parque Vehicular de Minibuses en la Región de Tarapacá"/>
        <s v="Evolución del Parque Vehicular de Minibuses en la Región de Antofagasta"/>
        <s v="Evolución del Parque Vehicular de Minibuses en la Región de Atacama"/>
        <s v="Evolución del Parque Vehicular de Minibuses en la Región de Coquimbo"/>
        <s v="Evolución del Parque Vehicular de Minibuses en la Región de O'Higgins"/>
        <s v="Evolución del Parque Vehicular de Minibuses en la Región de Maule"/>
        <s v="Evolución del Parque Vehicular de Minibuses en la Región del Biobío"/>
        <s v="Evolución del Parque Vehicular de Minibuses en la Región de La Araucanía"/>
        <s v="Evolución del Parque Vehicular de Minibuses en la Región de Los Lagos"/>
        <s v="Evolución del Parque Vehicular de Minibuses en la Región de Aysén"/>
        <s v="Evolución del Parque Vehicular de Minibuses en la Región de Magallanes"/>
        <s v="Evolución del Parque Vehicular de Minibuses en la Región Metropolitana"/>
        <s v="Evolución del Parque Vehicular de Minibuses en la Región de Los Ríos"/>
        <s v="Evolución del Parque Vehicular de Minibuses en la Región de Arica y Parinacota"/>
        <s v="Evolución del Parque Vehicular de Minibuses en la Región de Ñuble"/>
        <s v="Evolución del Parque Vehicular Escolar a Escala Nacional"/>
        <s v="Evolución del Parque Vehicular Escolar en la Región de Tarapacá"/>
        <s v="Evolución del Parque Vehicular Escolar en la Región de Antofagasta"/>
        <s v="Evolución del Parque Vehicular Escolar en la Región de Atacama"/>
        <s v="Evolución del Parque Vehicular Escolar en la Región de Coquimbo"/>
        <s v="Evolución del Parque Vehicular Escolar en la Región de Valparaíso"/>
        <s v="Evolución del Parque Vehicular Escolar en la Región de O'Higgins"/>
        <s v="Evolución del Parque Vehicular Escolar en la Región de Maule"/>
        <s v="Evolución del Parque Vehicular Escolar en la Región del Biobío"/>
        <s v="Evolución del Parque Vehicular Escolar en la Región de La Araucanía"/>
        <s v="Evolución del Parque Vehicular Escolar en la Región de Los Lagos"/>
        <s v="Evolución del Parque Vehicular Escolar en la Región de Aysén"/>
        <s v="Evolución del Parque Vehicular Escolar en la Región de Magallanes"/>
        <s v="Evolución del Parque Vehicular Escolar en la Región Metropolitana"/>
        <s v="Evolución del Parque Vehicular Escolar en la Región de Los Ríos"/>
        <s v="Evolución del Parque Vehicular Escolar en la Región de Arica y Parinacota"/>
        <s v="Evolución del Parque Vehicular Escolar en la Región de Ñuble"/>
        <s v="Evolución del Parque Vehicular de Trolebuses a Escala Nacional"/>
        <s v="Evolución de la Pasada de vehículos por pórticos de autopistas urbanas a Escala Nacional"/>
        <s v="Evolución de la Pasada de vehículos por plazas de peajes y pórticos de autopistas interurbanas a Escala Nacional"/>
        <s v="Evolución de la Pasada de vehículos por plazas de peajes y pórticos de autopistas interurbanas en la Región de Valparaíso"/>
        <s v="Evolución de la Pasada de vehículos por plazas de peajes y pórticos de autopistas interurbanas en la Región del Biobío"/>
        <s v="Evolución de la Pasada de vehículos por plazas de peajes y pórticos de autopistas interurbanas en la Región Metropolitana"/>
        <s v="Evolución de la Pasada de vehículos por plazas de peajes y pórticos de autopistas interurbanas en la Región de Ñuble"/>
        <s v="Evolución del Movimiento de Carga Portuaria  Embarcada al Exterior a Escala Nacional"/>
        <s v="Evolución del Movimiento de Carga Portuaria  Embarcada al Exterior desde la Región de Tarapacá"/>
        <s v="Evolución del Movimiento de Carga Portuaria  Embarcada al Exterior desde la Región de Valparaíso"/>
        <s v="Evolución del Movimiento de Carga Portuaria  Embarcada al Exterior desde la Región del Biobío"/>
        <s v="Evolución del Movimiento de Carga Portuaria Desembarcada desde el Exterior a Escala Nacional"/>
        <s v="Evolución del Movimiento de Carga Portuaria Desembarcada desde el Exterior en la Región de Tarapacá"/>
        <s v="Evolución del Movimiento de Carga Portuaria Desembarcada desde el Exterior en la Región de Valparaíso"/>
        <s v="Evolución del Movimiento de Carga Portuaria Desembarcada desde el Exterior en la Región del Biobío"/>
        <s v="Evolución del Movimiento de Carga Portuaria Cabotaje a Escala Nacional"/>
        <s v="Evolución del Movimiento de Carga Portuaria Cabotaje en la Región de Tarapacá"/>
        <s v="Evolución del Movimiento de Carga Portuaria Cabotaje en la Región de Valparaíso"/>
        <s v="Evolución del Movimiento de Carga Portuaria Cabotaje en la Región del Biobío"/>
        <s v="Evolución del Movimiento de Carga Portuaria Re-estibas y Transbordos a Escala Nacional"/>
        <s v="Evolución del Movimiento de Carga Portuaria Re-estibas y Transbordos en la Región de Tarapacá"/>
        <s v="Evolución del Movimiento de Carga Portuaria Re-estibas y Transbordos en la Región de Valparaíso"/>
        <s v="Evolución del Movimiento de Carga Portuaria Re-estibas y Transbordos en la Región del Biobío"/>
        <s v="Evolución del Número de contenedores de 20 pies manipulados en puerto a Escala Nacional"/>
        <s v="Evolución del Número de contenedores de 20 pies manipulados en puerto en la Región de Valparaíso"/>
        <s v="Evolución del Número de contenedores de 20 pies manipulados en puerto en la Región del Biobío"/>
        <s v="Evolución del Número de contenedores de 40 pies manipulados en puerto a Escala Nacional"/>
        <s v="Evolución del Número de contenedores de 40 pies manipulados en puerto en la Región de Valparaíso"/>
        <s v="Evolución del Número de contenedores de 40 pies manipulados en puerto en la Región del Biobío"/>
        <s v="Evolución del Movimiento de Carga Portuaria en Tránsito a Escala Nacional"/>
        <s v="Evolución de la Producción Uva de Mesa a Escala Nacional"/>
        <s v="Evolución de la Producción Uva Vinífera a Escala Nacional"/>
        <s v="Evolución de la Producción Uva Pisquera a Escala Nacional"/>
        <s v="Evolución de la Leche Recepcionada a Escala Nacional"/>
        <s v="Evolución de la Leche Recepcionada Láctea Mayor a Escala Nacional"/>
        <s v="Evolución de la Leche Recepcionada Láctea Menor a Escala Nacional"/>
        <s v="Evolución de la Cosecha de Trozas Aserrables y Pulpables a Escala Nacional"/>
        <s v="Evolución de la Cosecha de Trozas Aserrables y Pulpables en la Región de O'Higgins"/>
        <s v="Evolución de la Cosecha de Trozas Aserrables y Pulpables en la Región del Maule"/>
        <s v="Evolución de la Cosecha de Trozas Aserrables y Pulpables en la Región del Biobío"/>
        <s v="Evolución de la Cosecha de Trozas Aserrables y Pulpables en la Región de La Araucanía"/>
        <s v="Evolución de la Cosecha de Trozas Aserrables y Pulpables en la Región de Los Ríos"/>
        <s v="Evolución del Desembarque Artesanal a Escala Nacional"/>
        <s v="Evolución del Desembarque Artesanal de Cochayuyo a Escala Nacional"/>
        <s v="Evolución del Desembarque Artesanal de Huiro a Escala Nacional"/>
        <s v="Evolución del Desembarque Artesanal de Luga Negra o Crespa a Escala Nacional"/>
        <s v="Evolución del Desembarque Artesanal de Luga-Roja a Escala Nacional"/>
        <s v="Evolución del Desembarque Artesanal de Pelillo a Escala Nacional"/>
        <s v="Evolución del Desembarque Artesanal de Anchoveta a Escala Nacional"/>
        <s v="Evolución del Desembarque Artesanal de Bacaladillo o Mote a Escala Nacional"/>
        <s v="Evolución del Desembarque Artesanal de Jurel a Escala Nacional"/>
        <s v="Evolución del Desembarque Artesanal de Machuelo o Tritre a Escala Nacional"/>
        <s v="Evolución del Desembarque Artesanal de Merluza del Sur o Austral a Escala Nacional"/>
        <s v="Evolución del Desembarque Artesanal de Pampanito a Escala Nacional"/>
        <s v="Evolución del Desembarque Artesanal de Reineta a Escala Nacional"/>
        <s v="Evolución del Desembarque Artesanal de Sardina Austral a Escala Nacional"/>
        <s v="Evolución del Desembarque Artesanal de Sardina Común a Escala Nacional"/>
        <s v="Evolución del Desembarque Artesanal de Sierra a Escala Nacional"/>
        <s v="Evolución del Desembarque Artesanal de Almeja a Escala Nacional"/>
        <s v="Evolución del Desembarque Artesanal de Cholga a Escala Nacional"/>
        <s v="Evolución del Desembarque Artesanal de Chorito a Escala Nacional"/>
        <s v="Evolución del Desembarque Artesanal de Choro a Escala Nacional"/>
        <s v="Evolución del Desembarque Artesanal de Jibia o Calamar Rojo a Escala Nacional"/>
        <s v="Evolución del Desembarque Artesanal de Juliana o Tawera a Escala Nacional"/>
        <s v="Evolución del Desembarque Artesanal de Centolla a Escala Nacional"/>
        <s v="Evolución del Desembarque Artesanal de Centollón a Escala Nacional"/>
        <s v="Evolución del Desembarque Artesanal de Jaiba Marmola a Escala Nacional"/>
        <s v="Evolución del Desembarque Artesanal de Erizo a Escala Nacional"/>
        <s v="Evolución del Desembarque Artesanal de Resto a Escala Nacional"/>
        <s v="Evolución del Desembarque Artesanal de Algas a Escala Nacional"/>
        <s v="Evolución del Desembarque Artesanal de Peces a Escala Nacional"/>
        <s v="Evolución del Desembarque Artesanal de Moluscos a Escala Nacional"/>
        <s v="Evolución del Desembarque Artesanal de Crustáceos a Escala Nacional"/>
        <s v="Evolución del Desembarque Artesanal de Otras Especies a Escala Nacional"/>
        <s v="Evolución del Desembarque Industrial a Escala Nacional"/>
        <s v="Evolución del Desembarque Industrial de Anchoveta a Escala Nacional"/>
        <s v="Evolución del Desembarque Industrial de Bacaladillo o Mote a Escala Nacional"/>
        <s v="Evolución del Desembarque Industrial de Caballa a Escala Nacional"/>
        <s v="Evolución del Desembarque Industrial de Jurel a Escala Nacional"/>
        <s v="Evolución del Desembarque Industrial de Merluza Común a Escala Nacional"/>
        <s v="Evolución del Desembarque Industrial de Merluza de Cola a Escala Nacional"/>
        <s v="Evolución del Desembarque Industrial de Merluza del Sur o Austral a Escala Nacional"/>
        <s v="Evolución del Desembarque Industrial de Reineta a Escala Nacional"/>
        <s v="Evolución del Desembarque Industrial de Sardina Común a Escala Nacional"/>
        <s v="Evolución del Desembarque Industrial de Jibia o Calamar Rojo a Escala Nacional"/>
        <s v="Evolución del Desembarque Industrial de Resto a Escala Nacional"/>
        <s v="Evolución del Desembarque Industrial de Algas-Moluscos-Peces a Escala Nacional"/>
        <s v="Evolución del Desembarque Industrial de Peces a Escala Nacional"/>
        <s v="Evolución del Desembarque Industrial de Moluscos a Escala Nacional"/>
        <s v="Evolución del Desembarque Industrial de Crustáceos a Escala Nacional"/>
        <s v="Evolución del Desembarque Industrial de Otras Especies a Escala Nacional"/>
        <s v="Evolución de las Cosechas Acuícolas a Escala Nacional"/>
        <s v="Evolución de las Cosechas Acuícolas de Chorito a Escala Nacional"/>
        <s v="Evolución de las Cosechas Acuícolas de Salmón del Atlántico a Escala Nacional"/>
        <s v="Evolución de las Cosechas Acuícolas de Salmón Plateado o Coho a Escala Nacional"/>
        <s v="Evolución de las Cosechas Acuícolas de Trucha Arcoiris a Escala Nacional"/>
        <s v="Evolución de las Cosechas Acuícolas de Resto a Escala Nacional"/>
        <s v="Evolución de las Cosechas Acuícolas de Algas a Escala Nacional"/>
        <s v="Evolución de las Cosechas Acuícolas de Peces a Escala Nacional"/>
        <s v="Evolución de las Cosechas Acuícolas de Moluscos a Escala Nacional"/>
        <s v="Evolución de las Cosechas Acuícolas de Algas-Moluscos-Peces a Escala Nacional"/>
        <s v="Proporción de las Cosechas Acuícolas de Peces por Especie durante el año 2020 a Escala Nacional"/>
        <s v="Evolución de las Madera de Cosecha de Trozas a Escala Nacional"/>
        <s v="Comparativo de las Cosechas Acuícolas de Peces por Especie para los años 2020 y 2021 a Escala Nacional"/>
        <s v="Evolución de las Cosechas Acuícolas de Peces por Especie a Escala Nacional"/>
        <s v="Variación Anual de las Cosechas Acuícolas de Salmón del Atlántico a Escala Nacional"/>
        <s v="Proporción del Desembarque Industrial de Peces por Especie durante el año 2020 a Escala Nacional"/>
        <s v="Comparativo del Desembarque Industrial de Peces por Especie para los años 2020 y 2021 a Escala Nacional"/>
        <s v="Evolución del Desembarque Industrial de Peces por Especie a Escala Nacional"/>
        <s v="Variación Anual del Desembarque Industrial de Jurel a Escala Nacional"/>
        <s v="Proporción del Desembarque Artesanal de Algas por Especie durante el año 2020 a Escala Nacional"/>
        <s v="Proporción del Desembarque Artesanal de Peces por Especie durante el año 2020 a Escala Nacional"/>
        <s v="Proporción del Desembarque Artesanal de Crustáceos por Especie durante el año 2020 a Escala Nacional"/>
        <s v="Proporción del Desembarque Artesanal de Moluscos por Especie durante el año 2020 a Escala Nacional"/>
        <s v="Comparativo del Desembarque Artesanal de Algas por Especie para los años 2020 y 2021 a Escala Nacional"/>
        <s v="Comparativo del Desembarque Artesanal de Peces por Especie para los años 2020 y 2021 a Escala Nacional"/>
        <s v="Comparativo del Desembarque Artesanal de Crustáceos por Especie para los años 2020 y 2021 a Escala Nacional"/>
        <s v="Comparativo del Desembarque Artesanal de Moluscos por Especie para los años 2020 y 2021 a Escala Nacional"/>
        <s v="Evolución del Desembarque Artesanal de Algas por Especie a Escala Nacional"/>
        <s v="Evolución del Desembarque Artesanal de Peces por Especie a Escala Nacional"/>
        <s v="Evolución del Desembarque Artesanal de Crustáceos por Especie a Escala Nacional"/>
        <s v="Evolución del Desembarque Artesanal de Moluscos por Especie a Escala Nacional"/>
        <s v="Variación Anual del Desembarque Artesanal de Sardina Común a Escala Nacional"/>
        <s v="Variación Anual del Desembarque Artesanal de Reineta a Escala Nacional"/>
        <s v="Variación Anual del Desembarque Artesanal de Jibia o Calamar Rojo a Escala Nacional"/>
        <s v="Variación Anual del Desembarque Artesanal de Erizos a Escala Nacional"/>
        <s v="Relación entre el Proceso de Vacunación contra COVID-19 y el número de Casos Activos en la comuna de Curanilahue" u="1"/>
        <s v="Relación entre el Proceso de Vacunación contra COVID-19 y el número de Casos Activos en la comuna de Andacollo" u="1"/>
        <s v="Relación entre la Etapa Histórica del Programa Paso a Paso y progreso del proceso de vacunación (2da dosis) en la comuna de Cañete" u="1"/>
        <s v="Evolución del Número de Casos Activis de COVID-19 por 1 millón de habitantes en la comuna de Santa Bárbara" u="1"/>
        <s v="Relación entre la Etapa Histórica del Programa Paso a Paso y el número de Casos Activos en la comuna de El Tabo" u="1"/>
        <s v="Evolución del Proceso de Vacunación contra COVID-19 en la comuna de Camarones" u="1"/>
        <s v="Evolución del Número de Casos Activis de COVID-19 por 1 millón de habitantes en la comuna de Pedro Aguirre Cerda" u="1"/>
        <s v="Relación entre la Etapa Histórica del Programa Paso a Paso y progreso del proceso de vacunación (2da dosis) en la comuna de Fresia" u="1"/>
        <s v="Evolución del Número de Casos Activis de COVID-19 por 1 millón de habitantes en la comuna de Isla de Pascua" u="1"/>
        <s v="Etapa Actual del Programa Paso a Paso en la comuna de Romeral" u="1"/>
        <s v="Etapa Actual del Programa Paso a Paso en la comuna de Purranque" u="1"/>
        <s v="Balance de disponibilidad de cupos en Residencias Sanitarias para COVID19 en la Región del Biobío" u="1"/>
        <s v="Relación entre la Etapa Histórica del Programa Paso a Paso y progreso del proceso de vacunación (2da dosis) en la comuna de Linares" u="1"/>
        <s v="Etapas Históricas del Programa Paso a Paso en la comuna de San Pedro" u="1"/>
        <s v="Evolución del Proceso de Vacunación contra COVID-19 en la comuna de Panguipulli" u="1"/>
        <s v="Nuevos Casos Confirmados de COVID-19 en la comuna de Colina" u="1"/>
        <s v="Etapa Actual del Programa Paso a Paso en la comuna de Cisnes" u="1"/>
        <s v="Nuevos Casos Confirmados de COVID-19 en la comuna de San Rosendo" u="1"/>
        <s v="Relación entre la Etapa Histórica del Programa Paso a Paso y el número de Casos Activos en la comuna de La Reina" u="1"/>
        <s v="Relación entre la Etapa Histórica del Programa Paso a Paso y el número de Casos Activos en la comuna de Curarrehue" u="1"/>
        <s v="Nuevos Casos Confirmados de COVID-19 en la comuna de Ollagüe" u="1"/>
        <s v="Relación entre la Etapa Histórica del Programa Paso a Paso y progreso del proceso de vacunación (2da dosis) en la comuna de Tucapel" u="1"/>
        <s v="Relación entre la Etapa Histórica del Programa Paso a Paso y progreso del proceso de vacunación (2da dosis) en la comuna de Cobquecura" u="1"/>
        <s v="Evolución del Número de Casos Activis de COVID-19 por 1 millón de habitantes en la comuna de Pumanque" u="1"/>
        <s v="Etapa Actual del Programa Paso a Paso en la comuna de Tiltil" u="1"/>
        <s v="Evolución del Número de Fallecidos por COVID-19 por 1 millón de habitantes en la comuna de Máfil" u="1"/>
        <s v="Evolución del Número de Fallecidos por COVID-19 por 1 millón de habitantes en la comuna de Queilén" u="1"/>
        <s v="Relación entre la Etapa Histórica del Programa Paso a Paso y progreso del proceso de vacunación (2da dosis) en la comuna de Isla de Pascua" u="1"/>
        <s v="Evolución del Proceso de Vacunación contra COVID-19 en la comuna de Placilla" u="1"/>
        <s v="Nuevos Casos Confirmados de COVID-19 en la comuna de Litueche" u="1"/>
        <s v="Etapa Actual del Programa Paso a Paso en la comuna de Quilicura" u="1"/>
        <s v="Etapa Actual del Programa Paso a Paso en la comuna de Santo Domingo" u="1"/>
        <s v="Etapas Históricas del Programa Paso a Paso en la comuna de Santiago" u="1"/>
        <s v="Etapa Actual del Programa Paso a Paso en la comuna de Saavedra" u="1"/>
        <s v="Etapa Actual del Programa Paso a Paso en la comuna de Combarbalá" u="1"/>
        <s v="Evolución del Proceso de Vacunación contra COVID-19 en la comuna de Gorbea" u="1"/>
        <s v="Etapas Históricas del Programa Paso a Paso en la comuna de Peralillo" u="1"/>
        <s v="Relación entre la Etapa Histórica del Programa Paso a Paso y progreso del proceso de vacunación (2da dosis) en la comuna de Papudo" u="1"/>
        <s v="Evolución del Proceso de Vacunación contra COVID-19 en la comuna de Nancagua" u="1"/>
        <s v="Evolución del Proceso de Vacunación contra COVID-19 en la comuna de Pichilemu" u="1"/>
        <s v="Relación entre la Etapa Histórica del Programa Paso a Paso y el número de Casos Activos en la comuna de Hualpén" u="1"/>
        <s v="Relación entre la Etapa Histórica del Programa Paso a Paso y progreso del proceso de vacunación (2da dosis) en la comuna de Rauco" u="1"/>
        <s v="Nuevos Casos Confirmados de COVID-19 en la comuna de Guaitecas" u="1"/>
        <s v="Número de Exámenes PCR realizados por mes y por Región a Escala Nacional" u="1"/>
        <s v="Relación entre la Etapa Histórica del Programa Paso a Paso y el número de Casos Activos en la comuna de Yungay" u="1"/>
        <s v="Evolución del Proceso de Vacunación contra COVID-19 en la comuna de Yerbas Buenas" u="1"/>
        <s v="Etapa Actual del Programa Paso a Paso en la comuna de Quirihue" u="1"/>
        <s v="Evolución de la Positividad a COVID-19 en la Región de Magallanes" u="1"/>
        <s v="Evolución del Número de Fallecidos por COVID-19 por 1 millón de habitantes en la comuna de Quinta Normal" u="1"/>
        <s v="Etapa Actual del Programa Paso a Paso en la comuna de Pichilemu" u="1"/>
        <s v="Etapas Históricas del Programa Paso a Paso en la comuna de Ovalle" u="1"/>
        <s v="Evolución del Número de Fallecidos por COVID-19 por 1 millón de habitantes en la comuna de Florida" u="1"/>
        <s v="Relación entre la Etapa Histórica del Programa Paso a Paso y progreso del proceso de vacunación (2da dosis) en la comuna de Quemchi" u="1"/>
        <s v="Evolución del Número de Fallecidos por COVID-19 por 1 millón de habitantes en la comuna de Huara" u="1"/>
        <s v="Evolución del Número de Fallecidos por COVID-19 por 1 millón de habitantes en la comuna de San Ignacio" u="1"/>
        <s v="Relación entre el Proceso de Vacunación contra COVID-19 y el número de Casos Activos en la comuna de Puchuncaví" u="1"/>
        <s v="Evolución del Número de Fallecidos por COVID-19 por 1 millón de habitantes en la comuna de Andacollo" u="1"/>
        <s v="Relación entre la Etapa Histórica del Programa Paso a Paso y el número de Casos Activos por Comuna en la Región de Valparaíso" u="1"/>
        <s v="Evolución del Proceso de Vacunación contra COVID-19 en la comuna de Timaukel" u="1"/>
        <s v="Relación entre la Etapa Histórica del Programa Paso a Paso y el número de Casos Activos en la comuna de Cañete" u="1"/>
        <s v="Relación entre el Proceso de Vacunación contra COVID-19 y el número de Casos Activos en la comuna de Navidad" u="1"/>
        <s v="Relación entre la Etapa Histórica del Programa Paso a Paso y progreso del proceso de vacunación (2da dosis) en la comuna de Quellón" u="1"/>
        <s v="Nuevos Casos Confirmados de COVID-19 en la comuna de El Quisco" u="1"/>
        <s v="Etapa Actual del Programa Paso a Paso en la comuna de Villarrica" u="1"/>
        <s v="Nuevos Casos Confirmados de COVID-19 en la comuna de Punta Arenas" u="1"/>
        <s v="Evolución del Proceso de Vacunación contra COVID-19 en la comuna de Lo Prado" u="1"/>
        <s v="Relación entre la Etapa Histórica del Programa Paso a Paso y el número de Casos Activos en la comuna de Papudo" u="1"/>
        <s v="Relación entre la Etapa Histórica del Programa Paso a Paso y progreso del proceso de vacunación (2da dosis) en la comuna de La Cruz" u="1"/>
        <s v="Nuevos Casos Confirmados de COVID-19 en la comuna de Coihaique" u="1"/>
        <s v="Evolución del Proceso de Vacunación contra COVID-19 en la comuna de Paiguano" u="1"/>
        <s v="Evolución del Número de Fallecidos por COVID-19 por 1 millón de habitantes en la comuna de Concón" u="1"/>
        <s v="Relación entre el Proceso de Vacunación contra COVID-19 y el número de Casos Activos en la comuna de Tomé" u="1"/>
        <s v="Relación entre la Etapa Histórica del Programa Paso a Paso y progreso del proceso de vacunación (2da dosis) en la comuna de O'Higgins" u="1"/>
        <s v="Relación entre el Proceso de Vacunación contra COVID-19 y el número de Casos Activos en la comuna de Quillón" u="1"/>
        <s v="Relación entre el Proceso de Vacunación contra COVID-19 y el número de Casos Activos en la comuna de Hualañé" u="1"/>
        <s v="Relación entre el Proceso de Vacunación contra COVID-19 y el número de Casos Activos en la comuna de Tocopilla" u="1"/>
        <s v="Evolución del Número de Fallecidos por COVID-19 por 1 millón de habitantes en la comuna de Tortel" u="1"/>
        <s v="Relación entre el Proceso de Vacunación contra COVID-19 y el número de Casos Activos por Comuna en la Región Metropolitana" u="1"/>
        <s v="Relación entre la Etapa Histórica del Programa Paso a Paso y progreso del proceso de vacunación (2da dosis) en la comuna de Quilicura" u="1"/>
        <s v="Nuevos Casos Confirmados de COVID-19 en la comuna de San Clemente" u="1"/>
        <s v="Etapas Históricas del Programa Paso a Paso en la comuna de Cholchol" u="1"/>
        <s v="Etapa Actual del Programa Paso a Paso en la comuna de Nueva Imperial" u="1"/>
        <s v="Evolución del Número de Fallecidos por COVID-19 por 1 millón de habitantes en la comuna de Catemu" u="1"/>
        <s v="Nuevos Casos Confirmados de COVID-19 en la comuna de Huasco" u="1"/>
        <s v="Relación entre la Etapa Histórica del Programa Paso a Paso y el número de Casos Activos en la comuna de Punitaqui" u="1"/>
        <s v="Relación entre la Etapa Histórica del Programa Paso a Paso y el número de Casos Activos por Comuna en la Región de Tarapacá" u="1"/>
        <s v="Relación entre la Etapa Histórica del Programa Paso a Paso y progreso del proceso de vacunación (2da dosis) en la comuna de Cauquenes" u="1"/>
        <s v="Relación entre el Proceso de Vacunación contra COVID-19 y el número de Casos Activos en la comuna de Macul" u="1"/>
        <s v="Etapa Actual del Programa Paso a Paso en la comuna de Traiguén" u="1"/>
        <s v="Evolución del Proceso de Vacunación contra COVID-19 por Comuna en la Región de Magallanes" u="1"/>
        <s v="Evolución del Número de Casos Activis de COVID-19 por 1 millón de habitantes en la comuna de Navidad" u="1"/>
        <s v="Relación entre el Proceso de Vacunación contra COVID-19 y el número de Casos Activos en la comuna de Padre Hurtado" u="1"/>
        <s v="Evolución del Proceso de Vacunación contra COVID-19 en la comuna de Talca" u="1"/>
        <s v="Evolución del Número de Fallecidos por COVID-19 por 1 millón de habitantes en la comuna de Santiago" u="1"/>
        <s v="Evolución del Número de Casos Activis de COVID-19 por 1 millón de habitantes en la comuna de Hualañé" u="1"/>
        <s v="Evolución del Número de Fallecidos por COVID-19 por 1 millón de habitantes en la comuna de Mariquina" u="1"/>
        <s v="Etapa Actual del Programa Paso a Paso en la comuna de Quinchao" u="1"/>
        <s v="Evolución del Número de Casos Activis de COVID-19 por 1 millón de habitantes en la comuna de Pucón" u="1"/>
        <s v="Evolución del Número de Fallecidos por COVID-19 por 1 millón de habitantes en la comuna de Hijuelas" u="1"/>
        <s v="Relación entre el Proceso de Vacunación contra COVID-19 y el número de Casos Activos en la comuna de Retiro" u="1"/>
        <s v="Relación entre el Proceso de Vacunación contra COVID-19 y el número de Casos Activos en la comuna de Salamanca" u="1"/>
        <s v="Evolución del Número de Casos Activis de COVID-19 por 1 millón de habitantes en la comuna de Retiro" u="1"/>
        <s v="Nuevos Casos Confirmados de COVID-19 en la comuna de Timaukel" u="1"/>
        <s v="Etapas Históricas del Programa Paso a Paso en la comuna de Melipeuco" u="1"/>
        <s v="Número de Exámenes PCR realizados mensualmente en la Región de Coquimbo" u="1"/>
        <s v="Relación entre la Etapa Histórica del Programa Paso a Paso y progreso del proceso de vacunación (2da dosis) en la comuna de Taltal" u="1"/>
        <s v="Relación entre la Etapa Histórica del Programa Paso a Paso y el número de Casos Activos en la comuna de Florida" u="1"/>
        <s v="Relación entre la Etapa Histórica del Programa Paso a Paso y el número de Casos Activos en la comuna de Linares" u="1"/>
        <s v="Evolución del Proceso de Vacunación contra COVID-19 en la comuna de San Miguel" u="1"/>
        <s v="Nuevos Casos Confirmados de COVID-19 en la comuna de Palmilla" u="1"/>
        <s v="Evolución del Número de Casos Activis de COVID-19 por 1 millón de habitantes en la comuna de Nogales" u="1"/>
        <s v="Evolución del Número de Fallecidos por COVID-19 por 1 millón de habitantes en la comuna de Sagrada Familia" u="1"/>
        <s v="Evolución del Proceso de Vacunación contra COVID-19 en la comuna de Rauco" u="1"/>
        <s v="Etapa Actual del Programa Paso a Paso en la comuna de Pirque" u="1"/>
        <s v="Etapas Históricas del Programa Paso a Paso en la comuna de Puente Alto" u="1"/>
        <s v="Relación entre la Etapa Histórica del Programa Paso a Paso y progreso del proceso de vacunación (2da dosis) en la comuna de Pinto" u="1"/>
        <s v="Etapa Actual del Programa Paso a Paso en la comuna de Corral" u="1"/>
        <s v="Etapas Históricas del Programa Paso a Paso en la comuna de Santa Juana" u="1"/>
        <s v="Relación entre el Proceso de Vacunación contra COVID-19 y el número de Casos Activos en la comuna de Monte Patria" u="1"/>
        <s v="Relación entre la Etapa Histórica del Programa Paso a Paso y el número de Casos Activos en la comuna de Caldera" u="1"/>
        <s v="Relación entre la Etapa Histórica del Programa Paso a Paso y el número de Casos Activos en la comuna de Mulchén" u="1"/>
        <s v="Etapa Actual del Programa Paso a Paso en la comuna de San Clemente" u="1"/>
        <s v="Etapas Históricas del Programa Paso a Paso en la comuna de Huasco" u="1"/>
        <s v="Evolución del Proceso de Vacunación contra COVID-19 por Comuna en la Región de Valparaíso" u="1"/>
        <s v="Etapa Actual del Programa Paso a Paso en la comuna de Taltal" u="1"/>
        <s v="Relación entre la Etapa Histórica del Programa Paso a Paso y progreso del proceso de vacunación (2da dosis) en la comuna de Melipeuco" u="1"/>
        <s v="Evolución del Número de Casos Activis de COVID-19 por 1 millón de habitantes en la comuna de Lolol" u="1"/>
        <s v="Evolución del Número de Casos Activis de COVID-19 por 1 millón de habitantes en la comuna de Mostazal" u="1"/>
        <s v="Relación entre el Proceso de Vacunación contra COVID-19 y el número de Casos Activos en la comuna de Nogales" u="1"/>
        <s v="Evolución del Número de Fallecidos por COVID-19 por 1 millón de habitantes en la comuna de Calama" u="1"/>
        <s v="Etapas Históricas del Programa Paso a Paso en la comuna de Cerro Navia" u="1"/>
        <s v="Evolución del Proceso de Vacunación contra COVID-19 en la comuna de Colina" u="1"/>
        <s v="Relación entre la Etapa Histórica del Programa Paso a Paso y el número de Casos Activos en la comuna de Cochrane" u="1"/>
        <s v="Relación entre la Etapa Histórica del Programa Paso a Paso y el número de Casos Activos en la comuna de San Clemente" u="1"/>
        <s v="Nuevos Casos Confirmados de COVID-19 en la comuna de San José de Maipo" u="1"/>
        <s v="Evolución del Número de Casos Activis de COVID-19 por 1 millón de habitantes en la comuna de Paine" u="1"/>
        <s v="Etapa Actual del Programa Paso a Paso en la comuna de Hijuelas" u="1"/>
        <s v="Evolución del Proceso de Vacunación contra COVID-19 por Comuna en la Región del Biobío" u="1"/>
        <s v="Etapa Actual del Programa Paso a Paso en la comuna de Quemchi" u="1"/>
        <s v="Etapa Actual del Programa Paso a Paso en la comuna de Los Angeles" u="1"/>
        <s v="Evolución del Número de Casos Confirmados con COVID-19 para la Región Metropolitana" u="1"/>
        <s v="Evolución del Número de Casos Activis de COVID-19 por 1 millón de habitantes en la comuna de Licantén" u="1"/>
        <s v="Evolución del Número de Fallecidos por COVID-19 por 1 millón de habitantes en la comuna de Pedro Aguirre Cerda" u="1"/>
        <s v="Evolución del Proceso de Vacunación contra COVID-19 en la comuna de Máfil" u="1"/>
        <s v="Relación entre Casos Confirmados de COVID-19 y Variación Diaria de Casos Activos a Escala Nacional" u="1"/>
        <s v="Evolución del Número de Casos Activis de COVID-19 por 1 millón de habitantes en la comuna de Alto Hospicio" u="1"/>
        <s v="Etapa Actual del Programa Paso a Paso en la comuna de Quellón" u="1"/>
        <s v="Etapa Actual del Programa Paso a Paso en la comuna de Estación Central" u="1"/>
        <s v="Nuevos Casos Confirmados de COVID-19 en la comuna de Vichuquén" u="1"/>
        <s v="Evolución del Número de Fallecidos por COVID-19 por 1 millón de habitantes en la comuna de Lago Verde" u="1"/>
        <s v="Relación entre la Etapa Histórica del Programa Paso a Paso y progreso del proceso de vacunación (2da dosis) en la comuna de Teno" u="1"/>
        <s v="Etapa Actual del Programa Paso a Paso en la comuna de Constitución" u="1"/>
        <s v="Etapa Actual del Programa Paso a Paso en la comuna de Palmilla" u="1"/>
        <s v="Etapa Actual del Programa Paso a Paso en la comuna de Santiago" u="1"/>
        <s v="Etapa Actual del Programa Paso a Paso en la comuna de Panquehue" u="1"/>
        <s v="Etapas Históricas del Programa Paso a Paso en la comuna de Yerbas Buenas" u="1"/>
        <s v="Número de Exámenes PCR realizados mensualmente en la Región de O'Higgins" u="1"/>
        <s v="Evolución del Número de Casos Activis de COVID-19 por 1 millón de habitantes en la comuna de Yungay" u="1"/>
        <s v="Evolución del Número de Casos Activis de COVID-19 por 1 millón de habitantes en la comuna de Chimbarongo" u="1"/>
        <s v="Relación entre el Proceso de Vacunación contra COVID-19 y el número de Casos Activos en la comuna de Angol" u="1"/>
        <s v="Relación entre la Etapa Histórica del Programa Paso a Paso y el número de Casos Activos en la comuna de Tierra Amarilla" u="1"/>
        <s v="Relación entre Casos Confirmados de COVID-19 y Variación Diaria de Casos Activos en la Región de Coquimbo" u="1"/>
        <s v="Relación entre la Etapa Histórica del Programa Paso a Paso y el número de Casos Activos en la comuna de Padre las Casas" u="1"/>
        <s v="Relación entre la Etapa Histórica del Programa Paso a Paso y progreso del proceso de vacunación (2da dosis) en la comuna de Colbún" u="1"/>
        <s v="Etapa Actual del Programa Paso a Paso en la comuna de San Javier" u="1"/>
        <s v="Etapas Históricas del Programa Paso a Paso en la comuna de Petorca" u="1"/>
        <s v="Relación entre la Etapa Histórica del Programa Paso a Paso y el número de Casos Activos en la comuna de Licantén" u="1"/>
        <s v="Relación entre el Proceso de Vacunación contra COVID-19 y el número de Casos Activos en la comuna de Estación Central" u="1"/>
        <s v="Relación entre la Etapa Histórica del Programa Paso a Paso y progreso del proceso de vacunación (2da dosis) en la comuna de Coquimbo" u="1"/>
        <s v="Etapas Históricas del Programa Paso a Paso en la comuna de Quinta de Tilcoco" u="1"/>
        <s v="Evolución del Número de Casos Activis de COVID-19 por 1 millón de habitantes en la comuna de Parral" u="1"/>
        <s v="Evolución del Número de Casos Activis de COVID-19 por 1 millón de habitantes en la comuna de Santo Domingo" u="1"/>
        <s v="Etapa Actual del Programa Paso a Paso en la comuna de Futaleufú" u="1"/>
        <s v="Relación entre el Proceso de Vacunación contra COVID-19 y el número de Casos Activos en la comuna de Quinta de Tilcoco" u="1"/>
        <s v="Etapas Históricas del Programa Paso a Paso en la comuna de Pucón" u="1"/>
        <s v="Evolución del Proceso de Vacunación contra COVID-19 en la comuna de Negrete" u="1"/>
        <s v="Relación entre la Etapa Histórica del Programa Paso a Paso y el número de Casos Activos en la comuna de Alhué" u="1"/>
        <s v="Etapa Actual del Programa Paso a Paso en la comuna de Vicuña" u="1"/>
        <s v="Evolución del Proceso de Vacunación contra COVID-19 en la comuna de Palmilla" u="1"/>
        <s v="Etapa Actual del Programa Paso a Paso en la comuna de Laguna Blanca" u="1"/>
        <s v="Evolución del Proceso de Vacunación contra COVID-19 en la comuna de Punta Arenas" u="1"/>
        <s v="Relación entre la Etapa Histórica del Programa Paso a Paso y progreso del proceso de vacunación (2da dosis) en la comuna de La Higuera" u="1"/>
        <s v="Evolución de la disponibilidad y utilización de Residencias Sanirarias para COVID19 en la Región Metropolitana" u="1"/>
        <s v="Evolución de la disponibilidad y utilización de Residencias Sanirarias para COVID19 en la Región de Antofagasta" u="1"/>
        <s v="Relación entre la Etapa Histórica del Programa Paso a Paso y progreso del proceso de vacunación (2da dosis) en la comuna de Pedro Aguirre Cerda" u="1"/>
        <s v="Nuevos Casos Confirmados de COVID-19 en la comuna de San Rafael" u="1"/>
        <s v="Nuevos Casos Confirmados de COVID-19 en la comuna de Chile Chico" u="1"/>
        <s v="Evolución del Proceso de Vacunación contra COVID-19 en la comuna de San Clemente" u="1"/>
        <s v="Relación entre el Proceso de Vacunación contra COVID-19 y el número de Casos Activos en la comuna de Puerto Montt" u="1"/>
        <s v="Etapa Actual del Programa Paso a Paso en la comuna de San Pedro" u="1"/>
        <s v="Etapas Históricas del Programa Paso a Paso en la comuna de Camiña" u="1"/>
        <s v="Etapas Históricas del Programa Paso a Paso en la comuna de Machalí" u="1"/>
        <s v="Etapa Actual del Programa Paso a Paso en la comuna de Tirúa" u="1"/>
        <s v="Etapa Actual del Programa Paso a Paso en la comuna de Canela" u="1"/>
        <s v="Etapa Actual del Programa Paso a Paso en la comuna de Temuco" u="1"/>
        <s v="Evolución del Número de Fallecidos por COVID-19 por 1 millón de habitantes en la comuna de Requínoa" u="1"/>
        <s v="Relación entre el Proceso de Vacunación contra COVID-19 y el número de Casos Activos en la comuna de Freirina" u="1"/>
        <s v="Relación entre la Etapa Histórica del Programa Paso a Paso y progreso del proceso de vacunación (2da dosis) en la comuna de Santa Cruz" u="1"/>
        <s v="Etapas Históricas del Programa Paso a Paso en la comuna de Puqueldón" u="1"/>
        <s v="Nuevos Casos Confirmados de COVID-19 en la comuna de Santo Domingo" u="1"/>
        <s v="Relación entre Casos Confirmados de COVID-19 y Variación Diaria de Casos Activos en la Región de O'Higgins" u="1"/>
        <s v="Relación entre la Etapa Histórica del Programa Paso a Paso y el número de Casos Activos en la comuna de Mejillones" u="1"/>
        <s v="Etapas Históricas del Programa Paso a Paso en la comuna de San Felipe" u="1"/>
        <s v="Nuevos Casos Confirmados de COVID-19 en la comuna de Lanco" u="1"/>
        <s v="Evolución del Número de Casos Activis de COVID-19 por 1 millón de habitantes en la comuna de San Pedro" u="1"/>
        <s v="Relación entre la Etapa Histórica del Programa Paso a Paso y progreso del proceso de vacunación (2da dosis) en la comuna de Cunco" u="1"/>
        <s v="Relación entre la Etapa Histórica del Programa Paso a Paso y el número de Casos Activos en la comuna de Las Cabras" u="1"/>
        <s v="Nuevos Casos Confirmados de COVID-19 en la comuna de Retiro" u="1"/>
        <s v="Etapa Actual del Programa Paso a Paso en la comuna de La Granja" u="1"/>
        <s v="Evolución del Número de Fallecidos por COVID-19 por 1 millón de habitantes en la comuna de Galvarino" u="1"/>
        <s v="Relación entre el Proceso de Vacunación contra COVID-19 y el número de Casos Activos en la comuna de Curacautín" u="1"/>
        <s v="Relación entre el Proceso de Vacunación contra COVID-19 y el número de Casos Activos en la comuna de Los Sauces" u="1"/>
        <s v="Etapas Históricas del Programa Paso a Paso en la comuna de San Antonio" u="1"/>
        <s v="Evolución del Número de Casos Activis de COVID-19 por 1 millón de habitantes en la comuna de Santiago" u="1"/>
        <s v="Relación entre el Proceso de Vacunación contra COVID-19 y el número de Casos Activos en la comuna de Mostazal" u="1"/>
        <s v="Relación entre la Etapa Histórica del Programa Paso a Paso y el número de Casos Activos en la comuna de María Elena" u="1"/>
        <s v="Nuevos Casos Confirmados de COVID-19 en la comuna de Lo Prado" u="1"/>
        <s v="Evolución del Proceso de Vacunación contra COVID-19 en la comuna de Petorca" u="1"/>
        <s v="Evolución del Número de Fallecidos por COVID-19 por 1 millón de habitantes en la comuna de Alto Biobío" u="1"/>
        <s v="Evolución del Número de Casos Activis de COVID-19 por 1 millón de habitantes en la comuna de Ovalle" u="1"/>
        <s v="Relación entre el Proceso de Vacunación contra COVID-19 y el número de Casos Activos en la comuna de Puyehue" u="1"/>
        <s v="Relación entre el Proceso de Vacunación contra COVID-19 y el número de Casos Activos en la comuna de Villa Alegre" u="1"/>
        <s v="Nuevos Casos Confirmados de COVID-19 en la comuna de Curicó" u="1"/>
        <s v="Etapas Históricas del Programa Paso a Paso en la comuna de Portezuelo" u="1"/>
        <s v="Evolución del Número de Fallecidos por COVID-19 por 1 millón de habitantes en la comuna de Romeral" u="1"/>
        <s v="Nuevos Casos Confirmados de COVID-19 en la comuna de Río Bueno" u="1"/>
        <s v="Evolución del Proceso de Vacunación contra COVID-19 en la comuna de Pemuco" u="1"/>
        <s v="Relación entre la Etapa Histórica del Programa Paso a Paso y progreso del proceso de vacunación (2da dosis) en la comuna de Río Claro" u="1"/>
        <s v="Relación entre la Etapa Histórica del Programa Paso a Paso y progreso del proceso de vacunación (2da dosis) por Comuna en la Región de Coquimbo" u="1"/>
        <s v="Evolución de la disponibilidad y utilización de Residencias Sanirarias para COVID19 en la Región de La Araucanía" u="1"/>
        <s v="Evolución del Número de Fallecidos por COVID-19 por 1 millón de habitantes en la comuna de Río Hurtado" u="1"/>
        <s v="Nuevos Casos Confirmados de COVID-19 en la comuna de Panguipulli" u="1"/>
        <s v="Evolución del Proceso de Vacunación contra COVID-19 en la comuna de La Pintana" u="1"/>
        <s v="Etapa Actual del Programa Paso a Paso en la comuna de Nancagua" u="1"/>
        <s v="Nuevos Casos Confirmados de COVID-19 en la comuna de Macul" u="1"/>
        <s v="Etapa Actual del Programa Paso a Paso en la comuna de Hualañé" u="1"/>
        <s v="Balance de disponibilidad de cupos en Residencias Sanitarias para COVID19 en la Región Metropolitana" u="1"/>
        <s v="Etapas Históricas del Programa Paso a Paso en la comuna de Lolol" u="1"/>
        <s v="Relación entre la Etapa Histórica del Programa Paso a Paso y progreso del proceso de vacunación (2da dosis) en la comuna de Combarbalá" u="1"/>
        <s v="Nuevos Casos Confirmados de COVID-19 en la comuna de Quintero" u="1"/>
        <s v="Relación entre la Etapa Histórica del Programa Paso a Paso y el número de Casos Activos en la comuna de Coltauco" u="1"/>
        <s v="Evolución del Número de Casos Activis de COVID-19 por 1 millón de habitantes por Comuna en la Región de Valparaíso" u="1"/>
        <s v="Etapa Actual del Programa Paso a Paso en la comuna de Putaendo" u="1"/>
        <s v="Etapas Históricas del Programa Paso a Paso en la comuna de Ollagüe" u="1"/>
        <s v="Evolución del Número de Casos Activis de COVID-19 por 1 millón de habitantes en la comuna de Melipeuco" u="1"/>
        <s v="Relación entre el Proceso de Vacunación contra COVID-19 y el número de Casos Activos en la comuna de Cabrero" u="1"/>
        <s v="Nuevos Casos Confirmados de COVID-19 en la comuna de San Gregorio" u="1"/>
        <s v="Evolución del Número de Fallecidos por COVID-19 por 1 millón de habitantes en la comuna de La Serena" u="1"/>
        <s v="Evolución del Número de Fallecidos por COVID-19 por 1 millón de habitantes en la comuna de Villa Alemana" u="1"/>
        <s v="Etapa Actual del Programa Paso a Paso en la comuna de Punta Arenas" u="1"/>
        <s v="Relación entre la Etapa Histórica del Programa Paso a Paso y el número de Casos Activos en la comuna de Maipú" u="1"/>
        <s v="Relación entre el Proceso de Vacunación contra COVID-19 y el número de Casos Activos en la comuna de Viña del Mar" u="1"/>
        <s v="Evolución del Número de Casos Activis de COVID-19 por 1 millón de habitantes en la comuna de Huasco" u="1"/>
        <s v="Relación entre la Etapa Histórica del Programa Paso a Paso y el número de Casos Activos en la comuna de Chonchi" u="1"/>
        <s v="Evolución del Número de Casos Activis de COVID-19 por 1 millón de habitantes en la comuna de Santa Juana" u="1"/>
        <s v="Etapas Históricas del Programa Paso a Paso en la comuna de Vicuña" u="1"/>
        <s v="Número de Exámenes PCR realizados por mes en la Región de Magallanes" u="1"/>
        <s v="Relación entre la Etapa Histórica del Programa Paso a Paso y progreso del proceso de vacunación (2da dosis) por Comuna en la Región de O'Higgins" u="1"/>
        <s v="Nuevos Casos Confirmados de COVID-19 en la comuna de Chanco" u="1"/>
        <s v="Etapas Históricas del Programa Paso a Paso en la comuna de Paine" u="1"/>
        <s v="Etapas Históricas del Programa Paso a Paso en la comuna de San Bernardo" u="1"/>
        <s v="Evolución del Proceso de Vacunación contra COVID-19 en la comuna de La Estrella" u="1"/>
        <s v="Evolución del Proceso de Vacunación contra COVID-19 en la comuna de San Gregorio" u="1"/>
        <s v="Relación entre la Etapa Histórica del Programa Paso a Paso y el número de Casos Activos en la comuna de Toltén" u="1"/>
        <s v="Relación entre la Etapa Histórica del Programa Paso a Paso y el número de Casos Activos en la comuna de Chillán Viejo" u="1"/>
        <s v="Relación entre la Etapa Histórica del Programa Paso a Paso y progreso del proceso de vacunación (2da dosis) en la comuna de Lebu" u="1"/>
        <s v="Evolución del Número de Fallecidos Diarios por COVID-19 en la Región de O'Higgins" u="1"/>
        <s v="Evolución del Proceso de Vacunación contra COVID-19 en la comuna de Lampa" u="1"/>
        <s v="Número de Exámenes PCR realizados acumulados en la Región de Arica y Parinacota" u="1"/>
        <s v="Relación entre la Etapa Histórica del Programa Paso a Paso y el número de Casos Activos en la comuna de Copiapó" u="1"/>
        <s v="Relación entre la Etapa Histórica del Programa Paso a Paso y progreso del proceso de vacunación (2da dosis) en la comuna de Penco" u="1"/>
        <s v="Relación entre la Etapa Histórica del Programa Paso a Paso y el número de Casos Activos en la comuna de Longaví" u="1"/>
        <s v="Etapas Históricas del Programa Paso a Paso en la comuna de Antuco" u="1"/>
        <s v="Relación entre la Etapa Histórica del Programa Paso a Paso y progreso del proceso de vacunación (2da dosis) en la comuna de Concón" u="1"/>
        <s v="Nuevos Casos Confirmados de COVID-19 en la comuna de Nancagua" u="1"/>
        <s v="Relación entre el Proceso de Vacunación contra COVID-19 y el número de Casos Activos en la comuna de Licantén" u="1"/>
        <s v="Relación entre el Proceso de Vacunación contra COVID-19 y el número de Casos Activos en la comuna de Puerto Octay" u="1"/>
        <s v="Evolución del Número de Casos Activis de COVID-19 por 1 millón de habitantes en la comuna de Camiña" u="1"/>
        <s v="Relación entre el Proceso de Vacunación contra COVID-19 y el número de Casos Activos en la comuna de Pelarco" u="1"/>
        <s v="Nuevos Casos Confirmados de COVID-19 en la comuna de Maipú" u="1"/>
        <s v="Etapa Actual del Programa Paso a Paso en la comuna de Renca" u="1"/>
        <s v="Relación entre la Etapa Histórica del Programa Paso a Paso y progreso del proceso de vacunación (2da dosis) en la comuna de Futrono" u="1"/>
        <s v="Nuevos Casos Confirmados de COVID-19 en la comuna de Doñihue" u="1"/>
        <s v="Número de Exámenes PCR realizados acumulados en la Región del Biobío" u="1"/>
        <s v="Evolución del Número de Fallecidos por COVID-19 por 1 millón de habitantes en la comuna de Putre" u="1"/>
        <s v="Nuevos Casos Confirmados de COVID-19 en la comuna de Tomé" u="1"/>
        <s v="Evolución del Proceso de Vacunación contra COVID-19 en la comuna de Alhué" u="1"/>
        <s v="Evolución del Número de Casos Activis de COVID-19 por 1 millón de habitantes en la comuna de San Felipe" u="1"/>
        <s v="Etapas Históricas del Programa Paso a Paso en la comuna de San Fabián" u="1"/>
        <s v="Etapas Históricas del Programa Paso a Paso en la comuna de Constitución" u="1"/>
        <s v="Etapas Históricas del Programa Paso a Paso en la comuna de Pichidegua" u="1"/>
        <s v="Relación entre la Etapa Histórica del Programa Paso a Paso y el número de Casos Activos en la comuna de Calama" u="1"/>
        <s v="Evolución del Número de Fallecidos por COVID-19 por 1 millón de habitantes en la comuna de Negrete" u="1"/>
        <s v="Relación entre la Etapa Histórica del Programa Paso a Paso y el número de Casos Activos en la comuna de Palena" u="1"/>
        <s v="Evolución del Número de Fallecidos por COVID-19 por 1 millón de habitantes en la comuna de Caldera" u="1"/>
        <s v="Evolución del Número de Casos Activis de COVID-19 por 1 millón de habitantes en la comuna de San Antonio" u="1"/>
        <s v="Evolución del Proceso de Vacunación contra COVID-19 en la comuna de Catemu" u="1"/>
        <s v="Evolución del Número de Fallecidos por COVID-19 por 1 millón de habitantes en la comuna de O'Higgins" u="1"/>
        <s v="Relación entre la Etapa Histórica del Programa Paso a Paso y progreso del proceso de vacunación (2da dosis) en la comuna de San Ramón" u="1"/>
        <s v="Relación entre la Etapa Histórica del Programa Paso a Paso y el número de Casos Activos en la comuna de Quillón" u="1"/>
        <s v="Etapas Históricas del Programa Paso a Paso en la comuna de Talcahuano" u="1"/>
        <s v="Relación entre la Etapa Histórica del Programa Paso a Paso y el número de Casos Activos en la comuna de Navidad" u="1"/>
        <s v="Relación entre el Proceso de Vacunación contra COVID-19 y el número de Casos Activos en la comuna de Independencia" u="1"/>
        <s v="Relación entre la Etapa Histórica del Programa Paso a Paso y progreso del proceso de vacunación (2da dosis) en la comuna de Contulmo" u="1"/>
        <s v="Relación entre el Proceso de Vacunación contra COVID-19 y el número de Casos Activos en la comuna de Cobquecura" u="1"/>
        <s v="Etapa Actual del Programa Paso a Paso en la comuna de Las Condes" u="1"/>
        <s v="Evolución del Proceso de Vacunación contra COVID-19 en la comuna de Villarrica" u="1"/>
        <s v="Evolución del Número de Fallecidos por COVID-19 por 1 millón de habitantes en la comuna de Curacaví" u="1"/>
        <s v="Evolución del Proceso de Vacunación contra COVID-19 en la comuna de Frutillar" u="1"/>
        <s v="Relación entre la Etapa Histórica del Programa Paso a Paso y el número de Casos Activos en la comuna de Castro" u="1"/>
        <s v="Etapa Actual del Programa Paso a Paso en la comuna de Curicó" u="1"/>
        <s v="Evolución del Número de Casos Activis de COVID-19 por 1 millón de habitantes en la comuna de Ollagüe" u="1"/>
        <s v="Evolución del Número de Fallecidos por COVID-19 por 1 millón de habitantes en la comuna de Cartagena" u="1"/>
        <s v="Evolución del Número de Fallecidos por COVID-19 por 1 millón de habitantes en la comuna de Frutillar" u="1"/>
        <s v="Etapas Históricas del Programa Paso a Paso en la comuna de Río Verde" u="1"/>
        <s v="Etapa Actual del Programa Paso a Paso en la comuna de Tierra Amarilla" u="1"/>
        <s v="Evolución del Número de Fallecidos por COVID-19 por 1 millón de habitantes en la comuna de Tocopilla" u="1"/>
        <s v="Relación entre la Etapa Histórica del Programa Paso a Paso y el número de Casos Activos en la comuna de Tomé" u="1"/>
        <s v="Evolución del Proceso de Vacunación contra COVID-19 en la comuna de Calbuco" u="1"/>
        <s v="Relación entre la Etapa Histórica del Programa Paso a Paso y el número de Casos Activos en la comuna de Codegua" u="1"/>
        <s v="Evolución del Número de Casos Activis de COVID-19 por 1 millón de habitantes en la comuna de Vicuña" u="1"/>
        <s v="Etapas Históricas del Programa Paso a Paso en la comuna de Chonchi" u="1"/>
        <s v="Relación entre la Etapa Histórica del Programa Paso a Paso y progreso del proceso de vacunación (2da dosis) en la comuna de Máfil" u="1"/>
        <s v="Etapas Históricas del Programa Paso a Paso en la comuna de Los Vilos" u="1"/>
        <s v="Relación entre la Etapa Histórica del Programa Paso a Paso y el número de Casos Activos en la comuna de Iquique" u="1"/>
        <s v="Etapas Históricas del Programa Paso a Paso por Comuna en la Región de Los Lagos" u="1"/>
        <s v="Etapas Históricas del Programa Paso a Paso en la comuna de Llaillay" u="1"/>
        <s v="Etapa Actual del Programa Paso a Paso en la comuna de Algarrobo" u="1"/>
        <s v="Evolución del Número de Casos Activis de COVID-19 por 1 millón de habitantes en la comuna de Olmué" u="1"/>
        <s v="Evolución del Número de Casos Activis de COVID-19 por 1 millón de habitantes en la comuna de Antuco" u="1"/>
        <s v="Relación entre el Proceso de Vacunación contra COVID-19 y el número de Casos Activos en la comuna de Freire" u="1"/>
        <s v="Nuevos Casos Confirmados de COVID-19 en la comuna de Rancagua" u="1"/>
        <s v="Relación entre el Proceso de Vacunación contra COVID-19 y el número de Casos Activos en la comuna de Victoria" u="1"/>
        <s v="Relación entre el Proceso de Vacunación contra COVID-19 y el número de Casos Activos en la comuna de Chimbarongo" u="1"/>
        <s v="Etapas Históricas del Programa Paso a Paso en la comuna de Curepto" u="1"/>
        <s v="Relación entre la Etapa Histórica del Programa Paso a Paso y progreso del proceso de vacunación (2da dosis) en la comuna de Los Vilos" u="1"/>
        <s v="Etapas Históricas del Programa Paso a Paso en la comuna de Los Muermos" u="1"/>
        <s v="Nuevos Casos Confirmados de COVID-19 por Comuna en la Región de Atacama" u="1"/>
        <s v="Relación entre la Etapa Histórica del Programa Paso a Paso y el número de Casos Activos en la comuna de Cartagena" u="1"/>
        <s v="Relación entre el Proceso de Vacunación contra COVID-19 y el número de Casos Activos en la comuna de San Pedro de la Paz" u="1"/>
        <s v="Relación entre la Etapa Histórica del Programa Paso a Paso y progreso del proceso de vacunación (2da dosis) en la comuna de Panguipulli" u="1"/>
        <s v="Evolución del Proceso de Vacunación contra COVID-19 en la comuna de Los Angeles" u="1"/>
        <s v="Etapa Actual del Programa Paso a Paso en la comuna de Caldera" u="1"/>
        <s v="Etapa Actual del Programa Paso a Paso en la comuna de Mulchén" u="1"/>
        <s v="Relación entre la Etapa Histórica del Programa Paso a Paso y el número de Casos Activos en la comuna de Curacautín" u="1"/>
        <s v="Nuevos Casos Confirmados de COVID-19 en la comuna de Contulmo" u="1"/>
        <s v="Nuevos Casos Confirmados de COVID-19 en la comuna de San Fabián" u="1"/>
        <s v="Etapa Actual del Programa Paso a Paso en la comuna de Cochrane" u="1"/>
        <s v="Etapas Históricas del Programa Paso a Paso en la comuna de Alhué" u="1"/>
        <s v="Evolución del Número de Casos Activis de COVID-19 por 1 millón de habitantes en la comuna de Pichidegua" u="1"/>
        <s v="Relación entre la Etapa Histórica del Programa Paso a Paso y progreso del proceso de vacunación (2da dosis) en la comuna de Lago Ranco" u="1"/>
        <s v="Evolución del Proceso de Vacunación contra COVID-19 en la comuna de Peumo" u="1"/>
        <s v="Evolución del Número de Casos Activis de COVID-19 por 1 millón de habitantes por Comuna en la Región de Los Lagos" u="1"/>
        <s v="Evolución del Proceso de Vacunación contra COVID-19 en la comuna de Cobquecura" u="1"/>
        <s v="Evolución del Proceso de Vacunación contra COVID-19 en la comuna de Toltén" u="1"/>
        <s v="Evolución del Proceso de Vacunación contra COVID-19 en la comuna de Los Andes" u="1"/>
        <s v="Evolución del Número de Casos Activis de COVID-19 por 1 millón de habitantes en la comuna de Río Verde" u="1"/>
        <s v="Nuevos Casos Confirmados de COVID-19 en la comuna de Hualaihué" u="1"/>
        <s v="Evolución del Proceso de Vacunación contra COVID-19 en la comuna de Pumanque" u="1"/>
        <s v="Evolución del Número de Casos Activis de COVID-19 por 1 millón de habitantes en la comuna de Chonchi" u="1"/>
        <s v="Evolución del Proceso de Vacunación contra COVID-19 en la comuna de Coinco" u="1"/>
        <s v="Etapa Actual del Programa Paso a Paso en la comuna de Yungay" u="1"/>
        <s v="Evolución del Proceso de Vacunación contra COVID-19 en la comuna de Lonquimay" u="1"/>
        <s v="Evolución del Número de Casos Activis de COVID-19 por 1 millón de habitantes en la comuna de Llaillay" u="1"/>
        <s v="Evolución del Número de Fallecidos por COVID-19 por 1 millón de habitantes en la comuna de Mejillones" u="1"/>
        <s v="Etapa Actual del Programa Paso a Paso en la comuna de Cañete" u="1"/>
        <s v="Relación entre el Proceso de Vacunación contra COVID-19 y el número de Casos Activos en la comuna de Yungay" u="1"/>
        <s v="Evolución del Número de Casos Activis de COVID-19 por 1 millón de habitantes en la comuna de Curepto" u="1"/>
        <s v="Relación entre la Etapa Histórica del Programa Paso a Paso y progreso del proceso de vacunación (2da dosis) en la comuna de Tiltil" u="1"/>
        <s v="Relación entre la Etapa Histórica del Programa Paso a Paso y progreso del proceso de vacunación (2da dosis) en la comuna de Pudahuel" u="1"/>
        <s v="Etapa Actual del Programa Paso a Paso en la comuna de Alto Biobío" u="1"/>
        <s v="Etapa Actual del Programa Paso a Paso en la comuna de Independencia" u="1"/>
        <s v="Evolución del Proceso de Vacunación contra COVID-19 en la comuna de Chimbarongo" u="1"/>
        <s v="Etapa Actual del Programa Paso a Paso en la comuna de Quillón" u="1"/>
        <s v="Nuevos Casos Confirmados de COVID-19 en la comuna de Iquique" u="1"/>
        <s v="Etapas Históricas del Programa Paso a Paso en la comuna de Vichuquén" u="1"/>
        <s v="Relación entre la Etapa Histórica del Programa Paso a Paso y progreso del proceso de vacunación (2da dosis) en la comuna de Cochrane" u="1"/>
        <s v="Número de Exámenes PCR realizados por Región a Escala Nacional" u="1"/>
        <s v="Nuevos Casos Confirmados de COVID-19 en la comuna de Villarrica" u="1"/>
        <s v="Relación entre el Proceso de Vacunación contra COVID-19 y el número de Casos Activos por Comuna en la Región de Magallanes" u="1"/>
        <s v="Relación entre la Etapa Histórica del Programa Paso a Paso y progreso del proceso de vacunación (2da dosis) en la comuna de Lota" u="1"/>
        <s v="Evolución del Proceso de Vacunación contra COVID-19 en la comuna de Alto Biobío" u="1"/>
        <s v="Relación entre el Proceso de Vacunación contra COVID-19 y el número de Casos Activos en la comuna de Aisén" u="1"/>
        <s v="Balance de disponibilidad de cupos en Residencias Sanitarias para COVID19 en la Región de Ñuble" u="1"/>
        <s v="Etapas Históricas del Programa Paso a Paso en la comuna de Lampa" u="1"/>
        <s v="Número de Exámenes PCR realizados por mes en la Región de O'Higgins" u="1"/>
        <s v="Relación entre la Etapa Histórica del Programa Paso a Paso y el número de Casos Activos en la comuna de Lolol" u="1"/>
        <s v="Etapa Actual del Programa Paso a Paso en la comuna de Alto del Carmen" u="1"/>
        <s v="Relación entre el Proceso de Vacunación contra COVID-19 y el número de Casos Activos en la comuna de Parral" u="1"/>
        <s v="Etapa Actual del Programa Paso a Paso en la comuna de Talagante" u="1"/>
        <s v="Etapas Históricas del Programa Paso a Paso en la comuna de Putaendo" u="1"/>
        <s v="Etapa Actual del Programa Paso a Paso en la comuna de Llaillay" u="1"/>
        <s v="Evolución del Proceso de Vacunación contra COVID-19 en la comuna de Río Negro" u="1"/>
        <s v="Evolución del Número de Fallecidos por COVID-19 por 1 millón de habitantes en la comuna de Tierra Amarilla" u="1"/>
        <s v="Evolución del Número de Casos Activis de COVID-19 por 1 millón de habitantes en la comuna de Putaendo" u="1"/>
        <s v="Relación entre la Etapa Histórica del Programa Paso a Paso y progreso del proceso de vacunación (2da dosis) en la comuna de Río Negro" u="1"/>
        <s v="Evolución del Proceso de Vacunación contra COVID-19 en la comuna de Andacollo" u="1"/>
        <s v="Relación entre el Proceso de Vacunación contra COVID-19 y el número de Casos Activos en la comuna de Renaico" u="1"/>
        <s v="Relación entre la Etapa Histórica del Programa Paso a Paso y progreso del proceso de vacunación (2da dosis) en la comuna de Los Alamos" u="1"/>
        <s v="Evolución del Proceso de Vacunación contra COVID-19 en la comuna de Chañaral" u="1"/>
        <s v="Etapa Actual del Programa Paso a Paso en la comuna de Palena" u="1"/>
        <s v="Nuevos Casos Confirmados de COVID-19 en la comuna de Curacautín" u="1"/>
        <s v="Evolución del Número de Fallecidos por COVID-19 por 1 millón de habitantes en la comuna de Peumo" u="1"/>
        <s v="Evolución del Número de Fallecidos por COVID-19 por 1 millón de habitantes en la comuna de San Esteban" u="1"/>
        <s v="Nuevos Casos Confirmados de COVID-19 en la comuna de Calbuco" u="1"/>
        <s v="Etapa Actual del Programa Paso a Paso en la comuna de Calle Larga" u="1"/>
        <s v="Etapa Actual del Programa Paso a Paso en la comuna de Villa Alemana" u="1"/>
        <s v="Relación entre la Etapa Histórica del Programa Paso a Paso y el número de Casos Activos en la comuna de Paredones" u="1"/>
        <s v="Relación entre la Etapa Histórica del Programa Paso a Paso y el número de Casos Activos en la comuna de Pedro Aguirre Cerda" u="1"/>
        <s v="Etapa Actual del Programa Paso a Paso en la comuna de Lolol" u="1"/>
        <s v="Evolución del Proceso de Vacunación contra COVID-19 en la comuna de Teodoro Schmidt" u="1"/>
        <s v="Relación entre el Proceso de Vacunación contra COVID-19 y el número de Casos Activos en la comuna de Padre las Casas" u="1"/>
        <s v="Evolución del Número de Casos Activis de COVID-19 por 1 millón de habitantes en la comuna de Cañete" u="1"/>
        <s v="Nuevos Casos Confirmados de COVID-19 en la comuna de San Miguel" u="1"/>
        <s v="Evolución del Número de Casos Activis de COVID-19 por 1 millón de habitantes en la comuna de Rinconada" u="1"/>
        <s v="Relación entre el Proceso de Vacunación contra COVID-19 y el número de Casos Activos en la comuna de Mejillones" u="1"/>
        <s v="Evolución del Proceso de Vacunación contra COVID-19 en la comuna de Colbún" u="1"/>
        <s v="Etapa Actual del Programa Paso a Paso en la comuna de San Vicente" u="1"/>
        <s v="Evolución del Proceso de Vacunación contra COVID-19 en la comuna de Zapallar" u="1"/>
        <s v="Evolución del Número de Fallecidos por COVID-19 por 1 millón de habitantes en la comuna de Rinconada" u="1"/>
        <s v="Etapa Actual del Programa Paso a Paso en la comuna de San Esteban" u="1"/>
        <s v="Evolución del Número de Casos Activis de COVID-19 por 1 millón de habitantes en la comuna de La Cruz" u="1"/>
        <s v="Evolución del Número de Casos Activis de COVID-19 por 1 millón de habitantes por Comuna en la Región de Coquimbo" u="1"/>
        <s v="Relación entre la Etapa Histórica del Programa Paso a Paso y el número de Casos Activos en la comuna de Talcahuano" u="1"/>
        <s v="Relación entre la Etapa Histórica del Programa Paso a Paso y progreso del proceso de vacunación (2da dosis) en la comuna de Chépica" u="1"/>
        <s v="Evolución del Proceso de Vacunación contra COVID-19 en la comuna de Quirihue" u="1"/>
        <s v="Relación entre la Etapa Histórica del Programa Paso a Paso y el número de Casos Activos en la comuna de Lonquimay" u="1"/>
        <s v="Etapa Actual del Programa Paso a Paso en la comuna de Tortel" u="1"/>
        <s v="Etapas Históricas del Programa Paso a Paso en la comuna de Hijuelas" u="1"/>
        <s v="Etapas Históricas del Programa Paso a Paso en la comuna de Rinconada" u="1"/>
        <s v="Nuevos Casos Confirmados de COVID-19 en la comuna de Providencia" u="1"/>
        <s v="Etapas Históricas del Programa Paso a Paso en la comuna de Cañete" u="1"/>
        <s v="Etapas Históricas del Programa Paso a Paso en la comuna de Fresia" u="1"/>
        <s v="Etapa Actual del Programa Paso a Paso en la comuna de O'Higgins" u="1"/>
        <s v="Etapa Actual del Programa Paso a Paso en la comuna de Santa Juana" u="1"/>
        <s v="Evolución del Proceso de Vacunación contra COVID-19 en la comuna de Renaico" u="1"/>
        <s v="Evolución del Proceso de Vacunación contra COVID-19 en la comuna de Calera de Tango" u="1"/>
        <s v="Relación entre la Etapa Histórica del Programa Paso a Paso y el número de Casos Activos en la comuna de Chillán" u="1"/>
        <s v="Relación entre la Etapa Histórica del Programa Paso a Paso y el número de Casos Activos en la comuna de Illapel" u="1"/>
        <s v="Relación entre el Proceso de Vacunación contra COVID-19 y el número de Casos Activos en la comuna de Isla de Maipo" u="1"/>
        <s v="Nuevos Casos Confirmados de COVID-19 en la comuna de Pemuco" u="1"/>
        <s v="Nuevos Casos Confirmados de COVID-19 en la comuna de Copiapó" u="1"/>
        <s v="Nuevos Casos Confirmados de COVID-19 en la comuna de Quellón" u="1"/>
        <s v="Evolución del Número de Fallecidos por COVID-19 por 1 millón de habitantes en la comuna de Salamanca" u="1"/>
        <s v="Etapas Históricas del Programa Paso a Paso en la comuna de La Cruz" u="1"/>
        <s v="Etapas Históricas del Programa Paso a Paso en la comuna de El Carmen" u="1"/>
        <s v="Relación entre la Etapa Histórica del Programa Paso a Paso y el número de Casos Activos en la comuna de Negrete" u="1"/>
        <s v="Nuevos Casos Confirmados de COVID-19 en la comuna de Quillón" u="1"/>
        <s v="Etapa Actual del Programa Paso a Paso por Comuna en la Región de Los Lagos" u="1"/>
        <s v="Nuevos Casos Confirmados de COVID-19 en la comuna de Casablanca" u="1"/>
        <s v="Evolución del Número de Casos Activis de COVID-19 por 1 millón de habitantes en la comuna de Futrono" u="1"/>
        <s v="Evolución del Número de Casos Activis de COVID-19 por 1 millón de habitantes en la comuna de Teodoro Schmidt" u="1"/>
        <s v="Relación entre la Etapa Histórica del Programa Paso a Paso y el número de Casos Activos en la comuna de Llaillay" u="1"/>
        <s v="Nuevos Casos Confirmados de COVID-19 en la comuna de Osorno" u="1"/>
        <s v="Etapa Actual del Programa Paso a Paso en la comuna de Valdivia" u="1"/>
        <s v="Etapa Actual del Programa Paso a Paso en la comuna de Maule" u="1"/>
        <s v="Nuevos Casos Confirmados de COVID-19 por Comuna en la Región de Tarapacá" u="1"/>
        <s v="Relación entre la Etapa Histórica del Programa Paso a Paso y el número de Casos Activos en la comuna de Timaukel" u="1"/>
        <s v="Nuevos Casos Confirmados de COVID-19 en la comuna de Quilaco" u="1"/>
        <s v="Evolución del Proceso de Vacunación contra COVID-19 por Región y Comuna a Escala Nacional." u="1"/>
        <s v="Evolución del Número de Fallecidos por COVID-19 por 1 millón de habitantes en la comuna de Los Muermos" u="1"/>
        <s v="Evolución del Número de Fallecidos por COVID-19 por 1 millón de habitantes en la comuna de Puyehue" u="1"/>
        <s v="Etapa Actual del Programa Paso a Paso en la comuna de San Felipe" u="1"/>
        <s v="Relación entre la Etapa Histórica del Programa Paso a Paso y el número de Casos Activos en la comuna de Futrono" u="1"/>
        <s v="Etapa Actual del Programa Paso a Paso en la comuna de Macul" u="1"/>
        <s v="Etapa Actual del Programa Paso a Paso en la comuna de Purén" u="1"/>
        <s v="Nuevos Casos Confirmados de COVID-19 en la comuna de Alto del Carmen" u="1"/>
        <s v="Nuevos Casos Confirmados de COVID-19 en la comuna de Rengo" u="1"/>
        <s v="Nuevos Casos Confirmados de COVID-19 en la comuna de Toltén" u="1"/>
        <s v="Etapa Actual del Programa Paso a Paso en la comuna de Nogales" u="1"/>
        <s v="Etapa Actual del Programa Paso a Paso en la comuna de Peñalolén" u="1"/>
        <s v="Relación entre la Etapa Histórica del Programa Paso a Paso y el número de Casos Activos en la comuna de Contulmo" u="1"/>
        <s v="Etapas Históricas del Programa Paso a Paso en la comuna de Las Cabras" u="1"/>
        <s v="Evolución del Número de Fallecidos Diarios por COVID-19 en la Región de Tarapacá" u="1"/>
        <s v="Evolución del Número de Casos Activis de COVID-19 por 1 millón de habitantes en la comuna de Cabildo" u="1"/>
        <s v="Relación entre la Etapa Histórica del Programa Paso a Paso y el número de Casos Activos en la comuna de Valparaíso" u="1"/>
        <s v="Evolución del Número de Fallecidos por COVID-19 por 1 millón de habitantes en la comuna de Pelluhue" u="1"/>
        <s v="Relación entre el Proceso de Vacunación contra COVID-19 y el número de Casos Activos en la comuna de Bulnes" u="1"/>
        <s v="Nuevos Casos Confirmados de COVID-19 en la comuna de Curanilahue" u="1"/>
        <s v="Etapas Históricas del Programa Paso a Paso en la comuna de Teodoro Schmidt" u="1"/>
        <s v="Relación entre el Proceso de Vacunación contra COVID-19 y el número de Casos Activos en la comuna de Negrete" u="1"/>
        <s v="Relación entre la Etapa Histórica del Programa Paso a Paso y progreso del proceso de vacunación (2da dosis) en la comuna de Juan Fernández" u="1"/>
        <s v="Nuevos Casos Confirmados de COVID-19 en la comuna de Temuco" u="1"/>
        <s v="Evolución del Número de Casos Activis de COVID-19 por 1 millón de habitantes en la comuna de Hualqui" u="1"/>
        <s v="Evolución del Número de Casos Activis de COVID-19 por 1 millón de habitantes en la comuna de Conchalí" u="1"/>
        <s v="Evolución del Número de Fallecidos Diarios por COVID-19 en la Región de Arica y Parinacota" u="1"/>
        <s v="Evolución del Número de Fallecidos por COVID-19 por 1 millón de habitantes en la comuna de Fresia" u="1"/>
        <s v="Relación entre el Proceso de Vacunación contra COVID-19 y el número de Casos Activos en la comuna de La Higuera" u="1"/>
        <s v="Etapas Históricas del Programa Paso a Paso en la comuna de Purranque" u="1"/>
        <s v="Evolución del Proceso de Vacunación contra COVID-19 en la comuna de La Cruz" u="1"/>
        <s v="Evolución del Proceso de Vacunación contra COVID-19 en la comuna de Linares" u="1"/>
        <s v="Evolución del Número de Casos Activis de COVID-19 por 1 millón de habitantes en la comuna de Talagante" u="1"/>
        <s v="Nuevos Casos Confirmados de COVID-19 en la comuna de Papudo" u="1"/>
        <s v="Nuevos Casos Confirmados de COVID-19 en la comuna de Cerro Navia" u="1"/>
        <s v="Relación entre la Etapa Histórica del Programa Paso a Paso y progreso del proceso de vacunación (2da dosis) en la comuna de Empedrado" u="1"/>
        <s v="Evolución del Número de Casos Activis de COVID-19 por 1 millón de habitantes en la comuna de Zapallar" u="1"/>
        <s v="Relación entre la Etapa Histórica del Programa Paso a Paso y el número de Casos Activos en la comuna de Chiguayante" u="1"/>
        <s v="Etapas Históricas del Programa Paso a Paso en la comuna de Futrono" u="1"/>
        <s v="Relación entre la Etapa Histórica del Programa Paso a Paso y el número de Casos Activos en la comuna de Tortel" u="1"/>
        <s v="Evolución del Proceso de Vacunación contra COVID-19 en la comuna de Coihaique" u="1"/>
        <s v="Relación entre la Etapa Histórica del Programa Paso a Paso y progreso del proceso de vacunación (2da dosis) en la comuna de Vitacura" u="1"/>
        <s v="Evolución del Número de Fallecidos por COVID-19 por 1 millón de habitantes en la comuna de La Ligua" u="1"/>
        <s v="Etapas Históricas del Programa Paso a Paso en la comuna de Panquehue" u="1"/>
        <s v="Relación entre la Etapa Histórica del Programa Paso a Paso y progreso del proceso de vacunación (2da dosis) en la comuna de Antofagasta" u="1"/>
        <s v="Relación entre la Etapa Histórica del Programa Paso a Paso y el número de Casos Activos en la comuna de Curepto" u="1"/>
        <s v="Relación entre la Etapa Histórica del Programa Paso a Paso y el número de Casos Activos por Comuna en la Región de Coquimbo" u="1"/>
        <s v="Relación entre la Etapa Histórica del Programa Paso a Paso y progreso del proceso de vacunación (2da dosis) en la comuna de Chanco" u="1"/>
        <s v="Nuevos Casos Confirmados de COVID-19 en la comuna de Freire" u="1"/>
        <s v="Relación entre la Etapa Histórica del Programa Paso a Paso y progreso del proceso de vacunación (2da dosis) en la comuna de La Unión" u="1"/>
        <s v="Relación entre la Positividad a COVID19 y la Vacunación en la Región de O'Higgins" u="1"/>
        <s v="Etapa Actual del Programa Paso a Paso en la comuna de Curarrehue" u="1"/>
        <s v="Evolución del Número de Fallecidos por COVID-19 por 1 millón de habitantes en la comuna de Lumaco" u="1"/>
        <s v="Nuevos Casos Confirmados de COVID-19 en la comuna de Ñiquén" u="1"/>
        <s v="Etapa Actual del Programa Paso a Paso en la comuna de Chépica" u="1"/>
        <s v="Etapa Actual del Programa Paso a Paso en la comuna de Paillaco" u="1"/>
        <s v="Comunas con más Casos Confirmados de COVID-19 a Escala Nacional" u="1"/>
        <s v="Nuevos Casos Confirmados de COVID-19 en la comuna de Teodoro Schmidt" u="1"/>
        <s v="Etapas Históricas del Programa Paso a Paso en la comuna de Lota" u="1"/>
        <s v="Etapas Históricas del Programa Paso a Paso en la comuna de Tiltil" u="1"/>
        <s v="Relación entre la Etapa Histórica del Programa Paso a Paso y el número de Casos Activos en la comuna de Panquehue" u="1"/>
        <s v="Nuevos Casos Confirmados de COVID-19 en la comuna de Coltauco" u="1"/>
        <s v="Relación entre la Etapa Histórica del Programa Paso a Paso y el número de Casos Activos en la comuna de El Quisco" u="1"/>
        <s v="Relación entre la Etapa Histórica del Programa Paso a Paso y progreso del proceso de vacunación (2da dosis) en la comuna de Torres del Paine" u="1"/>
        <s v="Etapa Actual del Programa Paso a Paso en la comuna de Pedro Aguirre Cerda" u="1"/>
        <s v="Etapa Actual del Programa Paso a Paso en la comuna de Chañaral" u="1"/>
        <s v="Etapa Actual del Programa Paso a Paso en la comuna de Tocopilla" u="1"/>
        <s v="Evolución del Número de Casos Activis de COVID-19 por 1 millón de habitantes en la comuna de Puerto Montt" u="1"/>
        <s v="Etapa Actual del Programa Paso a Paso en la comuna de Recoleta" u="1"/>
        <s v="Relación entre el Proceso de Vacunación contra COVID-19 y el número de Casos Activos en la comuna de Coinco" u="1"/>
        <s v="Etapa Actual del Programa Paso a Paso en la comuna de Viña del Mar" u="1"/>
        <s v="Etapas Históricas del Programa Paso a Paso en la comuna de Litueche" u="1"/>
        <s v="Etapas Históricas del Programa Paso a Paso en la comuna de Quillota" u="1"/>
        <s v="Relación entre la Etapa Histórica del Programa Paso a Paso y progreso del proceso de vacunación (2da dosis) en la comuna de Talcahuano" u="1"/>
        <s v="Etapa Actual del Programa Paso a Paso en la comuna de Ninhue" u="1"/>
        <s v="Relación entre el Proceso de Vacunación contra COVID-19 y el número de Casos Activos en la comuna de San Pedro" u="1"/>
        <s v="Relación entre la Etapa Histórica del Programa Paso a Paso y el número de Casos Activos en la comuna de Hualaihué" u="1"/>
        <s v="Relación entre la Etapa Histórica del Programa Paso a Paso y el número de Casos Activos en la comuna de San Javier" u="1"/>
        <s v="Relación entre la Etapa Histórica del Programa Paso a Paso y el número de Casos Activos en la comuna de Puerto Varas" u="1"/>
        <s v="Nuevos Casos Confirmados de COVID-19 en la comuna de Purén" u="1"/>
        <s v="Evolución del Número de Casos Activis de COVID-19 por 1 millón de habitantes en la comuna de Castro" u="1"/>
        <s v="Evolución del Proceso de Vacunación contra COVID-19 en la comuna de Tortel" u="1"/>
        <s v="Etapas Históricas del Programa Paso a Paso en la comuna de Torres del Paine" u="1"/>
        <s v="Evolución del Número de Fallecidos por COVID-19 por 1 millón de habitantes en la comuna de Paiguano" u="1"/>
        <s v="Etapa Actual del Programa Paso a Paso en la comuna de Máfil" u="1"/>
        <s v="Nuevos Casos Confirmados de COVID-19 en la comuna de Chépica" u="1"/>
        <s v="Número de Exámenes PCR realizados acumulados en la Región de Valparaíso" u="1"/>
        <s v="Relación entre la Etapa Histórica del Programa Paso a Paso y progreso del proceso de vacunación (2da dosis) en la comuna de Mulchén" u="1"/>
        <s v="Nuevos Casos Confirmados de COVID-19 en la comuna de Lampa" u="1"/>
        <s v="Etapa Actual del Programa Paso a Paso en la comuna de San José de Maipo" u="1"/>
        <s v="Nuevos Casos Confirmados de COVID-19 en la comuna de Puqueldón" u="1"/>
        <s v="Evolución del Número de Casos Activis de COVID-19 por 1 millón de habitantes en la comuna de Catemu" u="1"/>
        <s v="Etapas Históricas del Programa Paso a Paso en la comuna de Chanco" u="1"/>
        <s v="Evolución del Número de Fallecidos por COVID-19 por 1 millón de habitantes en la comuna de Cerrillos" u="1"/>
        <s v="Evolución del Número de Casos Activis de COVID-19 por 1 millón de habitantes por Comuna en la Región de Maule" u="1"/>
        <s v="Evolución de la disponibilidad y utilización de Residencias Sanirarias para COVID19 en la Región de Valparaíso" u="1"/>
        <s v="Relación entre el Proceso de Vacunación contra COVID-19 y el número de Casos Activos en la comuna de Santiago" u="1"/>
        <s v="Relación entre la Etapa Histórica del Programa Paso a Paso y progreso del proceso de vacunación (2da dosis) en la comuna de Cabildo" u="1"/>
        <s v="Nuevos Casos Confirmados de COVID-19 en la comuna de Quinchao" u="1"/>
        <s v="Etapa Actual del Programa Paso a Paso en la comuna de Mejillones" u="1"/>
        <s v="Evolución del Proceso de Vacunación contra COVID-19 en la comuna de Calera" u="1"/>
        <s v="Relación entre la Etapa Histórica del Programa Paso a Paso y el número de Casos Activos en la comuna de San Gregorio" u="1"/>
        <s v="Evolución del Proceso de Vacunación contra COVID-19 en la comuna de Chaitén" u="1"/>
        <s v="Relación entre la Etapa Histórica del Programa Paso a Paso y el número de Casos Activos en la comuna de Parral" u="1"/>
        <s v="Nuevos Casos Confirmados de COVID-19 en la comuna de Victoria" u="1"/>
        <s v="Nuevos Casos Confirmados de COVID-19 en la comuna de Calera de Tango" u="1"/>
        <s v="Evolución del Número de Casos Activis de COVID-19 por 1 millón de habitantes en la comuna de Tirúa" u="1"/>
        <s v="Evolución del Número de Casos Activis de COVID-19 por 1 millón de habitantes en la comuna de San Vicente" u="1"/>
        <s v="Nuevos Casos Confirmados de COVID-19 en la comuna de La Pintana" u="1"/>
        <s v="Etapas Históricas del Programa Paso a Paso en la comuna de Cabildo" u="1"/>
        <s v="Evolución del Proceso de Vacunación contra COVID-19 en la comuna de Chile Chico" u="1"/>
        <s v="Relación entre el Proceso de Vacunación contra COVID-19 y el número de Casos Activos en la comuna de Cerrillos" u="1"/>
        <s v="Relación entre la Etapa Histórica del Programa Paso a Paso y el número de Casos Activos en la comuna de Gorbea" u="1"/>
        <s v="Relación entre la Etapa Histórica del Programa Paso a Paso y progreso del proceso de vacunación (2da dosis) en la comuna de Quinchao" u="1"/>
        <s v="Evolución del Número de Casos Activis de COVID-19 por 1 millón de habitantes en la comuna de Futaleufú" u="1"/>
        <s v="Relación entre el Proceso de Vacunación contra COVID-19 y el número de Casos Activos en la comuna de Peralillo" u="1"/>
        <s v="Evolución del Número de Casos Activis de COVID-19 por 1 millón de habitantes en la comuna de Traiguén" u="1"/>
        <s v="Etapa Actual del Programa Paso a Paso en la comuna de San Carlos" u="1"/>
        <s v="Etapas Históricas del Programa Paso a Paso en la comuna de Conchalí" u="1"/>
        <s v="Evolución del Número de Fallecidos por COVID-19 por 1 millón de habitantes por Comuna en la Región de Antofagasta" u="1"/>
        <s v="Representación Geográfica del Número de Fallecidos por 1 millón de habitantes por comuna para la Región del Biobío" u="1"/>
        <s v="Etapas Históricas del Programa Paso a Paso en la comuna de Hualqui" u="1"/>
        <s v="Nuevos Casos Confirmados de COVID-19 en la comuna de Colbún" u="1"/>
        <s v="Relación entre la Etapa Histórica del Programa Paso a Paso y progreso del proceso de vacunación (2da dosis) en la comuna de Putaendo" u="1"/>
        <s v="Etapas Históricas del Programa Paso a Paso en la comuna de Talagante" u="1"/>
        <s v="Evolución del Proceso de Vacunación contra COVID-19 en la comuna de San Carlos" u="1"/>
        <s v="Relación entre la Etapa Histórica del Programa Paso a Paso y progreso del proceso de vacunación (2da dosis) en la comuna de Coihueco" u="1"/>
        <s v="Nuevos Casos Confirmados de COVID-19 en la comuna de Paine" u="1"/>
        <s v="Evolución del Proceso de Vacunación contra COVID-19 en la comuna de Vilcún" u="1"/>
        <s v="Relación entre la Etapa Histórica del Programa Paso a Paso y el número de Casos Activos en la comuna de Calera" u="1"/>
        <s v="Relación entre la Etapa Histórica del Programa Paso a Paso y el número de Casos Activos en la comuna de Requínoa" u="1"/>
        <s v="Relación entre la Etapa Histórica del Programa Paso a Paso y el número de Casos Activos en la comuna de Los Lagos" u="1"/>
        <s v="Etapa Actual del Programa Paso a Paso en la comuna de Curacautín" u="1"/>
        <s v="Nuevos Casos Confirmados de COVID-19 en la comuna de Pica" u="1"/>
        <s v="Relación entre la Etapa Histórica del Programa Paso a Paso y el número de Casos Activos en la comuna de Coihueco" u="1"/>
        <s v="Evolución del Número de Fallecidos por COVID-19 por 1 millón de habitantes en la comuna de Vicuña" u="1"/>
        <s v="Relación entre la Etapa Histórica del Programa Paso a Paso y progreso del proceso de vacunación (2da dosis) en la comuna de Corral" u="1"/>
        <s v="Etapa Actual del Programa Paso a Paso en la comuna de Paiguano" u="1"/>
        <s v="Etapas Históricas del Programa Paso a Paso en la comuna de Zapallar" u="1"/>
        <s v="Número de Exámenes PCR realizados por mes en la Región Metropolitana" u="1"/>
        <s v="Evolución del Proceso de Vacunación contra COVID-19 en la comuna de San Pedro" u="1"/>
        <s v="Evolución del Número de Casos Activis de COVID-19 por 1 millón de habitantes en la comuna de Quilpué" u="1"/>
        <s v="Relación entre la Etapa Histórica del Programa Paso a Paso y progreso del proceso de vacunación (2da dosis) en la comuna de Ñuñoa" u="1"/>
        <s v="Relación entre el Proceso de Vacunación contra COVID-19 y el número de Casos Activos en la comuna de Ovalle" u="1"/>
        <s v="Relación entre la Etapa Histórica del Programa Paso a Paso y el número de Casos Activos en la comuna de Quintero" u="1"/>
        <s v="Nuevos Casos Confirmados de COVID-19 en la comuna de Laja" u="1"/>
        <s v="Evolución de la disponibilidad y utilización de Residencias Sanirarias para COVID19 en la Región de Tarapacá" u="1"/>
        <s v="Relación entre la Etapa Histórica del Programa Paso a Paso y el número de Casos Activos en la comuna de Los Vilos" u="1"/>
        <s v="Evolución del Proceso de Vacunación contra COVID-19 en la comuna de Maipú" u="1"/>
        <s v="Relación entre la Etapa Histórica del Programa Paso a Paso y progreso del proceso de vacunación (2da dosis) en la comuna de Hualqui" u="1"/>
        <s v="Nuevos Casos Confirmados de COVID-19 en la comuna de Coihueco" u="1"/>
        <s v="Relación entre el Proceso de Vacunación contra COVID-19 y el número de Casos Activos en la comuna de San Juan de La Costa" u="1"/>
        <s v="Relación entre Casos Confirmados de COVID-19 y Variación Diaria de Casos Activos en la Región del Biobío" u="1"/>
        <s v="Relación entre la Etapa Histórica del Programa Paso a Paso y el número de Casos Activos en la comuna de Renaico" u="1"/>
        <s v="Etapa Actual del Programa Paso a Paso en la comuna de Coihaique" u="1"/>
        <s v="Evolución del Proceso de Vacunación contra COVID-19 en la comuna de Río Claro" u="1"/>
        <s v="Relación entre la Etapa Histórica del Programa Paso a Paso y progreso del proceso de vacunación (2da dosis) en la comuna de Arauco" u="1"/>
        <s v="Etapa Actual del Programa Paso a Paso en la comuna de El Bosque" u="1"/>
        <s v="Etapas Históricas del Programa Paso a Paso en la comuna de Laguna Blanca" u="1"/>
        <s v="Número de Exámenes PCR realizados acumulados en la Región de Antofagasta" u="1"/>
        <s v="Evolución del Proceso de Vacunación contra COVID-19 en la comuna de Yumbel" u="1"/>
        <s v="Evolución del Proceso de Vacunación contra COVID-19 en la comuna de Los Muermos" u="1"/>
        <s v="Relación entre la Etapa Histórica del Programa Paso a Paso y el número de Casos Activos en la comuna de Casablanca" u="1"/>
        <s v="Etapa Actual del Programa Paso a Paso en la comuna de Pitrufquén" u="1"/>
        <s v="Evolución del Número de Fallecidos por COVID-19 por 1 millón de habitantes en la comuna de Camiña" u="1"/>
        <s v="Relación entre la Etapa Histórica del Programa Paso a Paso y el número de Casos Activos en la comuna de Cabrero" u="1"/>
        <s v="Relación entre la Etapa Histórica del Programa Paso a Paso y el número de Casos Activos en la comuna de Quillota" u="1"/>
        <s v="Etapas Históricas del Programa Paso a Paso en la comuna de Frutillar" u="1"/>
        <s v="Evolución del Número de Fallecidos por COVID-19 por 1 millón de habitantes en la comuna de San Joaquín" u="1"/>
        <s v="Evolución del Número de Casos Activis de COVID-19 por 1 millón de habitantes en la comuna de San Joaquín" u="1"/>
        <s v="Evolución del Número de Casos Activis de COVID-19 por 1 millón de habitantes en la comuna de Villa Alemana" u="1"/>
        <s v="Relación entre el Proceso de Vacunación contra COVID-19 y el número de Casos Activos en la comuna de General Lagos" u="1"/>
        <s v="Nuevos Casos Confirmados de COVID-19 en la comuna de La Estrella" u="1"/>
        <s v="Relación entre la Etapa Histórica del Programa Paso a Paso y el número de Casos Activos en la comuna de Quilpué" u="1"/>
        <s v="Relación entre el Proceso de Vacunación contra COVID-19 y el número de Casos Activos en la comuna de San Pedro de Atacama" u="1"/>
        <s v="Evolución del Número de Casos Activis de COVID-19 por 1 millón de habitantes en la comuna de Purén" u="1"/>
        <s v="Evolución del Número de Fallecidos por COVID-19 por 1 millón de habitantes en la comuna de Primavera" u="1"/>
        <s v="Evolución del Proceso de Vacunación contra COVID-19 en la comuna de Llanquihue" u="1"/>
        <s v="Evolución del Número de Fallecidos por COVID-19 por 1 millón de habitantes en la comuna de La Granja" u="1"/>
        <s v="Nuevos Casos Confirmados de COVID-19 en la comuna de Maullín" u="1"/>
        <s v="Evolución del Proceso de Vacunación contra COVID-19 en la comuna de Natales" u="1"/>
        <s v="Evolución del Proceso de Vacunación contra COVID-19 en la comuna de Cabo de Hornos" u="1"/>
        <s v="Relación entre la Etapa Histórica del Programa Paso a Paso y progreso del proceso de vacunación (2da dosis) en la comuna de Peumo" u="1"/>
        <s v="Representación Geográfica del Número de Fallecidos por 1 millón de habitantes por comuna para la Región de Arica y Parinacota" u="1"/>
        <s v="Etapas Históricas del Programa Paso a Paso en la comuna de Arica" u="1"/>
        <s v="Nuevos Casos Confirmados de COVID-19 en la comuna de Isla de Maipo" u="1"/>
        <s v="Evolución del Proceso de Vacunación contra COVID-19 en la comuna de Tocopilla" u="1"/>
        <s v="Relación entre la Etapa Histórica del Programa Paso a Paso y el número de Casos Activos en la comuna de La Cruz" u="1"/>
        <s v="Nuevos Casos Confirmados de COVID-19 en la comuna de Codegua" u="1"/>
        <s v="Etapas Históricas del Programa Paso a Paso en la comuna de Puerto Montt" u="1"/>
        <s v="Relación entre la Etapa Histórica del Programa Paso a Paso y el número de Casos Activos en la comuna de Independencia" u="1"/>
        <s v="Evolución del Proceso de Vacunación contra COVID-19 en la comuna de Futaleufú" u="1"/>
        <s v="Relación entre la Etapa Histórica del Programa Paso a Paso y el número de Casos Activos en la comuna de Coquimbo" u="1"/>
        <s v="Etapas Históricas del Programa Paso a Paso por Comuna en la Región de Arica y Parinacota" u="1"/>
        <s v="Evolución del Número de Fallecidos por COVID-19 por 1 millón de habitantes en la comuna de Traiguén" u="1"/>
        <s v="Evolución del Número de Fallecidos por COVID-19 por 1 millón de habitantes en la comuna de Santa Cruz" u="1"/>
        <s v="Relación entre el Proceso de Vacunación contra COVID-19 y el número de Casos Activos en la comuna de Cholchol" u="1"/>
        <s v="Nuevos Casos Confirmados de COVID-19 en la comuna de Puerto Varas" u="1"/>
        <s v="Evolución del Número de Casos Activis de COVID-19 por 1 millón de habitantes en la comuna de Malloa" u="1"/>
        <s v="Evolución del Número de Casos Activis de COVID-19 por 1 millón de habitantes en la comuna de Queilén" u="1"/>
        <s v="Relación entre el Proceso de Vacunación contra COVID-19 y el número de Casos Activos en la comuna de Chile Chico" u="1"/>
        <s v="Relación entre la Etapa Histórica del Programa Paso a Paso y el número de Casos Activos en la comuna de Dalcahue" u="1"/>
        <s v="Relación entre la Etapa Histórica del Programa Paso a Paso y el número de Casos Activos en la comuna de San Juan de La Costa" u="1"/>
        <s v="Evolución del Número de Casos Activis de COVID-19 por 1 millón de habitantes en la comuna de Pinto" u="1"/>
        <s v="Relación entre la Etapa Histórica del Programa Paso a Paso y el número de Casos Activos en la comuna de Puchuncaví" u="1"/>
        <s v="Etapas Históricas del Programa Paso a Paso en la comuna de Olmué" u="1"/>
        <s v="Etapas Históricas del Programa Paso a Paso en la comuna de Castro" u="1"/>
        <s v="Evolución del Número de Casos Activis de COVID-19 por 1 millón de habitantes en la comuna de Cunco" u="1"/>
        <s v="Evolución del Número de Fallecidos por COVID-19 por 1 millón de habitantes en la comuna de Quilicura" u="1"/>
        <s v="Evolución del Número de Fallecidos por COVID-19 por 1 millón de habitantes en la comuna de Los Sauces" u="1"/>
        <s v="Balance de disponibilidad de cupos en Residencias Sanitarias para COVID19 en la Región de La Araucanía" u="1"/>
        <s v="Relación entre la Etapa Histórica del Programa Paso a Paso y progreso del proceso de vacunación (2da dosis) en la comuna de Vichuquén" u="1"/>
        <s v="Relación entre la Etapa Histórica del Programa Paso a Paso y el número de Casos Activos en la comuna de Huechuraba" u="1"/>
        <s v="Relación entre la Etapa Histórica del Programa Paso a Paso y el número de Casos Activos en la comuna de Villa Alegre" u="1"/>
        <s v="Relación entre Casos Confirmados de COVID-19 y Variación Diaria de Casos Activos en la Región de La Araucanía" u="1"/>
        <s v="Relación entre la Etapa Histórica del Programa Paso a Paso y progreso del proceso de vacunación (2da dosis) por Comuna en la Región del Biobío" u="1"/>
        <s v="Evolución del Número de Casos Activis de COVID-19 por 1 millón de habitantes en la comuna de Lebu" u="1"/>
        <s v="Relación entre el Proceso de Vacunación contra COVID-19 y el número de Casos Activos en la comuna de Quilicura" u="1"/>
        <s v="Relación entre la Etapa Histórica del Programa Paso a Paso y progreso del proceso de vacunación (2da dosis) en la comuna de Curaco de Vélez" u="1"/>
        <s v="Evolución del Proceso de Vacunación contra COVID-19 en la comuna de Río Ibáñez" u="1"/>
        <s v="Etapa Actual del Programa Paso a Paso en la comuna de Chimbarongo" u="1"/>
        <s v="Etapas Históricas del Programa Paso a Paso por Comuna en la Región de Aysén" u="1"/>
        <s v="Relación entre el Proceso de Vacunación contra COVID-19 y el número de Casos Activos en la comuna de Melipeuco" u="1"/>
        <s v="Evolución del Número de Fallecidos por COVID-19 por 1 millón de habitantes en la comuna de Curaco de Vélez" u="1"/>
        <s v="Relación entre la Etapa Histórica del Programa Paso a Paso y el número de Casos Activos en la comuna de Ñuñoa" u="1"/>
        <s v="Relación entre la Etapa Histórica del Programa Paso a Paso y el número de Casos Activos en la comuna de Coihaique" u="1"/>
        <s v="Relación entre la Etapa Histórica del Programa Paso a Paso y progreso del proceso de vacunación (2da dosis) en la comuna de Chañaral" u="1"/>
        <s v="Nuevos Casos Confirmados de COVID-19 en la comuna de Putaendo" u="1"/>
        <s v="Evolución del Proceso de Vacunación contra COVID-19 en la comuna de Talcahuano" u="1"/>
        <s v="Relación entre la Etapa Histórica del Programa Paso a Paso y el número de Casos Activos en la comuna de Colchane" u="1"/>
        <s v="Evolución del Proceso de Vacunación contra COVID-19 en la comuna de Quilaco" u="1"/>
        <s v="Relación entre la Etapa Histórica del Programa Paso a Paso y el número de Casos Activos en la comuna de Río Verde" u="1"/>
        <s v="Relación entre la Etapa Histórica del Programa Paso a Paso y el número de Casos Activos en la comuna de Doñihue" u="1"/>
        <s v="Etapas Históricas del Programa Paso a Paso en la comuna de Catemu" u="1"/>
        <s v="Evolución del Número de Fallecidos por COVID-19 por 1 millón de habitantes en la comuna de Punitaqui" u="1"/>
        <s v="Nuevos Casos Confirmados de COVID-19 en la comuna de Pumanque" u="1"/>
        <s v="Evolución del Proceso de Vacunación contra COVID-19 en la comuna de Alto Hospicio" u="1"/>
        <s v="Relación entre la Etapa Histórica del Programa Paso a Paso y el número de Casos Activos en la comuna de El Bosque" u="1"/>
        <s v="Etapas Históricas del Programa Paso a Paso en la comuna de Vilcún" u="1"/>
        <s v="Relación entre la Etapa Histórica del Programa Paso a Paso y el número de Casos Activos en la comuna de Laguna Blanca" u="1"/>
        <s v="Evolución del Proceso de Vacunación contra COVID-19 en la comuna de San Pedro de Atacama" u="1"/>
        <s v="Etapa Actual del Programa Paso a Paso por Comuna en la Región de Antofagasta" u="1"/>
        <s v="Evolución del Proceso de Vacunación contra COVID-19 en la comuna de Requínoa" u="1"/>
        <s v="Relación entre la Etapa Histórica del Programa Paso a Paso y el número de Casos Activos en la comuna de San Fabián" u="1"/>
        <s v="Relación entre la Etapa Histórica del Programa Paso a Paso y progreso del proceso de vacunación (2da dosis) en la comuna de Tortel" u="1"/>
        <s v="Etapas Históricas del Programa Paso a Paso en la comuna de San Pedro de la Paz" u="1"/>
        <s v="Relación entre la Positividad a COVID19 y la Vacunación en la Región de Tarapacá" u="1"/>
        <s v="Nuevos Casos Confirmados de COVID-19 en la comuna de Canela" u="1"/>
        <s v="Relación entre el Proceso de Vacunación contra COVID-19 y el número de Casos Activos en la comuna de Puente Alto" u="1"/>
        <s v="Etapa Actual del Programa Paso a Paso en la comuna de Pichidegua" u="1"/>
        <s v="Nuevos Casos Confirmados de COVID-19 en la comuna de Cisnes" u="1"/>
        <s v="Etapa Actual del Programa Paso a Paso en la comuna de Vallenar" u="1"/>
        <s v="Evolución del Número de Casos Activis de COVID-19 por 1 millón de habitantes en la comuna de Caldera" u="1"/>
        <s v="Etapas Históricas del Programa Paso a Paso en la comuna de San Vicente" u="1"/>
        <s v="Relación entre la Positividad a COVID19 y la Vacunación en la Región de Arica y Parinacota" u="1"/>
        <s v="Nuevos Casos Confirmados de COVID-19 en la comuna de Diego de Almagro" u="1"/>
        <s v="Etapas Históricas del Programa Paso a Paso por Comuna en la Región de Antofagasta" u="1"/>
        <s v="Nuevos Casos Confirmados de COVID-19 en la comuna de Colchane" u="1"/>
        <s v="Evolución del Número de Fallecidos por COVID-19 por 1 millón de habitantes en la comuna de Tucapel" u="1"/>
        <s v="Evolución del Número de Casos Activis de COVID-19 por 1 millón de habitantes en la comuna de Monte Patria" u="1"/>
        <s v="Relación entre el Proceso de Vacunación contra COVID-19 y el número de Casos Activos en la comuna de Santa Juana" u="1"/>
        <s v="Nuevos Casos Confirmados de COVID-19 por Región y Comuna a Escala Nacional." u="1"/>
        <s v="Evolución del Proceso de Vacunación contra COVID-19 en la comuna de Independencia" u="1"/>
        <s v="Etapas Históricas del Programa Paso a Paso en la comuna de Futaleufú" u="1"/>
        <s v="Evolución del Proceso de Vacunación contra COVID-19 en la comuna de Huara" u="1"/>
        <s v="Relación entre la Etapa Histórica del Programa Paso a Paso y el número de Casos Activos en la comuna de Cisnes" u="1"/>
        <s v="Evolución del Número de Fallecidos por COVID-19 por 1 millón de habitantes en la comuna de Natales" u="1"/>
        <s v="Evolución del Número de Fallecidos por COVID-19 por 1 millón de habitantes en la comuna de Mostazal" u="1"/>
        <s v="Evolución del Número de Fallecidos por COVID-19 por 1 millón de habitantes en la comuna de Los Alamos" u="1"/>
        <s v="Relación entre el Proceso de Vacunación contra COVID-19 y el número de Casos Activos en la comuna de Collipulli" u="1"/>
        <s v="Relación entre la Etapa Histórica del Programa Paso a Paso y el número de Casos Activos en la comuna de Algarrobo" u="1"/>
        <s v="Relación entre la Etapa Histórica del Programa Paso a Paso y progreso del proceso de vacunación (2da dosis) en la comuna de Porvenir" u="1"/>
        <s v="Nuevos Casos Confirmados de COVID-19 en la comuna de San Javier" u="1"/>
        <s v="Etapa Actual del Programa Paso a Paso en la comuna de La Cisterna" u="1"/>
        <s v="Relación entre el Proceso de Vacunación contra COVID-19 y el número de Casos Activos en la comuna de Galvarino" u="1"/>
        <s v="Relación entre la Etapa Histórica del Programa Paso a Paso y progreso del proceso de vacunación (2da dosis) en la comuna de Los Andes" u="1"/>
        <s v="Evolución del Número de Fallecidos por COVID-19 por 1 millón de habitantes en la comuna de Río Verde" u="1"/>
        <s v="Evolución de la disponibilidad y utilización de Residencias Sanirarias para COVID19 en la Región de Atacama" u="1"/>
        <s v="Relación entre Casos Confirmados de COVID-19 y Variación Diaria de Casos Activos en la Región de Ñuble" u="1"/>
        <s v="Relación entre el Proceso de Vacunación contra COVID-19 y el número de Casos Activos en la comuna de Santa Cruz" u="1"/>
        <s v="Relación entre el Proceso de Vacunación contra COVID-19 y el número de Casos Activos en la comuna de Huasco" u="1"/>
        <s v="Relación entre la Etapa Histórica del Programa Paso a Paso y progreso del proceso de vacunación (2da dosis) por Comuna en la Región de La Araucanía" u="1"/>
        <s v="Evolución del Número de Casos Activis de COVID-19 por 1 millón de habitantes en la comuna de La Florida" u="1"/>
        <s v="Evolución del Proceso de Vacunación contra COVID-19 en la comuna de San Bernardo" u="1"/>
        <s v="Etapa Actual del Programa Paso a Paso en la comuna de Mostazal" u="1"/>
        <s v="Etapas Históricas del Programa Paso a Paso en la comuna de Traiguén" u="1"/>
        <s v="Relación entre el Proceso de Vacunación contra COVID-19 y el número de Casos Activos en la comuna de Coltauco" u="1"/>
        <s v="Evolución del Proceso de Vacunación contra COVID-19 en la comuna de Mostazal" u="1"/>
        <s v="Evolución del Número de Fallecidos Diarios por COVID-19 en la Región de Aysén" u="1"/>
        <s v="Relación entre Casos Confirmados de COVID-19 y Variación Diaria de Casos Activos en la Región de Tarapacá" u="1"/>
        <s v="Etapas Históricas del Programa Paso a Paso en la comuna de La Serena" u="1"/>
        <s v="Nuevos Casos Confirmados de COVID-19 en la comuna de Placilla" u="1"/>
        <s v="Relación entre el Proceso de Vacunación contra COVID-19 y el número de Casos Activos en la comuna de Cerro Navia" u="1"/>
        <s v="Relación entre la Etapa Histórica del Programa Paso a Paso y el número de Casos Activos en la comuna de San Joaquín" u="1"/>
        <s v="Evolución del Número de Fallecidos por COVID-19 por 1 millón de habitantes en la comuna de Futaleufú" u="1"/>
        <s v="Relación entre el Proceso de Vacunación contra COVID-19 y el número de Casos Activos en la comuna de Empedrado" u="1"/>
        <s v="Evolución del Número de Fallecidos por COVID-19 por 1 millón de habitantes en la comuna de Santa Juana" u="1"/>
        <s v="Evolución del Proceso de Vacunación contra COVID-19 en la comuna de La Unión" u="1"/>
        <s v="Evolución del Proceso de Vacunación contra COVID-19 en la comuna de Pelarco" u="1"/>
        <s v="Evolución del Número de Casos Activis de COVID-19 por 1 millón de habitantes en la comuna de Pichilemu" u="1"/>
        <s v="Etapa Actual del Programa Paso a Paso en la comuna de El Tabo" u="1"/>
        <s v="Relación entre el Proceso de Vacunación contra COVID-19 y el número de Casos Activos en la comuna de Huechuraba" u="1"/>
        <s v="Etapas Históricas del Programa Paso a Paso en la comuna de Ñiquén" u="1"/>
        <s v="Evolución del Proceso de Vacunación contra COVID-19 en la comuna de Lota" u="1"/>
        <s v="Relación entre la Etapa Histórica del Programa Paso a Paso y progreso del proceso de vacunación (2da dosis) en la comuna de San Javier" u="1"/>
        <s v="Etapa Actual del Programa Paso a Paso en la comuna de Chiguayante" u="1"/>
        <s v="Evolución del Número de Fallecidos por COVID-19 por 1 millón de habitantes en la comuna de Parral" u="1"/>
        <s v="Etapa Actual del Programa Paso a Paso en la comuna de Chanco" u="1"/>
        <s v="Etapas Históricas del Programa Paso a Paso en la comuna de Colina" u="1"/>
        <s v="Evolución del Proceso de Vacunación contra COVID-19 en la comuna de Puerto Octay" u="1"/>
        <s v="Evolución del Número de Fallecidos por COVID-19 por 1 millón de habitantes en la comuna de Concepción" u="1"/>
        <s v="Etapa Actual del Programa Paso a Paso en la comuna de Los Sauces" u="1"/>
        <s v="Relación entre la Etapa Histórica del Programa Paso a Paso y progreso del proceso de vacunación (2da dosis) en la comuna de Paillaco" u="1"/>
        <s v="Nuevos Casos Confirmados de COVID-19 en la comuna de Lautaro" u="1"/>
        <s v="Relación entre la Etapa Histórica del Programa Paso a Paso y el número de Casos Activos en la comuna de Maule" u="1"/>
        <s v="Representación Geográfica del Número de Fallecidos por 1 millón de habitantes por comuna para la Región de Los Lagos" u="1"/>
        <s v="Etapas Históricas del Programa Paso a Paso en la comuna de Quintero" u="1"/>
        <s v="Nuevos Casos Confirmados de COVID-19 en la comuna de San Pablo" u="1"/>
        <s v="Número de Exámenes PCR realizados acumulados en la Región de Tarapacá" u="1"/>
        <s v="Evolución del Número de Fallecidos por COVID-19 por 1 millón de habitantes en la comuna de Alhué" u="1"/>
        <s v="Relación entre el Proceso de Vacunación contra COVID-19 y el número de Casos Activos en la comuna de Olivar" u="1"/>
        <s v="Relación entre el Proceso de Vacunación contra COVID-19 y el número de Casos Activos en la comuna de Saavedra" u="1"/>
        <s v="Relación entre la Etapa Histórica del Programa Paso a Paso y el número de Casos Activos en la comuna de Tiltil" u="1"/>
        <s v="Relación entre el Proceso de Vacunación contra COVID-19 y el número de Casos Activos en la comuna de Huara" u="1"/>
        <s v="Etapas Históricas del Programa Paso a Paso en la comuna de Pelluhue" u="1"/>
        <s v="Relación entre la Etapa Histórica del Programa Paso a Paso y progreso del proceso de vacunación (2da dosis) en la comuna de Hualpén" u="1"/>
        <s v="Evolución del Número de Fallecidos por COVID-19 por 1 millón de habitantes en la comuna de El Tabo" u="1"/>
        <s v="Etapas Históricas del Programa Paso a Paso en la comuna de Quilpué" u="1"/>
        <s v="Relación entre el Proceso de Vacunación contra COVID-19 y el número de Casos Activos en la comuna de Chiguayante" u="1"/>
        <s v="Etapa Actual del Programa Paso a Paso en la comuna de Longaví" u="1"/>
        <s v="Etapas Históricas del Programa Paso a Paso en la comuna de Valparaíso" u="1"/>
        <s v="Nuevos Casos Confirmados de COVID-19 en la comuna de Cunco" u="1"/>
        <s v="Relación entre la Etapa Histórica del Programa Paso a Paso y progreso del proceso de vacunación (2da dosis) en la comuna de Pencahue" u="1"/>
        <s v="Relación entre la Etapa Histórica del Programa Paso a Paso y progreso del proceso de vacunación (2da dosis) por Comuna en la Región de Ñuble" u="1"/>
        <s v="Etapas Históricas del Programa Paso a Paso en la comuna de Molina" u="1"/>
        <s v="Etapas Históricas del Programa Paso a Paso en la comuna de Requínoa" u="1"/>
        <s v="Evolución del Número de Fallecidos por COVID-19 por 1 millón de habitantes en la comuna de Licantén" u="1"/>
        <s v="Evolución del Número de Fallecidos por COVID-19 por 1 millón de habitantes en la comuna de Quinta de Tilcoco" u="1"/>
        <s v="Relación entre el Proceso de Vacunación contra COVID-19 y el número de Casos Activos en la comuna de Río Bueno" u="1"/>
        <s v="Relación entre la Etapa Histórica del Programa Paso a Paso y el número de Casos Activos en la comuna de Huasco" u="1"/>
        <s v="Relación entre la Etapa Histórica del Programa Paso a Paso y progreso del proceso de vacunación (2da dosis) en la comuna de Andacollo" u="1"/>
        <s v="Número de Exámenes PCR realizados acumulados en la Región de Coquimbo" u="1"/>
        <s v="Nuevos Casos Confirmados de COVID-19 en la comuna de Pirque" u="1"/>
        <s v="Evolución del Número de Fallecidos por COVID-19 por 1 millón de habitantes en la comuna de Longaví" u="1"/>
        <s v="Evolución del Número de Casos Activis de COVID-19 por 1 millón de habitantes en la comuna de Isla de Maipo" u="1"/>
        <s v="Relación entre el Proceso de Vacunación contra COVID-19 y el número de Casos Activos en la comuna de Marchihue" u="1"/>
        <s v="Relación entre la Etapa Histórica del Programa Paso a Paso y progreso del proceso de vacunación (2da dosis) por Comuna en la Región de Tarapacá" u="1"/>
        <s v="Etapa Actual del Programa Paso a Paso en la comuna de Salamanca" u="1"/>
        <s v="Evolución del Número de Casos Activis de COVID-19 por 1 millón de habitantes en la comuna de Puerto Varas" u="1"/>
        <s v="Relación entre la Etapa Histórica del Programa Paso a Paso y el número de Casos Activos por Comuna en la Región de Los Ríos" u="1"/>
        <s v="Etapas Históricas del Programa Paso a Paso en la comuna de Carahue" u="1"/>
        <s v="Relación entre la Etapa Histórica del Programa Paso a Paso y progreso del proceso de vacunación (2da dosis) en la comuna de Quinta Normal" u="1"/>
        <s v="Evolución del Número de Casos Activis de COVID-19 por 1 millón de habitantes en la comuna de Villarrica" u="1"/>
        <s v="Relación entre la Etapa Histórica del Programa Paso a Paso y el número de Casos Activos en la comuna de Concón" u="1"/>
        <s v="Relación entre la Etapa Histórica del Programa Paso a Paso y el número de Casos Activos en la comuna de Nueva Imperial" u="1"/>
        <s v="Etapa Actual del Programa Paso a Paso en la comuna de Contulmo" u="1"/>
        <s v="Evolución del Proceso de Vacunación contra COVID-19 en la comuna de La Higuera" u="1"/>
        <s v="Evolución del Número de Casos Confirmados con COVID-19 por Región a Escala Nacional." u="1"/>
        <s v="Relación entre el Proceso de Vacunación contra COVID-19 y el número de Casos Activos en la comuna de Lo Barnechea" u="1"/>
        <s v="Etapa Actual del Programa Paso a Paso en la comuna de Calama" u="1"/>
        <s v="Evolución del Proceso de Vacunación contra COVID-19 en la comuna de Aisén" u="1"/>
        <s v="Etapa Actual del Programa Paso a Paso en la comuna de Castro" u="1"/>
        <s v="Relación entre Casos Confirmados de COVID-19 y Variación Diaria de Casos Activos en la Región Metropolitana" u="1"/>
        <s v="Relación entre el Proceso de Vacunación contra COVID-19 y el número de Casos Activos en la comuna de Petorca" u="1"/>
        <s v="Nuevos Casos Confirmados de COVID-19 en la comuna de El Monte" u="1"/>
        <s v="Evolución del Proceso de Vacunación contra COVID-19 en la comuna de Puente Alto" u="1"/>
        <s v="Relación entre el Proceso de Vacunación contra COVID-19 y el número de Casos Activos en la comuna de Timaukel" u="1"/>
        <s v="Relación entre el Proceso de Vacunación contra COVID-19 y el número de Casos Activos en la comuna de Río Negro" u="1"/>
        <s v="Nuevos Casos Confirmados de COVID-19 en la comuna de Curarrehue" u="1"/>
        <s v="Evolución del Número de Casos Activis de COVID-19 por 1 millón de habitantes por Región y Comuna a Escala Nacional." u="1"/>
        <s v="Relación entre la Etapa Histórica del Programa Paso a Paso y progreso del proceso de vacunación (2da dosis) en la comuna de Santa Juana" u="1"/>
        <s v="Nuevos Casos Confirmados de COVID-19 en la comuna de Pitrufquén" u="1"/>
        <s v="Etapa Actual del Programa Paso a Paso en la comuna de Curanilahue" u="1"/>
        <s v="Nuevos Casos Confirmados de COVID-19 en la comuna de Nacimiento" u="1"/>
        <s v="Evolución del Número de Casos Activis de COVID-19 por 1 millón de habitantes en la comuna de Quellón" u="1"/>
        <s v="Evolución de la Positividad a COVID-19 en la Región de Los Lagos" u="1"/>
        <s v="Etapas Históricas del Programa Paso a Paso en la comuna de San Joaquín" u="1"/>
        <s v="Etapas Históricas del Programa Paso a Paso en la comuna de Villa Alemana" u="1"/>
        <s v="Relación entre la Etapa Histórica del Programa Paso a Paso y progreso del proceso de vacunación (2da dosis) en la comuna de Palmilla" u="1"/>
        <s v="Relación entre el Proceso de Vacunación contra COVID-19 y el número de Casos Activos en la comuna de Pucón" u="1"/>
        <s v="Nuevos Casos Confirmados de COVID-19 en la comuna de Arica" u="1"/>
        <s v="Etapa Actual del Programa Paso a Paso en la comuna de Colchane" u="1"/>
        <s v="Etapa Actual del Programa Paso a Paso en la comuna de Los Alamos" u="1"/>
        <s v="Etapas Históricas del Programa Paso a Paso en la comuna de San Pedro de Atacama" u="1"/>
        <s v="Relación entre el Proceso de Vacunación contra COVID-19 y el número de Casos Activos en la comuna de Laja" u="1"/>
        <s v="Evolución del Proceso de Vacunación contra COVID-19 en la comuna de San Fernando" u="1"/>
        <s v="Evolución del Número de Fallecidos por COVID-19 por 1 millón de habitantes en la comuna de Treguaco" u="1"/>
        <s v="Relación entre el Proceso de Vacunación contra COVID-19 y el número de Casos Activos en la comuna de El Bosque" u="1"/>
        <s v="Relación entre el Proceso de Vacunación contra COVID-19 y el número de Casos Activos en la comuna de Curaco de Vélez" u="1"/>
        <s v="Relación entre la Etapa Histórica del Programa Paso a Paso y progreso del proceso de vacunación (2da dosis) en la comuna de Guaitecas" u="1"/>
        <s v="Relación entre la Etapa Histórica del Programa Paso a Paso y progreso del proceso de vacunación (2da dosis) en la comuna de Lo Barnechea" u="1"/>
        <s v="Nuevos Casos Confirmados de COVID-19 por Comuna en la Región de Ñuble" u="1"/>
        <s v="Evolución del Proceso de Vacunación contra COVID-19 en la comuna de Bulnes" u="1"/>
        <s v="Evolución del Número de Fallecidos por COVID-19 por 1 millón de habitantes en la comuna de Pichidegua" u="1"/>
        <s v="Comunas con menos Casos Confirmados de COVID-19 a Escala Nacional" u="1"/>
        <s v="Evolución del Proceso de Vacunación contra COVID-19 en la comuna de Florida" u="1"/>
        <s v="Etapas Históricas del Programa Paso a Paso por Comuna en la Región de Los Ríos" u="1"/>
        <s v="Relación entre el Proceso de Vacunación contra COVID-19 y el número de Casos Activos en la comuna de Romeral" u="1"/>
        <s v="Nuevos Casos Confirmados de COVID-19 en la comuna de Calera" u="1"/>
        <s v="Número de Exámenes PCR realizados por mes en la Región de Atacama" u="1"/>
        <s v="Etapas Históricas del Programa Paso a Paso en la comuna de El Tabo" u="1"/>
        <s v="Evolución del Proceso de Vacunación contra COVID-19 en la comuna de Penco" u="1"/>
        <s v="Etapa Actual del Programa Paso a Paso en la comuna de San Rosendo" u="1"/>
        <s v="Relación entre la Etapa Histórica del Programa Paso a Paso y progreso del proceso de vacunación (2da dosis) en la comuna de Arica" u="1"/>
        <s v="Nuevos Casos Confirmados de COVID-19 en la comuna de Puerto Montt" u="1"/>
        <s v="Evolución del Número de Fallecidos por COVID-19 por 1 millón de habitantes en la comuna de Graneros" u="1"/>
        <s v="Relación entre el Proceso de Vacunación contra COVID-19 y el número de Casos Activos en la comuna de Buin" u="1"/>
        <s v="Etapa Actual del Programa Paso a Paso en la comuna de Lonquimay" u="1"/>
        <s v="Nuevos Casos Confirmados de COVID-19 en la comuna de Futrono" u="1"/>
        <s v="Relación entre el Proceso de Vacunación contra COVID-19 y el número de Casos Activos en la comuna de Machalí" u="1"/>
        <s v="Nuevos Casos Confirmados de COVID-19 en la comuna de Chonchi" u="1"/>
        <s v="Etapas Históricas del Programa Paso a Paso en la comuna de La Reina" u="1"/>
        <s v="Evolución del Número de Fallecidos por COVID-19 por 1 millón de habitantes en la comuna de Recoleta" u="1"/>
        <s v="Evolución del Número de Fallecidos por COVID-19 por 1 millón de habitantes en la comuna de Valdivia" u="1"/>
        <s v="Relación entre el Proceso de Vacunación contra COVID-19 y el número de Casos Activos en la comuna de Camiña" u="1"/>
        <s v="Relación entre la Etapa Histórica del Programa Paso a Paso y el número de Casos Activos en la comuna de La Unión" u="1"/>
        <s v="Relación entre la Etapa Histórica del Programa Paso a Paso y progreso del proceso de vacunación (2da dosis) en la comuna de Calera de Tango" u="1"/>
        <s v="Nuevos Casos Confirmados de COVID-19 en la comuna de San Nicolás" u="1"/>
        <s v="Etapas Históricas del Programa Paso a Paso en la comuna de Quinta Normal" u="1"/>
        <s v="Nuevos Casos Confirmados de COVID-19 en la comuna de Corral" u="1"/>
        <s v="Relación entre la Etapa Histórica del Programa Paso a Paso y progreso del proceso de vacunación (2da dosis) en la comuna de Navidad" u="1"/>
        <s v="Nuevos Casos Confirmados de COVID-19 en la comuna de Paredones" u="1"/>
        <s v="Balance de disponibilidad de cupos en Residencias Sanitarias para COVID19 en la Región de Magallanes" u="1"/>
        <s v="Evolución del Número de Casos Activis de COVID-19 por 1 millón de habitantes en la comuna de La Ligua" u="1"/>
        <s v="Evolución del Número de Casos Activis de COVID-19 por 1 millón de habitantes en la comuna de Lonquimay" u="1"/>
        <s v="Relación entre el Proceso de Vacunación contra COVID-19 y el número de Casos Activos en la comuna de Puqueldón" u="1"/>
        <s v="Relación entre el Proceso de Vacunación contra COVID-19 y el número de Casos Activos en la comuna de Juan Fernández" u="1"/>
        <s v="Evolución del Número de Casos Activis de COVID-19 por 1 millón de habitantes en la comuna de Chépica" u="1"/>
        <s v="Etapa Actual del Programa Paso a Paso en la comuna de Concón" u="1"/>
        <s v="Evolución del Proceso de Vacunación contra COVID-19 en la comuna de Combarbalá" u="1"/>
        <s v="Relación entre el Proceso de Vacunación contra COVID-19 y el número de Casos Activos en la comuna de San Felipe" u="1"/>
        <s v="Evolución del Proceso de Vacunación contra COVID-19 en la comuna de Nueva Imperial" u="1"/>
        <s v="Evolución del Número de Fallecidos por COVID-19 por 1 millón de habitantes en la comuna de Aisén" u="1"/>
        <s v="Evolución del Número de Fallecidos por COVID-19 por 1 millón de habitantes en la comuna de La Florida" u="1"/>
        <s v="Relación entre la Etapa Histórica del Programa Paso a Paso y progreso del proceso de vacunación (2da dosis) por Comuna en la Región Metropolitana" u="1"/>
        <s v="Etapa Actual del Programa Paso a Paso en la comuna de Treguaco" u="1"/>
        <s v="Balance de disponibilidad de cupos en Residencias Sanitarias para COVID19 en la Región de Valparaíso" u="1"/>
        <s v="Evolución del Proceso de Vacunación contra COVID-19 en la comuna de Ninhue" u="1"/>
        <s v="Relación entre la Etapa Histórica del Programa Paso a Paso y progreso del proceso de vacunación (2da dosis) en la comuna de Tomé" u="1"/>
        <s v="Nuevos Casos Confirmados de COVID-19 en la comuna de Coquimbo" u="1"/>
        <s v="Evolución del Número de Casos Activis de COVID-19 por 1 millón de habitantes en la comuna de Paredones" u="1"/>
        <s v="Relación entre la Etapa Histórica del Programa Paso a Paso y el número de Casos Activos por Comuna en la Región de Aysén" u="1"/>
        <s v="Evolución del Número de Casos Activis de COVID-19 por 1 millón de habitantes en la comuna de Mulchén" u="1"/>
        <s v="Evolución del Número de Fallecidos por COVID-19 por 1 millón de habitantes en la comuna de Portezuelo" u="1"/>
        <s v="Relación entre la Etapa Histórica del Programa Paso a Paso y progreso del proceso de vacunación (2da dosis) en la comuna de Quillón" u="1"/>
        <s v="Relación entre la Etapa Histórica del Programa Paso a Paso y el número de Casos Activos en la comuna de Pencahue" u="1"/>
        <s v="Evolución del Número de Casos Activis de COVID-19 por 1 millón de habitantes en la comuna de Corral" u="1"/>
        <s v="Relación entre la Etapa Histórica del Programa Paso a Paso y el número de Casos Activos en la comuna de Rauco" u="1"/>
        <s v="Relación entre la Etapa Histórica del Programa Paso a Paso y progreso del proceso de vacunación (2da dosis) en la comuna de Hualañé" u="1"/>
        <s v="Evolución del Número de Casos Activis de COVID-19 por 1 millón de habitantes en la comuna de Los Lagos" u="1"/>
        <s v="Relación entre la Etapa Histórica del Programa Paso a Paso y el número de Casos Activos en la comuna de Romeral" u="1"/>
        <s v="Relación entre el Proceso de Vacunación contra COVID-19 y el número de Casos Activos en la comuna de San Antonio" u="1"/>
        <s v="Evolución del Proceso de Vacunación contra COVID-19 en la comuna de Padre Hurtado" u="1"/>
        <s v="Nuevos Casos Confirmados de COVID-19 en la comuna de Paillaco" u="1"/>
        <s v="Evolución del Número de Casos Activis de COVID-19 por 1 millón de habitantes en la comuna de Loncoche" u="1"/>
        <s v="Evolución del Número de Casos Activis de COVID-19 por 1 millón de habitantes en la comuna de General Lagos" u="1"/>
        <s v="Relación entre la Etapa Histórica del Programa Paso a Paso y el número de Casos Activos en la comuna de Macul" u="1"/>
        <s v="Relación entre la Etapa Histórica del Programa Paso a Paso y el número de Casos Activos en la comuna de Purén" u="1"/>
        <s v="Relación entre la Etapa Histórica del Programa Paso a Paso y el número de Casos Activos en la comuna de Villa Alemana" u="1"/>
        <s v="Etapa Actual del Programa Paso a Paso en la comuna de San Antonio" u="1"/>
        <s v="Etapas Históricas del Programa Paso a Paso en la comuna de Queilén" u="1"/>
        <s v="Relación entre la Etapa Histórica del Programa Paso a Paso y el número de Casos Activos en la comuna de La Ligua" u="1"/>
        <s v="Etapas Históricas del Programa Paso a Paso en la comuna de Malloa" u="1"/>
        <s v="Evolución del Número de Fallecidos por COVID-19 por 1 millón de habitantes en la comuna de Taltal" u="1"/>
        <s v="Evolución del Número de Casos Activis de COVID-19 por 1 millón de habitantes en la comuna de Chañaral" u="1"/>
        <s v="Evolución del Número de Fallecidos por COVID-19 por 1 millón de habitantes en la comuna de General Lagos" u="1"/>
        <s v="Nuevos Casos Confirmados de COVID-19 en la comuna de Vilcún" u="1"/>
        <s v="Evolución del Número de Casos Activis de COVID-19 por 1 millón de habitantes en la comuna de Colchane" u="1"/>
        <s v="Relación entre la Etapa Histórica del Programa Paso a Paso y progreso del proceso de vacunación (2da dosis) en la comuna de Yumbel" u="1"/>
        <s v="Nuevos Casos Confirmados de COVID-19 en la comuna de Curepto" u="1"/>
        <s v="Relación entre la Etapa Histórica del Programa Paso a Paso y el número de Casos Activos en la comuna de Valdivia" u="1"/>
        <s v="Relación entre la Etapa Histórica del Programa Paso a Paso y progreso del proceso de vacunación (2da dosis) en la comuna de San Rafael" u="1"/>
        <s v="Evolución del Número de Fallecidos Diarios por COVID-19 en la Región de Los Ríos" u="1"/>
        <s v="Evolución del Proceso de Vacunación contra COVID-19 en la comuna de Pozo Almonte" u="1"/>
        <s v="Nuevos Casos Confirmados de COVID-19 en la comuna de Lonquimay" u="1"/>
        <s v="Evolución del Proceso de Vacunación contra COVID-19 en la comuna de Juan Fernández" u="1"/>
        <s v="Relación entre el Proceso de Vacunación contra COVID-19 y el número de Casos Activos en la comuna de Coihaique" u="1"/>
        <s v="Relación entre el Proceso de Vacunación contra COVID-19 y el número de Casos Activos en la comuna de Portezuelo" u="1"/>
        <s v="Etapa Actual del Programa Paso a Paso en la comuna de Huara" u="1"/>
        <s v="Etapa Actual del Programa Paso a Paso en la comuna de Rinconada" u="1"/>
        <s v="Evolución del Proceso de Vacunación contra COVID-19 en la comuna de Antofagasta" u="1"/>
        <s v="Evolución del Número de Casos Activis de COVID-19 por 1 millón de habitantes en la comuna de Huara" u="1"/>
        <s v="Relación entre la Etapa Histórica del Programa Paso a Paso y progreso del proceso de vacunación (2da dosis) en la comuna de Macul" u="1"/>
        <s v="Evolución del Número de Fallecidos por COVID-19 por 1 millón de habitantes en la comuna de Hualañé" u="1"/>
        <s v="Relación entre la Etapa Histórica del Programa Paso a Paso y progreso del proceso de vacunación (2da dosis) en la comuna de Mariquina" u="1"/>
        <s v="Relación entre la Etapa Histórica del Programa Paso a Paso y progreso del proceso de vacunación (2da dosis) en la comuna de Tocopilla" u="1"/>
        <s v="Evolución del Proceso de Vacunación contra COVID-19 por Comuna en la Región Metropolitana" u="1"/>
        <s v="Evolución del Número de Fallecidos por COVID-19 por 1 millón de habitantes en la comuna de Lo Espejo" u="1"/>
        <s v="Relación entre el Proceso de Vacunación contra COVID-19 y el número de Casos Activos en la comuna de Alto del Carmen" u="1"/>
        <s v="Relación entre la Etapa Histórica del Programa Paso a Paso y progreso del proceso de vacunación (2da dosis) en la comuna de Retiro" u="1"/>
        <s v="Etapas Históricas del Programa Paso a Paso en la comuna de Maule" u="1"/>
        <s v="Evolución del Proceso de Vacunación contra COVID-19 en la comuna de Portezuelo" u="1"/>
        <s v="Evolución del Número de Casos Activis de COVID-19 por 1 millón de habitantes en la comuna de Quillón" u="1"/>
        <s v="Evolución del Número de Casos Activis de COVID-19 por 1 millón de habitantes en la comuna de Laja" u="1"/>
        <s v="Relación entre el Proceso de Vacunación contra COVID-19 y el número de Casos Activos en la comuna de Calera de Tango" u="1"/>
        <s v="Relación entre la Etapa Histórica del Programa Paso a Paso y el número de Casos Activos en la comuna de Diego de Almagro" u="1"/>
        <s v="Evolución del Proceso de Vacunación contra COVID-19 en la comuna de Río Hurtado" u="1"/>
        <s v="Etapa Actual del Programa Paso a Paso en la comuna de Cabo de Hornos" u="1"/>
        <s v="Evolución del Número de Casos Activis de COVID-19 por 1 millón de habitantes en la comuna de Buin" u="1"/>
        <s v="Balance de disponibilidad de cupos en Residencias Sanitarias para COVID19 en la Región de Aysén" u="1"/>
        <s v="Relación entre la Etapa Histórica del Programa Paso a Paso y el número de Casos Activos en la comuna de Lago Verde" u="1"/>
        <s v="Número de Exámenes PCR realizados acumulados en la Región de Atacama" u="1"/>
        <s v="Evolución del Número de Fallecidos por COVID-19 por 1 millón de habitantes en la comuna de Navidad" u="1"/>
        <s v="Etapa Actual del Programa Paso a Paso en la comuna de Penco" u="1"/>
        <s v="Etapa Actual del Programa Paso a Paso en la comuna de Vilcún" u="1"/>
        <s v="Nuevos Casos Confirmados de COVID-19 en la comuna de Cabo de Hornos" u="1"/>
        <s v="Relación entre el Proceso de Vacunación contra COVID-19 y el número de Casos Activos en la comuna de Combarbalá" u="1"/>
        <s v="Evolución del Proceso de Vacunación contra COVID-19 en la comuna de Quilpué" u="1"/>
        <s v="Evolución del Proceso de Vacunación contra COVID-19 en la comuna de Valparaíso" u="1"/>
        <s v="Relación entre el Proceso de Vacunación contra COVID-19 y el número de Casos Activos en la comuna de Doñihue" u="1"/>
        <s v="Relación entre la Etapa Histórica del Programa Paso a Paso y progreso del proceso de vacunación (2da dosis) en la comuna de Olmué" u="1"/>
        <s v="Evolución del Número de Fallecidos por COVID-19 por 1 millón de habitantes en la comuna de Porvenir" u="1"/>
        <s v="Evolución del Proceso de Vacunación contra COVID-19 en la comuna de Concón" u="1"/>
        <s v="Relación entre la Positividad a COVID19 y la Vacunación en la Región de Aysén" u="1"/>
        <s v="Etapa Actual del Programa Paso a Paso en la comuna de Quilleco" u="1"/>
        <s v="Etapa Actual del Programa Paso a Paso en la comuna de Olmué" u="1"/>
        <s v="Evolución del Proceso de Vacunación contra COVID-19 en la comuna de Porvenir" u="1"/>
        <s v="Evolución del Número de Fallecidos por COVID-19 por 1 millón de habitantes en la comuna de El Carmen" u="1"/>
        <s v="Relación entre el Proceso de Vacunación contra COVID-19 y el número de Casos Activos en la comuna de Lolol" u="1"/>
        <s v="Relación entre la Etapa Histórica del Programa Paso a Paso y el número de Casos Activos en la comuna de Cabildo" u="1"/>
        <s v="Etapa Actual del Programa Paso a Paso en la comuna de María Elena" u="1"/>
        <s v="Evolución del Número de Fallecidos por COVID-19 por 1 millón de habitantes en la comuna de Cholchol" u="1"/>
        <s v="Relación entre el Proceso de Vacunación contra COVID-19 y el número de Casos Activos en la comuna de Ollagüe" u="1"/>
        <s v="Relación entre la Etapa Histórica del Programa Paso a Paso y progreso del proceso de vacunación (2da dosis) en la comuna de Castro" u="1"/>
        <s v="Número de Exámenes PCR realizados mensualmente en la Región del Biobío" u="1"/>
        <s v="Evolución del Número de Fallecidos por COVID-19 por 1 millón de habitantes en la comuna de Cabildo" u="1"/>
        <s v="Etapas Históricas del Programa Paso a Paso en la comuna de Los Andes" u="1"/>
        <s v="Evolución del Proceso de Vacunación contra COVID-19 en la comuna de Santiago" u="1"/>
        <s v="Relación entre la Etapa Histórica del Programa Paso a Paso y el número de Casos Activos en la comuna de Río Claro" u="1"/>
        <s v="Evolución del Número de Fallecidos por COVID-19 por 1 millón de habitantes en la comuna de Lota" u="1"/>
        <s v="Etapa Actual del Programa Paso a Paso en la comuna de Puyehue" u="1"/>
        <s v="Evolución del Proceso de Vacunación contra COVID-19 en la comuna de El Bosque" u="1"/>
        <s v="Evolución del Proceso de Vacunación contra COVID-19 por Comuna en la Región de Antofagasta" u="1"/>
        <s v="Etapa Actual del Programa Paso a Paso en la comuna de Quilaco" u="1"/>
        <s v="Evolución del Número de Fallecidos por COVID-19 por 1 millón de habitantes en la comuna de Panquehue" u="1"/>
        <s v="Evolución del Número de Casos Activis de COVID-19 por 1 millón de habitantes en la comuna de Pelarco" u="1"/>
        <s v="Relación entre la Etapa Histórica del Programa Paso a Paso y progreso del proceso de vacunación (2da dosis) en la comuna de Placilla" u="1"/>
        <s v="Etapa Actual del Programa Paso a Paso por Comuna en la Región de O'Higgins" u="1"/>
        <s v="Evolución del Número de Fallecidos por COVID-19 por 1 millón de habitantes en la comuna de La Cisterna" u="1"/>
        <s v="Relación entre la Etapa Histórica del Programa Paso a Paso y el número de Casos Activos en la comuna de Juan Fernández" u="1"/>
        <s v="Etapas Históricas del Programa Paso a Paso en la comuna de Peñalolén" u="1"/>
        <s v="Evolución del Número de Fallecidos por COVID-19 por 1 millón de habitantes en la comuna de San Antonio" u="1"/>
        <s v="Evolución del Número de Casos Activis de COVID-19 por 1 millón de habitantes en la comuna de Freire" u="1"/>
        <s v="Nuevos Casos Confirmados de COVID-19 en la comuna de Quilpué" u="1"/>
        <s v="Evolución del Número de Casos Activis de COVID-19 por 1 millón de habitantes en la comuna de Victoria" u="1"/>
        <s v="Relación entre la Etapa Histórica del Programa Paso a Paso y progreso del proceso de vacunación (2da dosis) en la comuna de Nogales" u="1"/>
        <s v="Etapa Actual del Programa Paso a Paso en la comuna de El Carmen" u="1"/>
        <s v="Relación entre el Proceso de Vacunación contra COVID-19 y el número de Casos Activos en la comuna de Vicuña" u="1"/>
        <s v="Etapa Actual del Programa Paso a Paso en la comuna de Talca" u="1"/>
        <s v="Relación entre la Etapa Histórica del Programa Paso a Paso y progreso del proceso de vacunación (2da dosis) en la comuna de Marchihue" u="1"/>
        <s v="Evolución del Número de Fallecidos por COVID-19 por 1 millón de habitantes en la comuna de Arauco" u="1"/>
        <s v="Evolución del Proceso de Vacunación contra COVID-19 en la comuna de Vallenar" u="1"/>
        <s v="Evolución del Número de Casos Activis de COVID-19 por 1 millón de habitantes en la comuna de Renaico" u="1"/>
        <s v="Relación entre la Etapa Histórica del Programa Paso a Paso y el número de Casos Activos en la comuna de Saavedra" u="1"/>
        <s v="Etapas Históricas del Programa Paso a Paso en la comuna de Caldera" u="1"/>
        <s v="Nuevos Casos Confirmados de COVID-19 en la comuna de Buin" u="1"/>
        <s v="Nuevos Casos Confirmados de COVID-19 en la comuna de Isla de Pascua" u="1"/>
        <s v="Relación entre el Proceso de Vacunación contra COVID-19 y el número de Casos Activos en la comuna de Paine" u="1"/>
        <s v="Relación entre la Etapa Histórica del Programa Paso a Paso y el número de Casos Activos en la comuna de Marchihue" u="1"/>
        <s v="Etapa Actual del Programa Paso a Paso en la comuna de Aisén" u="1"/>
        <s v="Etapas Históricas del Programa Paso a Paso en la comuna de Monte Patria" u="1"/>
        <s v="Etapa Actual del Programa Paso a Paso en la comuna de Padre las Casas" u="1"/>
        <s v="Relación entre Casos Confirmados de COVID-19 y Variación Diaria de Casos Activos en la Región de Antofagasta" u="1"/>
        <s v="Relación entre la Etapa Histórica del Programa Paso a Paso y el número de Casos Activos en la comuna de Treguaco" u="1"/>
        <s v="Evolución del Número de Fallecidos por COVID-19 por 1 millón de habitantes en la comuna de Dalcahue" u="1"/>
        <s v="Nuevos Casos Confirmados de COVID-19 en la comuna de Pucón" u="1"/>
        <s v="Etapa Actual del Programa Paso a Paso en la comuna de Conchalí" u="1"/>
        <s v="Nuevos Casos Confirmados de COVID-19 en la comuna de Los Lagos" u="1"/>
        <s v="Nuevos Casos Confirmados de COVID-19 en la comuna de Marchihue" u="1"/>
        <s v="Relación entre la Etapa Histórica del Programa Paso a Paso y el número de Casos Activos en la comuna de Combarbalá" u="1"/>
        <s v="Nuevos Casos Confirmados de COVID-19 en la comuna de La Reina" u="1"/>
        <s v="Evolución del Número de Casos Activis de COVID-19 por 1 millón de habitantes en la comuna de Negrete" u="1"/>
        <s v="Balance de disponibilidad de cupos en Residencias Sanitarias para COVID19 por Región a Escala Nacional" u="1"/>
        <s v="Etapas Históricas del Programa Paso a Paso por Comuna en la Región de Valparaíso" u="1"/>
        <s v="Evolución del Proceso de Vacunación contra COVID-19 en la comuna de Molina" u="1"/>
        <s v="Evolución del Número de Fallecidos por COVID-19 por 1 millón de habitantes en la comuna de Peñalolén" u="1"/>
        <s v="Relación entre el Proceso de Vacunación contra COVID-19 y el número de Casos Activos en la comuna de La Estrella" u="1"/>
        <s v="Evolución del Número de Fallecidos por COVID-19 por 1 millón de habitantes en la comuna de Calle Larga" u="1"/>
        <s v="Relación entre el Proceso de Vacunación contra COVID-19 y el número de Casos Activos en la comuna de Antuco" u="1"/>
        <s v="Etapas Históricas del Programa Paso a Paso en la comuna de Codegua" u="1"/>
        <s v="Etapas Históricas del Programa Paso a Paso en la comuna de Quilaco" u="1"/>
        <s v="Evolución del Número de Fallecidos por COVID-19 por 1 millón de habitantes en la comuna de Carahue" u="1"/>
        <s v="Relación entre el Proceso de Vacunación contra COVID-19 y el número de Casos Activos en la comuna de Coquimbo" u="1"/>
        <s v="Nuevos Casos Confirmados de COVID-19 en la comuna de Renaico" u="1"/>
        <s v="Etapa Actual del Programa Paso a Paso en la comuna de Los Lagos" u="1"/>
        <s v="Etapas Históricas del Programa Paso a Paso en la comuna de Nacimiento" u="1"/>
        <s v="Nuevos Casos Confirmados de COVID-19 en la comuna de La Cruz" u="1"/>
        <s v="Relación entre la Etapa Histórica del Programa Paso a Paso y progreso del proceso de vacunación (2da dosis) en la comuna de Los Muermos" u="1"/>
        <s v="Evolución del Número de Fallecidos por COVID-19 por 1 millón de habitantes en la comuna de Teno" u="1"/>
        <s v="Evolución del Número de Fallecidos por COVID-19 por 1 millón de habitantes en la comuna de Santa María" u="1"/>
        <s v="Evolución del Número de Fallecidos por COVID-19 por 1 millón de habitantes en la comuna de Ovalle" u="1"/>
        <s v="Evolución del Número de Fallecidos por COVID-19 por 1 millón de habitantes en la comuna de Tiltil" u="1"/>
        <s v="Evolución del Número de Casos Activis de COVID-19 por 1 millón de habitantes en la comuna de Cerrillos" u="1"/>
        <s v="Relación entre la Etapa Histórica del Programa Paso a Paso y el número de Casos Activos en la comuna de Retiro" u="1"/>
        <s v="Relación entre la Etapa Histórica del Programa Paso a Paso y progreso del proceso de vacunación (2da dosis) en la comuna de Portezuelo" u="1"/>
        <s v="Etapa Actual del Programa Paso a Paso en la comuna de Puente Alto" u="1"/>
        <s v="Etapa Actual del Programa Paso a Paso en la comuna de Torres del Paine" u="1"/>
        <s v="Evolución del Proceso de Vacunación contra COVID-19 en la comuna de Cabildo" u="1"/>
        <s v="Evolución del Número de Fallecidos por COVID-19 por 1 millón de habitantes en la comuna de Illapel" u="1"/>
        <s v="Etapas Históricas del Programa Paso a Paso en la comuna de La Florida" u="1"/>
        <s v="Nuevos Casos Confirmados de COVID-19 en la comuna de Cañete" u="1"/>
        <s v="Etapas Históricas del Programa Paso a Paso en la comuna de Juan Fernández" u="1"/>
        <s v="Evolución del Proceso de Vacunación contra COVID-19 por Comuna en la Región de Arica y Parinacota" u="1"/>
        <s v="Relación entre la Etapa Histórica del Programa Paso a Paso y progreso del proceso de vacunación (2da dosis) en la comuna de Angol" u="1"/>
        <s v="Relación entre la Etapa Histórica del Programa Paso a Paso y progreso del proceso de vacunación (2da dosis) en la comuna de Providencia" u="1"/>
        <s v="Relación entre la Etapa Histórica del Programa Paso a Paso y progreso del proceso de vacunación (2da dosis) en la comuna de Quinta de Tilcoco" u="1"/>
        <s v="Relación entre el Proceso de Vacunación contra COVID-19 y el número de Casos Activos en la comuna de San Fabián" u="1"/>
        <s v="Etapa Actual del Programa Paso a Paso en la comuna de Casablanca" u="1"/>
        <s v="Relación entre el Proceso de Vacunación contra COVID-19 y el número de Casos Activos en la comuna de Pichidegua" u="1"/>
        <s v="Relación entre la Etapa Histórica del Programa Paso a Paso y el número de Casos Activos en la comuna de Queilén" u="1"/>
        <s v="Relación entre la Etapa Histórica del Programa Paso a Paso y el número de Casos Activos en la comuna de San Vicente" u="1"/>
        <s v="Relación entre la Etapa Histórica del Programa Paso a Paso y progreso del proceso de vacunación (2da dosis) en la comuna de Natales" u="1"/>
        <s v="Evolución del Número de Fallecidos por COVID-19 por 1 millón de habitantes en la comuna de Machalí" u="1"/>
        <s v="Relación entre la Etapa Histórica del Programa Paso a Paso y progreso del proceso de vacunación (2da dosis) en la comuna de Pica" u="1"/>
        <s v="Etapa Actual del Programa Paso a Paso en la comuna de San Ramón" u="1"/>
        <s v="Relación entre la Etapa Histórica del Programa Paso a Paso y el número de Casos Activos en la comuna de Ovalle" u="1"/>
        <s v="Representación Geográfica del Número de Fallecidos por 1 millón de habitantes por comuna para la Región de Coquimbo" u="1"/>
        <s v="Evolución del Número de Fallecidos por COVID-19 por 1 millón de habitantes en la comuna de Cabrero" u="1"/>
        <s v="Evolución del Número de Fallecidos por COVID-19 por 1 millón de habitantes en la comuna de San Felipe" u="1"/>
        <s v="Nuevos Casos Confirmados de COVID-19 en la comuna de Cauquenes" u="1"/>
        <s v="Nuevos Casos Confirmados de COVID-19 en la comuna de San Pedro de Atacama" u="1"/>
        <s v="Etapas Históricas del Programa Paso a Paso en la comuna de Tirúa" u="1"/>
        <s v="Relación entre el Proceso de Vacunación contra COVID-19 y el número de Casos Activos en la comuna de Limache" u="1"/>
        <s v="Relación entre la Etapa Histórica del Programa Paso a Paso y progreso del proceso de vacunación (2da dosis) en la comuna de El Bosque" u="1"/>
        <s v="Nuevos Casos Confirmados de COVID-19 en la comuna de Alto Hospicio" u="1"/>
        <s v="Evolución del Número de Casos Confirmados con COVID-19 para la Región de Tarapacá" u="1"/>
        <s v="Relación entre el Proceso de Vacunación contra COVID-19 y el número de Casos Activos en la comuna de Santa Bárbara" u="1"/>
        <s v="Relación entre la Etapa Histórica del Programa Paso a Paso y progreso del proceso de vacunación (2da dosis) en la comuna de Teodoro Schmidt" u="1"/>
        <s v="Evolución del Proceso de Vacunación contra COVID-19 por Comuna en la Región de Coquimbo" u="1"/>
        <s v="Relación entre la Etapa Histórica del Programa Paso a Paso y progreso del proceso de vacunación (2da dosis) en la comuna de Catemu" u="1"/>
        <s v="Relación entre la Etapa Histórica del Programa Paso a Paso y progreso del proceso de vacunación (2da dosis) por Comuna en la Región de Antofagasta" u="1"/>
        <s v="Evolución del Proceso de Vacunación contra COVID-19 en la comuna de Padre las Casas" u="1"/>
        <s v="Balance de disponibilidad de cupos en Residencias Sanitarias para COVID19 en la Región de Maule" u="1"/>
        <s v="Relación entre el Proceso de Vacunación contra COVID-19 y el número de Casos Activos en la comuna de Talcahuano" u="1"/>
        <s v="Evolución del Número de Fallecidos por COVID-19 por 1 millón de habitantes en la comuna de Castro" u="1"/>
        <s v="Etapas Históricas del Programa Paso a Paso en la comuna de Porvenir" u="1"/>
        <s v="Etapas Históricas del Programa Paso a Paso en la comuna de Río Ibáñez" u="1"/>
        <s v="Evolución del Número de Casos Activis de COVID-19 por 1 millón de habitantes en la comuna de Máfil" u="1"/>
        <s v="Relación entre el Proceso de Vacunación contra COVID-19 y el número de Casos Activos en la comuna de Chillán Viejo" u="1"/>
        <s v="Evolución del Número de Fallecidos por COVID-19 por 1 millón de habitantes en la comuna de Saavedra" u="1"/>
        <s v="Evolución del Número de Casos Activis de COVID-19 por 1 millón de habitantes en la comuna de Collipulli" u="1"/>
        <s v="Etapa Actual del Programa Paso a Paso en la comuna de Paine" u="1"/>
        <s v="Evolución del Número de Casos Activis de COVID-19 por 1 millón de habitantes en la comuna de Santa Cruz" u="1"/>
        <s v="Relación entre la Etapa Histórica del Programa Paso a Paso y progreso del proceso de vacunación (2da dosis) en la comuna de Pemuco" u="1"/>
        <s v="Etapas Históricas del Programa Paso a Paso en la comuna de Pichilemu" u="1"/>
        <s v="Nuevos Casos Confirmados de COVID-19 en la comuna de Constitución" u="1"/>
        <s v="Relación entre la Etapa Histórica del Programa Paso a Paso y progreso del proceso de vacunación (2da dosis) en la comuna de San Ignacio" u="1"/>
        <s v="Nuevos Casos Confirmados de COVID-19 en la comuna de Pinto" u="1"/>
        <s v="Nuevos Casos Confirmados de COVID-19 en la comuna de Talcahuano" u="1"/>
        <s v="Número de Exámenes PCR realizados mensualmente en la Región de Valparaíso" u="1"/>
        <s v="Relación entre la Etapa Histórica del Programa Paso a Paso y el número de Casos Activos en la comuna de Nogales" u="1"/>
        <s v="Relación entre el Proceso de Vacunación contra COVID-19 y el número de Casos Activos en la comuna de Puerto Varas" u="1"/>
        <s v="Relación entre la Etapa Histórica del Programa Paso a Paso y el número de Casos Activos en la comuna de La Cisterna" u="1"/>
        <s v="Evolución del Número de Casos Activis de COVID-19 por 1 millón de habitantes en la comuna de Saavedra" u="1"/>
        <s v="Relación entre el Proceso de Vacunación contra COVID-19 y el número de Casos Activos en la comuna de O'Higgins" u="1"/>
        <s v="Relación entre la Etapa Histórica del Programa Paso a Paso y progreso del proceso de vacunación (2da dosis) en la comuna de Florida" u="1"/>
        <s v="Relación entre la Etapa Histórica del Programa Paso a Paso y progreso del proceso de vacunación (2da dosis) en la comuna de Vilcún" u="1"/>
        <s v="Etapa Actual del Programa Paso a Paso en la comuna de Limache" u="1"/>
        <s v="Evolución del Proceso de Vacunación contra COVID-19 en la comuna de Coronel" u="1"/>
        <s v="Evolución del Número de Fallecidos por COVID-19 por 1 millón de habitantes en la comuna de Yerbas Buenas" u="1"/>
        <s v="Evolución del Número de Fallecidos por COVID-19 por 1 millón de habitantes en la comuna de Torres del Paine" u="1"/>
        <s v="Evolución de la Positividad a COVID-19 en la Región de Coquimbo" u="1"/>
        <s v="Evolución del Número de Fallecidos por COVID-19 por 1 millón de habitantes en la comuna de Coinco" u="1"/>
        <s v="Relación entre el Proceso de Vacunación contra COVID-19 y el número de Casos Activos en la comuna de Río Verde" u="1"/>
        <s v="Evolución del Número de Casos Activis de COVID-19 por 1 millón de habitantes en la comuna de Río Bueno" u="1"/>
        <s v="Evolución del Número de Casos Activis de COVID-19 por 1 millón de habitantes en la comuna de Chiguayante" u="1"/>
        <s v="Evolución del Número de Casos Activis de COVID-19 por 1 millón de habitantes en la comuna de Marchihue" u="1"/>
        <s v="Evolución del Proceso de Vacunación contra COVID-19 en la comuna de Cabrero" u="1"/>
        <s v="Evolución del Proceso de Vacunación contra COVID-19 en la comuna de Graneros" u="1"/>
        <s v="Evolución del Proceso de Vacunación contra COVID-19 en la comuna de Perquenco" u="1"/>
        <s v="Evolución del Número de Fallecidos por COVID-19 por 1 millón de habitantes en la comuna de Chimbarongo" u="1"/>
        <s v="Relación entre el Proceso de Vacunación contra COVID-19 y el número de Casos Activos en la comuna de El Monte" u="1"/>
        <s v="Etapa Actual del Programa Paso a Paso en la comuna de Padre Hurtado" u="1"/>
        <s v="Relación entre el Proceso de Vacunación contra COVID-19 y el número de Casos Activos en la comuna de San Gregorio" u="1"/>
        <s v="Evolución del Número de Casos Activis de COVID-19 por 1 millón de habitantes en la comuna de El Bosque" u="1"/>
        <s v="Evolución del Proceso de Vacunación contra COVID-19 en la comuna de Laguna Blanca" u="1"/>
        <s v="Evolución del Número de Fallecidos por COVID-19 por 1 millón de habitantes por Comuna en la Región de Maule" u="1"/>
        <s v="Relación entre la Etapa Histórica del Programa Paso a Paso y progreso del proceso de vacunación (2da dosis) en la comuna de Perquenco" u="1"/>
        <s v="Etapa Actual del Programa Paso a Paso en la comuna de Hualaihué" u="1"/>
        <s v="Nuevos Casos Confirmados de COVID-19 en la comuna de Sierra Gorda" u="1"/>
        <s v="Nuevos Casos Confirmados de COVID-19 por Comuna en la Región de O'Higgins" u="1"/>
        <s v="Relación entre el Proceso de Vacunación contra COVID-19 y el número de Casos Activos en la comuna de Chonchi" u="1"/>
        <s v="Relación entre el Proceso de Vacunación contra COVID-19 y el número de Casos Activos en la comuna de Los Vilos" u="1"/>
        <s v="Evolución del Número de Fallecidos por COVID-19 por 1 millón de habitantes por Comuna en la Región de Arica y Parinacota" u="1"/>
        <s v="Nuevos Casos Confirmados de COVID-19 en la comuna de Coelemu" u="1"/>
        <s v="Nuevos Casos Confirmados de COVID-19 en la comuna de Independencia" u="1"/>
        <s v="Evolución del Proceso de Vacunación contra COVID-19 en la comuna de Rinconada" u="1"/>
        <s v="Evolución del Número de Fallecidos por COVID-19 por 1 millón de habitantes en la comuna de Puente Alto" u="1"/>
        <s v="Etapa Actual del Programa Paso a Paso en la comuna de Coronel" u="1"/>
        <s v="Etapa Actual del Programa Paso a Paso en la comuna de Natales" u="1"/>
        <s v="Relación entre la Etapa Histórica del Programa Paso a Paso y el número de Casos Activos en la comuna de Quirihue" u="1"/>
        <s v="Representación Geográfica del Número de Fallecidos por 1 millón de habitantes por comuna para la Región de Magallanes" u="1"/>
        <s v="Relación entre el Proceso de Vacunación contra COVID-19 y el número de Casos Activos en la comuna de Llaillay" u="1"/>
        <s v="Relación entre la Positividad a COVID19 y la Vacunación en la Región de Los Ríos" u="1"/>
        <s v="Evolución del Proceso de Vacunación contra COVID-19 en la comuna de Freire" u="1"/>
        <s v="Evolución del Número de Casos Activis de COVID-19 por 1 millón de habitantes en la comuna de Coihaique" u="1"/>
        <s v="Relación entre el Proceso de Vacunación contra COVID-19 y el número de Casos Activos en la comuna de Isla de Pascua" u="1"/>
        <s v="Evolución del Proceso de Vacunación contra COVID-19 en la comuna de Melipilla" u="1"/>
        <s v="Evolución del Proceso de Vacunación contra COVID-19 por Comuna en la Región de Aysén" u="1"/>
        <s v="Etapas Históricas del Programa Paso a Paso en la comuna de Pirque" u="1"/>
        <s v="Etapas Históricas del Programa Paso a Paso en la comuna de Tierra Amarilla" u="1"/>
        <s v="Evolución del Número de Casos Activis de COVID-19 por 1 millón de habitantes en la comuna de Doñihue" u="1"/>
        <s v="Relación entre el Proceso de Vacunación contra COVID-19 y el número de Casos Activos en la comuna de Los Muermos" u="1"/>
        <s v="Relación entre el Proceso de Vacunación contra COVID-19 y el número de Casos Activos por Comuna en la Región de Los Lagos" u="1"/>
        <s v="Relación entre la Etapa Histórica del Programa Paso a Paso y progreso del proceso de vacunación (2da dosis) en la comuna de Temuco" u="1"/>
        <s v="Relación entre la Etapa Histórica del Programa Paso a Paso y el número de Casos Activos en la comuna de Buin" u="1"/>
        <s v="Nuevos Casos Confirmados de COVID-19 en la comuna de Pudahuel" u="1"/>
        <s v="Evolución del Número de Casos Activis de COVID-19 por 1 millón de habitantes en la comuna de Combarbalá" u="1"/>
        <s v="Relación entre el Proceso de Vacunación contra COVID-19 y el número de Casos Activos en la comuna de Curepto" u="1"/>
        <s v="Nuevos Casos Confirmados de COVID-19 en la comuna de Linares" u="1"/>
        <s v="Etapa Actual del Programa Paso a Paso en la comuna de Nacimiento" u="1"/>
        <s v="Etapas Históricas del Programa Paso a Paso en la comuna de Contulmo" u="1"/>
        <s v="Relación entre la Etapa Histórica del Programa Paso a Paso y progreso del proceso de vacunación (2da dosis) en la comuna de San Carlos" u="1"/>
        <s v="Nuevos Casos Confirmados de COVID-19 en la comuna de Gorbea" u="1"/>
        <s v="Evolución del Número de Fallecidos por COVID-19 por 1 millón de habitantes en la comuna de Chillán Viejo" u="1"/>
        <s v="Relación entre la Etapa Histórica del Programa Paso a Paso y el número de Casos Activos en la comuna de Yumbel" u="1"/>
        <s v="Etapa Actual del Programa Paso a Paso en la comuna de Chile Chico" u="1"/>
        <s v="Etapas Históricas del Programa Paso a Paso en la comuna de Padre las Casas" u="1"/>
        <s v="Relación entre la Etapa Histórica del Programa Paso a Paso y el número de Casos Activos en la comuna de Cochamó" u="1"/>
        <s v="Relación entre el Proceso de Vacunación contra COVID-19 y el número de Casos Activos en la comuna de Ránquil" u="1"/>
        <s v="Nuevos Casos Confirmados de COVID-19 en la comuna de San Bernardo" u="1"/>
        <s v="Evolución del Número de Casos Activis de COVID-19 por 1 millón de habitantes en la comuna de San Fernando" u="1"/>
        <s v="Relación entre la Etapa Histórica del Programa Paso a Paso y progreso del proceso de vacunación (2da dosis) en la comuna de Chile Chico" u="1"/>
        <s v="Nuevos Casos Confirmados de COVID-19 en la comuna de Freirina" u="1"/>
        <s v="Evolución del Número de Casos Activis de COVID-19 por 1 millón de habitantes en la comuna de Coquimbo" u="1"/>
        <s v="Relación entre el Proceso de Vacunación contra COVID-19 y el número de Casos Activos en la comuna de Alhué" u="1"/>
        <s v="Relación entre la Etapa Histórica del Programa Paso a Paso y el número de Casos Activos en la comuna de Punta Arenas" u="1"/>
        <s v="Relación entre la Etapa Histórica del Programa Paso a Paso y progreso del proceso de vacunación (2da dosis) en la comuna de Santa María" u="1"/>
        <s v="Relación entre la Etapa Histórica del Programa Paso a Paso y el número de Casos Activos en la comuna de Huara" u="1"/>
        <s v="Evolución del Número de Fallecidos por COVID-19 por 1 millón de habitantes por Comuna en la Región de Magallanes" u="1"/>
        <s v="Relación entre la Etapa Histórica del Programa Paso a Paso y progreso del proceso de vacunación (2da dosis) en la comuna de Puyehue" u="1"/>
        <s v="Evolución del Número de Fallecidos por COVID-19 por 1 millón de habitantes en la comuna de Quilleco" u="1"/>
        <s v="Relación entre el Proceso de Vacunación contra COVID-19 y el número de Casos Activos en la comuna de Maullín" u="1"/>
        <s v="Nuevos Casos Confirmados de COVID-19 en la comuna de Río Negro" u="1"/>
        <s v="Nuevos Casos Confirmados de COVID-19 en la comuna de Yumbel" u="1"/>
        <s v="Evolución del Proceso de Vacunación contra COVID-19 en la comuna de Arauco" u="1"/>
        <s v="Relación entre el Proceso de Vacunación contra COVID-19 y el número de Casos Activos en la comuna de La Granja" u="1"/>
        <s v="Relación entre la Etapa Histórica del Programa Paso a Paso y progreso del proceso de vacunación (2da dosis) en la comuna de San José de Maipo" u="1"/>
        <s v="Etapa Actual del Programa Paso a Paso en la comuna de Coinco" u="1"/>
        <s v="Etapas Históricas del Programa Paso a Paso en la comuna de Isla de Maipo" u="1"/>
        <s v="Nuevos Casos Confirmados de COVID-19 en la comuna de Los Vilos" u="1"/>
        <s v="Etapas Históricas del Programa Paso a Paso en la comuna de Maipú" u="1"/>
        <s v="Evolución del Número de Fallecidos por COVID-19 por 1 millón de habitantes en la comuna de Renca" u="1"/>
        <s v="Evolución del Proceso de Vacunación contra COVID-19 en la comuna de Lebu" u="1"/>
        <s v="Relación entre la Etapa Histórica del Programa Paso a Paso y progreso del proceso de vacunación (2da dosis) en la comuna de Talca" u="1"/>
        <s v="Relación entre la Etapa Histórica del Programa Paso a Paso y progreso del proceso de vacunación (2da dosis) en la comuna de Mostazal" u="1"/>
        <s v="Etapa Actual del Programa Paso a Paso en la comuna de Copiapó" u="1"/>
        <s v="Etapas Históricas del Programa Paso a Paso en la comuna de Puerto Varas" u="1"/>
        <s v="Nuevos Casos Confirmados de COVID-19 en la comuna de Pichilemu" u="1"/>
        <s v="Evolución de la Positividad a COVID-19 en la Región de Ñuble" u="1"/>
        <s v="Etapa Actual del Programa Paso a Paso en la comuna de Llanquihue" u="1"/>
        <s v="Evolución del Número de Casos Activis de COVID-19 por 1 millón de habitantes en la comuna de Ránquil" u="1"/>
        <s v="Nuevos Casos Confirmados de COVID-19 en la comuna de Las Cabras" u="1"/>
        <s v="Relación entre la Etapa Histórica del Programa Paso a Paso y progreso del proceso de vacunación (2da dosis) en la comuna de Villa Alegre" u="1"/>
        <s v="Evolución del Proceso de Vacunación contra COVID-19 en la comuna de Ovalle" u="1"/>
        <s v="Evolución del Proceso de Vacunación contra COVID-19 en la comuna de Peñaflor" u="1"/>
        <s v="Evolución del Número de Casos Activis de COVID-19 por 1 millón de habitantes en la comuna de La Granja" u="1"/>
        <s v="Evolución del Número de Fallecidos por COVID-19 por 1 millón de habitantes por Comuna en la Región de La Araucanía" u="1"/>
        <s v="Relación entre el Proceso de Vacunación contra COVID-19 y el número de Casos Activos en la comuna de Vichuquén" u="1"/>
        <s v="Nuevos Casos Confirmados de COVID-19 en la comuna de Cochrane" u="1"/>
        <s v="Etapas Históricas del Programa Paso a Paso en la comuna de Villarrica" u="1"/>
        <s v="Evolución del Número de Fallecidos por COVID-19 por 1 millón de habitantes en la comuna de Quirihue" u="1"/>
        <s v="Etapa Actual del Programa Paso a Paso en la comuna de Chillán" u="1"/>
        <s v="Etapa Actual del Programa Paso a Paso en la comuna de Illapel" u="1"/>
        <s v="Relación entre la Etapa Histórica del Programa Paso a Paso y el número de Casos Activos en la comuna de Alto del Carmen" u="1"/>
        <s v="Etapas Históricas del Programa Paso a Paso en la comuna de Purén" u="1"/>
        <s v="Nuevos Casos Confirmados de COVID-19 en la comuna de Puerto Octay" u="1"/>
        <s v="Nuevos Casos Confirmados de COVID-19 en la comuna de Tirúa" u="1"/>
        <s v="Etapa Actual del Programa Paso a Paso en la comuna de Timaukel" u="1"/>
        <s v="Número de Exámenes PCR realizados mensualmente en la Región de Ñuble" u="1"/>
        <s v="Relación entre la Etapa Histórica del Programa Paso a Paso y progreso del proceso de vacunación (2da dosis) en la comuna de Río Verde" u="1"/>
        <s v="Evolución del Proceso de Vacunación contra COVID-19 en la comuna de Sagrada Familia" u="1"/>
        <s v="Evolución del Número de Casos Activis de COVID-19 por 1 millón de habitantes en la comuna de Lago Ranco" u="1"/>
        <s v="Relación entre la Etapa Histórica del Programa Paso a Paso y progreso del proceso de vacunación (2da dosis) en la comuna de Cabrero" u="1"/>
        <s v="Evolución del Proceso de Vacunación contra COVID-19 en la comuna de La Ligua" u="1"/>
        <s v="Nuevos Casos Confirmados de COVID-19 en la comuna de Cochamó" u="1"/>
        <s v="Evolución del Número de Casos Activis de COVID-19 por 1 millón de habitantes en la comuna de María Elena" u="1"/>
        <s v="Relación entre la Etapa Histórica del Programa Paso a Paso y el número de Casos Activos en la comuna de Yerbas Buenas" u="1"/>
        <s v="Relación entre la Etapa Histórica del Programa Paso a Paso y el número de Casos Activos por Comuna en la Región de Magallanes" u="1"/>
        <s v="Relación entre la Etapa Histórica del Programa Paso a Paso y progreso del proceso de vacunación (2da dosis) en la comuna de Calle Larga" u="1"/>
        <s v="Número de Exámenes PCR realizados mensualmente en la Región de Tarapacá" u="1"/>
        <s v="Evolución del Proceso de Vacunación contra COVID-19 en la comuna de Macul" u="1"/>
        <s v="Relación entre la Etapa Histórica del Programa Paso a Paso y el número de Casos Activos en la comuna de Sierra Gorda" u="1"/>
        <s v="Evolución del Número de Casos Activis de COVID-19 por 1 millón de habitantes en la comuna de San Rafael" u="1"/>
        <s v="Evolución del Número de Casos Activis de COVID-19 por 1 millón de habitantes en la comuna de Primavera" u="1"/>
        <s v="Etapa Actual del Programa Paso a Paso en la comuna de Los Andes" u="1"/>
        <s v="Evolución del Proceso de Vacunación contra COVID-19 en la comuna de Olivar" u="1"/>
        <s v="Relación entre el Proceso de Vacunación contra COVID-19 y el número de Casos Activos en la comuna de Lampa" u="1"/>
        <s v="Evolución del Número de Fallecidos por COVID-19 por 1 millón de habitantes en la comuna de Lebu" u="1"/>
        <s v="Relación entre el Proceso de Vacunación contra COVID-19 y el número de Casos Activos en la comuna de Putaendo" u="1"/>
        <s v="Evolución del Número de Fallecidos por COVID-19 por 1 millón de habitantes por Comuna en la Región de Valparaíso" u="1"/>
        <s v="Relación entre la Etapa Histórica del Programa Paso a Paso y progreso del proceso de vacunación (2da dosis) en la comuna de Coihaique" u="1"/>
        <s v="Evolución del Número de Fallecidos por COVID-19 por 1 millón de habitantes en la comuna de Talca" u="1"/>
        <s v="Evolución del Número de Casos Activis de COVID-19 por 1 millón de habitantes en la comuna de Dalcahue" u="1"/>
        <s v="Relación entre el Proceso de Vacunación contra COVID-19 y el número de Casos Activos en la comuna de Coihueco" u="1"/>
        <s v="Relación entre el Proceso de Vacunación contra COVID-19 y el número de Casos Activos en la comuna de Palmilla" u="1"/>
        <s v="Relación entre el Proceso de Vacunación contra COVID-19 y el número de Casos Activos en la comuna de Lago Ranco" u="1"/>
        <s v="Nuevos Casos Confirmados de COVID-19 en la comuna de Pelarco" u="1"/>
        <s v="Evolución del Proceso de Vacunación contra COVID-19 en la comuna de Curicó" u="1"/>
        <s v="Nuevos Casos Confirmados de COVID-19 por Comuna en la Región de Los Lagos" u="1"/>
        <s v="Etapas Históricas del Programa Paso a Paso en la comuna de Lumaco" u="1"/>
        <s v="Evolución del Número de Fallecidos por COVID-19 por 1 millón de habitantes en la comuna de Coronel" u="1"/>
        <s v="Evolución del Proceso de Vacunación contra COVID-19 en la comuna de Pedro Aguirre Cerda" u="1"/>
        <s v="Relación entre el Proceso de Vacunación contra COVID-19 y el número de Casos Activos en la comuna de María Elena" u="1"/>
        <s v="Evolución del Proceso de Vacunación contra COVID-19 en la comuna de Putaendo" u="1"/>
        <s v="Etapa Actual del Programa Paso a Paso en la comuna de San Rafael" u="1"/>
        <s v="Relación entre la Etapa Histórica del Programa Paso a Paso y el número de Casos Activos en la comuna de Olivar" u="1"/>
        <s v="Relación entre la Etapa Histórica del Programa Paso a Paso y progreso del proceso de vacunación (2da dosis) en la comuna de Recoleta" u="1"/>
        <s v="Evolución del Número de Fallecidos por COVID-19 por 1 millón de habitantes en la comuna de Perquenco" u="1"/>
        <s v="Relación entre la Etapa Histórica del Programa Paso a Paso y progreso del proceso de vacunación (2da dosis) en la comuna de Illapel" u="1"/>
        <s v="Etapa Actual del Programa Paso a Paso en la comuna de Gorbea" u="1"/>
        <s v="Nuevos Casos Confirmados de COVID-19 en la comuna de Ránquil" u="1"/>
        <s v="Evolución del Número de Casos Activis de COVID-19 por 1 millón de habitantes en la comuna de Los Angeles" u="1"/>
        <s v="Relación entre la Etapa Histórica del Programa Paso a Paso y progreso del proceso de vacunación (2da dosis) en la comuna de Los Lagos" u="1"/>
        <s v="Evolución del Número de Casos Activis de COVID-19 por 1 millón de habitantes en la comuna de Quinta de Tilcoco" u="1"/>
        <s v="Etapas Históricas del Programa Paso a Paso en la comuna de Quellón" u="1"/>
        <s v="Evolución del Número de Fallecidos Diarios por COVID-19 en la Región de Antofagasta" u="1"/>
        <s v="Nuevos Casos Confirmados de COVID-19 en la comuna de Malloa" u="1"/>
        <s v="Evolución del Número de Casos Activis de COVID-19 por 1 millón de habitantes en la comuna de Las Condes" u="1"/>
        <s v="Evolución del Número de Casos Activis de COVID-19 por 1 millón de habitantes en la comuna de Santa María" u="1"/>
        <s v="Relación entre la Etapa Histórica del Programa Paso a Paso y progreso del proceso de vacunación (2da dosis) en la comuna de San Bernardo" u="1"/>
        <s v="Etapas Históricas del Programa Paso a Paso en la comuna de Camarones" u="1"/>
        <s v="Relación entre la Etapa Histórica del Programa Paso a Paso y progreso del proceso de vacunación (2da dosis) en la comuna de La Pintana" u="1"/>
        <s v="Relación entre la Etapa Histórica del Programa Paso a Paso y progreso del proceso de vacunación (2da dosis) en la comuna de Viña del Mar" u="1"/>
        <s v="Relación entre la Etapa Histórica del Programa Paso a Paso y progreso del proceso de vacunación (2da dosis) en la comuna de San Fernando" u="1"/>
        <s v="Representación Geográfica del Número de Fallecidos por 1 millón de habitantes por comuna para la Región de Antofagasta" u="1"/>
        <s v="Etapa Actual del Programa Paso a Paso en la comuna de Pencahue" u="1"/>
        <s v="Etapas Históricas del Programa Paso a Paso en la comuna de Pinto" u="1"/>
        <s v="Relación entre Casos Confirmados de COVID-19 y Variación Diaria de Casos Activos en la Región de Atacama" u="1"/>
        <s v="Relación entre el Proceso de Vacunación contra COVID-19 y el número de Casos Activos en la comuna de Quirihue" u="1"/>
        <s v="Relación entre el Proceso de Vacunación contra COVID-19 y el número de Casos Activos en la comuna de San Rafael" u="1"/>
        <s v="Relación entre la Etapa Histórica del Programa Paso a Paso y el número de Casos Activos en la comuna de San Rosendo" u="1"/>
        <s v="Nuevos Casos Confirmados de COVID-19 en la comuna de Maule" u="1"/>
        <s v="Evolución del Proceso de Vacunación contra COVID-19 en la comuna de Lumaco" u="1"/>
        <s v="Evolución del Número de Fallecidos por COVID-19 por 1 millón de habitantes por Comuna en la Región del Biobío" u="1"/>
        <s v="Etapa Actual del Programa Paso a Paso en la comuna de Melipilla" u="1"/>
        <s v="Etapas Históricas del Programa Paso a Paso en la comuna de Los Alamos" u="1"/>
        <s v="Evolución del Número de Fallecidos por COVID-19 por 1 millón de habitantes en la comuna de Quillota" u="1"/>
        <s v="Relación entre el Proceso de Vacunación contra COVID-19 y el número de Casos Activos en la comuna de Copiapó" u="1"/>
        <s v="Etapa Actual del Programa Paso a Paso en la comuna de Huasco" u="1"/>
        <s v="Etapa Actual del Programa Paso a Paso en la comuna de Galvarino" u="1"/>
        <s v="Relación entre la Etapa Histórica del Programa Paso a Paso y progreso del proceso de vacunación (2da dosis) en la comuna de La Estrella" u="1"/>
        <s v="Evolución del Número de Casos Activis de COVID-19 por 1 millón de habitantes en la comuna de Curarrehue" u="1"/>
        <s v="Relación entre el Proceso de Vacunación contra COVID-19 y el número de Casos Activos en la comuna de Primavera" u="1"/>
        <s v="Nuevos Casos Confirmados de COVID-19 en la comuna de Quemchi" u="1"/>
        <s v="Etapas Históricas del Programa Paso a Paso en la comuna de Cunco" u="1"/>
        <s v="Evolución del Número de Fallecidos por COVID-19 por 1 millón de habitantes en la comuna de Camarones" u="1"/>
        <s v="Evolución del Número de Fallecidos por COVID-19 por 1 millón de habitantes en la comuna de Antofagasta" u="1"/>
        <s v="Relación entre el Proceso de Vacunación contra COVID-19 y el número de Casos Activos en la comuna de Rinconada" u="1"/>
        <s v="Relación entre la Etapa Histórica del Programa Paso a Paso y el número de Casos Activos en la comuna de Bulnes" u="1"/>
        <s v="Relación entre la Etapa Histórica del Programa Paso a Paso y el número de Casos Activos en la comuna de Camiña" u="1"/>
        <s v="Etapas Históricas del Programa Paso a Paso en la comuna de Diego de Almagro" u="1"/>
        <s v="Relación entre el Proceso de Vacunación contra COVID-19 y el número de Casos Activos en la comuna de Hijuelas" u="1"/>
        <s v="Nuevos Casos Confirmados de COVID-19 en la comuna de Hualqui" u="1"/>
        <s v="Evolución del Proceso de Vacunación contra COVID-19 en la comuna de Concepción" u="1"/>
        <s v="Relación entre la Etapa Histórica del Programa Paso a Paso y progreso del proceso de vacunación (2da dosis) en la comuna de Treguaco" u="1"/>
        <s v="Etapa Actual del Programa Paso a Paso en la comuna de Cauquenes" u="1"/>
        <s v="Etapa Actual del Programa Paso a Paso en la comuna de Río Ibáñez" u="1"/>
        <s v="Relación entre el Proceso de Vacunación contra COVID-19 y el número de Casos Activos en la comuna de Cañete" u="1"/>
        <s v="Relación entre la Etapa Histórica del Programa Paso a Paso y progreso del proceso de vacunación (2da dosis) en la comuna de Pelarco" u="1"/>
        <s v="Evolución del Número de Casos Activis de COVID-19 por 1 millón de habitantes en la comuna de Nancagua" u="1"/>
        <s v="Relación entre el Proceso de Vacunación contra COVID-19 y el número de Casos Activos en la comuna de Fresia" u="1"/>
        <s v="Representación Geográfica del Número de Fallecidos por 1 millón de habitantes por comuna a Escala Nacional." u="1"/>
        <s v="Etapas Históricas del Programa Paso a Paso en la comuna de Lebu" u="1"/>
        <s v="Relación entre el Proceso de Vacunación contra COVID-19 y el número de Casos Activos en la comuna de La Unión" u="1"/>
        <s v="Relación entre la Etapa Histórica del Programa Paso a Paso y progreso del proceso de vacunación (2da dosis) en la comuna de Toltén" u="1"/>
        <s v="Etapa Actual del Programa Paso a Paso en la comuna de Cobquecura" u="1"/>
        <s v="Evolución del Número de Casos Activis de COVID-19 por 1 millón de habitantes en la comuna de Pitrufquén" u="1"/>
        <s v="Evolución del Número de Casos Activis de COVID-19 por 1 millón de habitantes en la comuna de Providencia" u="1"/>
        <s v="Relación entre la Etapa Histórica del Programa Paso a Paso y progreso del proceso de vacunación (2da dosis) en la comuna de Lonquimay" u="1"/>
        <s v="Relación entre el Proceso de Vacunación contra COVID-19 y el número de Casos Activos en la comuna de Dalcahue" u="1"/>
        <s v="Etapas Históricas del Programa Paso a Paso en la comuna de Concón" u="1"/>
        <s v="Evolución del Número de Casos Activis de COVID-19 por 1 millón de habitantes en la comuna de Rancagua" u="1"/>
        <s v="Relación entre la Etapa Histórica del Programa Paso a Paso y progreso del proceso de vacunación (2da dosis) en la comuna de San Miguel" u="1"/>
        <s v="Evolución del Proceso de Vacunación contra COVID-19 en la comuna de Longaví" u="1"/>
        <s v="Evolución del Número de Fallecidos por COVID-19 por 1 millón de habitantes en la comuna de Colina" u="1"/>
        <s v="Evolución del Número de Fallecidos por COVID-19 por 1 millón de habitantes en la comuna de San Rosendo" u="1"/>
        <s v="Relación entre la Etapa Histórica del Programa Paso a Paso y el número de Casos Activos en la comuna de Ninhue" u="1"/>
        <s v="Nuevos Casos Confirmados de COVID-19 en la comuna de San Vicente" u="1"/>
        <s v="Balance de disponibilidad de cupos en Residencias Sanitarias para COVID19 en la Región de Los Ríos" u="1"/>
        <s v="Relación entre el Proceso de Vacunación contra COVID-19 y el número de Casos Activos en la comuna de Papudo" u="1"/>
        <s v="Etapas Históricas del Programa Paso a Paso en la comuna de Recoleta" u="1"/>
        <s v="Evolución del Número de Fallecidos por COVID-19 por 1 millón de habitantes en la comuna de Ollagüe" u="1"/>
        <s v="Relación entre la Etapa Histórica del Programa Paso a Paso y progreso del proceso de vacunación (2da dosis) en la comuna de La Ligua" u="1"/>
        <s v="Nuevos Casos Confirmados de COVID-19 en la comuna de Olmué" u="1"/>
        <s v="Nuevos Casos Confirmados de COVID-19 en la comuna de San Carlos" u="1"/>
        <s v="Evolución del Proceso de Vacunación contra COVID-19 en la comuna de Curacautín" u="1"/>
        <s v="Etapas Históricas del Programa Paso a Paso en la comuna de Pudahuel" u="1"/>
        <s v="Etapas Históricas del Programa Paso a Paso en la comuna de La Pintana" u="1"/>
        <s v="Evolución del Número de Fallecidos por COVID-19 por 1 millón de habitantes en la comuna de Litueche" u="1"/>
        <s v="Relación entre la Etapa Histórica del Programa Paso a Paso y el número de Casos Activos en la comuna de Río Negro" u="1"/>
        <s v="Relación entre la Etapa Histórica del Programa Paso a Paso y progreso del proceso de vacunación (2da dosis) en la comuna de Primavera" u="1"/>
        <s v="Evolución del Proceso de Vacunación contra COVID-19 en la comuna de Camiña" u="1"/>
        <s v="Relación entre el Proceso de Vacunación contra COVID-19 y el número de Casos Activos en la comuna de La Cruz" u="1"/>
        <s v="Relación entre el Proceso de Vacunación contra COVID-19 y el número de Casos Activos en la comuna de El Carmen" u="1"/>
        <s v="Evolución del Proceso de Vacunación contra COVID-19 en la comuna de Futrono" u="1"/>
        <s v="Representación Geográfica del Número de Fallecidos por 1 millón de habitantes por comuna para la Región Metropolitana" u="1"/>
        <s v="Etapas Históricas del Programa Paso a Paso en la comuna de Lonquimay" u="1"/>
        <s v="Evolución del Proceso de Vacunación contra COVID-19 en la comuna de Cauquenes" u="1"/>
        <s v="Evolución del Número de Casos Confirmados con COVID-19 para la Región de Arica y Parinacota" u="1"/>
        <s v="Etapas Históricas del Programa Paso a Paso en la comuna de La Ligua" u="1"/>
        <s v="Relación entre la Etapa Histórica del Programa Paso a Paso y el número de Casos Activos en la comuna de Salamanca" u="1"/>
        <s v="Relación entre la Etapa Histórica del Programa Paso a Paso y progreso del proceso de vacunación (2da dosis) en la comuna de Ñiquén" u="1"/>
        <s v="Relación entre la Etapa Histórica del Programa Paso a Paso y progreso del proceso de vacunación (2da dosis) por Comuna en la Región de Atacama" u="1"/>
        <s v="Etapa Actual del Programa Paso a Paso en la comuna de Olivar" u="1"/>
        <s v="Evolución del Número de Fallecidos por COVID-19 por 1 millón de habitantes en la comuna de Guaitecas" u="1"/>
        <s v="Relación entre la Etapa Histórica del Programa Paso a Paso y el número de Casos Activos por Comuna en la Región de O'Higgins" u="1"/>
        <s v="Etapas Históricas del Programa Paso a Paso en la comuna de Chépica" u="1"/>
        <s v="Nuevos Casos Confirmados de COVID-19 en la comuna de Villa Alegre" u="1"/>
        <s v="Relación entre el Proceso de Vacunación contra COVID-19 y el número de Casos Activos en la comuna de Vallenar" u="1"/>
        <s v="Nuevos Casos Confirmados de COVID-19 en la comuna de San Pedro" u="1"/>
        <s v="Etapa Actual del Programa Paso a Paso en la comuna de Antofagasta" u="1"/>
        <s v="Evolución de la Positividad a COVID-19 en la Región de La Araucanía" u="1"/>
        <s v="Evolución del Proceso de Vacunación contra COVID-19 en la comuna de Guaitecas" u="1"/>
        <s v="Relación entre la Etapa Histórica del Programa Paso a Paso y progreso del proceso de vacunación (2da dosis) en la comuna de Laguna Blanca" u="1"/>
        <s v="Relación entre la Etapa Histórica del Programa Paso a Paso y progreso del proceso de vacunación (2da dosis) en la comuna de Quillota" u="1"/>
        <s v="Relación entre la Etapa Histórica del Programa Paso a Paso y progreso del proceso de vacunación (2da dosis) en la comuna de Puerto Montt" u="1"/>
        <s v="Etapas Históricas del Programa Paso a Paso en la comuna de Mariquina" u="1"/>
        <s v="Evolución del Número de Fallecidos por COVID-19 por 1 millón de habitantes en la comuna de El Quisco" u="1"/>
        <s v="Evolución del Número de Fallecidos por COVID-19 por 1 millón de habitantes en la comuna de Punta Arenas" u="1"/>
        <s v="Evolución del Número de Fallecidos por COVID-19 por 1 millón de habitantes en la comuna de Coihaique" u="1"/>
        <s v="Evolución del Proceso de Vacunación contra COVID-19 en la comuna de El Tabo" u="1"/>
        <s v="Relación entre la Etapa Histórica del Programa Paso a Paso y el número de Casos Activos en la comuna de Los Alamos" u="1"/>
        <s v="Relación entre la Etapa Histórica del Programa Paso a Paso y progreso del proceso de vacunación (2da dosis) en la comuna de Osorno" u="1"/>
        <s v="Etapa Actual del Programa Paso a Paso en la comuna de San Fabián" u="1"/>
        <s v="Etapas Históricas del Programa Paso a Paso en la comuna de Paredones" u="1"/>
        <s v="Relación entre el Proceso de Vacunación contra COVID-19 y el número de Casos Activos en la comuna de Los Angeles" u="1"/>
        <s v="Evolución del Número de Casos Activis de COVID-19 por 1 millón de habitantes en la comuna de Natales" u="1"/>
        <s v="Relación entre la Etapa Histórica del Programa Paso a Paso y progreso del proceso de vacunación (2da dosis) en la comuna de Colina" u="1"/>
        <s v="Evolución del Proceso de Vacunación contra COVID-19 en la comuna de Cisnes" u="1"/>
        <s v="Evolución del Número de Casos Activis de COVID-19 por 1 millón de habitantes en la comuna de Pemuco" u="1"/>
        <s v="Evolución del Número de Casos Activis de COVID-19 por 1 millón de habitantes en la comuna de Padre Hurtado" u="1"/>
        <s v="Relación entre la Etapa Histórica del Programa Paso a Paso y el número de Casos Activos en la comuna de Zapallar" u="1"/>
        <s v="Relación entre la Etapa Histórica del Programa Paso a Paso y progreso del proceso de vacunación (2da dosis) en la comuna de Algarrobo" u="1"/>
        <s v="Número de Exámenes PCR realizados acumulados en la Región de Los Lagos" u="1"/>
        <s v="Evolución del Proceso de Vacunación contra COVID-19 en la comuna de Huasco" u="1"/>
        <s v="Evolución del Proceso de Vacunación contra COVID-19 en la comuna de Cerro Navia" u="1"/>
        <s v="Nuevos Casos Confirmados de COVID-19 en la comuna de San Fernando" u="1"/>
        <s v="Evolución del Número de Casos Activis de COVID-19 por 1 millón de habitantes en la comuna de Temuco" u="1"/>
        <s v="Relación entre el Proceso de Vacunación contra COVID-19 y el número de Casos Activos en la comuna de San Ignacio" u="1"/>
        <s v="Nuevos Casos Confirmados de COVID-19 en la comuna de Hualpén" u="1"/>
        <s v="Evolución del Número de Casos Activis de COVID-19 por 1 millón de habitantes en la comuna de San Carlos" u="1"/>
        <s v="Evolución del Número de Fallecidos por COVID-19 por 1 millón de habitantes en la comuna de San Clemente" u="1"/>
        <s v="Relación entre el Proceso de Vacunación contra COVID-19 y el número de Casos Activos en la comuna de Teno" u="1"/>
        <s v="Relación entre la Etapa Histórica del Programa Paso a Paso y el número de Casos Activos en la comuna de La Florida" u="1"/>
        <s v="Relación entre la Etapa Histórica del Programa Paso a Paso y progreso del proceso de vacunación (2da dosis) en la comuna de Cisnes" u="1"/>
        <s v="Etapa Actual del Programa Paso a Paso en la comuna de Melipeuco" u="1"/>
        <s v="Etapa Actual del Programa Paso a Paso en la comuna de San Ignacio" u="1"/>
        <s v="Etapas Históricas del Programa Paso a Paso en la comuna de Mulchén" u="1"/>
        <s v="Relación entre la Etapa Histórica del Programa Paso a Paso y el número de Casos Activos en la comuna de Paillaco" u="1"/>
        <s v="Etapa Actual del Programa Paso a Paso en la comuna de Camarones" u="1"/>
        <s v="Evolución del Número de Fallecidos por COVID-19 por 1 millón de habitantes en la comuna de Huasco" u="1"/>
        <s v="Número de Exámenes PCR realizados mensualmente en la Región Metropolitana" u="1"/>
        <s v="Nuevos Casos Confirmados de COVID-19 en la comuna de San Pedro de la Paz" u="1"/>
        <s v="Evolución de la Positividad a COVID-19 en la Región de Tarapacá" u="1"/>
        <s v="Etapas Históricas del Programa Paso a Paso en la comuna de Los Lagos" u="1"/>
        <s v="Etapas Históricas del Programa Paso a Paso en la comuna de Ñuñoa" u="1"/>
        <s v="Etapas Históricas del Programa Paso a Paso en la comuna de Corral" u="1"/>
        <s v="Evolución del Número de Casos Activis de COVID-19 por 1 millón de habitantes en la comuna de Illapel" u="1"/>
        <s v="Relación entre Casos Confirmados de COVID-19 y Variación Diaria de Casos Activos en la Región de Magallanes" u="1"/>
        <s v="Relación entre la Etapa Histórica del Programa Paso a Paso y el número de Casos Activos en la comuna de Chépica" u="1"/>
        <s v="Relación entre la Etapa Histórica del Programa Paso a Paso y progreso del proceso de vacunación (2da dosis) en la comuna de San Pedro de la Paz" u="1"/>
        <s v="Etapas Históricas del Programa Paso a Paso en la comuna de General Lagos" u="1"/>
        <s v="Evolución de la Positividad a COVID-19 en la Región de Arica y Parinacota" u="1"/>
        <s v="Evolución del Número de Fallecidos por COVID-19 por 1 millón de habitantes en la comuna de Timaukel" u="1"/>
        <s v="Evolución del Número de Casos Activis de COVID-19 por 1 millón de habitantes en la comuna de San Nicolás" u="1"/>
        <s v="Número de Exámenes PCR realizados mensualmente en la Región de Maule" u="1"/>
        <s v="Etapas Históricas del Programa Paso a Paso por Comuna en la Región de Tarapacá" u="1"/>
        <s v="Nuevos Casos Confirmados de COVID-19 en la comuna de Peñaflor" u="1"/>
        <s v="Relación entre el Proceso de Vacunación contra COVID-19 y el número de Casos Activos en la comuna de Graneros" u="1"/>
        <s v="Relación entre la Etapa Histórica del Programa Paso a Paso y el número de Casos Activos en la comuna de Máfil" u="1"/>
        <s v="Etapa Actual del Programa Paso a Paso en la comuna de Catemu" u="1"/>
        <s v="Relación entre la Etapa Histórica del Programa Paso a Paso y progreso del proceso de vacunación (2da dosis) en la comuna de Freire" u="1"/>
        <s v="Etapa Actual del Programa Paso a Paso en la comuna de Andacollo" u="1"/>
        <s v="Etapas Históricas del Programa Paso a Paso en la comuna de Loncoche" u="1"/>
        <s v="Etapa Actual del Programa Paso a Paso en la comuna de Pozo Almonte" u="1"/>
        <s v="Evolución del Número de Fallecidos por COVID-19 por 1 millón de habitantes en la comuna de Palmilla" u="1"/>
        <s v="Relación entre el Proceso de Vacunación contra COVID-19 y el número de Casos Activos en la comuna de Las Cabras" u="1"/>
        <s v="Relación entre el Proceso de Vacunación contra COVID-19 y el número de Casos Activos en la comuna de Pedro Aguirre Cerda" u="1"/>
        <s v="Etapas Históricas del Programa Paso a Paso en la comuna de Chañaral" u="1"/>
        <s v="Evolución de la disponibilidad y utilización de Residencias Sanirarias para COVID19 en la Región de Coquimbo" u="1"/>
        <s v="Relación entre la Etapa Histórica del Programa Paso a Paso y el número de Casos Activos en la comuna de Vilcún" u="1"/>
        <s v="Relación entre el Proceso de Vacunación contra COVID-19 y el número de Casos Activos en la comuna de Santa María" u="1"/>
        <s v="Etapas Históricas del Programa Paso a Paso en la comuna de Colchane" u="1"/>
        <s v="Número de Exámenes PCR realizados por mes en la Región de Arica y Parinacota" u="1"/>
        <s v="Evolución del Proceso de Vacunación contra COVID-19 en la comuna de Panquehue" u="1"/>
        <s v="Relación entre la Etapa Histórica del Programa Paso a Paso y el número de Casos Activos en la comuna de Pirque" u="1"/>
        <s v="Nuevos Casos Confirmados de COVID-19 en la comuna de Algarrobo" u="1"/>
        <s v="Relación entre el Proceso de Vacunación contra COVID-19 y el número de Casos Activos en la comuna de Las Condes" u="1"/>
        <s v="Etapas Históricas del Programa Paso a Paso en la comuna de Tortel" u="1"/>
        <s v="Relación entre Casos Confirmados de COVID-19 y Variación Diaria de Casos Activos en la Región de Arica y Parinacota" u="1"/>
        <s v="Evolución del Proceso de Vacunación contra COVID-19 en la comuna de San Antonio" u="1"/>
        <s v="Relación entre la Etapa Histórica del Programa Paso a Paso y el número de Casos Activos en la comuna de Alto Biobío" u="1"/>
        <s v="Relación entre la Etapa Histórica del Programa Paso a Paso y el número de Casos Activos en la comuna de Penco" u="1"/>
        <s v="Relación entre el Proceso de Vacunación contra COVID-19 y el número de Casos Activos por Comuna en la Región de Coquimbo" u="1"/>
        <s v="Nuevos Casos Confirmados de COVID-19 en la comuna de Bulnes" u="1"/>
        <s v="Etapas Históricas del Programa Paso a Paso en la comuna de San Esteban" u="1"/>
        <s v="Relación entre el Proceso de Vacunación contra COVID-19 y el número de Casos Activos en la comuna de Purranque" u="1"/>
        <s v="Nuevos Casos Confirmados de COVID-19 en la comuna de Ñuñoa" u="1"/>
        <s v="Etapas Históricas del Programa Paso a Paso en la comuna de Curaco de Vélez" u="1"/>
        <s v="Relación entre la Etapa Histórica del Programa Paso a Paso y el número de Casos Activos en la comuna de Laja" u="1"/>
        <s v="Nuevos Casos Confirmados de COVID-19 en la comuna de Antuco" u="1"/>
        <s v="Etapa Actual del Programa Paso a Paso en la comuna de San Nicolás" u="1"/>
        <s v="Relación entre la Etapa Histórica del Programa Paso a Paso y el número de Casos Activos en la comuna de Traiguén" u="1"/>
        <s v="Evolución del Número de Casos Activis de COVID-19 por 1 millón de habitantes en la comuna de Cauquenes" u="1"/>
        <s v="Etapas Históricas del Programa Paso a Paso en la comuna de Andacollo" u="1"/>
        <s v="Evolución del Número de Fallecidos por COVID-19 por 1 millón de habitantes en la comuna de San José de Maipo" u="1"/>
        <s v="Vista Comparativa entre disponibilidad de cupos en Residencias Sanitarias y usuarios para los últimos 7 días por Región a Escala Nacional" u="1"/>
        <s v="Nuevos Casos Confirmados de COVID-19 en la comuna de Peralillo" u="1"/>
        <s v="Nuevos Casos Confirmados de COVID-19 en la comuna de Las Condes" u="1"/>
        <s v="Relación entre la Etapa Histórica del Programa Paso a Paso y el número de Casos Activos en la comuna de Corral" u="1"/>
        <s v="Nuevos Casos Confirmados de COVID-19 en la comuna de Chiguayante" u="1"/>
        <s v="Relación entre el Proceso de Vacunación contra COVID-19 y el número de Casos Activos en la comuna de Calle Larga" u="1"/>
        <s v="Relación entre el Proceso de Vacunación contra COVID-19 y el número de Casos Activos en la comuna de Punta Arenas" u="1"/>
        <s v="Etapa Actual del Programa Paso a Paso en la comuna de Valparaíso" u="1"/>
        <s v="Relación entre la Etapa Histórica del Programa Paso a Paso y el número de Casos Activos en la comuna de Chañaral" u="1"/>
        <s v="Nuevos Casos Confirmados de COVID-19 en la comuna de Chañaral" u="1"/>
        <s v="Nuevos Casos Confirmados de COVID-19 en la comuna de Zapallar" u="1"/>
        <s v="Evolución del Proceso de Vacunación contra COVID-19 en la comuna de Santa María" u="1"/>
        <s v="Evolución del Número de Casos Activis de COVID-19 por 1 millón de habitantes en la comuna de Curicó" u="1"/>
        <s v="Evolución del Número de Casos Activis de COVID-19 por 1 millón de habitantes en la comuna de Iquique" u="1"/>
        <s v="Evolución del Número de Casos Activis de COVID-19 por 1 millón de habitantes en la comuna de Panguipulli" u="1"/>
        <s v="Relación entre el Proceso de Vacunación contra COVID-19 y el número de Casos Activos en la comuna de Futrono" u="1"/>
        <s v="Nuevos Casos Confirmados de COVID-19 en la comuna de Nueva Imperial" u="1"/>
        <s v="Relación entre la Etapa Histórica del Programa Paso a Paso y progreso del proceso de vacunación (2da dosis) en la comuna de Sagrada Familia" u="1"/>
        <s v="Evolución del Número de Fallecidos por COVID-19 por 1 millón de habitantes en la comuna de Vichuquén" u="1"/>
        <s v="Relación entre el Proceso de Vacunación contra COVID-19 y el número de Casos Activos en la comuna de Panquehue" u="1"/>
        <s v="Relación entre la Etapa Histórica del Programa Paso a Paso y progreso del proceso de vacunación (2da dosis) por Comuna en la Región de Magallanes" u="1"/>
        <s v="Evolución del Proceso de Vacunación contra COVID-19 en la comuna de Coelemu" u="1"/>
        <s v="Relación entre la Etapa Histórica del Programa Paso a Paso y progreso del proceso de vacunación (2da dosis) en la comuna de Yungay" u="1"/>
        <s v="Relación entre la Etapa Histórica del Programa Paso a Paso y progreso del proceso de vacunación (2da dosis) en la comuna de Quilpué" u="1"/>
        <s v="Relación entre la Etapa Histórica del Programa Paso a Paso y progreso del proceso de vacunación (2da dosis) en la comuna de El Monte" u="1"/>
        <s v="Relación entre la Etapa Histórica del Programa Paso a Paso y progreso del proceso de vacunación (2da dosis) en la comuna de Vallenar" u="1"/>
        <s v="Evolución del Proceso de Vacunación contra COVID-19 en la comuna de San Felipe" u="1"/>
        <s v="Relación entre el Proceso de Vacunación contra COVID-19 y el número de Casos Activos en la comuna de Máfil" u="1"/>
        <s v="Etapas Históricas del Programa Paso a Paso en la comuna de Pedro Aguirre Cerda" u="1"/>
        <s v="Etapas Históricas del Programa Paso a Paso en la comuna de Quillón" u="1"/>
        <s v="Evolución del Número de Casos Activis de COVID-19 por 1 millón de habitantes en la comuna de Rauco" u="1"/>
        <s v="Relación entre la Etapa Histórica del Programa Paso a Paso y el número de Casos Activos en la comuna de Molina" u="1"/>
        <s v="Etapas Históricas del Programa Paso a Paso en la comuna de Macul" u="1"/>
        <s v="Relación entre la Etapa Histórica del Programa Paso a Paso y el número de Casos Activos en la comuna de Quinchao" u="1"/>
        <s v="Etapa Actual del Programa Paso a Paso en la comuna de Colbún" u="1"/>
        <s v="Relación entre la Etapa Histórica del Programa Paso a Paso y el número de Casos Activos en la comuna de Cholchol" u="1"/>
        <s v="Etapa Actual del Programa Paso a Paso en la comuna de Marchihue" u="1"/>
        <s v="Nuevos Casos Confirmados de COVID-19 en la comuna de Santa Bárbara" u="1"/>
        <s v="Etapa Actual del Programa Paso a Paso en la comuna de Santa Bárbara" u="1"/>
        <s v="Etapas Históricas del Programa Paso a Paso en la comuna de Salamanca" u="1"/>
        <s v="Etapa Actual del Programa Paso a Paso en la comuna de Ñiquén" u="1"/>
        <s v="Evolución del Número de Fallecidos por COVID-19 por 1 millón de habitantes en la comuna de San Rafael" u="1"/>
        <s v="Evolución del Número de Fallecidos por COVID-19 por 1 millón de habitantes en la comuna de Chile Chico" u="1"/>
        <s v="Relación entre el Proceso de Vacunación contra COVID-19 y el número de Casos Activos en la comuna de Tiltil" u="1"/>
        <s v="Relación entre la Etapa Histórica del Programa Paso a Paso y progreso del proceso de vacunación (2da dosis) por Comuna en la Región de Arica y Parinacota" u="1"/>
        <s v="Relación entre el Proceso de Vacunación contra COVID-19 y el número de Casos Activos en la comuna de Lota" u="1"/>
        <s v="Relación entre la Etapa Histórica del Programa Paso a Paso y el número de Casos Activos en la comuna de Recoleta" u="1"/>
        <s v="Etapa Actual del Programa Paso a Paso en la comuna de Puqueldón" u="1"/>
        <s v="Relación entre la Etapa Histórica del Programa Paso a Paso y progreso del proceso de vacunación (2da dosis) en la comuna de Aisén" u="1"/>
        <s v="Etapa Actual del Programa Paso a Paso en la comuna de Curacaví" u="1"/>
        <s v="Evolución del Número de Casos Activis de COVID-19 por 1 millón de habitantes en la comuna de Paiguano" u="1"/>
        <s v="Nuevos Casos Confirmados de COVID-19 en la comuna de Lago Ranco" u="1"/>
        <s v="Evolución del Proceso de Vacunación contra COVID-19 en la comuna de Ñiquén" u="1"/>
        <s v="Relación entre la Positividad a COVID19 y la Vacunación en la Región de Antofagasta" u="1"/>
        <s v="Nuevos Casos Confirmados de COVID-19 en la comuna de Padre Hurtado" u="1"/>
        <s v="Evolución del Número de Fallecidos por COVID-19 por 1 millón de habitantes en la comuna de Santo Domingo" u="1"/>
        <s v="Relación entre la Etapa Histórica del Programa Paso a Paso y progreso del proceso de vacunación (2da dosis) en la comuna de Parral" u="1"/>
        <s v="Nuevos Casos Confirmados de COVID-19 en la comuna de Lolol" u="1"/>
        <s v="Evolución del Número de Fallecidos por COVID-19 por 1 millón de habitantes en la comuna de Lanco" u="1"/>
        <s v="Relación entre la Etapa Histórica del Programa Paso a Paso y progreso del proceso de vacunación (2da dosis) en la comuna de Molina" u="1"/>
        <s v="Relación entre la Etapa Histórica del Programa Paso a Paso y el número de Casos Activos en la comuna de Porvenir" u="1"/>
        <s v="Nuevos Casos Confirmados de COVID-19 en la comuna de Purranque" u="1"/>
        <s v="Etapa Actual del Programa Paso a Paso en la comuna de Calbuco" u="1"/>
        <s v="Evolución del Proceso de Vacunación contra COVID-19 en la comuna de Curaco de Vélez" u="1"/>
        <s v="Evolución del Número de Fallecidos por COVID-19 por 1 millón de habitantes en la comuna de Retiro" u="1"/>
        <s v="Relación entre el Proceso de Vacunación contra COVID-19 y el número de Casos Activos en la comuna de Litueche" u="1"/>
        <s v="Relación entre el Proceso de Vacunación contra COVID-19 y el número de Casos Activos en la comuna de Quillota" u="1"/>
        <s v="Relación entre la Etapa Histórica del Programa Paso a Paso y progreso del proceso de vacunación (2da dosis) en la comuna de Renaico" u="1"/>
        <s v="Evolución del Número de Fallecidos por COVID-19 por 1 millón de habitantes en la comuna de Lo Prado" u="1"/>
        <s v="Relación entre el Proceso de Vacunación contra COVID-19 y el número de Casos Activos en la comuna de Curarrehue" u="1"/>
        <s v="Nuevos Casos Confirmados de COVID-19 en la comuna de Limache" u="1"/>
        <s v="Etapa Actual del Programa Paso a Paso por Comuna en la Región Metropolitana" u="1"/>
        <s v="Evolución del Proceso de Vacunación contra COVID-19 en la comuna de Hualaihué" u="1"/>
        <s v="Nuevos Casos Confirmados de COVID-19 en la comuna de Ercilla" u="1"/>
        <s v="Evolución del Número de Fallecidos por COVID-19 por 1 millón de habitantes en la comuna de Curicó" u="1"/>
        <s v="Etapa Actual del Programa Paso a Paso en la comuna de Huechuraba" u="1"/>
        <s v="Evolución del Número de Fallecidos por COVID-19 por 1 millón de habitantes en la comuna de Río Bueno" u="1"/>
        <s v="Relación entre el Proceso de Vacunación contra COVID-19 y el número de Casos Activos por Comuna en la Región de Ñuble" u="1"/>
        <s v="Evolución del Número de Casos Activis de COVID-19 por 1 millón de habitantes en la comuna de Pencahue" u="1"/>
        <s v="Nuevos Casos Confirmados de COVID-19 en la comuna de Pencahue" u="1"/>
        <s v="Nuevos Casos Confirmados de COVID-19 en la comuna de Pozo Almonte" u="1"/>
        <s v="Nuevos Casos Confirmados de COVID-19 en la comuna de Juan Fernández" u="1"/>
        <s v="Evolución del Proceso de Vacunación contra COVID-19 en la comuna de Pirque" u="1"/>
        <s v="Relación entre la Etapa Histórica del Programa Paso a Paso y el número de Casos Activos en la comuna de Fresia" u="1"/>
        <s v="Relación entre la Etapa Histórica del Programa Paso a Paso y el número de Casos Activos en la comuna de Olmué" u="1"/>
        <s v="Relación entre el Proceso de Vacunación contra COVID-19 y el número de Casos Activos en la comuna de San Rosendo" u="1"/>
        <s v="Etapa Actual del Programa Paso a Paso por Comuna en la Región de La Araucanía" u="1"/>
        <s v="Evolución del Número de Casos Activis de COVID-19 por 1 millón de habitantes en la comuna de Lo Espejo" u="1"/>
        <s v="Evolución del Número de Fallecidos por COVID-19 por 1 millón de habitantes en la comuna de Panguipulli" u="1"/>
        <s v="Relación entre la Etapa Histórica del Programa Paso a Paso y progreso del proceso de vacunación (2da dosis) en la comuna de Estación Central" u="1"/>
        <s v="Relación entre la Etapa Histórica del Programa Paso a Paso y el número de Casos Activos en la comuna de Taltal" u="1"/>
        <s v="Evolución del Proceso de Vacunación contra COVID-19 en la comuna de Los Lagos" u="1"/>
        <s v="Evolución del Número de Fallecidos por COVID-19 por 1 millón de habitantes en la comuna de Macul" u="1"/>
        <s v="Evolución de la Positividad a COVID-19 en la Región de Antofagasta" u="1"/>
        <s v="Evolución del Número de Casos Confirmados con COVID-19 para la Región de Ñuble" u="1"/>
        <s v="Evolución del Número de Fallecidos Diarios por COVID-19 en la Región de La Araucanía" u="1"/>
        <s v="Evolución del Número de Casos Activis de COVID-19 por 1 millón de habitantes en la comuna de Melipilla" u="1"/>
        <s v="Evolución del Número de Casos Activis de COVID-19 por 1 millón de habitantes en la comuna de Sagrada Familia" u="1"/>
        <s v="Etapas Históricas del Programa Paso a Paso en la comuna de Curacautín" u="1"/>
        <s v="Etapas Históricas del Programa Paso a Paso en la comuna de Los Sauces" u="1"/>
        <s v="Evolución del Número de Fallecidos por COVID-19 por 1 millón de habitantes en la comuna de Quintero" u="1"/>
        <s v="Relación entre la Etapa Histórica del Programa Paso a Paso y el número de Casos Activos en la comuna de Quinta de Tilcoco" u="1"/>
        <s v="Relación entre la Etapa Histórica del Programa Paso a Paso y progreso del proceso de vacunación (2da dosis) en la comuna de Cochamó" u="1"/>
        <s v="Evolución del Proceso de Vacunación contra COVID-19 en la comuna de Quemchi" u="1"/>
        <s v="Relación entre la Etapa Histórica del Programa Paso a Paso y el número de Casos Activos en la comuna de Arauco" u="1"/>
        <s v="Relación entre el Proceso de Vacunación contra COVID-19 y el número de Casos Activos en la comuna de Constitución" u="1"/>
        <s v="Relación entre la Etapa Histórica del Programa Paso a Paso y progreso del proceso de vacunación (2da dosis) en la comuna de Carahue" u="1"/>
        <s v="Evolución del Número de Fallecidos por COVID-19 por 1 millón de habitantes en la comuna de San Gregorio" u="1"/>
        <s v="Nuevos Casos Confirmados de COVID-19 en la comuna de Huechuraba" u="1"/>
        <s v="Evolución del Proceso de Vacunación contra COVID-19 en la comuna de Mejillones" u="1"/>
        <s v="Nuevos Casos Confirmados de COVID-19 por Comuna en la Región Metropolitana" u="1"/>
        <s v="Relación entre el Proceso de Vacunación contra COVID-19 y el número de Casos Activos en la comuna de Lago Verde" u="1"/>
        <s v="Evolución del Número de Fallecidos Diarios por COVID-19 en la Región de Magallanes" u="1"/>
        <s v="Evolución del Número de Casos Activis de COVID-19 por 1 millón de habitantes en la comuna de Longaví" u="1"/>
        <s v="Relación entre el Proceso de Vacunación contra COVID-19 y el número de Casos Activos en la comuna de Chanco" u="1"/>
        <s v="Relación entre el Proceso de Vacunación contra COVID-19 y el número de Casos Activos en la comuna de María Pinto" u="1"/>
        <s v="Relación entre la Etapa Histórica del Programa Paso a Paso y progreso del proceso de vacunación (2da dosis) en la comuna de Nancagua" u="1"/>
        <s v="Relación entre la Etapa Histórica del Programa Paso a Paso y el número de Casos Activos por Comuna en la Región Metropolitana" u="1"/>
        <s v="Evolución del Número de Casos Activis de COVID-19 por 1 millón de habitantes en la comuna de Alto Biobío" u="1"/>
        <s v="Etapa Actual del Programa Paso a Paso en la comuna de La Florida" u="1"/>
        <s v="Etapas Históricas del Programa Paso a Paso en la comuna de Cabrero" u="1"/>
        <s v="Relación entre la Etapa Histórica del Programa Paso a Paso y el número de Casos Activos en la comuna de Frutillar" u="1"/>
        <s v="Relación entre la Etapa Histórica del Programa Paso a Paso y el número de Casos Activos en la comuna de Peñalolén" u="1"/>
        <s v="Relación entre la Etapa Histórica del Programa Paso a Paso y progreso del proceso de vacunación (2da dosis) en la comuna de Las Cabras" u="1"/>
        <s v="Evolución del Proceso de Vacunación contra COVID-19 en la comuna de Angol" u="1"/>
        <s v="Etapas Históricas del Programa Paso a Paso en la comuna de San Juan de La Costa" u="1"/>
        <s v="Evolución del Número de Fallecidos por COVID-19 por 1 millón de habitantes en la comuna de Chanco" u="1"/>
        <s v="Etapa Actual del Programa Paso a Paso en la comuna de Ercilla" u="1"/>
        <s v="Evolución del Proceso de Vacunación contra COVID-19 en la comuna de Copiapó" u="1"/>
        <s v="Nuevos Casos Confirmados de COVID-19 en la comuna de La Unión" u="1"/>
        <s v="Evolución del Número de Casos Activis de COVID-19 por 1 millón de habitantes en la comuna de Calera" u="1"/>
        <s v="Relación entre la Etapa Histórica del Programa Paso a Paso y el número de Casos Activos en la comuna de Osorno" u="1"/>
        <s v="Relación entre la Etapa Histórica del Programa Paso a Paso y el número de Casos Activos en la comuna de Río Hurtado" u="1"/>
        <s v="Etapa Actual del Programa Paso a Paso en la comuna de San Gregorio" u="1"/>
        <s v="Nuevos Casos Confirmados de COVID-19 en la comuna de Olivar" u="1"/>
        <s v="Evolución del Número de Casos Activis de COVID-19 por 1 millón de habitantes en la comuna de San Miguel" u="1"/>
        <s v="Etapa Actual del Programa Paso a Paso en la comuna de Peumo" u="1"/>
        <s v="Evolución del Número de Casos Activis de COVID-19 por 1 millón de habitantes en la comuna de Tomé" u="1"/>
        <s v="Evolución del Número de Casos Activis de COVID-19 por 1 millón de habitantes en la comuna de Palena" u="1"/>
        <s v="Relación entre el Proceso de Vacunación contra COVID-19 y el número de Casos Activos en la comuna de Cabildo" u="1"/>
        <s v="Relación entre la Etapa Histórica del Programa Paso a Paso y progreso del proceso de vacunación (2da dosis) en la comuna de Hijuelas" u="1"/>
        <s v="Etapas Históricas del Programa Paso a Paso en la comuna de Pelarco" u="1"/>
        <s v="Evolución del Proceso de Vacunación contra COVID-19 en la comuna de Nogales" u="1"/>
        <s v="Evolución del Proceso de Vacunación contra COVID-19 en la comuna de Pudahuel" u="1"/>
        <s v="Evolución del Número de Fallecidos por COVID-19 por 1 millón de habitantes en la comuna de Nancagua" u="1"/>
        <s v="Evolución del Número de Casos Activis de COVID-19 por 1 millón de habitantes en la comuna de Calbuco" u="1"/>
        <s v="Relación entre la Etapa Histórica del Programa Paso a Paso y progreso del proceso de vacunación (2da dosis) en la comuna de Lautaro" u="1"/>
        <s v="Etapa Actual del Programa Paso a Paso en la comuna de La Reina" u="1"/>
        <s v="Etapa Actual del Programa Paso a Paso en la comuna de Curaco de Vélez" u="1"/>
        <s v="Evolución del Número de Fallecidos por COVID-19 por 1 millón de habitantes en la comuna de Maipú" u="1"/>
        <s v="Relación entre la Etapa Histórica del Programa Paso a Paso y progreso del proceso de vacunación (2da dosis) en la comuna de La Cisterna" u="1"/>
        <s v="Evolución del Proceso de Vacunación contra COVID-19 en la comuna de San Rosendo" u="1"/>
        <s v="Etapas Históricas del Programa Paso a Paso en la comuna de Cobquecura" u="1"/>
        <s v="Evolución del Número de Fallecidos por COVID-19 por 1 millón de habitantes en la comuna de Doñihue" u="1"/>
        <s v="Relación entre la Etapa Histórica del Programa Paso a Paso y el número de Casos Activos en la comuna de Lanco" u="1"/>
        <s v="Relación entre la Etapa Histórica del Programa Paso a Paso y progreso del proceso de vacunación (2da dosis) en la comuna de Alto Hospicio" u="1"/>
        <s v="Etapa Actual del Programa Paso a Paso en la comuna de Linares" u="1"/>
        <s v="Nuevos Casos Confirmados de COVID-19 en la comuna de Cobquecura" u="1"/>
        <s v="Evolución del Proceso de Vacunación contra COVID-19 en la comuna de Taltal" u="1"/>
        <s v="Evolución del Número de Fallecidos por COVID-19 por 1 millón de habitantes en la comuna de Tomé" u="1"/>
        <s v="Evolución del Número de Casos Activis de COVID-19 por 1 millón de habitantes en la comuna de Vitacura" u="1"/>
        <s v="Relación entre el Proceso de Vacunación contra COVID-19 y el número de Casos Activos en la comuna de Conchalí" u="1"/>
        <s v="Etapas Históricas del Programa Paso a Paso en la comuna de Freire" u="1"/>
        <s v="Evolución del Número de Casos Activis de COVID-19 por 1 millón de habitantes en la comuna de Canela" u="1"/>
        <s v="Relación entre la Etapa Histórica del Programa Paso a Paso y el número de Casos Activos en la comuna de Los Muermos" u="1"/>
        <s v="Evolución del Número de Casos Activis de COVID-19 por 1 millón de habitantes en la comuna de Angol" u="1"/>
        <s v="Relación entre el Proceso de Vacunación contra COVID-19 y el número de Casos Activos en la comuna de Providencia" u="1"/>
        <s v="Relación entre la Etapa Histórica del Programa Paso a Paso y el número de Casos Activos en la comuna de General Lagos" u="1"/>
        <s v="Etapas Históricas del Programa Paso a Paso en la comuna de Victoria" u="1"/>
        <s v="Evolución del Número de Casos Activis de COVID-19 por 1 millón de habitantes en la comuna de Antofagasta" u="1"/>
        <s v="Relación entre el Proceso de Vacunación contra COVID-19 y el número de Casos Activos en la comuna de Hualqui" u="1"/>
        <s v="Relación entre el Proceso de Vacunación contra COVID-19 y el número de Casos Activos en la comuna de Nancagua" u="1"/>
        <s v="Relación entre la Etapa Histórica del Programa Paso a Paso y progreso del proceso de vacunación (2da dosis) en la comuna de Rancagua" u="1"/>
        <s v="Evolución del Número de Casos Activis de COVID-19 por 1 millón de habitantes en la comuna de Calama" u="1"/>
        <s v="Relación entre el Proceso de Vacunación contra COVID-19 y el número de Casos Activos en la comuna de Pitrufquén" u="1"/>
        <s v="Relación entre la Etapa Histórica del Programa Paso a Paso y progreso del proceso de vacunación (2da dosis) en la comuna de Rinconada" u="1"/>
        <s v="Evolución del Proceso de Vacunación contra COVID-19 en la comuna de Puyehue" u="1"/>
        <s v="Relación entre el Proceso de Vacunación contra COVID-19 y el número de Casos Activos en la comuna de Talagante" u="1"/>
        <s v="Vista Comparativa de la Positividad en el mes actual y el mes anterior." u="1"/>
        <s v="Nuevos Casos Confirmados de COVID-19 en la comuna de Mulchén" u="1"/>
        <s v="Evolución del Número de Casos Activis de COVID-19 por 1 millón de habitantes por Comuna en la Región de Los Ríos" u="1"/>
        <s v="Relación entre la Etapa Histórica del Programa Paso a Paso y el número de Casos Activos en la comuna de Pichidegua" u="1"/>
        <s v="Etapa Actual del Programa Paso a Paso en la comuna de Quinta de Tilcoco" u="1"/>
        <s v="Etapa Actual del Programa Paso a Paso por Comuna en la Región del Biobío" u="1"/>
        <s v="Nuevos Casos Confirmados de COVID-19 en la comuna de Río Claro" u="1"/>
        <s v="Evolución del Proceso de Vacunación contra COVID-19 en la comuna de General Lagos" u="1"/>
        <s v="Evolución del Número de Casos Activis de COVID-19 por 1 millón de habitantes en la comuna de Ninhue" u="1"/>
        <s v="Evolución del Número de Casos Activis de COVID-19 por 1 millón de habitantes en la comuna de Hualaihué" u="1"/>
        <s v="Número de Exámenes PCR realizados por mes en la Región de Los Lagos" u="1"/>
        <s v="Nuevos Casos Confirmados de COVID-19 en la comuna de Estación Central" u="1"/>
        <s v="Evolución del Proceso de Vacunación contra COVID-19 en la comuna de Pucón" u="1"/>
        <s v="Etapa Actual del Programa Paso a Paso en la comuna de Alhué" u="1"/>
        <s v="Etapas Históricas del Programa Paso a Paso en la comuna de Renaico" u="1"/>
        <s v="Evolución del Proceso de Vacunación contra COVID-19 en la comuna de Antuco" u="1"/>
        <s v="Evolución del Número de Casos Activis de COVID-19 por 1 millón de habitantes en la comuna de La Cisterna" u="1"/>
        <s v="Relación entre el Proceso de Vacunación contra COVID-19 y el número de Casos Activos en la comuna de Rancagua" u="1"/>
        <s v="Relación entre la Etapa Histórica del Programa Paso a Paso y el número de Casos Activos en la comuna de Pinto" u="1"/>
        <s v="Relación entre la Etapa Histórica del Programa Paso a Paso y el número de Casos Activos en la comuna de Portezuelo" u="1"/>
        <s v="Evolución del Número de Fallecidos por COVID-19 por 1 millón de habitantes en la comuna de Rancagua" u="1"/>
        <s v="Relación entre la Etapa Histórica del Programa Paso a Paso y progreso del proceso de vacunación (2da dosis) en la comuna de Punta Arenas" u="1"/>
        <s v="Etapas Históricas del Programa Paso a Paso en la comuna de Mejillones" u="1"/>
        <s v="Evolución del Número de Casos Activis de COVID-19 por 1 millón de habitantes en la comuna de Quinchao" u="1"/>
        <s v="Evolución del Número de Fallecidos por COVID-19 por 1 millón de habitantes por Comuna en la Región de Atacama" u="1"/>
        <s v="Relación entre el Proceso de Vacunación contra COVID-19 y el número de Casos Activos en la comuna de Zapallar" u="1"/>
        <s v="Etapa Actual del Programa Paso a Paso en la comuna de Toltén" u="1"/>
        <s v="Relación entre la Etapa Histórica del Programa Paso a Paso y el número de Casos Activos en la comuna de Santa Juana" u="1"/>
        <s v="Evolución del Número de Fallecidos por COVID-19 por 1 millón de habitantes en la comuna de Contulmo" u="1"/>
        <s v="Evolución del Número de Fallecidos por COVID-19 por 1 millón de habitantes en la comuna de San Fabián" u="1"/>
        <s v="Evolución del Número de Casos Activis de COVID-19 por 1 millón de habitantes en la comuna de Guaitecas" u="1"/>
        <s v="Etapa Actual del Programa Paso a Paso en la comuna de San Miguel" u="1"/>
        <s v="Número de Exámenes PCR realizados por mes en la Región de Ñuble" u="1"/>
        <s v="Evolución del Número de Casos Activis de COVID-19 por 1 millón de habitantes en la comuna de Chillán" u="1"/>
        <s v="Nuevos Casos Confirmados de COVID-19 en la comuna de Valparaíso" u="1"/>
        <s v="Evolución del Proceso de Vacunación contra COVID-19 en la comuna de Chépica" u="1"/>
        <s v="Relación entre la Etapa Histórica del Programa Paso a Paso y el número de Casos Activos en la comuna de San Antonio" u="1"/>
        <s v="Evolución del Número de Casos Activis de COVID-19 por 1 millón de habitantes en la comuna de Aisén" u="1"/>
        <s v="Evolución del Número de Fallecidos por COVID-19 por 1 millón de habitantes en la comuna de Hualaihué" u="1"/>
        <s v="Etapa Actual del Programa Paso a Paso en la comuna de Cabrero" u="1"/>
        <s v="Evolución del Número de Casos Activis de COVID-19 por 1 millón de habitantes en la comuna de Linares" u="1"/>
        <s v="Evolución del Número de Casos Activis de COVID-19 por 1 millón de habitantes en la comuna de Estación Central" u="1"/>
        <s v="Etapa Actual del Programa Paso a Paso en la comuna de Coquimbo" u="1"/>
        <s v="Evolución del Proceso de Vacunación contra COVID-19 en la comuna de El Quisco" u="1"/>
        <s v="Evolución del Número de Casos Activis de COVID-19 por 1 millón de habitantes en la comuna de Paillaco" u="1"/>
        <s v="Relación entre Casos Confirmados de COVID-19 y Variación Diaria de Casos Activos en la Región de Los Ríos" u="1"/>
        <s v="Evolución de la Positividad a COVID-19 en la Región de Atacama" u="1"/>
        <s v="Evolución del Número de Casos Activis de COVID-19 por 1 millón de habitantes en la comuna de Taltal" u="1"/>
        <s v="Evolución del Proceso de Vacunación contra COVID-19 en la comuna de Calle Larga" u="1"/>
        <s v="Evolución del Número de Fallecidos por COVID-19 por 1 millón de habitantes en la comuna de Iquique" u="1"/>
        <s v="Evolución del Número de Casos Activis de COVID-19 por 1 millón de habitantes en la comuna de Nueva Imperial" u="1"/>
        <s v="Relación entre el Proceso de Vacunación contra COVID-19 y el número de Casos Activos en la comuna de Teodoro Schmidt" u="1"/>
        <s v="Etapas Históricas del Programa Paso a Paso en la comuna de Negrete" u="1"/>
        <s v="Evolución del Proceso de Vacunación contra COVID-19 en la comuna de Huechuraba" u="1"/>
        <s v="Evolución del Número de Fallecidos por COVID-19 por 1 millón de habitantes en la comuna de Villarrica" u="1"/>
        <s v="Relación entre la Etapa Histórica del Programa Paso a Paso y el número de Casos Activos en la comuna de Las Condes" u="1"/>
        <s v="Evolución del Proceso de Vacunación contra COVID-19 en la comuna de Lanco" u="1"/>
        <s v="Evolución del Número de Casos Activis de COVID-19 por 1 millón de habitantes en la comuna de Colbún" u="1"/>
        <s v="Relación entre la Etapa Histórica del Programa Paso a Paso y el número de Casos Activos en la comuna de Putre" u="1"/>
        <s v="Evolución del Proceso de Vacunación contra COVID-19 en la comuna de Illapel" u="1"/>
        <s v="Relación entre la Etapa Histórica del Programa Paso a Paso y progreso del proceso de vacunación (2da dosis) en la comuna de Bulnes" u="1"/>
        <s v="Etapa Actual del Programa Paso a Paso en la comuna de Calera" u="1"/>
        <s v="Representación Geográfica del Número de Fallecidos por 1 millón de habitantes por comuna para la Región de Tarapacá" u="1"/>
        <s v="Relación entre el Proceso de Vacunación contra COVID-19 y el número de Casos Activos por Comuna en la Región de La Araucanía" u="1"/>
        <s v="Etapa Actual del Programa Paso a Paso en la comuna de San Pedro de la Paz" u="1"/>
        <s v="Evolución del Número de Casos Activis de COVID-19 por 1 millón de habitantes en la comuna de Algarrobo" u="1"/>
        <s v="Relación entre la Etapa Histórica del Programa Paso a Paso y el número de Casos Activos en la comuna de La Serena" u="1"/>
        <s v="Relación entre la Etapa Histórica del Programa Paso a Paso y progreso del proceso de vacunación (2da dosis) en la comuna de Negrete" u="1"/>
        <s v="Evolución del Proceso de Vacunación contra COVID-19 en la comuna de Osorno" u="1"/>
        <s v="Evolución del Proceso de Vacunación contra COVID-19 en la comuna de Coquimbo" u="1"/>
        <s v="Relación entre la Etapa Histórica del Programa Paso a Paso y progreso del proceso de vacunación (2da dosis) en la comuna de Llanquihue" u="1"/>
        <s v="Relación entre la Etapa Histórica del Programa Paso a Paso y el número de Casos Activos en la comuna de Nacimiento" u="1"/>
        <s v="Nuevos Casos Confirmados de COVID-19 por Comuna en la Región de Los Ríos" u="1"/>
        <s v="Número de Exámenes PCR realizados acumulados en la Región de La Araucanía" u="1"/>
        <s v="Comunas con más Casos Activos por COVID-19 a Escala Nacional" u="1"/>
        <s v="Evolución del Número de Fallecidos por COVID-19 por 1 millón de habitantes en la comuna de Curacautín" u="1"/>
        <s v="Relación entre el Proceso de Vacunación contra COVID-19 y el número de Casos Activos en la comuna de Frutillar" u="1"/>
        <s v="Representación Geográfica del Número de Fallecidos por 1 millón de habitantes por comuna para la Región de Atacama" u="1"/>
        <s v="Nuevos Casos Confirmados de COVID-19 en la comuna de La Higuera" u="1"/>
        <s v="Etapas Históricas del Programa Paso a Paso en la comuna de Coinco" u="1"/>
        <s v="Relación entre el Proceso de Vacunación contra COVID-19 y el número de Casos Activos en la comuna de Hualpén" u="1"/>
        <s v="Relación entre la Etapa Histórica del Programa Paso a Paso y el número de Casos Activos en la comuna de Pica" u="1"/>
        <s v="Relación entre el Proceso de Vacunación contra COVID-19 y el número de Casos Activos en la comuna de Sierra Gorda" u="1"/>
        <s v="Nuevos Casos Confirmados de COVID-19 en la comuna de Viña del Mar" u="1"/>
        <s v="Evolución del Número de Fallecidos por COVID-19 por 1 millón de habitantes en la comuna de Calbuco" u="1"/>
        <s v="Relación entre la Etapa Histórica del Programa Paso a Paso y el número de Casos Activos en la comuna de Galvarino" u="1"/>
        <s v="Relación entre la Etapa Histórica del Programa Paso a Paso y el número de Casos Activos en la comuna de Quilleco" u="1"/>
        <s v="Relación entre la Etapa Histórica del Programa Paso a Paso y progreso del proceso de vacunación (2da dosis) en la comuna de Lo Prado" u="1"/>
        <s v="Evolución del Número de Fallecidos por COVID-19 por 1 millón de habitantes en la comuna de San Miguel" u="1"/>
        <s v="Relación entre la Etapa Histórica del Programa Paso a Paso y progreso del proceso de vacunación (2da dosis) en la comuna de Curanilahue" u="1"/>
        <s v="Relación entre la Etapa Histórica del Programa Paso a Paso y el número de Casos Activos en la comuna de Catemu" u="1"/>
        <s v="Relación entre el Proceso de Vacunación contra COVID-19 y el número de Casos Activos en la comuna de San Bernardo" u="1"/>
        <s v="Relación entre el Proceso de Vacunación contra COVID-19 y el número de Casos Activos en la comuna de San Fernando" u="1"/>
        <s v="Relación entre la Etapa Histórica del Programa Paso a Paso y progreso del proceso de vacunación (2da dosis) en la comuna de Concepción" u="1"/>
        <s v="Relación entre la Etapa Histórica del Programa Paso a Paso y progreso del proceso de vacunación (2da dosis) en la comuna de Iquique" u="1"/>
        <s v="Etapas Históricas del Programa Paso a Paso en la comuna de Cerrillos" u="1"/>
        <s v="Relación entre el Proceso de Vacunación contra COVID-19 y el número de Casos Activos por Comuna en la Región de Tarapacá" u="1"/>
        <s v="Nuevos Casos Confirmados de COVID-19 en la comuna de Combarbalá" u="1"/>
        <s v="Evolución del Número de Fallecidos por COVID-19 por 1 millón de habitantes en la comuna de Providencia" u="1"/>
        <s v="Etapa Actual del Programa Paso a Paso en la comuna de Queilén" u="1"/>
        <s v="Evolución del Número de Casos Activis de COVID-19 por 1 millón de habitantes en la comuna de Lo Barnechea" u="1"/>
        <s v="Relación entre el Proceso de Vacunación contra COVID-19 y el número de Casos Activos por Comuna en la Región de Arica y Parinacota" u="1"/>
        <s v="Evolución del Número de Casos Confirmados con COVID-19 para la Región de O'Higgins" u="1"/>
        <s v="Nuevos Casos Confirmados de COVID-19 en la comuna de Lo Barnechea" u="1"/>
        <s v="Evolución del Número de Casos Activis de COVID-19 por 1 millón de habitantes en la comuna de Punta Arenas" u="1"/>
        <s v="Relación entre la Etapa Histórica del Programa Paso a Paso y progreso del proceso de vacunación (2da dosis) en la comuna de Curicó" u="1"/>
        <s v="Evolución del Proceso de Vacunación contra COVID-19 en la comuna de Cochrane" u="1"/>
        <s v="Evolución del Número de Fallecidos por COVID-19 por 1 millón de habitantes en la comuna de Pemuco" u="1"/>
        <s v="Relación entre la Etapa Histórica del Programa Paso a Paso y progreso del proceso de vacunación (2da dosis) en la comuna de Frutillar" u="1"/>
        <s v="Evolución del Número de Fallecidos por COVID-19 por 1 millón de habitantes en la comuna de Copiapó" u="1"/>
        <s v="Evolución del Proceso de Vacunación contra COVID-19 en la comuna de Torres del Paine" u="1"/>
        <s v="Evolución del Número de Fallecidos por COVID-19 por 1 millón de habitantes en la comuna de Quellón" u="1"/>
        <s v="Relación entre la Etapa Histórica del Programa Paso a Paso y progreso del proceso de vacunación (2da dosis) por Comuna en la Región de Los Ríos" u="1"/>
        <s v="Evolución del Proceso de Vacunación contra COVID-19 en la comuna de Cochamó" u="1"/>
        <s v="Evolución del Número de Casos Activis de COVID-19 por 1 millón de habitantes en la comuna de Arauco" u="1"/>
        <s v="Relación entre el Proceso de Vacunación contra COVID-19 y el número de Casos Activos en la comuna de Arica" u="1"/>
        <s v="Relación entre la Etapa Histórica del Programa Paso a Paso y progreso del proceso de vacunación (2da dosis) en la comuna de Hualaihué" u="1"/>
        <s v="Evolución del Número de Fallecidos por COVID-19 por 1 millón de habitantes en la comuna de Quillón" u="1"/>
        <s v="Evolución del Número de Casos Activis de COVID-19 por 1 millón de habitantes en la comuna de Treguaco" u="1"/>
        <s v="Evolución del Número de Casos Activis de COVID-19 por 1 millón de habitantes en la comuna de San Ramón" u="1"/>
        <s v="Evolución del Proceso de Vacunación contra COVID-19 por Comuna en la Región de Maule" u="1"/>
        <s v="Evolución del Número de Fallecidos por COVID-19 por 1 millón de habitantes en la comuna de Casablanca" u="1"/>
        <s v="Etapa Actual del Programa Paso a Paso en la comuna de Retiro" u="1"/>
        <s v="Etapa Actual del Programa Paso a Paso en la comuna de San Fernando" u="1"/>
        <s v="Número de Exámenes PCR realizados acumulados por Región a Escala Nacional" u="1"/>
        <s v="Relación entre la Etapa Histórica del Programa Paso a Paso y el número de Casos Activos en la comuna de San Pedro de la Paz" u="1"/>
        <s v="Evolución del Proceso de Vacunación contra COVID-19 en la comuna de O'Higgins" u="1"/>
        <s v="Evolución del Número de Fallecidos por COVID-19 por 1 millón de habitantes en la comuna de Osorno" u="1"/>
        <s v="Relación entre la Etapa Histórica del Programa Paso a Paso y progreso del proceso de vacunación (2da dosis) en la comuna de Traiguén" u="1"/>
        <s v="Evolución del Proceso de Vacunación contra COVID-19 en la comuna de Tirúa" u="1"/>
        <s v="Evolución del Proceso de Vacunación contra COVID-19 en la comuna de Rancagua" u="1"/>
        <s v="Número de Exámenes PCR realizados acumulados en la Región de Magallanes" u="1"/>
        <s v="Relación entre la Etapa Histórica del Programa Paso a Paso y progreso del proceso de vacunación (2da dosis) en la comuna de El Tabo" u="1"/>
        <s v="Evolución del Número de Casos Confirmados con COVID-19 para la Región de Maule" u="1"/>
        <s v="Evolución del Número de Fallecidos por COVID-19 por 1 millón de habitantes por Comuna en la Región de Tarapacá" u="1"/>
        <s v="Nuevos Casos Confirmados de COVID-19 en la comuna de Palena" u="1"/>
        <s v="Evolución del Proceso de Vacunación contra COVID-19 en la comuna de Contulmo" u="1"/>
        <s v="Evolución del Proceso de Vacunación contra COVID-19 en la comuna de Las Condes" u="1"/>
        <s v="Evolución del Proceso de Vacunación contra COVID-19 en la comuna de Chillán Viejo" u="1"/>
        <s v="Evolución del Proceso de Vacunación contra COVID-19 en la comuna de San Fabián" u="1"/>
        <s v="Relación entre la Etapa Histórica del Programa Paso a Paso y progreso del proceso de vacunación (2da dosis) en la comuna de La Serena" u="1"/>
        <s v="Relación entre la Etapa Histórica del Programa Paso a Paso y progreso del proceso de vacunación (2da dosis) en la comuna de San Clemente" u="1"/>
        <s v="Nuevos Casos Confirmados de COVID-19 en la comuna de Río Ibáñez" u="1"/>
        <s v="Evolución del Número de Fallecidos por COVID-19 por 1 millón de habitantes en la comuna de Quilaco" u="1"/>
        <s v="Evolución del Número de Casos Activis de COVID-19 por 1 millón de habitantes en la comuna de Calera de Tango" u="1"/>
        <s v="Relación entre el Proceso de Vacunación contra COVID-19 y el número de Casos Activos en la comuna de Yerbas Buenas" u="1"/>
        <s v="Etapa Actual del Programa Paso a Paso en la comuna de Yumbel" u="1"/>
        <s v="Nuevos Casos Confirmados de COVID-19 en la comuna de San Ramón" u="1"/>
        <s v="Evolución del Número de Casos Activis de COVID-19 por 1 millón de habitantes en la comuna de Curanilahue" u="1"/>
        <s v="Relación entre el Proceso de Vacunación contra COVID-19 y el número de Casos Activos en la comuna de Yumbel" u="1"/>
        <s v="Nuevos Casos Confirmados de COVID-19 en la comuna de Conchalí" u="1"/>
        <s v="Nuevos Casos Confirmados de COVID-19 en la comuna de Vitacura" u="1"/>
        <s v="Nuevos Casos Confirmados de COVID-19 en la comuna de María Elena" u="1"/>
        <s v="Etapa Actual del Programa Paso a Paso en la comuna de Santa María" u="1"/>
        <s v="Etapas Históricas del Programa Paso a Paso en la comuna de Chile Chico" u="1"/>
        <s v="Relación entre el Proceso de Vacunación contra COVID-19 y el número de Casos Activos en la comuna de Peñaflor" u="1"/>
        <s v="Evolución del Número de Fallecidos por COVID-19 por 1 millón de habitantes en la comuna de Alto del Carmen" u="1"/>
        <s v="Evolución del Número de Fallecidos por COVID-19 por 1 millón de habitantes en la comuna de Rengo" u="1"/>
        <s v="Evolución del Número de Fallecidos por COVID-19 por 1 millón de habitantes en la comuna de Toltén" u="1"/>
        <s v="Relación entre la Positividad a COVID19 y la Vacunación en la Región de La Araucanía" u="1"/>
        <s v="Evolución del Número de Casos Activis de COVID-19 por 1 millón de habitantes en la comuna de Puchuncaví" u="1"/>
        <s v="Evolución del Número de Casos Activis de COVID-19 por 1 millón de habitantes por Comuna en la Región Metropolitana" u="1"/>
        <s v="Nuevos Casos Confirmados de COVID-19 en la comuna de Chaitén" u="1"/>
        <s v="Relación entre la Etapa Histórica del Programa Paso a Paso y progreso del proceso de vacunación (2da dosis) en la comuna de Coinco" u="1"/>
        <s v="Nuevos Casos Confirmados de COVID-19 en la comuna de Vallenar" u="1"/>
        <s v="Etapas Históricas del Programa Paso a Paso en la comuna de Quilicura" u="1"/>
        <s v="Evolución del Número de Casos Activis de COVID-19 por 1 millón de habitantes en la comuna de Tocopilla" u="1"/>
        <s v="Evolución del Número de Fallecidos por COVID-19 por 1 millón de habitantes en la comuna de Curanilahue" u="1"/>
        <s v="Relación entre la Etapa Histórica del Programa Paso a Paso y progreso del proceso de vacunación (2da dosis) en la comuna de Graneros" u="1"/>
        <s v="Evolución del Número de Fallecidos por COVID-19 por 1 millón de habitantes en la comuna de Temuco" u="1"/>
        <s v="Nuevos Casos Confirmados de COVID-19 en la comuna de Angol" u="1"/>
        <s v="Evolución del Proceso de Vacunación contra COVID-19 en la comuna de Lago Verde" u="1"/>
        <s v="Relación entre la Positividad a COVID19 y la Vacunación en la Región de Magallanes" u="1"/>
        <s v="Número de Exámenes PCR realizados por mes en la Región del Biobío" u="1"/>
        <s v="Relación entre el Proceso de Vacunación contra COVID-19 y el número de Casos Activos en la comuna de Olmué" u="1"/>
        <s v="Evolución del Número de Fallecidos por COVID-19 por 1 millón de habitantes en la comuna de Papudo" u="1"/>
        <s v="Evolución del Número de Fallecidos por COVID-19 por 1 millón de habitantes en la comuna de Cerro Navia" u="1"/>
        <s v="Relación entre la Etapa Histórica del Programa Paso a Paso y el número de Casos Activos en la comuna de San Esteban" u="1"/>
        <s v="Relación entre la Etapa Histórica del Programa Paso a Paso y progreso del proceso de vacunación (2da dosis) en la comuna de Licantén" u="1"/>
        <s v="Etapa Actual del Programa Paso a Paso en la comuna de Laja" u="1"/>
        <s v="Evolución del Proceso de Vacunación contra COVID-19 en la comuna de Primavera" u="1"/>
        <s v="Relación entre el Proceso de Vacunación contra COVID-19 y el número de Casos Activos en la comuna de Castro" u="1"/>
        <s v="Relación entre la Etapa Histórica del Programa Paso a Paso y progreso del proceso de vacunación (2da dosis) en la comuna de Quirihue" u="1"/>
        <s v="Evolución del Proceso de Vacunación contra COVID-19 en la comuna de Vitacura" u="1"/>
        <s v="Nuevos Casos Confirmados de COVID-19 en la comuna de Loncoche" u="1"/>
        <s v="Etapas Históricas del Programa Paso a Paso en la comuna de Galvarino" u="1"/>
        <s v="Etapas Históricas del Programa Paso a Paso en la comuna de Collipulli" u="1"/>
        <s v="Evolución del Número de Fallecidos por COVID-19 por 1 millón de habitantes en la comuna de Freire" u="1"/>
        <s v="Relación entre la Etapa Histórica del Programa Paso a Paso y el número de Casos Activos en la comuna de Malloa" u="1"/>
        <s v="Evolución del Número de Casos Activis de COVID-19 por 1 millón de habitantes en la comuna de Freirina" u="1"/>
        <s v="Etapas Históricas del Programa Paso a Paso en la comuna de Santa Cruz" u="1"/>
        <s v="Etapa Actual del Programa Paso a Paso en la comuna de Arauco" u="1"/>
        <s v="Etapas Históricas del Programa Paso a Paso en la comuna de Coltauco" u="1"/>
        <s v="Etapas Históricas del Programa Paso a Paso en la comuna de Puerto Octay" u="1"/>
        <s v="Evolución del Número de Fallecidos por COVID-19 por 1 millón de habitantes en la comuna de Ñiquén" u="1"/>
        <s v="Evolución del Número de Fallecidos por COVID-19 por 1 millón de habitantes en la comuna de Teodoro Schmidt" u="1"/>
        <s v="Evolución del Número de Casos Activis de COVID-19 por 1 millón de habitantes en la comuna de Puyehue" u="1"/>
        <s v="Etapas Históricas del Programa Paso a Paso en la comuna de Empedrado" u="1"/>
        <s v="Evolución del Proceso de Vacunación contra COVID-19 en la comuna de Rengo" u="1"/>
        <s v="Evolución del Número de Fallecidos por COVID-19 por 1 millón de habitantes en la comuna de Coltauco" u="1"/>
        <s v="Relación entre el Proceso de Vacunación contra COVID-19 y el número de Casos Activos en la comuna de Lo Prado" u="1"/>
        <s v="Relación entre la Etapa Histórica del Programa Paso a Paso y progreso del proceso de vacunación (2da dosis) en la comuna de Puchuncaví" u="1"/>
        <s v="Etapas Históricas del Programa Paso a Paso en la comuna de Sierra Gorda" u="1"/>
        <s v="Evolución del Proceso de Vacunación contra COVID-19 en la comuna de Quilicura" u="1"/>
        <s v="Evolución del Número de Casos Activis de COVID-19 por 1 millón de habitantes en la comuna de San Clemente" u="1"/>
        <s v="Relación entre la Etapa Histórica del Programa Paso a Paso y progreso del proceso de vacunación (2da dosis) en la comuna de Pichidegua" u="1"/>
        <s v="Nuevos Casos Confirmados de COVID-19 en la comuna de Nogales" u="1"/>
        <s v="Etapa Actual del Programa Paso a Paso en la comuna de General Lagos" u="1"/>
        <s v="Número de Exámenes PCR realizados mensualmente en la Región de Antofagasta" u="1"/>
        <s v="Evolución del Proceso de Vacunación contra COVID-19 en la comuna de Ollagüe" u="1"/>
        <s v="Etapas Históricas del Programa Paso a Paso en la comuna de Huechuraba" u="1"/>
        <s v="Etapa Actual del Programa Paso a Paso en la comuna de Carahue" u="1"/>
        <s v="Etapa Actual del Programa Paso a Paso en la comuna de Putre" u="1"/>
        <s v="Evolución del Número de Casos Activis de COVID-19 por 1 millón de habitantes en la comuna de San Pedro de Atacama" u="1"/>
        <s v="Etapas Históricas del Programa Paso a Paso en la comuna de Huara" u="1"/>
        <s v="Etapas Históricas del Programa Paso a Paso en la comuna de Olivar" u="1"/>
        <s v="Etapas Históricas del Programa Paso a Paso en la comuna de Saavedra" u="1"/>
        <s v="Evolución del Número de Fallecidos por COVID-19 por 1 millón de habitantes en la comuna de Purén" u="1"/>
        <s v="Etapa Actual del Programa Paso a Paso en la comuna de San Bernardo" u="1"/>
        <s v="Relación entre la Etapa Histórica del Programa Paso a Paso y el número de Casos Activos por Comuna en la Región de Atacama" u="1"/>
        <s v="Relación entre la Etapa Histórica del Programa Paso a Paso y el número de Casos Activos en la comuna de Viña del Mar" u="1"/>
        <s v="Nuevos Casos Confirmados de COVID-19 en la comuna de Molina" u="1"/>
        <s v="Evolución del Número de Fallecidos por COVID-19 por 1 millón de habitantes en la comuna de Chépica" u="1"/>
        <s v="Etapas Históricas del Programa Paso a Paso en la comuna de Chiguayante" u="1"/>
        <s v="Relación entre la Etapa Histórica del Programa Paso a Paso y el número de Casos Activos en la comuna de Arica" u="1"/>
        <s v="Relación entre la Etapa Histórica del Programa Paso a Paso y el número de Casos Activos en la comuna de Guaitecas" u="1"/>
        <s v="Etapas Históricas del Programa Paso a Paso en la comuna de Río Bueno" u="1"/>
        <s v="Evolución del Proceso de Vacunación contra COVID-19 en la comuna de Tomé" u="1"/>
        <s v="Evolución del Número de Fallecidos por COVID-19 por 1 millón de habitantes en la comuna de Lampa" u="1"/>
        <s v="Relación entre la Etapa Histórica del Programa Paso a Paso y progreso del proceso de vacunación (2da dosis) en la comuna de Puerto Varas" u="1"/>
        <s v="Etapa Actual del Programa Paso a Paso en la comuna de Malloa" u="1"/>
        <s v="Etapas Históricas del Programa Paso a Paso en la comuna de Marchihue" u="1"/>
        <s v="Evolución del Número de Fallecidos por COVID-19 por 1 millón de habitantes en la comuna de Puqueldón" u="1"/>
        <s v="Nuevos Casos Confirmados de COVID-19 en la comuna de Talagante" u="1"/>
        <s v="Relación entre la Etapa Histórica del Programa Paso a Paso y el número de Casos Activos en la comuna de Ránquil" u="1"/>
        <s v="Etapa Actual del Programa Paso a Paso en la comuna de Vitacura" u="1"/>
        <s v="Relación entre la Etapa Histórica del Programa Paso a Paso y el número de Casos Activos en la comuna de Talca" u="1"/>
        <s v="Etapa Actual del Programa Paso a Paso en la comuna de Pudahuel" u="1"/>
        <s v="Relación entre el Proceso de Vacunación contra COVID-19 y el número de Casos Activos en la comuna de Pica" u="1"/>
        <s v="Evolución del Número de Casos Activis de COVID-19 por 1 millón de habitantes por Comuna en la Región de Magallanes" u="1"/>
        <s v="Relación entre el Proceso de Vacunación contra COVID-19 y el número de Casos Activos en la comuna de Natales" u="1"/>
        <s v="Relación entre el Proceso de Vacunación contra COVID-19 y el número de Casos Activos en la comuna de El Quisco" u="1"/>
        <s v="Nuevos Casos Confirmados de COVID-19 en la comuna de Chillán" u="1"/>
        <s v="Etapas Históricas del Programa Paso a Paso en la comuna de Timaukel" u="1"/>
        <s v="Evolución del Número de Fallecidos por COVID-19 por 1 millón de habitantes en la comuna de Quinchao" u="1"/>
        <s v="Etapa Actual del Programa Paso a Paso en la comuna de San Joaquín" u="1"/>
        <s v="Etapas Históricas del Programa Paso a Paso en la comuna de Río Negro" u="1"/>
        <s v="Relación entre la Etapa Histórica del Programa Paso a Paso y progreso del proceso de vacunación (2da dosis) en la comuna de Las Condes" u="1"/>
        <s v="Evolución del Número de Fallecidos por COVID-19 por 1 millón de habitantes en la comuna de Victoria" u="1"/>
        <s v="Evolución del Número de Fallecidos por COVID-19 por 1 millón de habitantes en la comuna de Calera de Tango" u="1"/>
        <s v="Relación entre el Proceso de Vacunación contra COVID-19 y el número de Casos Activos en la comuna de Catemu" u="1"/>
        <s v="Relación entre la Etapa Histórica del Programa Paso a Paso y progreso del proceso de vacunación (2da dosis) en la comuna de Lago Verde" u="1"/>
        <s v="Etapa Actual del Programa Paso a Paso en la comuna de Lo Prado" u="1"/>
        <s v="Etapas Históricas del Programa Paso a Paso en la comuna de Laja" u="1"/>
        <s v="Evolución del Número de Fallecidos por COVID-19 por 1 millón de habitantes en la comuna de La Pintana" u="1"/>
        <s v="Relación entre la Etapa Histórica del Programa Paso a Paso y el número de Casos Activos en la comuna de Maullín" u="1"/>
        <s v="Relación entre la Etapa Histórica del Programa Paso a Paso y progreso del proceso de vacunación (2da dosis) en la comuna de San Felipe" u="1"/>
        <s v="Relación entre el Proceso de Vacunación contra COVID-19 y el número de Casos Activos en la comuna de Pemuco" u="1"/>
        <s v="Etapas Históricas del Programa Paso a Paso en la comuna de El Bosque" u="1"/>
        <s v="Evolución del Número de Casos Activis de COVID-19 por 1 millón de habitantes en la comuna de Alhué" u="1"/>
        <s v="Relación entre la Etapa Histórica del Programa Paso a Paso y el número de Casos Activos en la comuna de Carahue" u="1"/>
        <s v="Relación entre el Proceso de Vacunación contra COVID-19 y el número de Casos Activos en la comuna de Sagrada Familia" u="1"/>
        <s v="Etapas Históricas del Programa Paso a Paso en la comuna de Romeral" u="1"/>
        <s v="Evolución del Proceso de Vacunación contra COVID-19 en la comuna de Peralillo" u="1"/>
        <s v="Relación entre el Proceso de Vacunación contra COVID-19 y el número de Casos Activos en la comuna de Vilcún" u="1"/>
        <s v="Relación entre el Proceso de Vacunación contra COVID-19 y el número de Casos Activos en la comuna de Florida" u="1"/>
        <s v="Relación entre la Etapa Histórica del Programa Paso a Paso y el número de Casos Activos en la comuna de Puyehue" u="1"/>
        <s v="Relación entre el Proceso de Vacunación contra COVID-19 y el número de Casos Activos en la comuna de Río Hurtado" u="1"/>
        <s v="Relación entre la Etapa Histórica del Programa Paso a Paso y el número de Casos Activos en la comuna de San José de Maipo" u="1"/>
        <s v="Etapas Históricas del Programa Paso a Paso en la comuna de Buin" u="1"/>
        <s v="Evolución de la Positividad a COVID-19 en la Región de Los Ríos" u="1"/>
        <s v="Evolución del Número de Casos Activis de COVID-19 por 1 millón de habitantes en la comuna de San Gregorio" u="1"/>
        <s v="Etapa Actual del Programa Paso a Paso en la comuna de Colina" u="1"/>
        <s v="Etapa Actual del Programa Paso a Paso en la comuna de Villa Alegre" u="1"/>
        <s v="Relación entre la Etapa Histórica del Programa Paso a Paso y el número de Casos Activos en la comuna de Providencia" u="1"/>
        <s v="Relación entre el Proceso de Vacunación contra COVID-19 y el número de Casos Activos por Comuna en la Región de Antofagasta" u="1"/>
        <s v="Relación entre la Etapa Histórica del Programa Paso a Paso y el número de Casos Activos en la comuna de Hijuelas" u="1"/>
        <s v="Evolución del Número de Fallecidos por COVID-19 por 1 millón de habitantes en la comuna de Colbún" u="1"/>
        <s v="Evolución del Número de Casos Activis de COVID-19 por 1 millón de habitantes en la comuna de Bulnes" u="1"/>
        <s v="Relación entre la Etapa Histórica del Programa Paso a Paso y progreso del proceso de vacunación (2da dosis) en la comuna de Dalcahue" u="1"/>
        <s v="Relación entre el Proceso de Vacunación contra COVID-19 y el número de Casos Activos en la comuna de San Carlos" u="1"/>
        <s v="Nuevos Casos Confirmados de COVID-19 en la comuna de María Pinto" u="1"/>
        <s v="Nuevos Casos Confirmados de COVID-19 por Comuna en la Región de Coquimbo" u="1"/>
        <s v="Evolución del Número de Casos Activis de COVID-19 por 1 millón de habitantes en la comuna de Lampa" u="1"/>
        <s v="Evolución del Número de Casos Activis de COVID-19 por 1 millón de habitantes en la comuna de La Higuera" u="1"/>
        <s v="Relación entre la Etapa Histórica del Programa Paso a Paso y progreso del proceso de vacunación (2da dosis) en la comuna de Lanco" u="1"/>
        <s v="Evolución del Número de Fallecidos por COVID-19 por 1 millón de habitantes en la comuna de Paine" u="1"/>
        <s v="Relación entre la Etapa Histórica del Programa Paso a Paso y el número de Casos Activos en la comuna de Curaco de Vélez" u="1"/>
        <s v="Etapa Actual del Programa Paso a Paso en la comuna de Rengo" u="1"/>
        <s v="Evolución del Proceso de Vacunación contra COVID-19 en la comuna de Ercilla" u="1"/>
        <s v="Relación entre la Etapa Histórica del Programa Paso a Paso y el número de Casos Activos en la comuna de Calle Larga" u="1"/>
        <s v="Relación entre el Proceso de Vacunación contra COVID-19 y el número de Casos Activos en la comuna de San Vicente" u="1"/>
        <s v="Evolución del Número de Fallecidos por COVID-19 por 1 millón de habitantes en la comuna de Pica" u="1"/>
        <s v="Nuevos Casos Confirmados de COVID-19 en la comuna de Padre las Casas" u="1"/>
        <s v="Relación entre el Proceso de Vacunación contra COVID-19 y el número de Casos Activos en la comuna de Temuco" u="1"/>
        <s v="Etapa Actual del Programa Paso a Paso en la comuna de Lebu" u="1"/>
        <s v="Relación entre la Etapa Histórica del Programa Paso a Paso y progreso del proceso de vacunación (2da dosis) en la comuna de Peralillo" u="1"/>
        <s v="Nuevos Casos Confirmados de COVID-19 en la comuna de Ancud" u="1"/>
        <s v="Etapa Actual del Programa Paso a Paso en la comuna de Río Bueno" u="1"/>
        <s v="Etapa Actual del Programa Paso a Paso en la comuna de Rancagua" u="1"/>
        <s v="Relación entre la Etapa Histórica del Programa Paso a Paso y el número de Casos Activos en la comuna de Quilaco" u="1"/>
        <s v="Etapa Actual del Programa Paso a Paso en la comuna de Pumanque" u="1"/>
        <s v="Nuevos Casos Confirmados de COVID-19 en la comuna de Melipeuco" u="1"/>
        <s v="Evolución del Proceso de Vacunación contra COVID-19 en la comuna de Purranque" u="1"/>
        <s v="Evolución del Número de Casos Activis de COVID-19 por 1 millón de habitantes en la comuna de Peralillo" u="1"/>
        <s v="Etapas Históricas del Programa Paso a Paso en la comuna de Pozo Almonte" u="1"/>
        <s v="Evolución del Número de Fallecidos por COVID-19 por 1 millón de habitantes en la comuna de Laja" u="1"/>
        <s v="Relación entre la Etapa Histórica del Programa Paso a Paso y el número de Casos Activos en la comuna de Los Angeles" u="1"/>
        <s v="Etapas Históricas del Programa Paso a Paso en la comuna de Coihaique" u="1"/>
        <s v="Evolución del Proceso de Vacunación contra COVID-19 en la comuna de Chonchi" u="1"/>
        <s v="Evolución del Número de Fallecidos Diarios por COVID-19 en la Región Metropolitana" u="1"/>
        <s v="Evolución del Proceso de Vacunación contra COVID-19 en la comuna de San José de Maipo" u="1"/>
        <s v="Etapa Actual del Programa Paso a Paso en la comuna de Pemuco" u="1"/>
        <s v="Nuevos Casos Confirmados de COVID-19 en la comuna de Puchuncaví" u="1"/>
        <s v="Evolución del Número de Fallecidos por COVID-19 por 1 millón de habitantes en la comuna de Coihueco" u="1"/>
        <s v="Relación entre el Proceso de Vacunación contra COVID-19 y el número de Casos Activos en la comuna de Futaleufú" u="1"/>
        <s v="Nuevos Casos Confirmados de COVID-19 en la comuna de Penco" u="1"/>
        <s v="Relación entre el Proceso de Vacunación contra COVID-19 y el número de Casos Activos en la comuna de Talca" u="1"/>
        <s v="Relación entre la Etapa Histórica del Programa Paso a Paso y el número de Casos Activos en la comuna de Quemchi" u="1"/>
        <s v="Relación entre la Etapa Histórica del Programa Paso a Paso y progreso del proceso de vacunación (2da dosis) en la comuna de El Carmen" u="1"/>
        <s v="Relación entre la Etapa Histórica del Programa Paso a Paso y progreso del proceso de vacunación (2da dosis) en la comuna de San Gregorio" u="1"/>
        <s v="Etapas Históricas del Programa Paso a Paso en la comuna de Independencia" u="1"/>
        <s v="Relación entre el Proceso de Vacunación contra COVID-19 y el número de Casos Activos en la comuna de San José de Maipo" u="1"/>
        <s v="Nuevos Casos Confirmados de COVID-19 en la comuna de Llanquihue" u="1"/>
        <s v="Evolución del Número de Casos Activis de COVID-19 por 1 millón de habitantes en la comuna de Cholchol" u="1"/>
        <s v="Etapas Históricas del Programa Paso a Paso en la comuna de Doñihue" u="1"/>
        <s v="Relación entre la Etapa Histórica del Programa Paso a Paso y progreso del proceso de vacunación (2da dosis) en la comuna de Ovalle" u="1"/>
        <s v="Relación entre la Etapa Histórica del Programa Paso a Paso y progreso del proceso de vacunación (2da dosis) en la comuna de San Juan de La Costa" u="1"/>
        <s v="Etapa Actual del Programa Paso a Paso en la comuna de Collipulli" u="1"/>
        <s v="Etapas Históricas del Programa Paso a Paso en la comuna de Combarbalá" u="1"/>
        <s v="Evolución del Número de Fallecidos por COVID-19 por 1 millón de habitantes en la comuna de La Estrella" u="1"/>
        <s v="Relación entre la Etapa Histórica del Programa Paso a Paso y el número de Casos Activos en la comuna de Melipilla" u="1"/>
        <s v="Relación entre la Etapa Histórica del Programa Paso a Paso y progreso del proceso de vacunación (2da dosis) en la comuna de Camarones" u="1"/>
        <s v="Nuevos Casos Confirmados de COVID-19 en la comuna de Empedrado" u="1"/>
        <s v="Relación entre la Etapa Histórica del Programa Paso a Paso y el número de Casos Activos en la comuna de Loncoche" u="1"/>
        <s v="Evolución del Proceso de Vacunación contra COVID-19 en la comuna de Santo Domingo" u="1"/>
        <s v="Nuevos Casos Confirmados de COVID-19 en la comuna de Llaillay" u="1"/>
        <s v="Etapa Actual del Programa Paso a Paso en la comuna de Lago Verde" u="1"/>
        <s v="Evolución del Número de Fallecidos por COVID-19 por 1 millón de habitantes en la comuna de Maullín" u="1"/>
        <s v="Evolución del Proceso de Vacunación contra COVID-19 en la comuna de Canela" u="1"/>
        <s v="Evolución del Proceso de Vacunación contra COVID-19 en la comuna de Temuco" u="1"/>
        <s v="Relación entre la Etapa Histórica del Programa Paso a Paso y progreso del proceso de vacunación (2da dosis) en la comuna de Monte Patria" u="1"/>
        <s v="Relación entre la Etapa Histórica del Programa Paso a Paso y el número de Casos Activos en la comuna de Los Sauces" u="1"/>
        <s v="Evolución del Número de Fallecidos por COVID-19 por 1 millón de habitantes en la comuna de Isla de Maipo" u="1"/>
        <s v="Balance de disponibilidad de cupos en Residencias Sanitarias para COVID19 en la Región de Antofagasta" u="1"/>
        <s v="Evolución del Número de Casos Activis de COVID-19 por 1 millón de habitantes en la comuna de Puente Alto" u="1"/>
        <s v="Relación entre el Proceso de Vacunación contra COVID-19 y el número de Casos Activos en la comuna de San Nicolás" u="1"/>
        <s v="Evolución del Número de Fallecidos por COVID-19 por 1 millón de habitantes en la comuna de Codegua" u="1"/>
        <s v="Evolución del Número de Casos Activis de COVID-19 por 1 millón de habitantes en la comuna de Lota" u="1"/>
        <s v="Relación entre la Etapa Histórica del Programa Paso a Paso y el número de Casos Activos en la comuna de Quilicura" u="1"/>
        <s v="Etapa Actual del Programa Paso a Paso en la comuna de Tucapel" u="1"/>
        <s v="Evolución del Proceso de Vacunación contra COVID-19 en la comuna de Queilén" u="1"/>
        <s v="Relación entre el Proceso de Vacunación contra COVID-19 y el número de Casos Activos en la comuna de Illapel" u="1"/>
        <s v="Nuevos Casos Confirmados de COVID-19 en la comuna de San Juan de La Costa" u="1"/>
        <s v="Relación entre la Etapa Histórica del Programa Paso a Paso y el número de Casos Activos en la comuna de Vicuña" u="1"/>
        <s v="Relación entre la Etapa Histórica del Programa Paso a Paso y el número de Casos Activos en la comuna de San Felipe" u="1"/>
        <s v="Evolución del Proceso de Vacunación contra COVID-19 en la comuna de San Javier" u="1"/>
        <s v="Evolución del Número de Casos Activis de COVID-19 por 1 millón de habitantes en la comuna de Cerro Navia" u="1"/>
        <s v="Relación entre el Proceso de Vacunación contra COVID-19 y el número de Casos Activos en la comuna de Traiguén" u="1"/>
        <s v="Relación entre la Etapa Histórica del Programa Paso a Paso y progreso del proceso de vacunación (2da dosis) en la comuna de Queilén" u="1"/>
        <s v="Relación entre la Etapa Histórica del Programa Paso a Paso y progreso del proceso de vacunación (2da dosis) en la comuna de San Nicolás" u="1"/>
        <s v="Evolución del Número de Fallecidos Diarios por COVID-19 en la Región del Biobío" u="1"/>
        <s v="Relación entre la Etapa Histórica del Programa Paso a Paso y el número de Casos Activos en la comuna de Freire" u="1"/>
        <s v="Relación entre la Etapa Histórica del Programa Paso a Paso y progreso del proceso de vacunación (2da dosis) en la comuna de Isla de Maipo" u="1"/>
        <s v="Evolución del Número de Fallecidos por COVID-19 por 1 millón de habitantes en la comuna de Puerto Varas" u="1"/>
        <s v="Etapas Históricas del Programa Paso a Paso en la comuna de San Fernando" u="1"/>
        <s v="Relación entre el Proceso de Vacunación contra COVID-19 y el número de Casos Activos en la comuna de La Serena" u="1"/>
        <s v="Relación entre la Etapa Histórica del Programa Paso a Paso y progreso del proceso de vacunación (2da dosis) en la comuna de Lo Espejo" u="1"/>
        <s v="Relación entre la Etapa Histórica del Programa Paso a Paso y progreso del proceso de vacunación (2da dosis) en la comuna de San Pedro de Atacama" u="1"/>
        <s v="Relación entre la Etapa Histórica del Programa Paso a Paso y progreso del proceso de vacunación (2da dosis) en la comuna de Malloa" u="1"/>
        <s v="Evolución del Número de Casos Activis de COVID-19 por 1 millón de habitantes en la comuna de Petorca" u="1"/>
        <s v="Evolución del Número de Casos Confirmados con COVID-19 para la Región de Atacama" u="1"/>
        <s v="Nuevos Casos Confirmados de COVID-19 en la comuna de Petorca" u="1"/>
        <s v="Evolución del Número de Casos Activis de COVID-19 por 1 millón de habitantes en la comuna de Yerbas Buenas" u="1"/>
        <s v="Relación entre la Etapa Histórica del Programa Paso a Paso y el número de Casos Activos en la comuna de Quellón" u="1"/>
        <s v="Nuevos Casos Confirmados de COVID-19 en la comuna de Ninhue" u="1"/>
        <s v="Nuevos Casos Confirmados de COVID-19 en la comuna de Laguna Blanca" u="1"/>
        <s v="Etapas Históricas del Programa Paso a Paso en la comuna de Coquimbo" u="1"/>
        <s v="Etapas Históricas del Programa Paso a Paso en la comuna de La Estrella" u="1"/>
        <s v="Relación entre la Etapa Histórica del Programa Paso a Paso y progreso del proceso de vacunación (2da dosis) en la comuna de La Florida" u="1"/>
        <s v="Etapas Históricas del Programa Paso a Paso por Comuna en la Región de Atacama" u="1"/>
        <s v="Relación entre la Etapa Histórica del Programa Paso a Paso y el número de Casos Activos en la comuna de El Monte" u="1"/>
        <s v="Evolución del Número de Casos Activis de COVID-19 por 1 millón de habitantes en la comuna de San Juan de La Costa" u="1"/>
        <s v="Evolución del Proceso de Vacunación contra COVID-19 en la comuna de San Pablo" u="1"/>
        <s v="Relación entre la Etapa Histórica del Programa Paso a Paso y progreso del proceso de vacunación (2da dosis) en la comuna de Río Ibáñez" u="1"/>
        <s v="Evolución del Número de Casos Activis de COVID-19 por 1 millón de habitantes en la comuna de Machalí" u="1"/>
        <s v="Relación entre el Proceso de Vacunación contra COVID-19 y el número de Casos Activos en la comuna de Toltén" u="1"/>
        <s v="Relación entre la Etapa Histórica del Programa Paso a Paso y progreso del proceso de vacunación (2da dosis) en la comuna de Los Angeles" u="1"/>
        <s v="Relación entre la Etapa Histórica del Programa Paso a Paso y el número de Casos Activos en la comuna de Lumaco" u="1"/>
        <s v="Nuevos Casos Confirmados de COVID-19 en la comuna de Rauco" u="1"/>
        <s v="Etapa Actual del Programa Paso a Paso en la comuna de Victoria" u="1"/>
        <s v="Evolución del Proceso de Vacunación contra COVID-19 en la comuna de Cunco" u="1"/>
        <s v="Evolución del Número de Casos Activis de COVID-19 por 1 millón de habitantes en la comuna de Puqueldón" u="1"/>
        <s v="Etapa Actual del Programa Paso a Paso en la comuna de Panguipulli" u="1"/>
        <s v="Evolución del Número de Casos Activis de COVID-19 por 1 millón de habitantes por Comuna en la Región de Aysén" u="1"/>
        <s v="Nuevos Casos Confirmados de COVID-19 en la comuna de Collipulli" u="1"/>
        <s v="Número de Exámenes PCR realizados mensualmente en la Región de Arica y Parinacota" u="1"/>
        <s v="Nuevos Casos Confirmados de COVID-19 en la comuna de Los Angeles" u="1"/>
        <s v="Etapas Históricas del Programa Paso a Paso en la comuna de Limache" u="1"/>
        <s v="Evolución del Número de Fallecidos por COVID-19 por 1 millón de habitantes en la comuna de Putaendo" u="1"/>
        <s v="Relación entre el Proceso de Vacunación contra COVID-19 y el número de Casos Activos en la comuna de Ñiquén" u="1"/>
        <s v="Relación entre la Etapa Histórica del Programa Paso a Paso y el número de Casos Activos en la comuna de La Estrella" u="1"/>
        <s v="Relación entre la Etapa Histórica del Programa Paso a Paso y progreso del proceso de vacunación (2da dosis) en la comuna de Santa Bárbara" u="1"/>
        <s v="Evolución del Número de Casos Activis de COVID-19 por 1 millón de habitantes en la comuna de Portezuelo" u="1"/>
        <s v="Relación entre la Etapa Histórica del Programa Paso a Paso y el número de Casos Activos en la comuna de Aisén" u="1"/>
        <s v="Evolución del Número de Fallecidos por COVID-19 por 1 millón de habitantes en la comuna de Pumanque" u="1"/>
        <s v="Relación entre el Proceso de Vacunación contra COVID-19 y el número de Casos Activos por Comuna en la Región de Atacama" u="1"/>
        <s v="Etapas Históricas del Programa Paso a Paso en la comuna de O'Higgins" u="1"/>
        <s v="Evolución del Proceso de Vacunación contra COVID-19 en la comuna de Hualqui" u="1"/>
        <s v="Relación entre el Proceso de Vacunación contra COVID-19 y el número de Casos Activos en la comuna de Osorno" u="1"/>
        <s v="Nuevos Casos Confirmados de COVID-19 por Comuna en la Región de Aysén" u="1"/>
        <s v="Relación entre el Proceso de Vacunación contra COVID-19 y el número de Casos Activos en la comuna de Colina" u="1"/>
        <s v="Etapas Históricas del Programa Paso a Paso en la comuna de El Monte" u="1"/>
        <s v="Evolución del Proceso de Vacunación contra COVID-19 por Comuna en la Región de Atacama" u="1"/>
        <s v="Evolución del Número de Casos Activis de COVID-19 por 1 millón de habitantes en la comuna de Arica" u="1"/>
        <s v="Etapa Actual del Programa Paso a Paso en la comuna de Petorca" u="1"/>
        <s v="Evolución del Número de Fallecidos por COVID-19 por 1 millón de habitantes en la comuna de Canela" u="1"/>
        <s v="Relación entre el Proceso de Vacunación contra COVID-19 y el número de Casos Activos en la comuna de Cisnes" u="1"/>
        <s v="Relación entre el Proceso de Vacunación contra COVID-19 y el número de Casos Activos en la comuna de San Javier" u="1"/>
        <s v="Relación entre la Etapa Histórica del Programa Paso a Paso y el número de Casos Activos en la comuna de San Pablo" u="1"/>
        <s v="Relación entre la Etapa Histórica del Programa Paso a Paso y progreso del proceso de vacunación (2da dosis) en la comuna de Puerto Octay" u="1"/>
        <s v="Nuevos Casos Confirmados de COVID-19 en la comuna de Monte Patria" u="1"/>
        <s v="Relación entre la Etapa Histórica del Programa Paso a Paso y el número de Casos Activos en la comuna de Machalí" u="1"/>
        <s v="Evolución del Número de Fallecidos por COVID-19 por 1 millón de habitantes en la comuna de Cisnes" u="1"/>
        <s v="Relación entre la Etapa Histórica del Programa Paso a Paso y el número de Casos Activos en la comuna de Cabo de Hornos" u="1"/>
        <s v="Evolución del Número de Fallecidos por COVID-19 por 1 millón de habitantes en la comuna de Diego de Almagro" u="1"/>
        <s v="Nuevos Casos Confirmados de COVID-19 en la comuna de Los Andes" u="1"/>
        <s v="Evolución del Número de Fallecidos por COVID-19 por 1 millón de habitantes en la comuna de Colchane" u="1"/>
        <s v="Evolución del Número de Casos Activis de COVID-19 por 1 millón de habitantes en la comuna de San Bernardo" u="1"/>
        <s v="Relación entre el Proceso de Vacunación contra COVID-19 y el número de Casos Activos en la comuna de Quintero" u="1"/>
        <s v="Evolución del Proceso de Vacunación contra COVID-19 en la comuna de San Nicolás" u="1"/>
        <s v="Representación Geográfica del Número de Fallecidos por 1 millón de habitantes por comuna para la Región de Maule" u="1"/>
        <s v="Nuevos Casos Confirmados de COVID-19 en la comuna de Yungay" u="1"/>
        <s v="Evolución del Número de Fallecidos por COVID-19 por 1 millón de habitantes por Región y Comuna a Escala Nacional." u="1"/>
        <s v="Etapa Actual del Programa Paso a Paso en la comuna de Florida" u="1"/>
        <s v="Relación entre la Etapa Histórica del Programa Paso a Paso y progreso del proceso de vacunación (2da dosis) en la comuna de Mejillones" u="1"/>
        <s v="Etapas Históricas del Programa Paso a Paso en la comuna de Ránquil" u="1"/>
        <s v="Evolución del Proceso de Vacunación contra COVID-19 en la comuna de María Elena" u="1"/>
        <s v="Evolución de la disponibilidad y utilización de Residencias Sanirarias para COVID19 en la Región de Los Ríos" u="1"/>
        <s v="Evolución del Número de Fallecidos por COVID-19 por 1 millón de habitantes en la comuna de San Javier" u="1"/>
        <s v="Evolución del Número de Casos Activis de COVID-19 por 1 millón de habitantes en la comuna de San Fabián" u="1"/>
        <s v="Evolución del Número de Casos Activis de COVID-19 por 1 millón de habitantes en la comuna de Constitución" u="1"/>
        <s v="Relación entre el Proceso de Vacunación contra COVID-19 y el número de Casos Activos en la comuna de Pelluhue" u="1"/>
        <s v="Relación entre la Etapa Histórica del Programa Paso a Paso y el número de Casos Activos en la comuna de Paiguano" u="1"/>
        <s v="Relación entre la Etapa Histórica del Programa Paso a Paso y el número de Casos Activos en la comuna de Colina" u="1"/>
        <s v="Relación entre la Etapa Histórica del Programa Paso a Paso y el número de Casos Activos en la comuna de Palmilla" u="1"/>
        <s v="Relación entre la Etapa Histórica del Programa Paso a Paso y el número de Casos Activos en la comuna de Santiago" u="1"/>
        <s v="Evolución del Número de Casos Activis de COVID-19 por 1 millón de habitantes en la comuna de Talcahuano" u="1"/>
        <s v="Etapas Históricas del Programa Paso a Paso en la comuna de Maullín" u="1"/>
        <s v="Evolución del Proceso de Vacunación contra COVID-19 en la comuna de Hualpén" u="1"/>
        <s v="Relación entre la Etapa Histórica del Programa Paso a Paso y progreso del proceso de vacunación (2da dosis) en la comuna de Zapallar" u="1"/>
        <s v="Relación entre la Etapa Histórica del Programa Paso a Paso y el número de Casos Activos en la comuna de Lampa" u="1"/>
        <s v="Relación entre la Etapa Histórica del Programa Paso a Paso y el número de Casos Activos en la comuna de Vitacura" u="1"/>
        <s v="Etapas Históricas del Programa Paso a Paso en la comuna de La Granja" u="1"/>
        <s v="Etapa Actual del Programa Paso a Paso por Comuna en la Región de Aysén" u="1"/>
        <s v="Evolución del Número de Casos Activis de COVID-19 por 1 millón de habitantes en la comuna de Los Vilos" u="1"/>
        <s v="Relación entre el Proceso de Vacunación contra COVID-19 y el número de Casos Activos en la comuna de Quilpué" u="1"/>
        <s v="Evolución del Número de Fallecidos por COVID-19 por 1 millón de habitantes en la comuna de Placilla" u="1"/>
        <s v="Evolución del Proceso de Vacunación contra COVID-19 en la comuna de El Monte" u="1"/>
        <s v="Relación entre el Proceso de Vacunación contra COVID-19 y el número de Casos Activos en la comuna de Curacaví" u="1"/>
        <s v="Nuevos Casos Confirmados de COVID-19 en la comuna de Melipilla" u="1"/>
        <s v="Evolución del Número de Casos Activis de COVID-19 por 1 millón de habitantes en la comuna de Los Muermos" u="1"/>
        <s v="Evolución del Número de Casos Activis de COVID-19 por 1 millón de habitantes en la comuna de San Pedro de la Paz" u="1"/>
        <s v="Etapa Actual del Programa Paso a Paso en la comuna de Iquique" u="1"/>
        <s v="Nuevos Casos Confirmados de COVID-19 en la comuna de El Bosque" u="1"/>
        <s v="Relación entre la Etapa Histórica del Programa Paso a Paso y el número de Casos Activos en la comuna de Pudahuel" u="1"/>
        <s v="Relación entre el Proceso de Vacunación contra COVID-19 y el número de Casos Activos en la comuna de Valparaíso" u="1"/>
        <s v="Número de Exámenes PCR realizados mensualmente en la Región de La Araucanía" u="1"/>
        <s v="Evolución del Proceso de Vacunación contra COVID-19 por Comuna en la Región de Tarapacá" u="1"/>
        <s v="Evolución del Proceso de Vacunación contra COVID-19 en la comuna de Coltauco" u="1"/>
        <s v="Evolución del Proceso de Vacunación contra COVID-19 en la comuna de Peñalolén" u="1"/>
        <s v="Etapa Actual del Programa Paso a Paso en la comuna de Monte Patria" u="1"/>
        <s v="Etapa Actual del Programa Paso a Paso por Comuna en la Región de Ñuble" u="1"/>
        <s v="Relación entre la Etapa Histórica del Programa Paso a Paso y progreso del proceso de vacunación (2da dosis) en la comuna de Cholchol" u="1"/>
        <s v="Evolución del Proceso de Vacunación contra COVID-19 en la comuna de Alto del Carmen" u="1"/>
        <s v="Evolución del Número de Casos Activis de COVID-19 por 1 millón de habitantes en la comuna de Vichuquén" u="1"/>
        <s v="Relación entre el Proceso de Vacunación contra COVID-19 y el número de Casos Activos en la comuna de Requínoa" u="1"/>
        <s v="Etapa Actual del Programa Paso a Paso en la comuna de Negrete" u="1"/>
        <s v="Evolución del Proceso de Vacunación contra COVID-19 en la comuna de Ancud" u="1"/>
        <s v="Relación entre el Proceso de Vacunación contra COVID-19 y el número de Casos Activos en la comuna de San Clemente" u="1"/>
        <s v="Etapa Actual del Programa Paso a Paso en la comuna de Maipú" u="1"/>
        <s v="Etapas Históricas del Programa Paso a Paso en la comuna de Coihueco" u="1"/>
        <s v="Etapas Históricas del Programa Paso a Paso en la comuna de Palmilla" u="1"/>
        <s v="Relación entre el Proceso de Vacunación contra COVID-19 y el número de Casos Activos en la comuna de Molina" u="1"/>
        <s v="Etapa Actual del Programa Paso a Paso en la comuna de Futrono" u="1"/>
        <s v="Etapas Históricas del Programa Paso a Paso en la comuna de Lago Ranco" u="1"/>
        <s v="Relación entre el Proceso de Vacunación contra COVID-19 y el número de Casos Activos en la comuna de Valdivia" u="1"/>
        <s v="Relación entre la Etapa Histórica del Programa Paso a Paso y progreso del proceso de vacunación (2da dosis) en la comuna de Yerbas Buenas" u="1"/>
        <s v="Número de Exámenes PCR realizados por mes en la Región de Maule" u="1"/>
        <s v="Etapa Actual del Programa Paso a Paso en la comuna de Tomé" u="1"/>
        <s v="Etapas Históricas del Programa Paso a Paso en la comuna de María Elena" u="1"/>
        <s v="Evolución del Número de Fallecidos por COVID-19 por 1 millón de habitantes en la comuna de Lautaro" u="1"/>
        <s v="Evolución del Número de Casos Activis de COVID-19 por 1 millón de habitantes por Comuna en la Región de O'Higgins" u="1"/>
        <s v="Relación entre la Etapa Histórica del Programa Paso a Paso y el número de Casos Activos en la comuna de Isla de Pascua" u="1"/>
        <s v="Evolución del Proceso de Vacunación contra COVID-19 en la comuna de Puchuncaví" u="1"/>
        <s v="Evolución del Número de Fallecidos por COVID-19 por 1 millón de habitantes en la comuna de San Pablo" u="1"/>
        <s v="Evolución del Proceso de Vacunación contra COVID-19 en la comuna de Quilleco" u="1"/>
        <s v="Evolución del Proceso de Vacunación contra COVID-19 en la comuna de María Pinto" u="1"/>
        <s v="Relación entre la Etapa Histórica del Programa Paso a Paso y el número de Casos Activos en la comuna de Isla de Maipo" u="1"/>
        <s v="Relación entre la Etapa Histórica del Programa Paso a Paso y progreso del proceso de vacunación (2da dosis) en la comuna de Maule" u="1"/>
        <s v="Etapa Actual del Programa Paso a Paso en la comuna de Sierra Gorda" u="1"/>
        <s v="Evolución del Número de Casos Activis de COVID-19 por 1 millón de habitantes en la comuna de Fresia" u="1"/>
        <s v="Evolución del Número de Casos Activis de COVID-19 por 1 millón de habitantes en la comuna de Hijuelas" u="1"/>
        <s v="Etapas Históricas del Programa Paso a Paso en la comuna de Quirihue" u="1"/>
        <s v="Relación entre el Proceso de Vacunación contra COVID-19 y el número de Casos Activos en la comuna de Cochamó" u="1"/>
        <s v="Nuevos Casos Confirmados de COVID-19 en la comuna de Máfil" u="1"/>
        <s v="Nuevos Casos Confirmados de COVID-19 en la comuna de Queilén" u="1"/>
        <s v="Etapa Actual del Programa Paso a Paso en la comuna de Quillota" u="1"/>
        <s v="Etapas Históricas del Programa Paso a Paso en la comuna de Copiapó" u="1"/>
        <s v="Etapas Históricas del Programa Paso a Paso en la comuna de San Rafael" u="1"/>
        <s v="Evolución del Número de Fallecidos Diarios por COVID-19 por Región a Escala Nacional." u="1"/>
        <s v="Relación entre el Proceso de Vacunación contra COVID-19 y el número de Casos Activos en la comuna de Carahue" u="1"/>
        <s v="Evolución del Proceso de Vacunación contra COVID-19 en la comuna de Putre" u="1"/>
        <s v="Relación entre la Etapa Histórica del Programa Paso a Paso y el número de Casos Activos en la comuna de Canela" u="1"/>
        <s v="Relación entre la Etapa Histórica del Programa Paso a Paso y el número de Casos Activos en la comuna de Temuco" u="1"/>
        <s v="Relación entre la Etapa Histórica del Programa Paso a Paso y progreso del proceso de vacunación (2da dosis) en la comuna de Freirina" u="1"/>
        <s v="Evolución de la Positividad a COVID-19 en la Región de Maule" u="1"/>
        <s v="Etapa Actual del Programa Paso a Paso en la comuna de Río Negro" u="1"/>
        <s v="Etapa Actual del Programa Paso a Paso en la comuna de Río Hurtado" u="1"/>
        <s v="Etapas Históricas del Programa Paso a Paso en la comuna de Primavera" u="1"/>
        <s v="Evolución del Número de Casos Activis de COVID-19 por 1 millón de habitantes en la comuna de El Carmen" u="1"/>
        <s v="Evolución del Número de Fallecidos por COVID-19 por 1 millón de habitantes en la comuna de Cunco" u="1"/>
        <s v="Etapa Actual del Programa Paso a Paso en la comuna de Santa Cruz" u="1"/>
        <s v="Evolución del Número de Fallecidos por COVID-19 por 1 millón de habitantes en la comuna de Pirque" u="1"/>
        <s v="Etapas Históricas del Programa Paso a Paso en la comuna de La Unión" u="1"/>
        <s v="Relación entre la Etapa Histórica del Programa Paso a Paso y el número de Casos Activos en la comuna de Tirúa" u="1"/>
        <s v="Etapa Actual del Programa Paso a Paso en la comuna de Parral" u="1"/>
        <s v="Etapas Históricas del Programa Paso a Paso en la comuna de Dalcahue" u="1"/>
        <s v="Etapas Históricas del Programa Paso a Paso en la comuna de Papudo" u="1"/>
        <s v="Relación entre el Proceso de Vacunación contra COVID-19 y el número de Casos Activos en la comuna de Lautaro" u="1"/>
        <s v="Relación entre la Etapa Histórica del Programa Paso a Paso y progreso del proceso de vacunación (2da dosis) por Región y Comuna a Escala Nacional." u="1"/>
        <s v="Nuevos Casos Confirmados de COVID-19 en la comuna de Quinta Normal" u="1"/>
        <s v="Relación entre la Etapa Histórica del Programa Paso a Paso y progreso del proceso de vacunación (2da dosis) en la comuna de Coronel" u="1"/>
        <s v="Nuevos Casos Confirmados de COVID-19 en la comuna de Florida" u="1"/>
        <s v="Evolución del Número de Fallecidos Diarios por COVID-19 en la Región de Atacama" u="1"/>
        <s v="Relación entre la Etapa Histórica del Programa Paso a Paso y progreso del proceso de vacunación (2da dosis) en la comuna de Quintero" u="1"/>
        <s v="Relación entre la Etapa Histórica del Programa Paso a Paso y progreso del proceso de vacunación (2da dosis) en la comuna de Chimbarongo" u="1"/>
        <s v="Nuevos Casos Confirmados de COVID-19 en la comuna de Huara" u="1"/>
        <s v="Evolución del Número de Casos Activis de COVID-19 por 1 millón de habitantes en la comuna de Las Cabras" u="1"/>
        <s v="Relación entre el Proceso de Vacunación contra COVID-19 y el número de Casos Activos en la comuna de Cauquenes" u="1"/>
        <s v="Nuevos Casos Confirmados de COVID-19 en la comuna de San Ignacio" u="1"/>
        <s v="Nuevos Casos Confirmados de COVID-19 en la comuna de Andacollo" u="1"/>
        <s v="Evolución del Número de Casos Activis de COVID-19 por 1 millón de habitantes en la comuna de Purranque" u="1"/>
        <s v="Etapa Actual del Programa Paso a Paso en la comuna de La Unión" u="1"/>
        <s v="Etapas Históricas del Programa Paso a Paso en la comuna de Vallenar" u="1"/>
        <s v="Evolución del Número de Fallecidos por COVID-19 por 1 millón de habitantes en la comuna de El Monte" u="1"/>
        <s v="Nuevos Casos Confirmados de COVID-19 en la comuna de Concón" u="1"/>
        <s v="Etapa Actual del Programa Paso a Paso en la comuna de La Ligua" u="1"/>
        <s v="Evolución del Número de Casos Activis de COVID-19 por 1 millón de habitantes en la comuna de Panquehue" u="1"/>
        <s v="Evolución del Número de Casos Activis de COVID-19 por 1 millón de habitantes por Comuna en la Región de Tarapacá" u="1"/>
        <s v="Evolución del Número de Casos Activis de COVID-19 por 1 millón de habitantes en la comuna de Tiltil" u="1"/>
        <s v="Relación entre la Positividad a COVID19 y la Vacunación en la Región Metropolitana" u="1"/>
        <s v="Evolución del Número de Fallecidos por COVID-19 por 1 millón de habitantes en la comuna de Curarrehue" u="1"/>
        <s v="Etapa Actual del Programa Paso a Paso en la comuna de Cabildo" u="1"/>
        <s v="Evolución del Proceso de Vacunación contra COVID-19 en la comuna de Quillota" u="1"/>
        <s v="Relación entre la Etapa Histórica del Programa Paso a Paso y el número de Casos Activos en la comuna de Lo Prado" u="1"/>
        <s v="Etapas Históricas del Programa Paso a Paso en la comuna de Teno" u="1"/>
        <s v="Etapas Históricas del Programa Paso a Paso en la comuna de Los Angeles" u="1"/>
        <s v="Evolución del Número de Fallecidos por COVID-19 por 1 millón de habitantes en la comuna de Pitrufquén" u="1"/>
        <s v="Evolución del Proceso de Vacunación contra COVID-19 en la comuna de Pinto" u="1"/>
        <s v="Evolución del Número de Casos Activis de COVID-19 por 1 millón de habitantes en la comuna de Litueche" u="1"/>
        <s v="Evolución del Número de Casos Activis de COVID-19 por 1 millón de habitantes en la comuna de Quillota" u="1"/>
        <s v="Evolución del Número de Fallecidos por COVID-19 por 1 millón de habitantes en la comuna de Nacimiento" u="1"/>
        <s v="Nuevos Casos Confirmados de COVID-19 en la comuna de Tortel" u="1"/>
        <s v="Etapas Históricas del Programa Paso a Paso en la comuna de San Ignacio" u="1"/>
        <s v="Relación entre el Proceso de Vacunación contra COVID-19 y el número de Casos Activos en la comuna de San Joaquín" u="1"/>
        <s v="Nuevos Casos Confirmados de COVID-19 en la comuna de Catemu" u="1"/>
        <s v="Evolución del Número de Fallecidos por COVID-19 por 1 millón de habitantes en la comuna de Arica" u="1"/>
        <s v="Relación entre la Etapa Histórica del Programa Paso a Paso y el número de Casos Activos en la comuna de Placilla" u="1"/>
        <s v="Evolución del Proceso de Vacunación contra COVID-19 en la comuna de Isla de Maipo" u="1"/>
        <s v="Relación entre la Etapa Histórica del Programa Paso a Paso y el número de Casos Activos en la comuna de Graneros" u="1"/>
        <s v="Evolución del Número de Casos Activis de COVID-19 por 1 millón de habitantes en la comuna de Chanco" u="1"/>
        <s v="Etapa Actual del Programa Paso a Paso en la comuna de Rauco" u="1"/>
        <s v="Etapas Históricas del Programa Paso a Paso en la comuna de Graneros" u="1"/>
        <s v="Evolución del Número de Fallecidos por COVID-19 por 1 millón de habitantes por Comuna en la Región de Ñuble" u="1"/>
        <s v="Relación entre el Proceso de Vacunación contra COVID-19 y el número de Casos Activos en la comuna de Tierra Amarilla" u="1"/>
        <s v="Evolución del Proceso de Vacunación contra COVID-19 en la comuna de Puerto Varas" u="1"/>
        <s v="Relación entre la Etapa Histórica del Programa Paso a Paso y el número de Casos Activos en la comuna de Rengo" u="1"/>
        <s v="Relación entre el Proceso de Vacunación contra COVID-19 y el número de Casos Activos en la comuna de Panguipulli" u="1"/>
        <s v="Nuevos Casos Confirmados de COVID-19 en la comuna de Santiago" u="1"/>
        <s v="Nuevos Casos Confirmados de COVID-19 en la comuna de Mariquina" u="1"/>
        <s v="Nuevos Casos Confirmados de COVID-19 en la comuna de Hijuelas" u="1"/>
        <s v="Etapa Actual del Programa Paso a Paso en la comuna de Cochamó" u="1"/>
        <s v="Etapas Históricas del Programa Paso a Paso en la comuna de Santa María" u="1"/>
        <s v="Evolución del Proceso de Vacunación contra COVID-19 en la comuna de La Reina" u="1"/>
        <s v="Evolución del Número de Fallecidos por COVID-19 por 1 millón de habitantes en la comuna de Calera" u="1"/>
        <s v="Evolución del Número de Casos Activis de COVID-19 por 1 millón de habitantes en la comuna de Maule" u="1"/>
        <s v="Etapas Históricas del Programa Paso a Paso en la comuna de Las Condes" u="1"/>
        <s v="Evolución del Número de Fallecidos Diarios por COVID-19 en la Región de Coquimbo" u="1"/>
        <s v="Relación entre la Etapa Histórica del Programa Paso a Paso y progreso del proceso de vacunación (2da dosis) en la comuna de Punitaqui" u="1"/>
        <s v="Evolución del Proceso de Vacunación contra COVID-19 en la comuna de Colchane" u="1"/>
        <s v="Relación entre la Etapa Histórica del Programa Paso a Paso y el número de Casos Activos en la comuna de Monte Patria" u="1"/>
        <s v="Evolución del Número de Fallecidos por COVID-19 por 1 millón de habitantes en la comuna de Puerto Montt" u="1"/>
        <s v="Nuevos Casos Confirmados de COVID-19 en la comuna de Sagrada Familia" u="1"/>
        <s v="Relación entre la Etapa Histórica del Programa Paso a Paso y el número de Casos Activos en la comuna de Los Andes" u="1"/>
        <s v="Evolución del Proceso de Vacunación contra COVID-19 en la comuna de Fresia" u="1"/>
        <s v="Evolución del Número de Fallecidos por COVID-19 por 1 millón de habitantes en la comuna de Futrono" u="1"/>
        <s v="Relación entre la Etapa Histórica del Programa Paso a Paso y el número de Casos Activos en la comuna de San Fernando" u="1"/>
        <s v="Evolución del Número de Fallecidos por COVID-19 por 1 millón de habitantes en la comuna de Chonchi" u="1"/>
        <s v="Evolución del Número de Fallecidos por COVID-19 por 1 millón de habitantes en la comuna de San Nicolás" u="1"/>
        <s v="Relación entre el Proceso de Vacunación contra COVID-19 y el número de Casos Activos en la comuna de Iquique" u="1"/>
        <s v="Etapas Históricas del Programa Paso a Paso en la comuna de Calle Larga" u="1"/>
        <s v="Evolución del Número de Fallecidos por COVID-19 por 1 millón de habitantes en la comuna de Corral" u="1"/>
        <s v="Relación entre la Positividad a COVID19 y la Vacunación en la Región del Biobío" u="1"/>
        <s v="Evolución del Número de Fallecidos por COVID-19 por 1 millón de habitantes en la comuna de Paredones" u="1"/>
        <s v="Relación entre el Proceso de Vacunación contra COVID-19 y el número de Casos Activos en la comuna de Curicó" u="1"/>
        <s v="Relación entre la Etapa Histórica del Programa Paso a Paso y el número de Casos Activos en la comuna de La Pintana" u="1"/>
        <s v="Etapas Históricas del Programa Paso a Paso en la comuna de Máfil" u="1"/>
        <s v="Relación entre la Etapa Histórica del Programa Paso a Paso y el número de Casos Activos en la comuna de San Nicolás" u="1"/>
        <s v="Número de Exámenes PCR realizados acumulados en la Región de Aysén" u="1"/>
        <s v="Evolución del Número de Casos Activis de COVID-19 por 1 millón de habitantes en la comuna de Frutillar" u="1"/>
        <s v="Etapa Actual del Programa Paso a Paso en la comuna de Los Muermos" u="1"/>
        <s v="Evolución del Proceso de Vacunación contra COVID-19 en la comuna de Diego de Almagro" u="1"/>
        <s v="Evolución del Número de Casos Activis de COVID-19 por 1 millón de habitantes en la comuna de Laguna Blanca" u="1"/>
        <s v="Evolución del Número de Casos Activis de COVID-19 por 1 millón de habitantes en la comuna de Diego de Almagro" u="1"/>
        <s v="Relación entre la Etapa Histórica del Programa Paso a Paso y progreso del proceso de vacunación (2da dosis) en la comuna de Puqueldón" u="1"/>
        <s v="Relación entre el Proceso de Vacunación contra COVID-19 y el número de Casos Activos en la comuna de El Tabo" u="1"/>
        <s v="Nuevos Casos Confirmados de COVID-19 en la comuna de Calama" u="1"/>
        <s v="Evolución del Número de Fallecidos por COVID-19 por 1 millón de habitantes en la comuna de Coquimbo" u="1"/>
        <s v="Relación entre el Proceso de Vacunación contra COVID-19 y el número de Casos Activos por Comuna en la Región de Los Ríos" u="1"/>
        <s v="Número de Exámenes PCR realizados acumulados en la Región de Ñuble" u="1"/>
        <s v="Etapas Históricas del Programa Paso a Paso en la comuna de Chillán Viejo" u="1"/>
        <s v="Evolución del Proceso de Vacunación contra COVID-19 en la comuna de Navidad" u="1"/>
        <s v="Etapa Actual del Programa Paso a Paso en la comuna de La Higuera" u="1"/>
        <s v="Relación entre la Etapa Histórica del Programa Paso a Paso y progreso del proceso de vacunación (2da dosis) en la comuna de Huasco" u="1"/>
        <s v="Evolución de la disponibilidad y utilización de Residencias Sanirarias para COVID19 en la Región de Aysén" u="1"/>
        <s v="Relación entre la Etapa Histórica del Programa Paso a Paso y el número de Casos Activos en la comuna de Angol" u="1"/>
        <s v="Relación entre el Proceso de Vacunación contra COVID-19 y el número de Casos Activos en la comuna de La Reina" u="1"/>
        <s v="Etapas Históricas del Programa Paso a Paso en la comuna de Curarrehue" u="1"/>
        <s v="Nuevos Casos Confirmados de COVID-19 en la comuna de Pedro Aguirre Cerda" u="1"/>
        <s v="Evolución del Número de Fallecidos por COVID-19 por 1 millón de habitantes en la comuna de Paillaco" u="1"/>
        <s v="Evolución de la Positividad a COVID-19 en la Región de Valparaíso" u="1"/>
        <s v="Relación entre la Etapa Histórica del Programa Paso a Paso y progreso del proceso de vacunación (2da dosis) en la comuna de Pumanque" u="1"/>
        <s v="Nuevos Casos Confirmados de COVID-19 en la comuna de Lago Verde" u="1"/>
        <s v="Evolución del Número de Fallecidos por COVID-19 por 1 millón de habitantes en la comuna de Vilcún" u="1"/>
        <s v="Etapa Actual del Programa Paso a Paso en la comuna de Portezuelo" u="1"/>
        <s v="Etapas Históricas del Programa Paso a Paso en la comuna de San Rosendo" u="1"/>
        <s v="Evolución del Proceso de Vacunación contra COVID-19 en la comuna de Ránquil" u="1"/>
        <s v="Evolución del Número de Fallecidos por COVID-19 por 1 millón de habitantes en la comuna de Curepto" u="1"/>
        <s v="Relación entre la Etapa Histórica del Programa Paso a Paso y el número de Casos Activos en la comuna de Lebu" u="1"/>
        <s v="Evolución del Número de Casos Activis de COVID-19 por 1 millón de habitantes por Comuna en la Región de Arica y Parinacota" u="1"/>
        <s v="Relación entre la Etapa Histórica del Programa Paso a Paso y progreso del proceso de vacunación (2da dosis) en la comuna de Collipulli" u="1"/>
        <s v="Evolución del Proceso de Vacunación contra COVID-19 en la comuna de Mariquina" u="1"/>
        <s v="Evolución del Número de Casos Activis de COVID-19 por 1 millón de habitantes en la comuna de Vilcún" u="1"/>
        <s v="Evolución del Número de Fallecidos por COVID-19 por 1 millón de habitantes en la comuna de Lonquimay" u="1"/>
        <s v="Etapas Históricas del Programa Paso a Paso en la comuna de Lago Verde" u="1"/>
        <s v="Etapas Históricas del Programa Paso a Paso en la comuna de San José de Maipo" u="1"/>
        <s v="Etapas Históricas del Programa Paso a Paso en la comuna de María Pinto" u="1"/>
        <s v="Etapa Actual del Programa Paso a Paso en la comuna de La Pintana" u="1"/>
        <s v="Etapa Actual del Programa Paso a Paso en la comuna de Fresia" u="1"/>
        <s v="Etapa Actual del Programa Paso a Paso en la comuna de Osorno" u="1"/>
        <s v="Relación entre la Etapa Histórica del Programa Paso a Paso y el número de Casos Activos en la comuna de Pelarco" u="1"/>
        <s v="Evolución del Número de Casos Activis de COVID-19 por 1 millón de habitantes en la comuna de La Serena" u="1"/>
        <s v="Etapas Históricas del Programa Paso a Paso en la comuna de Nancagua" u="1"/>
        <s v="Etapas Históricas del Programa Paso a Paso en la comuna de Providencia" u="1"/>
        <s v="Relación entre el Proceso de Vacunación contra COVID-19 y el número de Casos Activos en la comuna de Lanco" u="1"/>
        <s v="Evolución del Número de Casos Activis de COVID-19 por 1 millón de habitantes por Comuna en la Región de Ñuble" u="1"/>
        <s v="Etapas Históricas del Programa Paso a Paso en la comuna de Pitrufquén" u="1"/>
        <s v="Evolución del Proceso de Vacunación contra COVID-19 en la comuna de San Vicente" u="1"/>
        <s v="Evolución del Proceso de Vacunación contra COVID-19 por Comuna en la Región de Ñuble" u="1"/>
        <s v="Evolución del Número de Casos Activis de COVID-19 por 1 millón de habitantes en la comuna de Ñiquén" u="1"/>
        <s v="Nuevos Casos Confirmados de COVID-19 en la comuna de Requínoa" u="1"/>
        <s v="Relación entre la Etapa Histórica del Programa Paso a Paso y progreso del proceso de vacunación (2da dosis) en la comuna de San Fabián" u="1"/>
        <s v="Evolución del Número de Casos Activis de COVID-19 por 1 millón de habitantes en la comuna de Colina" u="1"/>
        <s v="Relación entre el Proceso de Vacunación contra COVID-19 y el número de Casos Activos en la comuna de Cochrane" u="1"/>
        <s v="Relación entre la Etapa Histórica del Programa Paso a Paso y el número de Casos Activos en la comuna de Conchalí" u="1"/>
        <s v="Etapa Actual del Programa Paso a Paso en la comuna de Mariquina" u="1"/>
        <s v="Evolución del Proceso de Vacunación contra COVID-19 en la comuna de Puerto Montt" u="1"/>
        <s v="Relación entre el Proceso de Vacunación contra COVID-19 y el número de Casos Activos en la comuna de Cartagena" u="1"/>
        <s v="Relación entre la Etapa Histórica del Programa Paso a Paso y progreso del proceso de vacunación (2da dosis) en la comuna de Litueche" u="1"/>
        <s v="Evolución del Número de Fallecidos por COVID-19 por 1 millón de habitantes en la comuna de Cabo de Hornos" u="1"/>
        <s v="Relación entre la Etapa Histórica del Programa Paso a Paso y progreso del proceso de vacunación (2da dosis) en la comuna de San Pablo" u="1"/>
        <s v="Etapa Actual del Programa Paso a Paso en la comuna de La Estrella" u="1"/>
        <s v="Evolución del Proceso de Vacunación contra COVID-19 en la comuna de Quintero" u="1"/>
        <s v="Etapa Actual del Programa Paso a Paso en la comuna de Machalí" u="1"/>
        <s v="Etapas Históricas del Programa Paso a Paso en la comuna de Rancagua" u="1"/>
        <s v="Evolución del Número de Casos Activis de COVID-19 por 1 millón de habitantes en la comuna de Quintero" u="1"/>
        <s v="Evolución del Número de Casos Activis de COVID-19 por 1 millón de habitantes en la comuna de Pelluhue" u="1"/>
        <s v="Relación entre la Etapa Histórica del Programa Paso a Paso y el número de Casos Activos en la comuna de Talagante" u="1"/>
        <s v="Nuevos Casos Confirmados de COVID-19 en la comuna de Galvarino" u="1"/>
        <s v="Número de Exámenes PCR realizados por mes en la Región de Antofagasta" u="1"/>
        <s v="Evolución del Número de Casos Activis de COVID-19 por 1 millón de habitantes en la comuna de Molina" u="1"/>
        <s v="Evolución del Número de Casos Activis de COVID-19 por 1 millón de habitantes en la comuna de Requínoa" u="1"/>
        <s v="Evolución del Número de Casos Activis de COVID-19 por 1 millón de habitantes en la comuna de Valparaíso" u="1"/>
        <s v="Nuevos Casos Confirmados de COVID-19 en la comuna de Alto Biobío" u="1"/>
        <s v="Evolución de la disponibilidad y utilización de Residencias Sanirarias para COVID19 en la Región de Los Lagos" u="1"/>
        <s v="Evolución del Número de Casos Activis de COVID-19 por 1 millón de habitantes en la comuna de Carahue" u="1"/>
        <s v="Nuevos Casos Confirmados de COVID-19 en la comuna de Romeral" u="1"/>
        <s v="Etapa Actual del Programa Paso a Paso en la comuna de Graneros" u="1"/>
        <s v="Relación entre la Etapa Histórica del Programa Paso a Paso y progreso del proceso de vacunación (2da dosis) en la comuna de Peñaflor" u="1"/>
        <s v="Relación entre el Proceso de Vacunación contra COVID-19 y el número de Casos Activos en la comuna de Quilleco" u="1"/>
        <s v="Relación entre la Etapa Histórica del Programa Paso a Paso y progreso del proceso de vacunación (2da dosis) en la comuna de Olivar" u="1"/>
        <s v="Relación entre la Etapa Histórica del Programa Paso a Paso y progreso del proceso de vacunación (2da dosis) en la comuna de Purranque" u="1"/>
        <s v="Etapa Actual del Programa Paso a Paso en la comuna de Paredones" u="1"/>
        <s v="Relación entre el Proceso de Vacunación contra COVID-19 y el número de Casos Activos en la comuna de Queilén" u="1"/>
        <s v="Etapa Actual del Programa Paso a Paso en la comuna de Vichuquén" u="1"/>
        <s v="Evolución del Número de Casos Activis de COVID-19 por 1 millón de habitantes en la comuna de Maipú" u="1"/>
        <s v="Relación entre la Etapa Histórica del Programa Paso a Paso y progreso del proceso de vacunación (2da dosis) en la comuna de Huara" u="1"/>
        <s v="Relación entre el Proceso de Vacunación contra COVID-19 y el número de Casos Activos en la comuna de Malloa" u="1"/>
        <s v="Relación entre la Etapa Histórica del Programa Paso a Paso y el número de Casos Activos en la comuna de Cerrillos" u="1"/>
        <s v="Nuevos Casos Confirmados de COVID-19 en la comuna de Río Hurtado" u="1"/>
        <s v="Etapas Históricas del Programa Paso a Paso en la comuna de Hualpén" u="1"/>
        <s v="Número de Exámenes PCR realizados por mes en la Región de La Araucanía" u="1"/>
        <s v="Relación entre la Etapa Histórica del Programa Paso a Paso y el número de Casos Activos en la comuna de Teno" u="1"/>
        <s v="Relación entre la Etapa Histórica del Programa Paso a Paso y el número de Casos Activos en la comuna de San Pedro de Atacama" u="1"/>
        <s v="Relación entre la Etapa Histórica del Programa Paso a Paso y progreso del proceso de vacunación (2da dosis) en la comuna de San Rosendo" u="1"/>
        <s v="Etapas Históricas del Programa Paso a Paso por Comuna en la Región de La Araucanía" u="1"/>
        <s v="Relación entre la Etapa Histórica del Programa Paso a Paso y el número de Casos Activos en la comuna de O'Higgins" u="1"/>
        <s v="Evolución del Número de Casos Activis de COVID-19 por 1 millón de habitantes en la comuna de El Tabo" u="1"/>
        <s v="Relación entre la Etapa Histórica del Programa Paso a Paso y el número de Casos Activos en la comuna de Llanquihue" u="1"/>
        <s v="Nuevos Casos Confirmados de COVID-19 en la comuna de La Serena" u="1"/>
        <s v="Nuevos Casos Confirmados de COVID-19 en la comuna de Villa Alemana" u="1"/>
        <s v="Evolución del Número de Fallecidos Diarios por COVID-19 en la Región de Los Lagos" u="1"/>
        <s v="Evolución del Número de Fallecidos por COVID-19 por 1 millón de habitantes en la comuna de Quilpué" u="1"/>
        <s v="Evolución del Proceso de Vacunación contra COVID-19 en la comuna de Llaillay" u="1"/>
        <s v="Evolución del Número de Casos Activis de COVID-19 por 1 millón de habitantes en la comuna de La Reina" u="1"/>
        <s v="Etapa Actual del Programa Paso a Paso en la comuna de Angol" u="1"/>
        <s v="Etapa Actual del Programa Paso a Paso en la comuna de Peñaflor" u="1"/>
        <s v="Relación entre la Etapa Histórica del Programa Paso a Paso y el número de Casos Activos en la comuna de Pemuco" u="1"/>
        <s v="Relación entre la Etapa Histórica del Programa Paso a Paso y el número de Casos Activos en la comuna de Rinconada" u="1"/>
        <s v="Etapas Históricas del Programa Paso a Paso en la comuna de Villa Alegre" u="1"/>
        <s v="Evolución del Número de Casos Activis de COVID-19 por 1 millón de habitantes en la comuna de Quinta Normal" u="1"/>
        <s v="Etapa Actual del Programa Paso a Paso en la comuna de Chaitén" u="1"/>
        <s v="Etapa Actual del Programa Paso a Paso en la comuna de Peralillo" u="1"/>
        <s v="Relación entre la Etapa Histórica del Programa Paso a Paso y progreso del proceso de vacunación (2da dosis) en la comuna de Paredones" u="1"/>
        <s v="Etapa Actual del Programa Paso a Paso en la comuna de Coelemu" u="1"/>
        <s v="Etapa Actual del Programa Paso a Paso en la comuna de Teno" u="1"/>
        <s v="Evolución del Proceso de Vacunación contra COVID-19 en la comuna de Laja" u="1"/>
        <s v="Etapas Históricas del Programa Paso a Paso en la comuna de Yumbel" u="1"/>
        <s v="Relación entre la Etapa Histórica del Programa Paso a Paso y progreso del proceso de vacunación (2da dosis) en la comuna de Chaitén" u="1"/>
        <s v="Etapa Actual del Programa Paso a Paso en la comuna de Litueche" u="1"/>
        <s v="Evolución del Proceso de Vacunación contra COVID-19 en la comuna de Curacaví" u="1"/>
        <s v="Evolución del Proceso de Vacunación contra COVID-19 en la comuna de Empedrado" u="1"/>
        <s v="Relación entre la Etapa Histórica del Programa Paso a Paso y el número de Casos Activos en la comuna de Empedrado" u="1"/>
        <s v="Etapas Históricas del Programa Paso a Paso en la comuna de Peñaflor" u="1"/>
        <s v="Evolución del Número de Fallecidos por COVID-19 por 1 millón de habitantes en la comuna de Buin" u="1"/>
        <s v="Evolución del Número de Fallecidos por COVID-19 por 1 millón de habitantes en la comuna de Isla de Pascua" u="1"/>
        <s v="Evolución del Proceso de Vacunación contra COVID-19 en la comuna de Cartagena" u="1"/>
        <s v="Relación entre la Etapa Histórica del Programa Paso a Paso y progreso del proceso de vacunación (2da dosis) en la comuna de Conchalí" u="1"/>
        <s v="Etapa Actual del Programa Paso a Paso en la comuna de Cunco" u="1"/>
        <s v="Número de Exámenes PCR realizados mensualmente en la Región de Los Lagos" u="1"/>
        <s v="Relación entre la Etapa Histórica del Programa Paso a Paso y el número de Casos Activos en la comuna de San Miguel" u="1"/>
        <s v="Relación entre la Etapa Histórica del Programa Paso a Paso y el número de Casos Activos en la comuna de Padre Hurtado" u="1"/>
        <s v="Evolución de la disponibilidad y utilización de Residencias Sanirarias para COVID19 en la Región de Arica y Parinacota" u="1"/>
        <s v="Relación entre el Proceso de Vacunación contra COVID-19 y el número de Casos Activos en la comuna de Paiguano" u="1"/>
        <s v="Relación entre la Etapa Histórica del Programa Paso a Paso y progreso del proceso de vacunación (2da dosis) en la comuna de General Lagos" u="1"/>
        <s v="Relación entre la Etapa Histórica del Programa Paso a Paso y el número de Casos Activos en la comuna de María Pinto" u="1"/>
        <s v="Relación entre la Etapa Histórica del Programa Paso a Paso y progreso del proceso de vacunación (2da dosis) en la comuna de Salamanca" u="1"/>
        <s v="Evolución del Número de Fallecidos por COVID-19 por 1 millón de habitantes en la comuna de Pucón" u="1"/>
        <s v="Evolución de la disponibilidad y utilización de Residencias Sanirarias para COVID19 en la Región de Ñuble" u="1"/>
        <s v="Relación entre la Etapa Histórica del Programa Paso a Paso y progreso del proceso de vacunación (2da dosis) en la comuna de Panquehue" u="1"/>
        <s v="Evolución del Proceso de Vacunación contra COVID-19 en la comuna de Doñihue" u="1"/>
        <s v="Relación entre la Positividad a COVID19 y la Vacunación en la Región de Atacama" u="1"/>
        <s v="Evolución del Número de Fallecidos por COVID-19 por 1 millón de habitantes en la comuna de Los Lagos" u="1"/>
        <s v="Evolución del Número de Fallecidos por COVID-19 por 1 millón de habitantes en la comuna de Marchihue" u="1"/>
        <s v="Evolución del Proceso de Vacunación contra COVID-19 en la comuna de Isla de Pascua" u="1"/>
        <s v="Evolución del Número de Fallecidos por COVID-19 por 1 millón de habitantes en la comuna de La Reina" u="1"/>
        <s v="Relación entre la Etapa Histórica del Programa Paso a Paso y el número de Casos Activos en la comuna de Colbún" u="1"/>
        <s v="Número de Exámenes PCR realizados mensualmente en la Región de Atacama" u="1"/>
        <s v="Evolución del Proceso de Vacunación contra COVID-19 en la comuna de Treguaco" u="1"/>
        <s v="Etapa Actual del Programa Paso a Paso en la comuna de Lota" u="1"/>
        <s v="Etapas Históricas del Programa Paso a Paso en la comuna de Lo Prado" u="1"/>
        <s v="Relación entre la Etapa Histórica del Programa Paso a Paso y progreso del proceso de vacunación (2da dosis) en la comuna de Ercilla" u="1"/>
        <s v="Nuevos Casos Confirmados de COVID-19 en la comuna de Putre" u="1"/>
        <s v="Evolución del Proceso de Vacunación contra COVID-19 en la comuna de Pencahue" u="1"/>
        <s v="Evolución del Número de Casos Confirmados con COVID-19 para la Región de Los Lagos" u="1"/>
        <s v="Evolución del Número de Fallecidos por COVID-19 por 1 millón de habitantes en la comuna de Renaico" u="1"/>
        <s v="Relación entre el Proceso de Vacunación contra COVID-19 y el número de Casos Activos en la comuna de Maule" u="1"/>
        <s v="Relación entre la Etapa Histórica del Programa Paso a Paso y el número de Casos Activos en la comuna de Lautaro" u="1"/>
        <s v="Evolución del Número de Fallecidos por COVID-19 por 1 millón de habitantes en la comuna de La Cruz" u="1"/>
        <s v="Relación entre Casos Confirmados de COVID-19 y Variación Diaria de Casos Activos en la Región de Valparaíso" u="1"/>
        <s v="Evolución del Proceso de Vacunación contra COVID-19 en la comuna de Quillón" u="1"/>
        <s v="Evolución del Número de Casos Confirmados con COVID-19 para la Región de Aysén" u="1"/>
        <s v="Evolución del Número de Casos Activis de COVID-19 por 1 millón de habitantes por Comuna en la Región de La Araucanía" u="1"/>
        <s v="Nuevos Casos Confirmados de COVID-19 en la comuna de Negrete" u="1"/>
        <s v="Etapas Históricas del Programa Paso a Paso en la comuna de Padre Hurtado" u="1"/>
        <s v="Evolución del Proceso de Vacunación contra COVID-19 en la comuna de Olmué" u="1"/>
        <s v="Etapa Actual del Programa Paso a Paso en la comuna de Ancud" u="1"/>
        <s v="Nuevos Casos Confirmados de COVID-19 en la comuna de Caldera" u="1"/>
        <s v="Etapa Actual del Programa Paso a Paso en la comuna de San Pedro de Atacama" u="1"/>
        <s v="Relación entre la Etapa Histórica del Programa Paso a Paso y el número de Casos Activos en la comuna de Cunco" u="1"/>
        <s v="Nuevos Casos Confirmados de COVID-19 en la comuna de O'Higgins" u="1"/>
        <s v="Etapas Históricas del Programa Paso a Paso en la comuna de Pica" u="1"/>
        <s v="Etapas Históricas del Programa Paso a Paso en la comuna de Natales" u="1"/>
        <s v="Evolución del Número de Casos Activis de COVID-19 por 1 millón de habitantes en la comuna de Los Andes" u="1"/>
        <s v="Relación entre el Proceso de Vacunación contra COVID-19 y el número de Casos Activos en la comuna de Coronel" u="1"/>
        <s v="Etapas Históricas del Programa Paso a Paso en la comuna de El Quisco" u="1"/>
        <s v="Relación entre la Etapa Histórica del Programa Paso a Paso y progreso del proceso de vacunación (2da dosis) en la comuna de Petorca" u="1"/>
        <s v="Relación entre la Etapa Histórica del Programa Paso a Paso y progreso del proceso de vacunación (2da dosis) en la comuna de Cartagena" u="1"/>
        <s v="Nuevos Casos Confirmados de COVID-19 en la comuna de Curacaví" u="1"/>
        <s v="Etapas Históricas del Programa Paso a Paso en la comuna de Pemuco" u="1"/>
        <s v="Nuevos Casos Confirmados de COVID-19 en la comuna de Cartagena" u="1"/>
        <s v="Nuevos Casos Confirmados de COVID-19 en la comuna de Frutillar" u="1"/>
        <s v="Etapas Históricas del Programa Paso a Paso en la comuna de Florida" u="1"/>
        <s v="Evolución del Número de Fallecidos por COVID-19 por 1 millón de habitantes en la comuna de Cañete" u="1"/>
        <s v="Evolución del Número de Casos Activis de COVID-19 por 1 millón de habitantes en la comuna de Peñalolén" u="1"/>
        <s v="Relación entre la Etapa Histórica del Programa Paso a Paso y progreso del proceso de vacunación (2da dosis) en la comuna de Victoria" u="1"/>
        <s v="Nuevos Casos Confirmados de COVID-19 en la comuna de Tocopilla" u="1"/>
        <s v="Etapas Históricas del Programa Paso a Paso en la comuna de Río Hurtado" u="1"/>
        <s v="Relación entre el Proceso de Vacunación contra COVID-19 y el número de Casos Activos por Región y Comuna a Escala Nacional." u="1"/>
        <s v="Evolución del Proceso de Vacunación contra COVID-19 en la comuna de Constitución" u="1"/>
        <s v="Relación entre la Etapa Histórica del Programa Paso a Paso y el número de Casos Activos en la comuna de Ñiquén" u="1"/>
        <s v="Etapas Históricas del Programa Paso a Paso en la comuna de San Carlos" u="1"/>
        <s v="Relación entre el Proceso de Vacunación contra COVID-19 y el número de Casos Activos en la comuna de Nueva Imperial" u="1"/>
        <s v="Etapas Históricas del Programa Paso a Paso en la comuna de Temuco" u="1"/>
        <s v="Relación entre la Positividad a COVID19 y la Vacunación en la Región de Coquimbo" u="1"/>
        <s v="Evolución del Número de Fallecidos por COVID-19 por 1 millón de habitantes en la comuna de Cauquenes" u="1"/>
        <s v="Evolución del Número de Casos Activis de COVID-19 por 1 millón de habitantes por Comuna en la Región de Atacama" u="1"/>
        <s v="Evolución del Número de Fallecidos por COVID-19 por 1 millón de habitantes en la comuna de San Pedro de Atacama" u="1"/>
        <s v="Relación entre la Etapa Histórica del Programa Paso a Paso y progreso del proceso de vacunación (2da dosis) en la comuna de Nueva Imperial" u="1"/>
        <s v="Evolución del Proceso de Vacunación contra COVID-19 en la comuna de Los Sauces" u="1"/>
        <s v="Evolución del Número de Casos Activis de COVID-19 por 1 millón de habitantes en la comuna de Ñuñoa" u="1"/>
        <s v="Evolución del Proceso de Vacunación contra COVID-19 en la comuna de Sierra Gorda" u="1"/>
        <s v="Evolución del Número de Fallecidos por COVID-19 por 1 millón de habitantes en la comuna de Alto Hospicio" u="1"/>
        <s v="Etapas Históricas del Programa Paso a Paso en la comuna de Talca" u="1"/>
        <s v="Relación entre la Etapa Histórica del Programa Paso a Paso y el número de Casos Activos en la comuna de Peñaflor" u="1"/>
        <s v="Evolución del Número de Casos Activis de COVID-19 por 1 millón de habitantes en la comuna de Codegua" u="1"/>
        <s v="Evolución del Número de Casos Activis de COVID-19 por 1 millón de habitantes en la comuna de Quilaco" u="1"/>
        <s v="Evolución del Proceso de Vacunación contra COVID-19 por Comuna en la Región de O'Higgins" u="1"/>
        <s v="Evolución del Número de Casos Activis de COVID-19 por 1 millón de habitantes en la comuna de Nacimiento" u="1"/>
        <s v="Relación entre la Etapa Histórica del Programa Paso a Paso y el número de Casos Activos por Comuna en la Región de Arica y Parinacota" u="1"/>
        <s v="Evolución del Número de Fallecidos por COVID-19 por 1 millón de habitantes en la comuna de Constitución" u="1"/>
        <s v="Evolución del Proceso de Vacunación contra COVID-19 en la comuna de Quinchao" u="1"/>
        <s v="Relación entre la Etapa Histórica del Programa Paso a Paso y el número de Casos Activos en la comuna de Rancagua" u="1"/>
        <s v="Relación entre la Etapa Histórica del Programa Paso a Paso y progreso del proceso de vacunación (2da dosis) en la comuna de Pucón" u="1"/>
        <s v="Etapas Históricas del Programa Paso a Paso en la comuna de Illapel" u="1"/>
        <s v="Etapas Históricas del Programa Paso a Paso en la comuna de San Nicolás" u="1"/>
        <s v="Evolución del Número de Fallecidos por COVID-19 por 1 millón de habitantes en la comuna de Pinto" u="1"/>
        <s v="Evolución del Número de Fallecidos por COVID-19 por 1 millón de habitantes en la comuna de Talcahuano" u="1"/>
        <s v="Relación entre la Etapa Histórica del Programa Paso a Paso y progreso del proceso de vacunación (2da dosis) en la comuna de Caldera" u="1"/>
        <s v="Relación entre el Proceso de Vacunación contra COVID-19 y el número de Casos Activos por Comuna en la Región de Maule" u="1"/>
        <s v="Evolución del Número de Casos Activis de COVID-19 por 1 millón de habitantes en la comuna de Juan Fernández" u="1"/>
        <s v="Relación entre la Etapa Histórica del Programa Paso a Paso y progreso del proceso de vacunación (2da dosis) por Comuna en la Región de Valparaíso" u="1"/>
        <s v="Nuevos Casos Confirmados de COVID-19 en la comuna de Mejillones" u="1"/>
        <s v="Relación entre la Etapa Histórica del Programa Paso a Paso y progreso del proceso de vacunación (2da dosis) en la comuna de Timaukel" u="1"/>
        <s v="Evolución del Número de Fallecidos Diarios por COVID-19 en la Región de Ñuble" u="1"/>
        <s v="Evolución del Proceso de Vacunación contra COVID-19 en la comuna de Los Alamos" u="1"/>
        <s v="Relación entre la Etapa Histórica del Programa Paso a Paso y progreso del proceso de vacunación (2da dosis) en la comuna de Laja" u="1"/>
        <s v="Evolución del Proceso de Vacunación contra COVID-19 en la comuna de Paine" u="1"/>
        <s v="Relación entre el Proceso de Vacunación contra COVID-19 y el número de Casos Activos en la comuna de Río Claro" u="1"/>
        <s v="Relación entre el Proceso de Vacunación contra COVID-19 y el número de Casos Activos en la comuna de San Pablo" u="1"/>
        <s v="Evolución del Número de Casos Activis de COVID-19 por 1 millón de habitantes en la comuna de Porvenir" u="1"/>
        <s v="Etapas Históricas del Programa Paso a Paso en la comuna de Toltén" u="1"/>
        <s v="Evolución del Número de Casos Activis de COVID-19 por 1 millón de habitantes en la comuna de Río Ibáñez" u="1"/>
        <s v="Evolución del Número de Casos Confirmados con COVID-19 para la Región del Biobío" u="1"/>
        <s v="Relación entre la Etapa Histórica del Programa Paso a Paso y progreso del proceso de vacunación (2da dosis) en la comuna de Talagante" u="1"/>
        <s v="Evolución del Número de Casos Activis de COVID-19 por 1 millón de habitantes en la comuna de Macul" u="1"/>
        <s v="Relación entre el Proceso de Vacunación contra COVID-19 y el número de Casos Activos en la comuna de Los Andes" u="1"/>
        <s v="Relación entre la Etapa Histórica del Programa Paso a Paso y el número de Casos Activos en la comuna de Santa Bárbara" u="1"/>
        <s v="Relación entre la Etapa Histórica del Programa Paso a Paso y progreso del proceso de vacunación (2da dosis) en la comuna de Romeral" u="1"/>
        <s v="Relación entre la Etapa Histórica del Programa Paso a Paso y el número de Casos Activos en la comuna de Tocopilla" u="1"/>
        <s v="Evolución del Número de Fallecidos por COVID-19 por 1 millón de habitantes en la comuna de Sierra Gorda" u="1"/>
        <s v="Evolución del Número de Fallecidos por COVID-19 por 1 millón de habitantes por Comuna en la Región de O'Higgins" u="1"/>
        <s v="Evolución del Proceso de Vacunación contra COVID-19 en la comuna de Coihueco" u="1"/>
        <s v="Relación entre la Etapa Histórica del Programa Paso a Paso y el número de Casos Activos en la comuna de Pumanque" u="1"/>
        <s v="Relación entre la Etapa Histórica del Programa Paso a Paso y el número de Casos Activos en la comuna de Melipeuco" u="1"/>
        <s v="Etapas Históricas del Programa Paso a Paso en la comuna de Osorno" u="1"/>
        <s v="Evolución del Proceso de Vacunación contra COVID-19 en la comuna de Vicuña" u="1"/>
        <s v="Evolución del Proceso de Vacunación contra COVID-19 en la comuna de Cerrillos" u="1"/>
        <s v="Evolución del Número de Fallecidos por COVID-19 por 1 millón de habitantes en la comuna de Coelemu" u="1"/>
        <s v="Evolución del Número de Fallecidos por COVID-19 por 1 millón de habitantes en la comuna de Independencia" u="1"/>
        <s v="Evolución del Proceso de Vacunación contra COVID-19 en la comuna de Malloa" u="1"/>
        <s v="Relación entre el Proceso de Vacunación contra COVID-19 y el número de Casos Activos en la comuna de Torres del Paine" u="1"/>
        <s v="Etapas Históricas del Programa Paso a Paso en la comuna de Cisnes" u="1"/>
        <s v="Nuevos Casos Confirmados de COVID-19 en la comuna de Tierra Amarilla" u="1"/>
        <s v="Número de Exámenes PCR realizados por mes en la Región de Valparaíso" u="1"/>
        <s v="Etapas Históricas del Programa Paso a Paso en la comuna de San Javier" u="1"/>
        <s v="Relación entre la Etapa Histórica del Programa Paso a Paso y el número de Casos Activos en la comuna de Chaitén" u="1"/>
        <s v="Evolución del Número de Casos Activis de COVID-19 por 1 millón de habitantes en la comuna de Pirque" u="1"/>
        <s v="Relación entre la Etapa Histórica del Programa Paso a Paso y progreso del proceso de vacunación (2da dosis) en la comuna de Melipilla" u="1"/>
        <s v="Evolución de la Positividad a COVID-19 en la Región de Aysén" u="1"/>
        <s v="Etapa Actual del Programa Paso a Paso en la comuna de Licantén" u="1"/>
        <s v="Nuevos Casos Confirmados de COVID-19 en la comuna de Peumo" u="1"/>
        <s v="Nuevos Casos Confirmados de COVID-19 en la comuna de San Esteban" u="1"/>
        <s v="Evolución del Proceso de Vacunación contra COVID-19 en la comuna de Limache" u="1"/>
        <s v="Evolución del Número de Casos Activis de COVID-19 por 1 millón de habitantes en la comuna de Contulmo" u="1"/>
        <s v="Etapa Actual del Programa Paso a Paso en la comuna de Frutillar" u="1"/>
        <s v="Relación entre la Etapa Histórica del Programa Paso a Paso y el número de Casos Activos en la comuna de Sagrada Familia" u="1"/>
        <s v="Evolución del Proceso de Vacunación contra COVID-19 por Comuna en la Región de Los Lagos" u="1"/>
        <s v="Evolución del Número de Casos Activis de COVID-19 por 1 millón de habitantes en la comuna de Tierra Amarilla" u="1"/>
        <s v="Relación entre la Etapa Histórica del Programa Paso a Paso y progreso del proceso de vacunación (2da dosis) en la comuna de Buin" u="1"/>
        <s v="Relación entre la Etapa Histórica del Programa Paso a Paso y el número de Casos Activos en la comuna de Coelemu" u="1"/>
        <s v="Relación entre la Etapa Histórica del Programa Paso a Paso y progreso del proceso de vacunación (2da dosis) en la comuna de Machalí" u="1"/>
        <s v="Relación entre la Etapa Histórica del Programa Paso a Paso y progreso del proceso de vacunación (2da dosis) en la comuna de Loncoche" u="1"/>
        <s v="Evolución del Número de Fallecidos por COVID-19 por 1 millón de habitantes en la comuna de Pudahuel" u="1"/>
        <s v="Relación entre la Etapa Histórica del Programa Paso a Paso y progreso del proceso de vacunación (2da dosis) en la comuna de Requínoa" u="1"/>
        <s v="Evolución del Proceso de Vacunación contra COVID-19 en la comuna de San Ramón" u="1"/>
        <s v="Evolución del Número de Fallecidos por COVID-19 por 1 millón de habitantes en la comuna de Linares" u="1"/>
        <s v="Relación entre el Proceso de Vacunación contra COVID-19 y el número de Casos Activos en la comuna de Pencahue" u="1"/>
        <s v="Relación entre el Proceso de Vacunación contra COVID-19 y el número de Casos Activos en la comuna de Peñalolén" u="1"/>
        <s v="Nuevos Casos Confirmados de COVID-19 en la comuna de Rinconada" u="1"/>
        <s v="Etapas Históricas del Programa Paso a Paso en la comuna de Curacaví" u="1"/>
        <s v="Evolución del Proceso de Vacunación contra COVID-19 en la comuna de Conchalí" u="1"/>
        <s v="Evolución del Número de Fallecidos por COVID-19 por 1 millón de habitantes en la comuna de Gorbea" u="1"/>
        <s v="Evolución del Número de Casos Activis de COVID-19 por 1 millón de habitantes en la comuna de Padre las Casas" u="1"/>
        <s v="Relación entre la Etapa Histórica del Programa Paso a Paso y progreso del proceso de vacunación (2da dosis) en la comuna de Camiña" u="1"/>
        <s v="Etapa Actual del Programa Paso a Paso en la comuna de Río Claro" u="1"/>
        <s v="Número de Exámenes PCR realizados por mes en la Región de Tarapacá" u="1"/>
        <s v="Número de Exámenes PCR realizados mensualmente por Región a Escala Nacional" u="1"/>
        <s v="Relación entre el Proceso de Vacunación contra COVID-19 y el número de Casos Activos en la comuna de Chaitén" u="1"/>
        <s v="Relación entre la Etapa Histórica del Programa Paso a Paso y progreso del proceso de vacunación (2da dosis) en la comuna de Valdivia" u="1"/>
        <s v="Etapas Históricas del Programa Paso a Paso en la comuna de Valdivia" u="1"/>
        <s v="Evolución del Número de Fallecidos por COVID-19 por 1 millón de habitantes en la comuna de San Bernardo" u="1"/>
        <s v="Relación entre la Etapa Histórica del Programa Paso a Paso y progreso del proceso de vacunación (2da dosis) en la comuna de El Quisco" u="1"/>
        <s v="Etapas Históricas del Programa Paso a Paso en la comuna de Cabo de Hornos" u="1"/>
        <s v="Evolución del Número de Fallecidos por COVID-19 por 1 millón de habitantes en la comuna de Freirina" u="1"/>
        <s v="Etapas Históricas del Programa Paso a Paso en la comuna de Cochamó" u="1"/>
        <s v="Evolución del Proceso de Vacunación contra COVID-19 en la comuna de Loncoche" u="1"/>
        <s v="Relación entre el Proceso de Vacunación contra COVID-19 y el número de Casos Activos en la comuna de Concepción" u="1"/>
        <s v="Relación entre la Etapa Histórica del Programa Paso a Paso y el número de Casos Activos en la comuna de El Carmen" u="1"/>
        <s v="Relación entre la Etapa Histórica del Programa Paso a Paso y el número de Casos Activos en la comuna de Lo Espejo" u="1"/>
        <s v="Relación entre la Etapa Histórica del Programa Paso a Paso y el número de Casos Activos en la comuna de Puente Alto" u="1"/>
        <s v="Relación entre el Proceso de Vacunación contra COVID-19 y el número de Casos Activos en la comuna de Ercilla" u="1"/>
        <s v="Nuevos Casos Confirmados de COVID-19 en la comuna de Salamanca" u="1"/>
        <s v="Relación entre la Etapa Histórica del Programa Paso a Paso y el número de Casos Activos en la comuna de Estación Central" u="1"/>
        <s v="Relación entre la Etapa Histórica del Programa Paso a Paso y progreso del proceso de vacunación (2da dosis) en la comuna de Padre las Casas" u="1"/>
        <s v="Etapa Actual del Programa Paso a Paso en la comuna de Isla de Maipo" u="1"/>
        <s v="Etapa Actual del Programa Paso a Paso en la comuna de Alto Hospicio" u="1"/>
        <s v="Evolución del Número de Fallecidos por COVID-19 por 1 millón de habitantes en la comuna de Río Negro" u="1"/>
        <s v="Relación entre el Proceso de Vacunación contra COVID-19 y el número de Casos Activos en la comuna de Lo Espejo" u="1"/>
        <s v="Etapas Históricas del Programa Paso a Paso en la comuna de Lautaro" u="1"/>
        <s v="Etapa Actual del Programa Paso a Paso en la comuna de Isla de Pascua" u="1"/>
        <s v="Evolución del Número de Fallecidos por COVID-19 por 1 millón de habitantes en la comuna de Yumbel" u="1"/>
        <s v="Relación entre Casos Confirmados de COVID-19 y Variación Diaria de Casos Activos en la Región de Maule" u="1"/>
        <s v="Etapas Históricas del Programa Paso a Paso en la comuna de Cauquenes" u="1"/>
        <s v="Relación entre la Etapa Histórica del Programa Paso a Paso y el número de Casos Activos en la comuna de Ollagüe" u="1"/>
        <s v="Evolución del Número de Casos Activis de COVID-19 por 1 millón de habitantes en la comuna de Lumaco" u="1"/>
        <s v="Evolución del Número de Fallecidos por COVID-19 por 1 millón de habitantes en la comuna de Los Vilos" u="1"/>
        <s v="Relación entre la Etapa Histórica del Programa Paso a Paso y el número de Casos Activos en la comuna de Litueche" u="1"/>
        <s v="Etapa Actual del Programa Paso a Paso en la comuna de Coihueco" u="1"/>
        <s v="Evolución del Proceso de Vacunación contra COVID-19 en la comuna de Tucapel" u="1"/>
        <s v="Relación entre la Etapa Histórica del Programa Paso a Paso y progreso del proceso de vacunación (2da dosis) en la comuna de Constitución" u="1"/>
        <s v="Etapa Actual del Programa Paso a Paso en la comuna de Quintero" u="1"/>
        <s v="Evolución del Proceso de Vacunación contra COVID-19 en la comuna de Villa Alegre" u="1"/>
        <s v="Etapa Actual del Programa Paso a Paso en la comuna de Calera de Tango" u="1"/>
        <s v="Evolución del Número de Fallecidos por COVID-19 por 1 millón de habitantes en la comuna de Pichilemu" u="1"/>
        <s v="Relación entre la Etapa Histórica del Programa Paso a Paso y progreso del proceso de vacunación (2da dosis) en la comuna de Codegua" u="1"/>
        <s v="Relación entre la Etapa Histórica del Programa Paso a Paso y progreso del proceso de vacunación (2da dosis) en la comuna de Quilaco" u="1"/>
        <s v="Nuevos Casos Confirmados de COVID-19 en la comuna de Los Muermos" u="1"/>
        <s v="Evolución del Número de Fallecidos por COVID-19 por 1 millón de habitantes en la comuna de Las Cabras" u="1"/>
        <s v="Relación entre la Etapa Histórica del Programa Paso a Paso y progreso del proceso de vacunación (2da dosis) en la comuna de Colchane" u="1"/>
        <s v="Nuevos Casos Confirmados de COVID-19 en la comuna de Puyehue" u="1"/>
        <s v="Etapa Actual del Programa Paso a Paso en la comuna de Doñihue" u="1"/>
        <s v="Evolución del Número de Casos Activis de COVID-19 por 1 millón de habitantes en la comuna de Camarones" u="1"/>
        <s v="Relación entre el Proceso de Vacunación contra COVID-19 y el número de Casos Activos en la comuna de Caldera" u="1"/>
        <s v="Etapas Históricas del Programa Paso a Paso en la comuna de Panguipulli" u="1"/>
        <s v="Relación entre el Proceso de Vacunación contra COVID-19 y el número de Casos Activos en la comuna de Melipilla" u="1"/>
        <s v="Etapa Actual del Programa Paso a Paso en la comuna de La Serena" u="1"/>
        <s v="Evolución del Número de Fallecidos por COVID-19 por 1 millón de habitantes en la comuna de Cochrane" u="1"/>
        <s v="Evolución del Número de Casos Activis de COVID-19 por 1 millón de habitantes en la comuna de Los Alamos" u="1"/>
        <s v="Representación Geográfica del Número de Fallecidos por 1 millón de habitantes por comuna para la Región de Valparaíso" u="1"/>
        <s v="Etapas Históricas del Programa Paso a Paso en la comuna de Iquique" u="1"/>
        <s v="Etapas Históricas del Programa Paso a Paso por Comuna en la Región de Maule" u="1"/>
        <s v="Etapas Históricas del Programa Paso a Paso en la comuna de Curicó" u="1"/>
        <s v="Nuevos Casos Confirmados de COVID-19 en la comuna de Pelluhue" u="1"/>
        <s v="Relación entre la Etapa Histórica del Programa Paso a Paso y progreso del proceso de vacunación (2da dosis) en la comuna de Longaví" u="1"/>
        <s v="Evolución del Proceso de Vacunación contra COVID-19 en la comuna de San Pedro de la Paz" u="1"/>
        <s v="Evolución del Número de Fallecidos por COVID-19 por 1 millón de habitantes en la comuna de Puerto Octay" u="1"/>
        <s v="Relación entre la Etapa Histórica del Programa Paso a Paso y el número de Casos Activos en la comuna de San Rafael" u="1"/>
        <s v="Relación entre el Proceso de Vacunación contra COVID-19 y el número de Casos Activos por Comuna en la Región de Valparaíso" u="1"/>
        <s v="Relación entre la Positividad a COVID19 y la Vacunación en la Región de Los Lagos" u="1"/>
        <s v="Evolución del Número de Fallecidos por COVID-19 por 1 millón de habitantes en la comuna de Tirúa" u="1"/>
        <s v="Relación entre la Etapa Histórica del Programa Paso a Paso y el número de Casos Activos en la comuna de Lota" u="1"/>
        <s v="Evolución del Número de Casos Activis de COVID-19 por 1 millón de habitantes en la comuna de San José de Maipo" u="1"/>
        <s v="Relación entre la Etapa Histórica del Programa Paso a Paso y progreso del proceso de vacunación (2da dosis) en la comuna de Santiago" u="1"/>
        <s v="Etapa Actual del Programa Paso a Paso en la comuna de Cerro Navia" u="1"/>
        <s v="Relación entre la Etapa Histórica del Programa Paso a Paso y progreso del proceso de vacunación (2da dosis) en la comuna de Diego de Almagro" u="1"/>
        <s v="Nuevos Casos Confirmados de COVID-19 en la comuna de Fresia" u="1"/>
        <s v="Etapa Actual del Programa Paso a Paso por Comuna en la Región de Arica y Parinacota" u="1"/>
        <s v="Evolución del Número de Casos Activis de COVID-19 por 1 millón de habitantes en la comuna de Concón" u="1"/>
        <s v="Evolución del Número de Fallecidos por COVID-19 por 1 millón de habitantes en la comuna de Cochamó" u="1"/>
        <s v="Evolución del Número de Casos Activis de COVID-19 por 1 millón de habitantes en la comuna de Recoleta" u="1"/>
        <s v="Número de Exámenes PCR realizados acumulados en la Región de Los Ríos" u="1"/>
        <s v="Evolución del Proceso de Vacunación contra COVID-19 en la comuna de Parral" u="1"/>
        <s v="Relación entre la Etapa Histórica del Programa Paso a Paso y progreso del proceso de vacunación (2da dosis) en la comuna de Cerrillos" u="1"/>
        <s v="Evolución del Proceso de Vacunación contra COVID-19 en la comuna de Licantén" u="1"/>
        <s v="Evolución del Número de Casos Activis de COVID-19 por 1 millón de habitantes en la comuna de Pudahuel" u="1"/>
        <s v="Relación entre el Proceso de Vacunación contra COVID-19 y el número de Casos Activos en la comuna de Cabo de Hornos" u="1"/>
        <s v="Evolución del Número de Casos Activis de COVID-19 por 1 millón de habitantes en la comuna de La Pintana" u="1"/>
        <s v="Nuevos Casos Confirmados de COVID-19 en la comuna de La Ligua" u="1"/>
        <s v="Relación entre la Etapa Histórica del Programa Paso a Paso y el número de Casos Activos en la comuna de San Carlos" u="1"/>
        <s v="Evolución del Proceso de Vacunación contra COVID-19 en la comuna de Arica" u="1"/>
        <s v="Relación entre la Etapa Histórica del Programa Paso a Paso y progreso del proceso de vacunación (2da dosis) en la comuna de San Esteban" u="1"/>
        <s v="Evolución del Número de Fallecidos por COVID-19 por 1 millón de habitantes en la comuna de Pelarco" u="1"/>
        <s v="Evolución del Proceso de Vacunación contra COVID-19 en la comuna de Lolol" u="1"/>
        <s v="Evolución del Número de Fallecidos por COVID-19 por 1 millón de habitantes por Comuna en la Región de Los Lagos" u="1"/>
        <s v="Relación entre la Etapa Histórica del Programa Paso a Paso y el número de Casos Activos en la comuna de Cobquecura" u="1"/>
        <s v="Nuevos Casos Confirmados de COVID-19 en la comuna de Lumaco" u="1"/>
        <s v="Relación entre la Etapa Histórica del Programa Paso a Paso y progreso del proceso de vacunación (2da dosis) en la comuna de Los Sauces" u="1"/>
        <s v="Relación entre la Etapa Histórica del Programa Paso a Paso y progreso del proceso de vacunación (2da dosis) por Comuna en la Región de Maule" u="1"/>
        <s v="Evolución del Número de Casos Activis de COVID-19 por 1 millón de habitantes en la comuna de Mariquina" u="1"/>
        <s v="Etapas Históricas del Programa Paso a Paso en la comuna de Lanco" u="1"/>
        <s v="Evolución del Número de Fallecidos Diarios por COVID-19 en la Región de Maule" u="1"/>
        <s v="Número de Exámenes PCR realizados mensualmente en la Región de Magallanes" u="1"/>
        <s v="Relación entre el Proceso de Vacunación contra COVID-19 y el número de Casos Activos en la comuna de Nacimiento" u="1"/>
        <s v="Relación entre el Proceso de Vacunación contra COVID-19 y el número de Casos Activos en la comuna de Codegua" u="1"/>
        <s v="Relación entre el Proceso de Vacunación contra COVID-19 y el número de Casos Activos en la comuna de Quilaco" u="1"/>
        <s v="Etapas Históricas del Programa Paso a Paso en la comuna de Cochrane" u="1"/>
        <s v="Etapas Históricas del Programa Paso a Paso en la comuna de Viña del Mar" u="1"/>
        <s v="Evolución del Número de Fallecidos por COVID-19 por 1 millón de habitantes en la comuna de Ránquil" u="1"/>
        <s v="Relación entre el Proceso de Vacunación contra COVID-19 y el número de Casos Activos en la comuna de Alto Biobío" u="1"/>
        <s v="Etapas Históricas del Programa Paso a Paso en la comuna de Cartagena" u="1"/>
        <s v="Evolución del Proceso de Vacunación contra COVID-19 en la comuna de Pichidegua" u="1"/>
        <s v="Evolución del Proceso de Vacunación contra COVID-19 en la comuna de Santa Bárbara" u="1"/>
        <s v="Relación entre la Etapa Histórica del Programa Paso a Paso y progreso del proceso de vacunación (2da dosis) en la comuna de Llaillay" u="1"/>
        <s v="Relación entre el Proceso de Vacunación contra COVID-19 y el número de Casos Activos en la comuna de Longaví" u="1"/>
        <s v="Etapa Actual del Programa Paso a Paso por Comuna en la Región de Tarapacá" u="1"/>
        <s v="Relación entre la Etapa Histórica del Programa Paso a Paso y progreso del proceso de vacunación (2da dosis) en la comuna de Villarrica" u="1"/>
        <s v="Etapas Históricas del Programa Paso a Paso por Comuna en la Región de Ñuble" u="1"/>
        <s v="Evolución del Proceso de Vacunación contra COVID-19 en la comuna de Recoleta" u="1"/>
        <s v="Evolución del Número de Fallecidos por COVID-19 por 1 millón de habitantes en la comuna de Malloa" u="1"/>
        <s v="Relación entre la Etapa Histórica del Programa Paso a Paso y el número de Casos Activos en la comuna de Quinta Normal" u="1"/>
        <s v="Etapas Históricas del Programa Paso a Paso en la comuna de Quilleco" u="1"/>
        <s v="Nuevos Casos Confirmados de COVID-19 en la comuna de Paiguano" u="1"/>
        <s v="Relación entre el Proceso de Vacunación contra COVID-19 y el número de Casos Activos en la comuna de Llanquihue" u="1"/>
        <s v="Evolución del Proceso de Vacunación contra COVID-19 en la comuna de Paillaco" u="1"/>
        <s v="Evolución del Número de Casos Activis de COVID-19 por 1 millón de habitantes en la comuna de Tortel" u="1"/>
        <s v="Relación entre la Etapa Histórica del Programa Paso a Paso y el número de Casos Activos en la comuna de Pozo Almonte" u="1"/>
        <s v="Evolución del Proceso de Vacunación contra COVID-19 en la comuna de Yungay" u="1"/>
        <s v="Evolución de la disponibilidad y utilización de Residencias Sanirarias para COVID19 en la Región del Biobío" u="1"/>
        <s v="Evolución del Número de Fallecidos por COVID-19 por 1 millón de habitantes en la comuna de Maule" u="1"/>
        <s v="Nuevos Casos Confirmados de COVID-19 en la comuna de Cerrillos" u="1"/>
        <s v="Evolución del Número de Casos Activis de COVID-19 por 1 millón de habitantes en la comuna de San Esteban" u="1"/>
        <s v="Relación entre la Etapa Histórica del Programa Paso a Paso y el número de Casos Activos en la comuna de Santo Domingo" u="1"/>
        <s v="Evolución del Número de Casos Activis de COVID-19 por 1 millón de habitantes en la comuna de Andacollo" u="1"/>
        <s v="Evolución del Proceso de Vacunación contra COVID-19 en la comuna de Castro" u="1"/>
        <s v="Evolución del Proceso de Vacunación contra COVID-19 por Comuna en la Región de La Araucanía" u="1"/>
        <s v="Evolución del Número de Casos Activis de COVID-19 por 1 millón de habitantes en la comuna de Curaco de Vélez" u="1"/>
        <s v="Etapas Históricas del Programa Paso a Paso en la comuna de Paiguano" u="1"/>
        <s v="Relación entre la Etapa Histórica del Programa Paso a Paso y el número de Casos Activos por Comuna en la Región de Los Lagos" u="1"/>
        <s v="Evolución del Número de Fallecidos por COVID-19 por 1 millón de habitantes en la comuna de Quemchi" u="1"/>
        <s v="Relación entre el Proceso de Vacunación contra COVID-19 y el número de Casos Activos en la comuna de La Florida" u="1"/>
        <s v="Relación entre la Etapa Histórica del Programa Paso a Paso y el número de Casos Activos en la comuna de Andacollo" u="1"/>
        <s v="Balance de disponibilidad de cupos en Residencias Sanitarias para COVID19 en la Región de Coquimbo" u="1"/>
        <s v="Relación entre la Etapa Histórica del Programa Paso a Paso y el número de Casos Activos en la comuna de Ancud" u="1"/>
        <s v="Evolución del Proceso de Vacunación contra COVID-19 en la comuna de Mulchén" u="1"/>
        <s v="Evolución del Proceso de Vacunación contra COVID-19 en la comuna de Litueche" u="1"/>
        <s v="Evolución del Número de Fallecidos por COVID-19 por 1 millón de habitantes en la comuna de Hualqui" u="1"/>
        <s v="Relación entre el Proceso de Vacunación contra COVID-19 y el número de Casos Activos en la comuna de Villa Alemana" u="1"/>
        <s v="Etapa Actual del Programa Paso a Paso en la comuna de Cholchol" u="1"/>
        <s v="Etapa Actual del Programa Paso a Paso en la comuna de Bulnes" u="1"/>
        <s v="Etapa Actual del Programa Paso a Paso en la comuna de Camiña" u="1"/>
        <s v="Relación entre la Etapa Histórica del Programa Paso a Paso y el número de Casos Activos en la comuna de Paine" u="1"/>
        <s v="Nuevos Casos Confirmados de COVID-19 por Comuna en la Región de Antofagasta" u="1"/>
        <s v="Relación entre la Etapa Histórica del Programa Paso a Paso y progreso del proceso de vacunación (2da dosis) en la comuna de Tierra Amarilla" u="1"/>
        <s v="Evolución del Número de Casos Activis de COVID-19 por 1 millón de habitantes en la comuna de Salamanca" u="1"/>
        <s v="Etapas Históricas del Programa Paso a Paso en la comuna de Coronel" u="1"/>
        <s v="Etapa Actual del Programa Paso a Paso por Comuna en la Región de Coquimbo" u="1"/>
        <s v="Relación entre la Etapa Histórica del Programa Paso a Paso y el número de Casos Activos en la comuna de Curacaví" u="1"/>
        <s v="Relación entre la Etapa Histórica del Programa Paso a Paso y el número de Casos Activos en la comuna de Villarrica" u="1"/>
        <s v="Relación entre la Positividad a COVID19 y la Vacunación por Región a Escala Nacional" u="1"/>
        <s v="Relación entre la Etapa Histórica del Programa Paso a Paso y progreso del proceso de vacunación (2da dosis) en la comuna de Alto del Carmen" u="1"/>
        <s v="Relación entre la Etapa Histórica del Programa Paso a Paso y el número de Casos Activos en la comuna de Nancagua" u="1"/>
        <s v="Relación entre la Etapa Histórica del Programa Paso a Paso y el número de Casos Activos por Comuna en la Región de Ñuble" u="1"/>
        <s v="Relación entre la Etapa Histórica del Programa Paso a Paso y progreso del proceso de vacunación (2da dosis) en la comuna de Pitrufquén" u="1"/>
        <s v="Evolución del Número de Fallecidos por COVID-19 por 1 millón de habitantes en la comuna de San Vicente" u="1"/>
        <s v="Relación entre la Etapa Histórica del Programa Paso a Paso y progreso del proceso de vacunación (2da dosis) en la comuna de Villa Alemana" u="1"/>
        <s v="Nuevos Casos Confirmados de COVID-19 en la comuna de Vicuña" u="1"/>
        <s v="Relación entre el Proceso de Vacunación contra COVID-19 y el número de Casos Activos en la comuna de Santo Domingo" u="1"/>
        <s v="Etapa Actual del Programa Paso a Paso en la comuna de Molina" u="1"/>
        <s v="Evolución del Número de Fallecidos por COVID-19 por 1 millón de habitantes en la comuna de Olmué" u="1"/>
        <s v="Relación entre el Proceso de Vacunación contra COVID-19 y el número de Casos Activos en la comuna de San Miguel" u="1"/>
        <s v="Relación entre la Etapa Histórica del Programa Paso a Paso y progreso del proceso de vacunación (2da dosis) en la comuna de Quilleco" u="1"/>
        <s v="Evolución del Proceso de Vacunación contra COVID-19 en la comuna de San Ignacio" u="1"/>
        <s v="Etapas Históricas del Programa Paso a Paso por Región y Comuna a Escala Nacional." u="1"/>
        <s v="Evolución del Número de Fallecidos por COVID-19 por 1 millón de habitantes en la comuna de San Carlos" u="1"/>
        <s v="Evolución del Proceso de Vacunación contra COVID-19 en la comuna de Buin" u="1"/>
        <s v="Relación entre la Positividad a COVID19 y la Vacunación en la Región de Ñuble" u="1"/>
        <s v="Evolución del Proceso de Vacunación contra COVID-19 en la comuna de Estación Central" u="1"/>
        <s v="Relación entre el Proceso de Vacunación contra COVID-19 y el número de Casos Activos en la comuna de Calera" u="1"/>
        <s v="Relación entre el Proceso de Vacunación contra COVID-19 y el número de Casos Activos en la comuna de Casablanca" u="1"/>
        <s v="Relación entre la Etapa Histórica del Programa Paso a Paso y progreso del proceso de vacunación (2da dosis) en la comuna de Doñihue" u="1"/>
        <s v="Evolución del Número de Casos Activis de COVID-19 por 1 millón de habitantes en la comuna de Curacautín" u="1"/>
        <s v="Evolución del Número de Casos Activis de COVID-19 por 1 millón de habitantes en la comuna de Los Sauces" u="1"/>
        <s v="Relación entre la Etapa Histórica del Programa Paso a Paso y el número de Casos Activos en la comuna de Collipulli" u="1"/>
        <s v="Etapa Actual del Programa Paso a Paso en la comuna de Lanco" u="1"/>
        <s v="Etapa Actual del Programa Paso a Paso en la comuna de Puchuncaví" u="1"/>
        <s v="Etapas Históricas del Programa Paso a Paso en la comuna de Río Claro" u="1"/>
        <s v="Etapas Históricas del Programa Paso a Paso en la comuna de San Pablo" u="1"/>
        <s v="Relación entre el Proceso de Vacunación contra COVID-19 y el número de Casos Activos en la comuna de Tirúa" u="1"/>
        <s v="Relación entre la Etapa Histórica del Programa Paso a Paso y el número de Casos Activos en la comuna de Hualañé" u="1"/>
        <s v="Evolución del Número de Casos Activis de COVID-19 por 1 millón de habitantes en la comuna de Cabrero" u="1"/>
        <s v="Relación entre la Etapa Histórica del Programa Paso a Paso y el número de Casos Activos en la comuna de Hualqui" u="1"/>
        <s v="Etapa Actual del Programa Paso a Paso en la comuna de Maullín" u="1"/>
        <s v="Relación entre la Etapa Histórica del Programa Paso a Paso y progreso del proceso de vacunación (2da dosis) en la comuna de Galvarino" u="1"/>
        <s v="Nuevos Casos Confirmados de COVID-19 en la comuna de Camiña" u="1"/>
        <s v="Evolución del Número de Fallecidos por COVID-19 por 1 millón de habitantes en la comuna de Villa Alegre" u="1"/>
        <s v="Relación entre el Proceso de Vacunación contra COVID-19 y el número de Casos Activos en la comuna de Río Ibáñez" u="1"/>
        <s v="Nuevos Casos Confirmados de COVID-19 en la comuna de San Joaquín" u="1"/>
        <s v="Etapas Históricas del Programa Paso a Paso por Comuna en la Región de O'Higgins" u="1"/>
        <s v="Evolución del Número de Fallecidos por COVID-19 por 1 millón de habitantes en la comuna de San Pedro" u="1"/>
        <s v="Relación entre el Proceso de Vacunación contra COVID-19 y el número de Casos Activos en la comuna de Porvenir" u="1"/>
        <s v="Evolución del Número de Casos Confirmados con COVID-19 para la Región de Antofagasta" u="1"/>
        <s v="Evolución del Proceso de Vacunación contra COVID-19 en la comuna de Iquique" u="1"/>
        <s v="Relación entre la Etapa Histórica del Programa Paso a Paso y el número de Casos Activos en la comuna de Chile Chico" u="1"/>
        <s v="Etapas Históricas del Programa Paso a Paso en la comuna de Pencahue" u="1"/>
        <s v="Relación entre la Etapa Histórica del Programa Paso a Paso y progreso del proceso de vacunación (2da dosis) en la comuna de Calera" u="1"/>
        <s v="Relación entre el Proceso de Vacunación contra COVID-19 y el número de Casos Activos en la comuna de Ancud" u="1"/>
        <s v="Etapa Actual del Programa Paso a Paso en la comuna de El Monte" u="1"/>
        <s v="Nuevos Casos Confirmados de COVID-19 en la comuna de Primavera" u="1"/>
        <s v="Etapas Históricas del Programa Paso a Paso en la comuna de Chaitén" u="1"/>
        <s v="Evolución del Número de Casos Activis de COVID-19 por 1 millón de habitantes en la comuna de Cobquecura" u="1"/>
        <s v="Relación entre la Etapa Histórica del Programa Paso a Paso y progreso del proceso de vacunación (2da dosis) en la comuna de Lolol" u="1"/>
        <s v="Nuevos Casos Confirmados de COVID-19 en la comuna de La Granja" u="1"/>
        <s v="Evolución del Proceso de Vacunación contra COVID-19 en la comuna de Viña del Mar" u="1"/>
        <s v="Relación entre la Etapa Histórica del Programa Paso a Paso y el número de Casos Activos en la comuna de Vichuquén" u="1"/>
        <s v="Evolución del Proceso de Vacunación contra COVID-19 en la comuna de Palena" u="1"/>
        <s v="Evolución del Proceso de Vacunación contra COVID-19 por Comuna en la Región de Los Ríos" u="1"/>
        <s v="Relación entre el Proceso de Vacunación contra COVID-19 y el número de Casos Activos en la comuna de Palena" u="1"/>
        <s v="Relación entre el Proceso de Vacunación contra COVID-19 y el número de Casos Activos en la comuna de Pichilemu" u="1"/>
        <s v="Relación entre la Etapa Histórica del Programa Paso a Paso y progreso del proceso de vacunación (2da dosis) en la comuna de Ollagüe" u="1"/>
        <s v="Etapas Históricas del Programa Paso a Paso en la comuna de Ercilla" u="1"/>
        <s v="Evolución del Número de Casos Confirmados con COVID-19 para la Región de La Araucanía" u="1"/>
        <s v="Relación entre la Etapa Histórica del Programa Paso a Paso y el número de Casos Activos en la comuna de Putaendo" u="1"/>
        <s v="Etapas Históricas del Programa Paso a Paso en la comuna de Concepción" u="1"/>
        <s v="Evolución del Proceso de Vacunación contra COVID-19 en la comuna de Machalí" u="1"/>
        <s v="Etapas Históricas del Programa Paso a Paso en la comuna de Lo Espejo" u="1"/>
        <s v="Evolución del Proceso de Vacunación contra COVID-19 en la comuna de Carahue" u="1"/>
        <s v="Relación entre la Etapa Histórica del Programa Paso a Paso y progreso del proceso de vacunación (2da dosis) en la comuna de Tirúa" u="1"/>
        <s v="Evolución del Proceso de Vacunación contra COVID-19 en la comuna de Lo Barnechea" u="1"/>
        <s v="Evolución del Número de Fallecidos por COVID-19 por 1 millón de habitantes en la comuna de San Fernando" u="1"/>
        <s v="Etapas Históricas del Programa Paso a Paso en la comuna de Sagrada Familia" u="1"/>
        <s v="Evolución del Proceso de Vacunación contra COVID-19 en la comuna de Traiguén" u="1"/>
        <s v="Evolución del Número de Fallecidos por COVID-19 por 1 millón de habitantes en la comuna de Hualpén" u="1"/>
        <s v="Relación entre el Proceso de Vacunación contra COVID-19 y el número de Casos Activos en la comuna de Calbuco" u="1"/>
        <s v="Relación entre la Etapa Histórica del Programa Paso a Paso y el número de Casos Activos en la comuna de Puerto Octay" u="1"/>
        <s v="Etapa Actual del Programa Paso a Paso en la comuna de Freire" u="1"/>
        <s v="Nuevos Casos Confirmados de COVID-19 en la comuna de Traiguén" u="1"/>
        <s v="Etapa Actual del Programa Paso a Paso en la comuna de Placilla" u="1"/>
        <s v="Nuevos Casos Confirmados de COVID-19 en la comuna de Santa Cruz" u="1"/>
        <s v="Relación entre la Etapa Histórica del Programa Paso a Paso y el número de Casos Activos en la comuna de Santa Cruz" u="1"/>
        <s v="Evolución del Número de Casos Activis de COVID-19 por 1 millón de habitantes en la comuna de Mejillones" u="1"/>
        <s v="Evolución del Número de Fallecidos por COVID-19 por 1 millón de habitantes en la comuna de San Pedro de la Paz" u="1"/>
        <s v="Etapas Históricas del Programa Paso a Paso en la comuna de Melipilla" u="1"/>
        <s v="Evolución del Proceso de Vacunación contra COVID-19 en la comuna de Retiro" u="1"/>
        <s v="Etapa Actual del Programa Paso a Paso por Región y Comuna a Escala Nacional." u="1"/>
        <s v="Etapa Actual del Programa Paso a Paso en la comuna de Río Verde" u="1"/>
        <s v="Etapa Actual del Programa Paso a Paso en la comuna de Pelarco" u="1"/>
        <s v="Evolución del Número de Fallecidos por COVID-19 por 1 millón de habitantes en la comuna de Peñaflor" u="1"/>
        <s v="Relación entre la Etapa Histórica del Programa Paso a Paso y progreso del proceso de vacunación (2da dosis) en la comuna de La Granja" u="1"/>
        <s v="Nuevos Casos Confirmados de COVID-19 en la comuna de Quilicura" u="1"/>
        <s v="Nuevos Casos Confirmados de COVID-19 en la comuna de Los Sauces" u="1"/>
        <s v="Etapa Actual del Programa Paso a Paso en la comuna de Puerto Montt" u="1"/>
        <s v="Relación entre la Etapa Histórica del Programa Paso a Paso y el número de Casos Activos en la comuna de Purranque" u="1"/>
        <s v="Evolución del Proceso de Vacunación contra COVID-19 en la comuna de Cañete" u="1"/>
        <s v="Evolución del Número de Casos Activis de COVID-19 por 1 millón de habitantes en la comuna de Coinco" u="1"/>
        <s v="Evolución del Proceso de Vacunación contra COVID-19 en la comuna de Talagante" u="1"/>
        <s v="Etapas Históricas del Programa Paso a Paso en la comuna de Longaví" u="1"/>
        <s v="Etapas Históricas del Programa Paso a Paso en la comuna de Alto Biobío" u="1"/>
        <s v="Evolución del Número de Fallecidos por COVID-19 por 1 millón de habitantes en la comuna de Algarrobo" u="1"/>
        <s v="Relación entre la Etapa Histórica del Programa Paso a Paso y progreso del proceso de vacunación (2da dosis) en la comuna de Ancud" u="1"/>
        <s v="Nuevos Casos Confirmados de COVID-19 en la comuna de Curaco de Vélez" u="1"/>
        <s v="Etapas Históricas del Programa Paso a Paso en la comuna de Llanquihue" u="1"/>
        <s v="Relación entre la Etapa Histórica del Programa Paso a Paso y el número de Casos Activos en la comuna de Cauquenes" u="1"/>
        <s v="Relación entre la Etapa Histórica del Programa Paso a Paso y progreso del proceso de vacunación (2da dosis) en la comuna de Palena" u="1"/>
        <s v="Relación entre la Etapa Histórica del Programa Paso a Paso y progreso del proceso de vacunación (2da dosis) en la comuna de Paiguano" u="1"/>
        <s v="Etapa Actual del Programa Paso a Paso en la comuna de Ollagüe" u="1"/>
        <s v="Evolución del Número de Fallecidos por COVID-19 por 1 millón de habitantes en la comuna de Bulnes" u="1"/>
        <s v="Relación entre la Etapa Histórica del Programa Paso a Paso y progreso del proceso de vacunación (2da dosis) en la comuna de La Reina" u="1"/>
        <s v="Nuevos Casos Confirmados de COVID-19 en la comuna de Punitaqui" u="1"/>
        <s v="Relación entre la Etapa Histórica del Programa Paso a Paso y el número de Casos Activos en la comuna de Santa María" u="1"/>
        <s v="Evolución del Número de Fallecidos por COVID-19 por 1 millón de habitantes en la comuna de Ñuñoa" u="1"/>
        <s v="Relación entre la Etapa Histórica del Programa Paso a Paso y progreso del proceso de vacunación (2da dosis) en la comuna de Vicuña" u="1"/>
        <s v="Evolución del Número de Fallecidos por COVID-19 por 1 millón de habitantes en la comuna de Antuco" u="1"/>
        <s v="Evolución del Proceso de Vacunación contra COVID-19 en la comuna de Melipeuco" u="1"/>
        <s v="Evolución del Número de Casos Activis de COVID-19 por 1 millón de habitantes en la comuna de Teno" u="1"/>
        <s v="Representación Geográfica de la Positividad por Región a Escala Nacional" u="1"/>
        <s v="Evolución del Número de Fallecidos por COVID-19 por 1 millón de habitantes en la comuna de Peralillo" u="1"/>
        <s v="Evolución del Número de Fallecidos por COVID-19 por 1 millón de habitantes en la comuna de Las Condes" u="1"/>
        <s v="Relación entre el Proceso de Vacunación contra COVID-19 y el número de Casos Activos en la comuna de Pozo Almonte" u="1"/>
        <s v="Evolución del Número de Fallecidos por COVID-19 por 1 millón de habitantes en la comuna de Chiguayante" u="1"/>
        <s v="Relación entre el Proceso de Vacunación contra COVID-19 y el número de Casos Activos en la comuna de Vitacura" u="1"/>
        <s v="Evolución del Número de Casos Confirmados con COVID-19 para la Región de Valparaíso" u="1"/>
        <s v="Evolución del Número de Casos Activis de COVID-19 por 1 millón de habitantes por Comuna en la Región del Biobío" u="1"/>
        <s v="Relación entre la Etapa Histórica del Programa Paso a Paso y el número de Casos Activos en la comuna de Alto Hospicio" u="1"/>
        <s v="Etapa Actual del Programa Paso a Paso en la comuna de Hualqui" u="1"/>
        <s v="Etapa Actual del Programa Paso a Paso por Comuna en la Región de Los Ríos" u="1"/>
        <s v="Evolución del Número de Fallecidos por COVID-19 por 1 millón de habitantes en la comuna de Chañaral" u="1"/>
        <s v="Evolución del Número de Fallecidos por COVID-19 por 1 millón de habitantes en la comuna de Zapallar" u="1"/>
        <s v="Evolución del Número de Casos Activis de COVID-19 por 1 millón de habitantes en la comuna de Chile Chico" u="1"/>
        <s v="Relación entre el Proceso de Vacunación contra COVID-19 y el número de Casos Activos en la comuna de Antofagasta" u="1"/>
        <s v="Etapas Históricas del Programa Paso a Paso en la comuna de Calera" u="1"/>
        <s v="Etapas Históricas del Programa Paso a Paso en la comuna de San Miguel" u="1"/>
        <s v="Evolución del Número de Fallecidos por COVID-19 por 1 millón de habitantes en la comuna de Nueva Imperial" u="1"/>
        <s v="Relación entre la Etapa Histórica del Programa Paso a Paso y el número de Casos Activos por Comuna en la Región del Biobío" u="1"/>
        <s v="Etapa Actual del Programa Paso a Paso por Comuna en la Región de Magallanes" u="1"/>
        <s v="Evolución del Número de Casos Activis de COVID-19 por 1 millón de habitantes en la comuna de Quilicura" u="1"/>
        <s v="Nuevos Casos Confirmados de COVID-19 en la comuna de Tucapel" u="1"/>
        <s v="Etapas Históricas del Programa Paso a Paso en la comuna de Casablanca" u="1"/>
        <s v="Relación entre la Etapa Histórica del Programa Paso a Paso y progreso del proceso de vacunación (2da dosis) en la comuna de Calbuco" u="1"/>
        <s v="Número de Exámenes PCR realizados acumulados en la Región de Maule" u="1"/>
        <s v="Relación entre la Etapa Histórica del Programa Paso a Paso y el número de Casos Activos en la comuna de Calbuco" u="1"/>
        <s v="Relación entre el Proceso de Vacunación contra COVID-19 y el número de Casos Activos en la comuna de Canela" u="1"/>
        <s v="Relación entre el Proceso de Vacunación contra COVID-19 y el número de Casos Activos por Comuna en la Región de Aysén" u="1"/>
        <s v="Nuevos Casos Confirmados de COVID-19 en la comuna de Natales" u="1"/>
        <s v="Nuevos Casos Confirmados de COVID-19 en la comuna de Mostazal" u="1"/>
        <s v="Nuevos Casos Confirmados de COVID-19 en la comuna de Los Alamos" u="1"/>
        <s v="Etapas Históricas del Programa Paso a Paso en la comuna de Ancud" u="1"/>
        <s v="Evolución del Número de Casos Activis de COVID-19 por 1 millón de habitantes en la comuna de Galvarino" u="1"/>
        <s v="Etapas Históricas del Programa Paso a Paso en la comuna de Palena" u="1"/>
        <s v="Evolución del Número de Casos Activis de COVID-19 por 1 millón de habitantes en la comuna de Coltauco" u="1"/>
        <s v="Nuevos Casos Confirmados de COVID-19 en la comuna de Río Verde" u="1"/>
        <s v="Evolución del Número de Casos Activis de COVID-19 por 1 millón de habitantes en la comuna de Empedrado" u="1"/>
        <s v="Evolución del Número de Casos Activis de COVID-19 por 1 millón de habitantes en la comuna de Puerto Octay" u="1"/>
        <s v="Relación entre la Etapa Histórica del Programa Paso a Paso y progreso del proceso de vacunación (2da dosis) en la comuna de Paine" u="1"/>
        <s v="Relación entre el Proceso de Vacunación contra COVID-19 y el número de Casos Activos en la comuna de Pirque" u="1"/>
        <s v="Relación entre la Etapa Histórica del Programa Paso a Paso y el número de Casos Activos en la comuna de Concepción" u="1"/>
        <s v="Evolución del Número de Casos Activis de COVID-19 por 1 millón de habitantes en la comuna de Olivar" u="1"/>
        <s v="Evolución del Número de Casos Activis de COVID-19 por 1 millón de habitantes en la comuna de Huechuraba" u="1"/>
        <s v="Evolución del Número de Casos Activis de COVID-19 por 1 millón de habitantes en la comuna de Sierra Gorda" u="1"/>
        <s v="Etapas Históricas del Programa Paso a Paso en la comuna de Calbuco" u="1"/>
        <s v="Relación entre la Positividad a COVID19 y la Vacunación en la Región de Maule" u="1"/>
        <s v="Evolución del Proceso de Vacunación contra COVID-19 en la comuna de La Serena" u="1"/>
        <s v="Relación entre la Etapa Histórica del Programa Paso a Paso y progreso del proceso de vacunación (2da dosis) en la comuna de San Joaquín" u="1"/>
        <s v="Etapa Actual del Programa Paso a Paso por Comuna en la Región de Valparaíso" u="1"/>
        <s v="Evolución del Proceso de Vacunación contra COVID-19 en la comuna de Quellón" u="1"/>
        <s v="Evolución del Número de Fallecidos por COVID-19 por 1 millón de habitantes en la comuna de Santa Bárbara" u="1"/>
        <s v="Relación entre el Proceso de Vacunación contra COVID-19 y el número de Casos Activos en la comuna de Contulmo" u="1"/>
        <s v="Evolución del Proceso de Vacunación contra COVID-19 en la comuna de Collipulli" u="1"/>
        <s v="Relación entre la Etapa Histórica del Programa Paso a Paso y el número de Casos Activos en la comuna de Torres del Paine" u="1"/>
        <s v="Nuevos Casos Confirmados de COVID-19 en la comuna de Futaleufú" u="1"/>
        <s v="Evolución del Proceso de Vacunación contra COVID-19 en la comuna de Maullín" u="1"/>
        <s v="Nuevos Casos Confirmados de COVID-19 en la comuna de Santa Juana" u="1"/>
        <s v="Relación entre el Proceso de Vacunación contra COVID-19 y el número de Casos Activos en la comuna de Calama" u="1"/>
        <s v="Etapa Actual del Programa Paso a Paso en la comuna de Puerto Varas" u="1"/>
        <s v="Evolución del Número de Casos Activis de COVID-19 por 1 millón de habitantes en la comuna de Timaukel" u="1"/>
        <s v="Relación entre la Etapa Histórica del Programa Paso a Paso y progreso del proceso de vacunación (2da dosis) en la comuna de Río Bueno" u="1"/>
        <s v="Evolución del Número de Casos Activis de COVID-19 por 1 millón de habitantes en la comuna de Río Negro" u="1"/>
        <s v="Evolución del Proceso de Vacunación contra COVID-19 en la comuna de San Juan de La Costa" u="1"/>
        <s v="Evolución del Número de Fallecidos por COVID-19 por 1 millón de habitantes en la comuna de Lago Ranco" u="1"/>
        <s v="Evolución del Número de Casos Activis de COVID-19 por 1 millón de habitantes en la comuna de Romeral" u="1"/>
        <s v="Evolución del Número de Fallecidos por COVID-19 por 1 millón de habitantes en la comuna de Padre Hurtado" u="1"/>
        <s v="Nuevos Casos Confirmados de COVID-19 en la comuna de Parral" u="1"/>
        <s v="Evolución de la Positividad a COVID-19 en la Región de O'Higgins" u="1"/>
        <s v="Evolución del Proceso de Vacunación contra COVID-19 en la comuna de San Esteban" u="1"/>
        <s v="Evolución del Número de Fallecidos por COVID-19 por 1 millón de habitantes en la comuna de Lolol" u="1"/>
        <s v="Etapa Actual del Programa Paso a Paso en la comuna de Pelluhue" u="1"/>
        <s v="Etapa Actual del Programa Paso a Paso en la comuna de Antuco" u="1"/>
        <s v="Nuevos Casos Confirmados de COVID-19 en la comuna de Concepción" u="1"/>
        <s v="Etapa Actual del Programa Paso a Paso en la comuna de Concepción" u="1"/>
        <s v="Evolución del Número de Fallecidos por COVID-19 por 1 millón de habitantes en la comuna de Purranque" u="1"/>
        <s v="Relación entre la Etapa Histórica del Programa Paso a Paso y el número de Casos Activos en la comuna de San Bernardo" u="1"/>
        <s v="Etapas Históricas del Programa Paso a Paso en la comuna de Vitacura" u="1"/>
        <s v="Relación entre la Etapa Histórica del Programa Paso a Paso y el número de Casos Activos en la comuna de Tucapel" u="1"/>
        <s v="Etapas Históricas del Programa Paso a Paso en la comuna de Antofagasta" u="1"/>
        <s v="Relación entre la Etapa Histórica del Programa Paso a Paso y progreso del proceso de vacunación (2da dosis) en la comuna de Antuco" u="1"/>
        <s v="Nuevos Casos Confirmados de COVID-19 en la comuna de Alhué" u="1"/>
        <s v="Etapas Históricas del Programa Paso a Paso en la comuna de Canela" u="1"/>
        <s v="Evolución del Número de Fallecidos por COVID-19 por 1 millón de habitantes en la comuna de Limache" u="1"/>
        <s v="Relación entre la Etapa Histórica del Programa Paso a Paso y progreso del proceso de vacunación (2da dosis) en la comuna de Cabo de Hornos" u="1"/>
        <s v="Evolución del Número de Fallecidos por COVID-19 por 1 millón de habitantes en la comuna de Ercilla" u="1"/>
        <s v="Evolución del Número de Casos Activis de COVID-19 por 1 millón de habitantes en la comuna de Pozo Almonte" u="1"/>
        <s v="Evolución del Proceso de Vacunación contra COVID-19 en la comuna de Monte Patria" u="1"/>
        <s v="Evolución del Proceso de Vacunación contra COVID-19 en la comuna de Hualañé" u="1"/>
        <s v="Evolución del Proceso de Vacunación contra COVID-19 en la comuna de Romeral" u="1"/>
        <s v="Nuevos Casos Confirmados de COVID-19 en la comuna de El Tabo" u="1"/>
        <s v="Representación Geográfica del Número de Fallecidos por 1 millón de habitantes por comuna para la Región de Los Ríos" u="1"/>
        <s v="Evolución del Número de Casos Activis de COVID-19 por 1 millón de habitantes en la comuna de Independencia" u="1"/>
        <s v="Etapas Históricas del Programa Paso a Paso en la comuna de Calama" u="1"/>
        <s v="Balance de disponibilidad de cupos en Residencias Sanitarias para COVID19 en la Región de Atacama" u="1"/>
        <s v="Evolución del Número de Fallecidos por COVID-19 por 1 millón de habitantes en la comuna de Pencahue" u="1"/>
        <s v="Evolución del Número de Fallecidos por COVID-19 por 1 millón de habitantes en la comuna de Pozo Almonte" u="1"/>
        <s v="Evolución del Número de Fallecidos por COVID-19 por 1 millón de habitantes en la comuna de Juan Fernández" u="1"/>
        <s v="Relación entre el Proceso de Vacunación contra COVID-19 y el número de Casos Activos en la comuna de Putre" u="1"/>
        <s v="Etapa Actual del Programa Paso a Paso en la comuna de Talcahuano" u="1"/>
        <s v="Número de Exámenes PCR realizados mensualmente en la Región de Aysén" u="1"/>
        <s v="Relación entre el Proceso de Vacunación contra COVID-19 y el número de Casos Activos en la comuna de Hualaihué" u="1"/>
        <s v="Relación entre la Etapa Histórica del Programa Paso a Paso y el número de Casos Activos en la comuna de La Higuera" u="1"/>
        <s v="Nuevos Casos Confirmados de COVID-19 en la comuna de Licantén" u="1"/>
        <s v="Nuevos Casos Confirmados de COVID-19 en la comuna de Quinta de Tilcoco" u="1"/>
        <s v="Nuevos Casos Confirmados de COVID-19 en la comuna de Longaví" u="1"/>
        <s v="Relación entre el Proceso de Vacunación contra COVID-19 y el número de Casos Activos en la comuna de Ninhue" u="1"/>
        <s v="Etapa Actual del Programa Paso a Paso en la comuna de Hualpén" u="1"/>
        <s v="Balance de disponibilidad de cupos en Residencias Sanitarias para COVID19 en la Región de Tarapacá" u="1"/>
        <s v="Relación entre el Proceso de Vacunación contra COVID-19 y el número de Casos Activos en la comuna de Perquenco" u="1"/>
        <s v="Relación entre la Etapa Histórica del Programa Paso a Paso y el número de Casos Activos en la comuna de Lo Barnechea" u="1"/>
        <s v="Etapas Históricas del Programa Paso a Paso en la comuna de Putre" u="1"/>
        <s v="Evolución del Número de Fallecidos por COVID-19 por 1 millón de habitantes en la comuna de Huechuraba" u="1"/>
        <s v="Evolución del Número de Casos Activis de COVID-19 por 1 millón de habitantes en la comuna de La Estrella" u="1"/>
        <s v="Relación entre la Etapa Histórica del Programa Paso a Paso y el número de Casos Activos en la comuna de Renca" u="1"/>
        <s v="Evolución del Número de Fallecidos por COVID-19 por 1 millón de habitantes por Comuna en la Región Metropolitana" u="1"/>
        <s v="Evolución del Proceso de Vacunación contra COVID-19 en la comuna de Río Verde" u="1"/>
        <s v="Etapas Históricas del Programa Paso a Paso en la comuna de Hualaihué" u="1"/>
        <s v="Evolución del Proceso de Vacunación contra COVID-19 en la comuna de Chiguayante" u="1"/>
        <s v="Etapas Históricas del Programa Paso a Paso en la comuna de Ninhue" u="1"/>
        <s v="Evolución del Número de Casos Activis de COVID-19 por 1 millón de habitantes en la comuna de Limache" u="1"/>
        <s v="Evolución del Número de Casos Activis de COVID-19 por 1 millón de habitantes en la comuna de Pica" u="1"/>
        <s v="Relación entre el Proceso de Vacunación contra COVID-19 y el número de Casos Activos en la comuna de La Cisterna" u="1"/>
        <s v="Etapas Históricas del Programa Paso a Paso en la comuna de Perquenco" u="1"/>
        <s v="Evolución del Proceso de Vacunación contra COVID-19 en la comuna de Lautaro" u="1"/>
        <s v="Evolución del Número de Casos Activis de COVID-19 por 1 millón de habitantes en la comuna de O'Higgins" u="1"/>
        <s v="Evolución del Número de Casos Activis de COVID-19 por 1 millón de habitantes en la comuna de El Monte" u="1"/>
        <s v="Relación entre el Proceso de Vacunación contra COVID-19 y el número de Casos Activos en la comuna de Maipú" u="1"/>
        <s v="Etapas Históricas del Programa Paso a Paso en la comuna de La Cisterna" u="1"/>
        <s v="Evolución del Proceso de Vacunación contra COVID-19 en la comuna de Vichuquén" u="1"/>
        <s v="Evolución del Número de Fallecidos por COVID-19 por 1 millón de habitantes en la comuna de La Unión" u="1"/>
        <s v="Relación entre la Etapa Histórica del Programa Paso a Paso y el número de Casos Activos en la comuna de Antuco" u="1"/>
        <s v="Número de Exámenes PCR realizados por mes en la Región de Coquimbo" u="1"/>
        <s v="Etapa Actual del Programa Paso a Paso en la comuna de Juan Fernández" u="1"/>
        <s v="Evolución del Proceso de Vacunación contra COVID-19 en la comuna de Quinta Normal" u="1"/>
        <s v="Etapa Actual del Programa Paso a Paso en la comuna de Papudo" u="1"/>
        <s v="Etapa Actual del Programa Paso a Paso en la comuna de Guaitecas" u="1"/>
        <s v="Evolución del Número de Fallecidos por COVID-19 por 1 millón de habitantes en la comuna de Olivar" u="1"/>
        <s v="Evolución del Número de Casos Activis de COVID-19 por 1 millón de habitantes en la comuna de Talca" u="1"/>
        <s v="Relación entre la Etapa Histórica del Programa Paso a Paso y el número de Casos Activos por Región y Comuna a Escala Nacional." u="1"/>
        <s v="Evolución del Número de Casos Activis de COVID-19 por 1 millón de habitantes por Comuna en la Región de Antofagasta" u="1"/>
        <s v="Evolución del Número de Casos Activis de COVID-19 por 1 millón de habitantes en la comuna de Maullín" u="1"/>
        <s v="Nuevos Casos Confirmados de COVID-19 en la comuna de Treguaco" u="1"/>
        <s v="Etapas Históricas del Programa Paso a Paso en la comuna de Gorbea" u="1"/>
        <s v="Evolución de la disponibilidad y utilización de Residencias Sanirarias para COVID19 en la Región de Magallanes" u="1"/>
        <s v="Evolución del Proceso de Vacunación contra COVID-19 en la comuna de Calama" u="1"/>
        <s v="Nuevos Casos Confirmados de COVID-19 en la comuna de Pichidegua" u="1"/>
        <s v="Etapas Históricas del Programa Paso a Paso en la comuna de Rengo" u="1"/>
        <s v="Etapas Históricas del Programa Paso a Paso en la comuna de Quinchao" u="1"/>
        <s v="Etapa Actual del Programa Paso a Paso en la comuna de Sagrada Familia" u="1"/>
        <s v="Evolución del Número de Casos Activis de COVID-19 por 1 millón de habitantes en la comuna de Torres del Paine" u="1"/>
        <s v="Relación entre la Etapa Histórica del Programa Paso a Paso y el número de Casos Activos en la comuna de Limache" u="1"/>
        <s v="Relación entre la Etapa Histórica del Programa Paso a Paso y el número de Casos Activos en la comuna de Mariquina" u="1"/>
        <s v="Evolución del Número de Fallecidos por COVID-19 por 1 millón de habitantes en la comuna de Cobquecura" u="1"/>
        <s v="Etapas Históricas del Programa Paso a Paso en la comuna de Guaitecas" u="1"/>
        <s v="Evolución del Proceso de Vacunación contra COVID-19 en la comuna de Ñuñoa" u="1"/>
        <s v="Evolución del Número de Casos Activis de COVID-19 por 1 millón de habitantes en la comuna de Coihueco" u="1"/>
        <s v="Evolución del Número de Casos Activis de COVID-19 por 1 millón de habitantes en la comuna de Palmilla" u="1"/>
        <s v="Relación entre la Etapa Histórica del Programa Paso a Paso y progreso del proceso de vacunación (2da dosis) en la comuna de Coltauco" u="1"/>
        <s v="Etapas Históricas del Programa Paso a Paso en la comuna de Alto del Carmen" u="1"/>
        <s v="Relación entre el Proceso de Vacunación contra COVID-19 y el número de Casos Activos en la comuna de Gorbea" u="1"/>
        <s v="Relación entre la Etapa Histórica del Programa Paso a Paso y progreso del proceso de vacunación (2da dosis) en la comuna de Limache" u="1"/>
        <s v="Etapa Actual del Programa Paso a Paso en la comuna de Curepto" u="1"/>
        <s v="Nuevos Casos Confirmados de COVID-19 en la comuna de Graneros" u="1"/>
        <s v="Etapa Actual del Programa Paso a Paso en la comuna de Providencia" u="1"/>
        <s v="Relación entre la Etapa Histórica del Programa Paso a Paso y progreso del proceso de vacunación (2da dosis) en la comuna de Río Hurtado" u="1"/>
        <s v="Relación entre el Proceso de Vacunación contra COVID-19 y el número de Casos Activos en la comuna de Villarrica" u="1"/>
        <s v="Etapas Históricas del Programa Paso a Paso en la comuna de Renca" u="1"/>
        <s v="Relación entre el Proceso de Vacunación contra COVID-19 y el número de Casos Activos en la comuna de Quinchao" u="1"/>
        <s v="Nuevos Casos Confirmados de COVID-19 en la comuna de Recoleta" u="1"/>
        <s v="Nuevos Casos Confirmados de COVID-19 en la comuna de Valdivia" u="1"/>
        <s v="Evolución del Proceso de Vacunación contra COVID-19 en la comuna de San Joaquín" u="1"/>
        <s v="Evolución del Número de Casos Activis de COVID-19 por 1 millón de habitantes en la comuna de Copiapó" u="1"/>
        <s v="Evolución del Número de Casos Activis de COVID-19 por 1 millón de habitantes en la comuna de Quirihue" u="1"/>
        <s v="Evolución del Proceso de Vacunación contra COVID-19 en la comuna de Saavedra" u="1"/>
        <s v="Relación entre el Proceso de Vacunación contra COVID-19 y el número de Casos Activos en la comuna de Rengo" u="1"/>
        <s v="Etapa Actual del Programa Paso a Paso en la comuna de Renaico" u="1"/>
        <s v="Etapa Actual del Programa Paso a Paso en la comuna de Quilpué" u="1"/>
        <s v="Evolución del Número de Casos Activis de COVID-19 por 1 millón de habitantes en la comuna de Papudo" u="1"/>
        <s v="Evolución del Número de Casos Activis de COVID-19 por 1 millón de habitantes en la comuna de La Unión" u="1"/>
        <s v="Relación entre la Etapa Histórica del Programa Paso a Paso y progreso del proceso de vacunación (2da dosis) en la comuna de Canela" u="1"/>
        <s v="Relación entre la Etapa Histórica del Programa Paso a Paso y progreso del proceso de vacunación (2da dosis) en la comuna de Curarrehue" u="1"/>
        <s v="Etapas Históricas del Programa Paso a Paso en la comuna de Chillán" u="1"/>
        <s v="Evolución del Número de Fallecidos por COVID-19 por 1 millón de habitantes en la comuna de Mulchén" u="1"/>
        <s v="Etapas Históricas del Programa Paso a Paso en la comuna de Coelemu" u="1"/>
        <s v="Evolución del Proceso de Vacunación contra COVID-19 en la comuna de Casablanca" u="1"/>
        <s v="Etapa Actual del Programa Paso a Paso en la comuna de Dalcahue" u="1"/>
        <s v="Etapa Actual del Programa Paso a Paso por Comuna en la Región de Atacama" u="1"/>
        <s v="Etapas Históricas del Programa Paso a Paso por Comuna en la Región del Biobío" u="1"/>
        <s v="Evolución del Número de Fallecidos por COVID-19 por 1 millón de habitantes en la comuna de Río Claro" u="1"/>
        <s v="Relación entre el Proceso de Vacunación contra COVID-19 y el número de Casos Activos en la comuna de Guaitecas" u="1"/>
        <s v="Nuevos Casos Confirmados de COVID-19 en la comuna de Aisén" u="1"/>
        <s v="Nuevos Casos Confirmados de COVID-19 en la comuna de La Florida" u="1"/>
        <s v="Evolución del Proceso de Vacunación contra COVID-19 en la comuna de Santa Cruz" u="1"/>
        <s v="Evolución del Número de Fallecidos Diarios por COVID-19 en la Región de Valparaíso" u="1"/>
        <s v="Relación entre el Proceso de Vacunación contra COVID-19 y el número de Casos Activos en la comuna de Purén" u="1"/>
        <s v="Evolución del Número de Fallecidos por COVID-19 por 1 millón de habitantes en la comuna de Estación Central" u="1"/>
        <s v="Relación entre la Etapa Histórica del Programa Paso a Paso y el número de Casos Activos en la comuna de San Pedro" u="1"/>
        <s v="Evolución del Número de Casos Activis de COVID-19 por 1 millón de habitantes en la comuna de Vallenar" u="1"/>
        <s v="Evolución del Proceso de Vacunación contra COVID-19 en la comuna de Galvarino" u="1"/>
        <s v="Etapas Históricas del Programa Paso a Paso en la comuna de Linares" u="1"/>
        <s v="Etapas Históricas del Programa Paso a Paso en la comuna de Tucapel" u="1"/>
        <s v="Relación entre la Etapa Histórica del Programa Paso a Paso y progreso del proceso de vacunación (2da dosis) en la comuna de Padre Hurtado" u="1"/>
        <s v="Etapas Históricas del Programa Paso a Paso en la comuna de Rauco" u="1"/>
        <s v="Etapas Históricas del Programa Paso a Paso en la comuna de Placilla" u="1"/>
        <s v="Nuevos Casos Confirmados de COVID-19 en la comuna de Portezuelo" u="1"/>
        <s v="Evolución del Número de Casos Activis de COVID-19 por 1 millón de habitantes en la comuna de San Ignacio" u="1"/>
        <s v="Evolución del Número de Casos Activis de COVID-19 por 1 millón de habitantes en la comuna de Graneros" u="1"/>
        <s v="Etapas Históricas del Programa Paso a Paso en la comuna de Quemchi" u="1"/>
        <s v="Etapas Históricas del Programa Paso a Paso en la comuna de Nueva Imperial" u="1"/>
        <s v="Relación entre la Etapa Histórica del Programa Paso a Paso y progreso del proceso de vacunación (2da dosis) en la comuna de Pirque" u="1"/>
        <s v="Etapas Históricas del Programa Paso a Paso en la comuna de Paillaco" u="1"/>
        <s v="Evolución del Proceso de Vacunación contra COVID-19 en la comuna de Punitaqui" u="1"/>
        <s v="Relación entre el Proceso de Vacunación contra COVID-19 y el número de Casos Activos en la comuna de Renca" u="1"/>
        <s v="Etapa Actual del Programa Paso a Paso en la comuna de Ñuñoa" u="1"/>
        <s v="Nuevos Casos Confirmados de COVID-19 en la comuna de Taltal" u="1"/>
        <s v="Etapas Históricas del Programa Paso a Paso en la comuna de Taltal" u="1"/>
        <s v="Nuevos Casos Confirmados de COVID-19 en la comuna de General Lagos" u="1"/>
        <s v="Relación entre Casos Confirmados de COVID-19 y Variación Diaria de Casos Activos en la Región de Los Lagos" u="1"/>
        <s v="Evolución del Número de Casos Activis de COVID-19 por 1 millón de habitantes en la comuna de Calle Larga" u="1"/>
        <s v="Evolución del Número de Fallecidos por COVID-19 por 1 millón de habitantes en la comuna de Valparaíso" u="1"/>
        <s v="Relación entre la Etapa Histórica del Programa Paso a Paso y progreso del proceso de vacunación (2da dosis) en la comuna de Curacautín" u="1"/>
        <s v="Representación Geográfica del Número de Fallecidos por 1 millón de habitantes por comuna para la Región de La Araucanía" u="1"/>
        <s v="Etapas Históricas del Programa Paso a Paso en la comuna de Punitaqui" u="1"/>
        <s v="Evolución del Número de Casos Activis de COVID-19 por 1 millón de habitantes en la comuna de Lanco" u="1"/>
        <s v="Relación entre la Etapa Histórica del Programa Paso a Paso y el número de Casos Activos en la comuna de Puerto Montt" u="1"/>
        <s v="Etapas Históricas del Programa Paso a Paso en la comuna de Estación Central" u="1"/>
        <s v="Relación entre la Etapa Histórica del Programa Paso a Paso y progreso del proceso de vacunación (2da dosis) en la comuna de Independencia" u="1"/>
        <s v="Evolución del Número de Casos Confirmados con COVID-19 para la Región de Coquimbo" u="1"/>
        <s v="Relación entre el Proceso de Vacunación contra COVID-19 y el número de Casos Activos en la comuna de Chillán" u="1"/>
        <s v="Etapas Históricas del Programa Paso a Paso en la comuna de Colbún" u="1"/>
        <s v="Evolución del Proceso de Vacunación contra COVID-19 en la comuna de La Granja" u="1"/>
        <s v="Evolución del Número de Casos Activis de COVID-19 por 1 millón de habitantes en la comuna de Chillán Viejo" u="1"/>
        <s v="Relación entre el Proceso de Vacunación contra COVID-19 y el número de Casos Activos en la comuna de Coelemu" u="1"/>
        <s v="Nuevos Casos Confirmados de COVID-19 en la comuna de Hualañé" u="1"/>
        <s v="Evolución del Proceso de Vacunación contra COVID-19 en la comuna de Villa Alemana" u="1"/>
        <s v="Relación entre la Etapa Histórica del Programa Paso a Paso y progreso del proceso de vacunación (2da dosis) en la comuna de Calama" u="1"/>
        <s v="Evolución del Proceso de Vacunación contra COVID-19 en la comuna de Caldera" u="1"/>
        <s v="Relación entre la Etapa Histórica del Programa Paso a Paso y el número de Casos Activos en la comuna de Río Ibáñez" u="1"/>
        <s v="Evolución del Proceso de Vacunación contra COVID-19 en la comuna de Cholchol" u="1"/>
        <s v="Evolución del Proceso de Vacunación contra COVID-19 en la comuna de Santa Juana" u="1"/>
        <s v="Evolución del Número de Casos Activis de COVID-19 por 1 millón de habitantes en la comuna de San Rosendo" u="1"/>
        <s v="Relación entre el Proceso de Vacunación contra COVID-19 y el número de Casos Activos en la comuna de Lumaco" u="1"/>
        <s v="Relación entre la Etapa Histórica del Programa Paso a Paso y progreso del proceso de vacunación (2da dosis) en la comuna de Nacimiento" u="1"/>
        <s v="Etapas Históricas del Programa Paso a Paso en la comuna de Santa Bárbara" u="1"/>
        <s v="Relación entre la Etapa Histórica del Programa Paso a Paso y progreso del proceso de vacunación (2da dosis) en la comuna de San Vicente" u="1"/>
        <s v="Nuevos Casos Confirmados de COVID-19 en la comuna de Lo Espejo" u="1"/>
        <s v="Etapas Históricas del Programa Paso a Paso en la comuna de Algarrobo" u="1"/>
        <s v="Evolución del Número de Casos Activis de COVID-19 por 1 millón de habitantes en la comuna de Lago Verde" u="1"/>
        <s v="Relación entre la Etapa Histórica del Programa Paso a Paso y el número de Casos Activos en la comuna de Vallenar" u="1"/>
        <s v="Evolución del Número de Casos Activis de COVID-19 por 1 millón de habitantes en la comuna de María Pinto" u="1"/>
        <s v="Relación entre la Etapa Histórica del Programa Paso a Paso y el número de Casos Activos en la comuna de Freirina" u="1"/>
        <s v="Relación entre la Etapa Histórica del Programa Paso a Paso y progreso del proceso de vacunación (2da dosis) en la comuna de Pichilemu" u="1"/>
        <s v="Etapas Históricas del Programa Paso a Paso en la comuna de Isla de Pascua" u="1"/>
        <s v="Evolución del Número de Fallecidos por COVID-19 por 1 millón de habitantes por Comuna en la Región de Los Ríos" u="1"/>
        <s v="Relación entre la Etapa Histórica del Programa Paso a Paso y progreso del proceso de vacunación (2da dosis) en la comuna de Chonchi" u="1"/>
        <s v="Relación entre el Proceso de Vacunación contra COVID-19 y el número de Casos Activos en la comuna de Linares" u="1"/>
        <s v="Relación entre el Proceso de Vacunación contra COVID-19 y el número de Casos Activos en la comuna de Alto Hospicio" u="1"/>
        <s v="Nuevos Casos Confirmados de COVID-19 en la comuna de Navidad" u="1"/>
        <s v="Etapas Históricas del Programa Paso a Paso en la comuna de Penco" u="1"/>
        <s v="Evolución del Número de Fallecidos por COVID-19 por 1 millón de habitantes en la comuna de La Higuera" u="1"/>
        <s v="Relación entre el Proceso de Vacunación contra COVID-19 y el número de Casos Activos en la comuna de Tucapel" u="1"/>
        <s v="Evolución del Proceso de Vacunación contra COVID-19 en la comuna de Codegua" u="1"/>
        <s v="Relación entre el Proceso de Vacunación contra COVID-19 y el número de Casos Activos en la comuna de Placilla" u="1"/>
        <s v="Etapa Actual del Programa Paso a Paso en la comuna de San Juan de La Costa" u="1"/>
        <s v="Evolución del Número de Fallecidos por COVID-19 por 1 millón de habitantes en la comuna de Viña del Mar" u="1"/>
        <s v="Etapa Actual del Programa Paso a Paso en la comuna de Ovalle" u="1"/>
        <s v="Evolución de la Positividad a COVID-19 en la Región del Biobío" u="1"/>
        <s v="Relación entre el Proceso de Vacunación contra COVID-19 y el número de Casos Activos en la comuna de Rauco" u="1"/>
        <s v="Nuevos Casos Confirmados de COVID-19 en la comuna de Porvenir" u="1"/>
        <s v="Evolución del Proceso de Vacunación contra COVID-19 en la comuna de Pitrufquén" u="1"/>
        <s v="Etapa Actual del Programa Paso a Paso en la comuna de San Pablo" u="1"/>
        <s v="Etapa Actual del Programa Paso a Paso en la comuna de Buin" u="1"/>
        <s v="Etapa Actual del Programa Paso a Paso en la comuna de Puerto Octay" u="1"/>
        <s v="Relación entre el Proceso de Vacunación contra COVID-19 y el número de Casos Activos en la comuna de Quemchi" u="1"/>
        <s v="Representación Geográfica del Número de Fallecidos por 1 millón de habitantes por comuna para la Región de Aysén" u="1"/>
        <s v="Evolución del Número de Casos Activis de COVID-19 por 1 millón de habitantes en la comuna de Hualpén" u="1"/>
        <s v="Relación entre la Etapa Histórica del Programa Paso a Paso y el número de Casos Activos en la comuna de Teodoro Schmidt" u="1"/>
        <s v="Nuevos Casos Confirmados de COVID-19 en la comuna de El Carmen" u="1"/>
        <s v="Etapa Actual del Programa Paso a Paso en la comuna de Zapallar" u="1"/>
        <s v="Relación entre el Proceso de Vacunación contra COVID-19 y el número de Casos Activos en la comuna de Quellón" u="1"/>
        <s v="Relación entre el Proceso de Vacunación contra COVID-19 y el número de Casos Activos en la comuna de Paillaco" u="1"/>
        <s v="Relación entre la Etapa Histórica del Programa Paso a Paso y progreso del proceso de vacunación (2da dosis) por Comuna en la Región de Los Lagos" u="1"/>
        <s v="Nuevos Casos Confirmados de COVID-19 en la comuna de Cholchol" u="1"/>
        <s v="Evolución del Número de Fallecidos por COVID-19 por 1 millón de habitantes en la comuna de Combarbalá" u="1"/>
        <s v="Relación entre la Etapa Histórica del Programa Paso a Paso y el número de Casos Activos en la comuna de Lago Ranco" u="1"/>
        <s v="Etapas Históricas del Programa Paso a Paso en la comuna de Pumanque" u="1"/>
        <s v="Nuevos Casos Confirmados de COVID-19 en la comuna de Cabildo" u="1"/>
        <s v="Relación entre el Proceso de Vacunación contra COVID-19 y el número de Casos Activos en la comuna de Camarones" u="1"/>
        <s v="Evolución del Número de Fallecidos por COVID-19 por 1 millón de habitantes en la comuna de Lo Barnechea" u="1"/>
        <s v="Evolución del Número de Casos Activis de COVID-19 por 1 millón de habitantes en la comuna de Yumbel" u="1"/>
        <s v="Evolución del Número de Casos Activis de COVID-19 por 1 millón de habitantes en la comuna de Villa Alegre" u="1"/>
        <s v="Nuevos Casos Confirmados de COVID-19 en la comuna de Lota" u="1"/>
        <s v="Etapa Actual del Programa Paso a Paso en la comuna de Lo Barnechea" u="1"/>
        <s v="Evolución del Número de Casos Activis de COVID-19 por 1 millón de habitantes en la comuna de Peñaflor" u="1"/>
        <s v="Etapa Actual del Programa Paso a Paso en la comuna de Porvenir" u="1"/>
        <s v="Relación entre el Proceso de Vacunación contra COVID-19 y el número de Casos Activos en la comuna de Taltal" u="1"/>
        <s v="Relación entre la Etapa Histórica del Programa Paso a Paso y el número de Casos Activos en la comuna de Cerro Navia" u="1"/>
        <s v="Nuevos Casos Confirmados de COVID-19 en la comuna de Panquehue" u="1"/>
        <s v="Relación entre el Proceso de Vacunación contra COVID-19 y el número de Casos Activos en la comuna de Pinto" u="1"/>
        <s v="Relación entre la Etapa Histórica del Programa Paso a Paso y el número de Casos Activos por Comuna en la Región de Maule" u="1"/>
        <s v="Nuevos Casos Confirmados de COVID-19 en la comuna de La Cisterna" u="1"/>
        <s v="Evolución del Proceso de Vacunación contra COVID-19 en la comuna de Salamanca" u="1"/>
        <s v="Etapas Históricas del Programa Paso a Paso en la comuna de Lo Barnechea" u="1"/>
        <s v="Evolución del Proceso de Vacunación contra COVID-19 en la comuna de Tierra Amarilla" u="1"/>
        <s v="Evolución del Número de Casos Activis de COVID-19 por 1 millón de habitantes en la comuna de Lo Prado" u="1"/>
        <s v="Relación entre la Etapa Histórica del Programa Paso a Paso y el número de Casos Activos en la comuna de Curicó" u="1"/>
        <s v="Nuevos Casos Confirmados de COVID-19 en la comuna de San Antonio" u="1"/>
        <s v="Relación entre la Etapa Histórica del Programa Paso a Paso y progreso del proceso de vacunación (2da dosis) en la comuna de Curepto" u="1"/>
        <s v="Etapa Actual del Programa Paso a Paso en la comuna de Empedrado" u="1"/>
        <s v="Relación entre el Proceso de Vacunación contra COVID-19 y el número de Casos Activos en la comuna de Punitaqui" u="1"/>
        <s v="Etapa Actual del Programa Paso a Paso en la comuna de Lago Ranco" u="1"/>
        <s v="Etapas Históricas del Programa Paso a Paso en la comuna de Punta Arenas" u="1"/>
        <s v="Relación entre el Proceso de Vacunación contra COVID-19 y el número de Casos Activos en la comuna de Los Alamos" u="1"/>
        <s v="Representación Geográfica del Número de Fallecidos por 1 millón de habitantes por comuna para la Región de Ñuble" u="1"/>
        <s v="Relación entre la Etapa Histórica del Programa Paso a Paso y el número de Casos Activos en la comuna de Pitrufquén" u="1"/>
        <s v="Evolución del Proceso de Vacunación contra COVID-19 en la comuna de Curanilahue" u="1"/>
        <s v="Evolución del Número de Fallecidos por COVID-19 por 1 millón de habitantes en la comuna de Palena" u="1"/>
        <s v="Evolución del Número de Casos Activis de COVID-19 por 1 millón de habitantes en la comuna de El Quisco" u="1"/>
        <s v="Relación entre la Etapa Histórica del Programa Paso a Paso y el número de Casos Activos en la comuna de Pelluhue" u="1"/>
        <s v="Evolución del Proceso de Vacunación contra COVID-19 en la comuna de Chillán" u="1"/>
        <s v="Evolución del Número de Casos Activis de COVID-19 por 1 millón de habitantes en la comuna de Florida" u="1"/>
        <s v="Nuevos Casos Confirmados de COVID-19 en la comuna de Arauco" u="1"/>
        <s v="Evolución del Número de Fallecidos por COVID-19 por 1 millón de habitantes en la comuna de Río Ibáñez" u="1"/>
        <s v="Evolución del Número de Fallecidos por COVID-19 por 1 millón de habitantes en la comuna de San Ramón" u="1"/>
        <s v="Relación entre la Etapa Histórica del Programa Paso a Paso y progreso del proceso de vacunación (2da dosis) en la comuna de Putre" u="1"/>
        <s v="Relación entre la Etapa Histórica del Programa Paso a Paso y progreso del proceso de vacunación (2da dosis) en la comuna de Sierra Gorda" u="1"/>
        <s v="Evolución del Número de Casos Activis de COVID-19 por 1 millón de habitantes en la comuna de Río Hurtado" u="1"/>
        <s v="Evolución del Proceso de Vacunación contra COVID-19 en la comuna de Pelluhue" u="1"/>
        <s v="Evolución del Número de Fallecidos por COVID-19 por 1 millón de habitantes en la comuna de Conchalí" u="1"/>
        <s v="Evolución del Número de Fallecidos por COVID-19 por 1 millón de habitantes en la comuna de Vitacura" u="1"/>
        <s v="Evolución del Proceso de Vacunación contra COVID-19 en la comuna de Algarrobo" u="1"/>
        <s v="Evolución del Número de Fallecidos por COVID-19 por 1 millón de habitantes en la comuna de María Elena" u="1"/>
        <s v="Relación entre el Proceso de Vacunación contra COVID-19 y el número de Casos Activos en la comuna de Colbún" u="1"/>
        <s v="Etapa Actual del Programa Paso a Paso en la comuna de Lo Espejo" u="1"/>
        <s v="Evolución del Proceso de Vacunación contra COVID-19 en la comuna de Victoria" u="1"/>
        <s v="Evolución del Número de Casos Activis de COVID-19 por 1 millón de habitantes en la comuna de Ancud" u="1"/>
        <s v="Relación entre la Etapa Histórica del Programa Paso a Paso y el número de Casos Activos en la comuna de Victoria" u="1"/>
        <s v="Relación entre la Etapa Histórica del Programa Paso a Paso y progreso del proceso de vacunación (2da dosis) en la comuna de Ránquil" u="1"/>
        <s v="Etapa Actual del Programa Paso a Paso en la comuna de Pinto" u="1"/>
        <s v="Evolución del Proceso de Vacunación contra COVID-19 en la comuna de Purén" u="1"/>
        <s v="Etapa Actual del Programa Paso a Paso en la comuna de Ránquil" u="1"/>
        <s v="Evolución del Número de Fallecidos por COVID-19 por 1 millón de habitantes en la comuna de Chaitén" u="1"/>
        <s v="Evolución del Número de Fallecidos por COVID-19 por 1 millón de habitantes en la comuna de Vallenar" u="1"/>
        <s v="Relación entre la Etapa Histórica del Programa Paso a Paso y el número de Casos Activos en la comuna de Puqueldón" u="1"/>
        <s v="Etapa Actual del Programa Paso a Paso en la comuna de Quinta Normal" u="1"/>
        <s v="Etapa Actual del Programa Paso a Paso en la comuna de Pica" u="1"/>
        <s v="Nuevos Casos Confirmados de COVID-19 en la comuna de Dalcahue" u="1"/>
        <s v="Etapa Actual del Programa Paso a Paso en la comuna de María Pinto" u="1"/>
        <s v="Etapas Históricas del Programa Paso a Paso en la comuna de Arauco" u="1"/>
        <s v="Evolución del Número de Casos Activis de COVID-19 por 1 millón de habitantes en la comuna de Toltén" u="1"/>
        <s v="Relación entre la Etapa Histórica del Programa Paso a Paso y progreso del proceso de vacunación (2da dosis) en la comuna de Ninhue" u="1"/>
        <s v="Etapas Históricas del Programa Paso a Paso en la comuna de San Ramón" u="1"/>
        <s v="Evolución del Proceso de Vacunación contra COVID-19 en la comuna de Pica" u="1"/>
        <s v="Evolución del Número de Fallecidos por COVID-19 por 1 millón de habitantes en la comuna de Angol" u="1"/>
        <s v="Relación entre la Etapa Histórica del Programa Paso a Paso y el número de Casos Activos en la comuna de Río Bueno" u="1"/>
        <s v="Relación entre el Proceso de Vacunación contra COVID-19 y el número de Casos Activos en la comuna de Laguna Blanca" u="1"/>
        <s v="Etapas Históricas del Programa Paso a Paso en la comuna de Peumo" u="1"/>
        <s v="Etapas Históricas del Programa Paso a Paso en la comuna de Treguaco" u="1"/>
        <s v="Etapa Actual del Programa Paso a Paso en la comuna de Loncoche" u="1"/>
        <s v="Relación entre el Proceso de Vacunación contra COVID-19 y el número de Casos Activos en la comuna de Algarrobo" u="1"/>
        <s v="Evolución de la Positividad por Región a Escala Nacional" u="1"/>
        <s v="Evolución del Número de Casos Activis de COVID-19 por 1 millón de habitantes en la comuna de Osorno" u="1"/>
        <s v="Relación entre el Proceso de Vacunación contra COVID-19 y el número de Casos Activos en la comuna de Cunco" u="1"/>
        <s v="Relación entre la Etapa Histórica del Programa Paso a Paso y el número de Casos Activos en la comuna de Panguipulli" u="1"/>
        <s v="Nuevos Casos Confirmados de COVID-19 en la comuna de Peñalolén" u="1"/>
        <s v="Evolución del Número de Casos Activis de COVID-19 por 1 millón de habitantes en la comuna de Cisnes" u="1"/>
        <s v="Relación entre la Etapa Histórica del Programa Paso a Paso y progreso del proceso de vacunación (2da dosis) en la comuna de Puente Alto" u="1"/>
        <s v="Relación entre la Etapa Histórica del Programa Paso a Paso y el número de Casos Activos en la comuna de San Ramón" u="1"/>
        <s v="Relación entre la Etapa Histórica del Programa Paso a Paso y progreso del proceso de vacunación (2da dosis) en la comuna de Alhué" u="1"/>
        <s v="Nuevos Casos Confirmados de COVID-19 en la comuna de Calle Larga" u="1"/>
        <s v="Nuevos Casos Confirmados de COVID-19 en la comuna de Carahue" u="1"/>
        <s v="Evolución del Número de Casos Activis de COVID-19 por 1 millón de habitantes en la comuna de San Javier" u="1"/>
        <s v="Evolución del Proceso de Vacunación contra COVID-19 en la comuna de Hijuelas" u="1"/>
        <s v="Etapa Actual del Programa Paso a Paso en la comuna de Arica" u="1"/>
        <s v="Nuevos Casos Confirmados de COVID-19 en la comuna de Teno" u="1"/>
        <s v="Nuevos Casos Confirmados de COVID-19 en la comuna de Santa María" u="1"/>
        <s v="Relación entre la Etapa Histórica del Programa Paso a Paso y el número de Casos Activos en la comuna de Coronel" u="1"/>
        <s v="Relación entre la Etapa Histórica del Programa Paso a Paso y el número de Casos Activos en la comuna de Natales" u="1"/>
        <s v="Relación entre la Etapa Histórica del Programa Paso a Paso y el número de Casos Activos en la comuna de Curanilahue" u="1"/>
        <s v="Nuevos Casos Confirmados de COVID-19 en la comuna de Ovalle" u="1"/>
        <s v="Evolución del Proceso de Vacunación contra COVID-19 en la comuna de La Florida" u="1"/>
        <s v="Evolución del Número de Fallecidos por COVID-19 por 1 millón de habitantes en la comuna de Loncoche" u="1"/>
        <s v="Evolución del Número de Casos Activis de COVID-19 por 1 millón de habitantes en la comuna de Curacaví" u="1"/>
        <s v="Evolución del Proceso de Vacunación contra COVID-19 en la comuna de Lago Ranco" u="1"/>
        <s v="Relación entre la Etapa Histórica del Programa Paso a Paso y progreso del proceso de vacunación (2da dosis) en la comuna de Maullín" u="1"/>
        <s v="Nuevos Casos Confirmados de COVID-19 en la comuna de Tiltil" u="1"/>
        <s v="Número de Exámenes PCR realizados mensualmente en la Región de Los Ríos" u="1"/>
        <s v="Etapa Actual del Programa Paso a Paso en la comuna de Diego de Almagro" u="1"/>
        <s v="Evolución del Número de Casos Activis de COVID-19 por 1 millón de habitantes en la comuna de Valdivia" u="1"/>
        <s v="Relación entre la Etapa Histórica del Programa Paso a Paso y el número de Casos Activos en la comuna de Antofagasta" u="1"/>
        <s v="Etapas Históricas del Programa Paso a Paso en la comuna de Calera de Tango" u="1"/>
        <s v="Relación entre la Etapa Histórica del Programa Paso a Paso y el número de Casos Activos en la comuna de San Ignacio" u="1"/>
        <s v="Evolución del Número de Casos Activis de COVID-19 por 1 millón de habitantes en la comuna de Cochamó" u="1"/>
        <s v="Evolución del Número de Casos Activis de COVID-19 por 1 millón de habitantes en la comuna de Putre" u="1"/>
        <s v="Evolución de la Positividad a COVID-19 en la Región Metropolitana" u="1"/>
        <s v="Evolución del Número de Casos Activis de COVID-19 por 1 millón de habitantes en la comuna de Cabo de Hornos" u="1"/>
        <s v="Etapa Actual del Programa Paso a Paso en la comuna de Lumaco" u="1"/>
        <s v="Nuevos Casos Confirmados de COVID-19 en la comuna de Illapel" u="1"/>
        <s v="Evolución del Número de Fallecidos por COVID-19 por 1 millón de habitantes en la comuna de Nogales" u="1"/>
        <s v="Evolución del Número de Casos Activis de COVID-19 por 1 millón de habitantes en la comuna de Lautaro" u="1"/>
        <s v="Relación entre la Etapa Histórica del Programa Paso a Paso y el número de Casos Activos en la comuna de Peumo" u="1"/>
        <s v="Número de Exámenes PCR realizados acumulados en la Región Metropolitana" u="1"/>
        <s v="Relación entre el Proceso de Vacunación contra COVID-19 y el número de Casos Activos en la comuna de Lebu" u="1"/>
        <s v="Evolución del Número de Casos Confirmados con COVID-19 para la Región de Los Ríos" u="1"/>
        <s v="Balance de disponibilidad de cupos en Residencias Sanitarias para COVID19 en la Región de O'Higgins" u="1"/>
        <s v="Relación entre la Etapa Histórica del Programa Paso a Paso y el número de Casos Activos en la comuna de Peralillo" u="1"/>
        <s v="Etapa Actual del Programa Paso a Paso en la comuna de Lampa" u="1"/>
        <s v="Etapas Históricas del Programa Paso a Paso en la comuna de Curanilahue" u="1"/>
        <s v="Relación entre el Proceso de Vacunación contra COVID-19 y el número de Casos Activos en la comuna de Penco" u="1"/>
        <s v="Evolución del Proceso de Vacunación contra COVID-19 en la comuna de Maule" u="1"/>
        <s v="Evolución del Proceso de Vacunación contra COVID-19 en la comuna de Teno" u="1"/>
        <s v="Relación entre el Proceso de Vacunación contra COVID-19 y el número de Casos Activos en la comuna de Concón" u="1"/>
        <s v="Nuevos Casos Confirmados de COVID-19 en la comuna de Machalí" u="1"/>
        <s v="Evolución del Proceso de Vacunación contra COVID-19 en la comuna de Lo Espejo" u="1"/>
        <s v="Relación entre el Proceso de Vacunación contra COVID-19 y el número de Casos Activos por Comuna en la Región de O'Higgins" u="1"/>
        <s v="Relación entre la Etapa Histórica del Programa Paso a Paso y progreso del proceso de vacunación (2da dosis) en la comuna de Maipú" u="1"/>
        <s v="Nuevos Casos Confirmados de COVID-19 en la comuna de Cabrero" u="1"/>
        <s v="Nuevos Casos Confirmados de COVID-19 en la comuna de San Felipe" u="1"/>
        <s v="Evolución de la disponibilidad y utilización de Residencias Sanirarias para COVID19 en la Región de O'Higgins" u="1"/>
        <s v="Evolución del Número de Fallecidos por COVID-19 por 1 millón de habitantes en la comuna de Molina" u="1"/>
        <s v="Evolución del Número de Casos Activis de COVID-19 por 1 millón de habitantes en la comuna de Rengo" u="1"/>
        <s v="Relación entre la Etapa Histórica del Programa Paso a Paso y progreso del proceso de vacunación (2da dosis) en la comuna de Pozo Almonte" u="1"/>
        <s v="Balance de disponibilidad de cupos en Residencias Sanitarias para COVID19 en la Región de Los Lagos" u="1"/>
        <s v="Relación entre el Proceso de Vacunación contra COVID-19 y el número de Casos Activos en la comuna de Recoleta" u="1"/>
        <s v="Etapa Actual del Programa Paso a Paso en la comuna de Lautaro" u="1"/>
        <s v="Relación entre la Etapa Histórica del Programa Paso a Paso y progreso del proceso de vacunación (2da dosis) en la comuna de San Pedro" u="1"/>
        <s v="Etapas Históricas del Programa Paso a Paso por Comuna en la Región de Coquimbo" u="1"/>
        <s v="Evolución del Número de Casos Activis de COVID-19 por 1 millón de habitantes en la comuna de Renca" u="1"/>
        <s v="Etapa Actual del Programa Paso a Paso en la comuna de Los Vilos" u="1"/>
        <s v="Evolución del Número de Fallecidos por COVID-19 por 1 millón de habitantes en la comuna de Talagante" u="1"/>
        <s v="Nuevos Casos Confirmados de COVID-19 en la comuna de Castro" u="1"/>
        <s v="Etapa Actual del Programa Paso a Paso en la comuna de Primavera" u="1"/>
        <s v="Evolución del Proceso de Vacunación contra COVID-19 en la comuna de El Carmen" u="1"/>
        <s v="Relación entre el Proceso de Vacunación contra COVID-19 y el número de Casos Activos en la comuna de La Pintana" u="1"/>
        <s v="Etapas Históricas del Programa Paso a Paso en la comuna de Tomé" u="1"/>
        <s v="Etapas Históricas del Programa Paso a Paso en la comuna de Navidad" u="1"/>
        <s v="Etapas Históricas del Programa Paso a Paso en la comuna de Puchuncaví" u="1"/>
        <s v="Evolución del Proceso de Vacunación contra COVID-19 en la comuna de Chanco" u="1"/>
        <s v="Nuevos Casos Confirmados de COVID-19 en la comuna de Saavedra" u="1"/>
        <s v="Relación entre el Proceso de Vacunación contra COVID-19 y el número de Casos Activos en la comuna de Pudahuel" u="1"/>
        <s v="Relación entre la Etapa Histórica del Programa Paso a Paso y progreso del proceso de vacunación (2da dosis) en la comuna de Peñalolén" u="1"/>
        <s v="Relación entre la Etapa Histórica del Programa Paso a Paso y progreso del proceso de vacunación (2da dosis) en la comuna de Casablanca" u="1"/>
        <s v="Evolución del Número de Fallecidos por COVID-19 por 1 millón de habitantes en la comuna de Chillán" u="1"/>
        <s v="Relación entre el Proceso de Vacunación contra COVID-19 y el número de Casos Activos en la comuna de Quinta Normal" u="1"/>
        <s v="Etapas Históricas del Programa Paso a Paso en la comuna de Hualañé" u="1"/>
        <s v="Relación entre la Positividad a COVID19 y la Vacunación en la Región de Valparaíso" u="1"/>
        <s v="Evolución del Número de Casos Activis de COVID-19 por 1 millón de habitantes en la comuna de Cochrane" u="1"/>
        <s v="Etapas Históricas del Programa Paso a Paso en la comuna de Tocopilla" u="1"/>
        <s v="Evolución del Número de Casos Activis de COVID-19 por 1 millón de habitantes en la comuna de Cartagena" u="1"/>
        <s v="Evolución de la disponibilidad y utilización de Residencias Sanirarias para COVID19 en la Región de Maule" u="1"/>
        <s v="Evolución del Número de Casos Activis de COVID-19 por 1 millón de habitantes en la comuna de Viña del Mar" u="1"/>
        <s v="Evolución del Proceso de Vacunación contra COVID-19 en la comuna de La Cisterna" u="1"/>
        <s v="Evolución del Número de Casos Activis de COVID-19 por 1 millón de habitantes en la comuna de Quilleco" u="1"/>
        <s v="Etapas Históricas del Programa Paso a Paso en la comuna de Retiro" u="1"/>
        <s v="Nuevos Casos Confirmados de COVID-19 en la comuna de Yerbas Buenas" u="1"/>
        <s v="Nuevos Casos Confirmados de COVID-19 en la comuna de Torres del Paine" u="1"/>
        <s v="Evolución del Proceso de Vacunación contra COVID-19 en la comuna de Freirina" u="1"/>
        <s v="Nuevos Casos Confirmados de COVID-19 en la comuna de Coinco" u="1"/>
        <s v="Relación entre la Etapa Histórica del Programa Paso a Paso y el número de Casos Activos en la comuna de Pichilemu" u="1"/>
        <s v="Etapas Históricas del Programa Paso a Paso por Comuna en la Región Metropolitana" u="1"/>
        <s v="Relación entre el Proceso de Vacunación contra COVID-19 y el número de Casos Activos en la comuna de Pumanque" u="1"/>
        <s v="Relación entre el Proceso de Vacunación contra COVID-19 y el número de Casos Activos en la comuna de Lonquimay" u="1"/>
        <s v="Nuevos Casos Confirmados de COVID-19 en la comuna de Chimbarongo" u="1"/>
        <s v="Relación entre la Etapa Histórica del Programa Paso a Paso y progreso del proceso de vacunación (2da dosis) en la comuna de Cerro Navia" u="1"/>
        <s v="Relación entre el Proceso de Vacunación contra COVID-19 y el número de Casos Activos en la comuna de La Ligua" u="1"/>
        <s v="Etapa Actual del Programa Paso a Paso en la comuna de Perquenco" u="1"/>
        <s v="Etapa Actual del Programa Paso a Paso en la comuna de Las Cabras" u="1"/>
        <s v="Evolución del Número de Fallecidos por COVID-19 por 1 millón de habitantes en la comuna de María Pinto" u="1"/>
        <s v="Evolución del Número de Fallecidos por COVID-19 por 1 millón de habitantes por Comuna en la Región de Coquimbo" u="1"/>
        <s v="Número de Exámenes PCR realizados por mes en la Región de Los Ríos" u="1"/>
        <s v="Nuevos Casos Confirmados de COVID-19 por Comuna en la Región de Maule" u="1"/>
        <s v="Etapas Históricas del Programa Paso a Paso en la comuna de Nogales" u="1"/>
        <s v="Evolución del Número de Casos Activis de COVID-19 por 1 millón de habitantes en la comuna de Coronel" u="1"/>
        <s v="Nuevos Casos Confirmados de COVID-19 por Comuna en la Región de Arica y Parinacota" u="1"/>
        <s v="Evolución de la disponibilidad y utilización de Residencias Sanirarias para COVID19 por Regi{on a Escala Nacional" u="1"/>
        <s v="Evolución del Número de Casos Activis de COVID-19 por 1 millón de habitantes en la comuna de Penco" u="1"/>
        <s v="Nuevos Casos Confirmados de COVID-19 en la comuna de Puente Alto" u="1"/>
        <s v="Evolución del Número de Fallecidos por COVID-19 por 1 millón de habitantes en la comuna de Padre las Casas" u="1"/>
        <s v="Etapa Actual del Programa Paso a Paso en la comuna de Cartagena" u="1"/>
        <s v="Evolución del Número de Fallecidos por COVID-19 por 1 millón de habitantes en la comuna de Ancud" u="1"/>
        <s v="Relación entre la Etapa Histórica del Programa Paso a Paso y el número de Casos Activos en la comuna de Chimbarongo" u="1"/>
        <s v="Etapa Actual del Programa Paso a Paso en la comuna de Teodoro Schmidt" u="1"/>
        <s v="Relación entre el Proceso de Vacunación contra COVID-19 y el número de Casos Activos en la comuna de Chépica" u="1"/>
        <s v="Relación entre la Etapa Histórica del Programa Paso a Paso y progreso del proceso de vacunación (2da dosis) en la comuna de Huechuraba" u="1"/>
        <s v="Evolución del Proceso de Vacunación contra COVID-19 en la comuna de Puqueldón" u="1"/>
        <s v="Relación entre la Etapa Histórica del Programa Paso a Paso y progreso del proceso de vacunación (2da dosis) en la comuna de Gorbea" u="1"/>
        <s v="Etapas Históricas del Programa Paso a Paso en la comuna de Angol" u="1"/>
        <s v="Etapa Actual del Programa Paso a Paso en la comuna de Yerbas Buenas" u="1"/>
        <s v="Evolución del Número de Fallecidos por COVID-19 por 1 millón de habitantes en la comuna de Melipeuco" u="1"/>
        <s v="Evolución del Número de Casos Activis de COVID-19 por 1 millón de habitantes en la comuna de Río Claro" u="1"/>
        <s v="Evolución del Número de Casos Activis de COVID-19 por 1 millón de habitantes en la comuna de San Pablo" u="1"/>
        <s v="Evolución del Proceso de Vacunación contra COVID-19 en la comuna de Renca" u="1"/>
        <s v="Representación Geográfica del Número de Fallecidos por 1 millón de habitantes por comuna para la Región de O'Higgins" u="1"/>
        <s v="Evolución del Número de Fallecidos por COVID-19 por 1 millón de habitantes en la comuna de Puchuncaví" u="1"/>
        <s v="Relación entre la Etapa Histórica del Programa Paso a Paso y progreso del proceso de vacunación (2da dosis) en la comuna de Curacaví" u="1"/>
        <s v="Relación entre la Etapa Histórica del Programa Paso a Paso y progreso del proceso de vacunación (2da dosis) en la comuna de Alto Biobío" u="1"/>
        <s v="Evolución del Número de Fallecidos por COVID-19 por 1 millón de habitantes en la comuna de Penco" u="1"/>
        <s v="Evolución del Número de Casos Activis de COVID-19 por 1 millón de habitantes en la comuna de Chaitén" u="1"/>
        <s v="Nuevos Casos Confirmados de COVID-19 en la comuna de Chillán Viejo" u="1"/>
        <s v="Evolución del Número de Casos Activis de COVID-19 por 1 millón de habitantes en la comuna de Ercilla" u="1"/>
        <s v="Relación entre Casos Confirmados de COVID-19 y Variación Diaria de Casos Activos en la Región de Aysén" u="1"/>
        <s v="Relación entre el Proceso de Vacunación contra COVID-19 y el número de Casos Activos en la comuna de Mariquina" u="1"/>
        <s v="Relación entre la Etapa Histórica del Programa Paso a Paso y progreso del proceso de vacunación (2da dosis) en la comuna de Valparaíso" u="1"/>
        <s v="Evolución del Proceso de Vacunación contra COVID-19 en la comuna de Nacimiento" u="1"/>
        <s v="Etapas Históricas del Programa Paso a Paso en la comuna de Freirina" u="1"/>
        <s v="Etapa Actual del Programa Paso a Paso por Comuna en la Región de Maule" u="1"/>
        <s v="Evolución del Número de Casos Activis de COVID-19 por 1 millón de habitantes en la comuna de Concepción" u="1"/>
        <s v="Evolución del Número de Fallecidos por COVID-19 por 1 millón de habitantes en la comuna de Llanquihue" u="1"/>
        <s v="Relación entre la Etapa Histórica del Programa Paso a Paso y el número de Casos Activos en la comuna de Chanco" u="1"/>
        <s v="Relación entre la Etapa Histórica del Programa Paso a Paso y el número de Casos Activos en la comuna de Ercilla" u="1"/>
        <s v="Relación entre la Etapa Histórica del Programa Paso a Paso y progreso del proceso de vacunación (2da dosis) en la comuna de María Pinto" u="1"/>
        <s v="Etapa Actual del Programa Paso a Paso en la comuna de Freirina" u="1"/>
        <s v="Relación entre la Etapa Histórica del Programa Paso a Paso y progreso del proceso de vacunación (2da dosis) en la comuna de Rengo" u="1"/>
        <s v="Relación entre el Proceso de Vacunación contra COVID-19 y el número de Casos Activos en la comuna de Paredones" u="1"/>
        <s v="Etapas Históricas del Programa Paso a Paso en la comuna de Mostazal" u="1"/>
        <s v="Evolución del Número de Fallecidos por COVID-19 por 1 millón de habitantes en la comuna de Empedrado" u="1"/>
        <s v="Relación entre la Etapa Histórica del Programa Paso a Paso y el número de Casos Activos en la comuna de Mostazal" u="1"/>
        <s v="Relación entre la Etapa Histórica del Programa Paso a Paso y progreso del proceso de vacunación (2da dosis) en la comuna de Lampa" u="1"/>
        <s v="Relación entre la Etapa Histórica del Programa Paso a Paso y progreso del proceso de vacunación (2da dosis) en la comuna de San Antonio" u="1"/>
        <s v="Etapas Históricas del Programa Paso a Paso en la comuna de Puyehue" u="1"/>
        <s v="Etapas Históricas del Programa Paso a Paso en la comuna de San Clemente" u="1"/>
        <s v="Evolución del Proceso de Vacunación contra COVID-19 en la comuna de Curarrehue" u="1"/>
        <s v="Evolución del Número de Casos Activis de COVID-19 por 1 millón de habitantes en la comuna de Peumo" u="1"/>
        <s v="Evolución del Número de Fallecidos por COVID-19 por 1 millón de habitantes en la comuna de Llaillay" u="1"/>
        <s v="Nuevos Casos Confirmados de COVID-19 por Comuna en la Región de Magallanes" u="1"/>
        <s v="Relación entre la Etapa Histórica del Programa Paso a Paso y progreso del proceso de vacunación (2da dosis) en la comuna de Saavedra" u="1"/>
        <s v="Nuevos Casos Confirmados de COVID-19 en la comuna de Quilleco" u="1"/>
        <s v="Relación entre la Etapa Histórica del Programa Paso a Paso y el número de Casos Activos por Comuna en la Región de Antofagasta" u="1"/>
        <s v="Evolución del Número de Casos Activis de COVID-19 por 1 millón de habitantes en la comuna de Llanquihue" u="1"/>
        <s v="Etapa Actual del Programa Paso a Paso en la comuna de El Quisco" u="1"/>
        <s v="Evolución del Número de Fallecidos por COVID-19 por 1 millón de habitantes en la comuna de San Juan de La Costa" u="1"/>
        <s v="Relación entre la Etapa Histórica del Programa Paso a Paso y progreso del proceso de vacunación (2da dosis) en la comuna de Purén" u="1"/>
        <s v="Evolución del Proceso de Vacunación contra COVID-19 en la comuna de Corral" u="1"/>
        <s v="Nuevos Casos Confirmados de COVID-19 en la comuna de Renca" u="1"/>
        <s v="Evolución del Proceso de Vacunación contra COVID-19 en la comuna de Paredones" u="1"/>
        <s v="Evolución del Proceso de Vacunación contra COVID-19 en la comuna de Quinta de Tilcoco" u="1"/>
        <s v="Relación entre el Proceso de Vacunación contra COVID-19 y el número de Casos Activos en la comuna de Mulchén" u="1"/>
        <s v="Relación entre la Etapa Histórica del Programa Paso a Paso y progreso del proceso de vacunación (2da dosis) en la comuna de Futaleufú" u="1"/>
        <s v="Relación entre la Etapa Histórica del Programa Paso a Paso y progreso del proceso de vacunación (2da dosis) en la comuna de Chiguayante" u="1"/>
        <s v="Etapas Históricas del Programa Paso a Paso en la comuna de Alto Hospicio" u="1"/>
        <s v="Evolución del Número de Casos Activis de COVID-19 por 1 millón de habitantes en la comuna de Casablanca" u="1"/>
        <s v="Evolución del Proceso de Vacunación contra COVID-19 en la comuna de Valdivia" u="1"/>
        <s v="Etapas Históricas del Programa Paso a Paso en la comuna de Licantén" u="1"/>
        <s v="Evolución del Proceso de Vacunación contra COVID-19 en la comuna de Río Bueno" u="1"/>
        <s v="Evolución del Número de Fallecidos por COVID-19 por 1 millón de habitantes en la comuna de Petorca" u="1"/>
        <s v="Evolución del Número de Fallecidos por COVID-19 por 1 millón de habitantes en la comuna de Ninhue" u="1"/>
        <s v="Evolución del Número de Fallecidos por COVID-19 por 1 millón de habitantes en la comuna de Laguna Blanca" u="1"/>
        <s v="Relación entre la Etapa Histórica del Programa Paso a Paso y el número de Casos Activos por Comuna en la Región de La Araucanía" u="1"/>
        <s v="Número de Exámenes PCR realizados por mes en la Región de Aysén" u="1"/>
        <s v="Nuevos Casos Confirmados de COVID-19 por Comuna en la Región de La Araucanía" u="1"/>
        <s v="Evolución del Proceso de Vacunación contra COVID-19 en la comuna de Curepto" u="1"/>
        <s v="Relación entre el Proceso de Vacunación contra COVID-19 y el número de Casos Activos en la comuna de Los Lagos" u="1"/>
        <s v="Etapa Actual del Programa Paso a Paso en la comuna de Chillán Viejo" u="1"/>
        <s v="Nuevos Casos Confirmados de COVID-19 en la comuna de Quirihue" u="1"/>
        <s v="Evolución del Número de Fallecidos por COVID-19 por 1 millón de habitantes en la comuna de Rauco" u="1"/>
        <s v="Relación entre la Etapa Histórica del Programa Paso a Paso y progreso del proceso de vacunación (2da dosis) por Comuna en la Región de Aysén" u="1"/>
        <s v="Evolución del Proceso de Vacunación contra COVID-19 en la comuna de Papudo" u="1"/>
        <s v="Relación entre el Proceso de Vacunación contra COVID-19 y el número de Casos Activos en la comuna de Corral" u="1"/>
        <s v="Relación entre la Etapa Histórica del Programa Paso a Paso y progreso del proceso de vacunación (2da dosis) en la comuna de Pelluhue" u="1"/>
        <s v="Relación entre la Etapa Histórica del Programa Paso a Paso y progreso del proceso de vacunación (2da dosis) en la comuna de María Elena" u="1"/>
        <s v="Relación entre el Proceso de Vacunación contra COVID-19 y el número de Casos Activos en la comuna de Ñuñoa" u="1"/>
        <s v="Etapa Actual del Programa Paso a Paso en la comuna de Pucón" u="1"/>
        <s v="Evolución del Número de Fallecidos por COVID-19 por 1 millón de habitantes en la comuna de Collipulli" u="1"/>
        <s v="Evolución del Número de Fallecidos por COVID-19 por 1 millón de habitantes en la comuna de Los Angeles" u="1"/>
        <s v="Relación entre la Etapa Histórica del Programa Paso a Paso y el número de Casos Activos en la comuna de Pucón" u="1"/>
        <s v="Relación entre el Proceso de Vacunación contra COVID-19 y el número de Casos Activos en la comuna de San Ramón" u="1"/>
        <s v="Relación entre la Etapa Histórica del Programa Paso a Paso y progreso del proceso de vacunación (2da dosis) en la comuna de Renca" u="1"/>
        <s v="Etapas Históricas del Programa Paso a Paso en la comuna de Chimbarongo" u="1"/>
        <s v="Relación entre el Proceso de Vacunación contra COVID-19 y el número de Casos Activos en la comuna de Arauco" u="1"/>
        <s v="Relación entre la Etapa Histórica del Programa Paso a Paso y progreso del proceso de vacunación (2da dosis) en la comuna de Chillán Viejo" u="1"/>
        <s v="Balance de disponibilidad de cupos en Residencias Sanitarias para COVID19 en la Región de Arica y Parinacota" u="1"/>
        <s v="Relación entre el Proceso de Vacunación contra COVID-19 y el número de Casos Activos en la comuna de Treguaco" u="1"/>
        <s v="Relación entre el Proceso de Vacunación contra COVID-19 y el número de Casos Activos en la comuna de Loncoche" u="1"/>
        <s v="Etapas Históricas del Programa Paso a Paso en la comuna de Santo Domingo" u="1"/>
        <s v="Nuevos Casos Confirmados de COVID-19 en la comuna de Lebu" u="1"/>
        <s v="Etapa Actual del Programa Paso a Paso en la comuna de Chonchi" u="1"/>
        <s v="Etapa Actual del Programa Paso a Paso en la comuna de Coltauco" u="1"/>
        <s v="Etapas Históricas del Programa Paso a Paso en la comuna de Yungay" u="1"/>
        <s v="Nuevos Casos Confirmados de COVID-19 por Comuna en la Región de Valparaíso" u="1"/>
        <s v="Relación entre el Proceso de Vacunación contra COVID-19 y el número de Casos Activos en la comuna de Peumo" u="1"/>
        <s v="Nuevos Casos Confirmados de COVID-19 en la comuna de Talca" u="1"/>
        <s v="Evolución del Número de Fallecidos por COVID-19 por 1 millón de habitantes por Comuna en la Región de Aysén" u="1"/>
        <s v="Nuevos Casos Confirmados de COVID-19 en la comuna de Coronel" u="1"/>
        <s v="Etapa Actual del Programa Paso a Paso en la comuna de Navidad" u="1"/>
        <s v="Etapas Históricas del Programa Paso a Paso en la comuna de Aisén" u="1"/>
        <s v="Evolución del Proceso de Vacunación contra COVID-19 en la comuna de Los Vilos" u="1"/>
        <s v="Etapa Actual del Programa Paso a Paso en la comuna de Codegua" u="1"/>
        <s v="Etapas Históricas del Programa Paso a Paso en la comuna de Parral" u="1"/>
        <s v="Evolución del Número de Casos Activis de COVID-19 por 1 millón de habitantes en la comuna de Perquenco" u="1"/>
        <s v="Evolución del Número de Fallecidos por COVID-19 por 1 millón de habitantes en la comuna de Monte Patria" u="1"/>
        <s v="Relación entre el Proceso de Vacunación contra COVID-19 y el número de Casos Activos en la comuna de Chañaral" u="1"/>
        <s v="Evolución del Proceso de Vacunación contra COVID-19 en la comuna de Las Cabras" u="1"/>
        <s v="Relación entre la Etapa Histórica del Programa Paso a Paso y el número de Casos Activos en la comuna de Petorca" u="1"/>
        <s v="Nuevos Casos Confirmados de COVID-19 en la comuna de Perquenco" u="1"/>
        <s v="Evolución del Número de Fallecidos por COVID-19 por 1 millón de habitantes en la comuna de Los Andes" u="1"/>
        <s v="Etapas Históricas del Programa Paso a Paso por Comuna en la Región de Magallanes" u="1"/>
        <s v="Evolución del Número de Casos Activis de COVID-19 por 1 millón de habitantes en la comuna de Gorbea" u="1"/>
        <s v="Evolución del Número de Fallecidos por COVID-19 por 1 millón de habitantes en la comuna de Yungay" u="1"/>
        <s v="Relación entre la Etapa Histórica del Programa Paso a Paso y el número de Casos Activos en la comuna de Perquenco" u="1"/>
        <s v="Relación entre la Etapa Histórica del Programa Paso a Paso y progreso del proceso de vacunación (2da dosis) en la comuna de Copiapó" u="1"/>
        <s v="Relación entre el Proceso de Vacunación contra COVID-19 y el número de Casos Activos en la comuna de Colchane" u="1"/>
        <s v="Relación entre la Etapa Histórica del Programa Paso a Paso y progreso del proceso de vacunación (2da dosis) en la comuna de Chillán" u="1"/>
        <s v="Relación entre el Proceso de Vacunación contra COVID-19 y el número de Casos Activos por Comuna en la Región del Biobío" u="1"/>
        <s v="Relación entre la Etapa Histórica del Programa Paso a Paso y progreso del proceso de vacunación (2da dosis) en la comuna de Coelemu" u="1"/>
        <s v="Etapas Históricas del Programa Paso a Paso en la comuna de San Gregorio" u="1"/>
        <s v="Evolución del Proceso de Vacunación contra COVID-19 en la comuna de Marchihue" u="1"/>
        <s v="Evolución del Número de Casos Activis de COVID-19 por 1 millón de habitantes en la comuna de Alto del Carmen" u="1"/>
        <s v="Relación entre la Etapa Histórica del Programa Paso a Paso y el número de Casos Activos en la comuna de Camarones" u="1"/>
        <s v="Relación entre el Proceso de Vacunación contra COVID-19 y el número de Casos Activos en la comuna de Tortel" u="1"/>
        <s v="Número de Exámenes PCR realizados acumulados en la Región de O'Higgins" u="1"/>
        <s v="Evolución del Número de Casos Activis de COVID-19 por 1 millón de habitantes en la comuna de Coelemu" u="1"/>
        <s v="Relación entre la Etapa Histórica del Programa Paso a Paso y el número de Casos Activos en la comuna de Primavera" u="1"/>
        <s v="Relación entre el Proceso de Vacunación contra COVID-19 y el número de Casos Activos en la comuna de Diego de Almagro" u="1"/>
        <s v="Etapa Actual del Programa Paso a Paso en la comuna de Requínoa" u="1"/>
        <s v="Relación entre la Etapa Histórica del Programa Paso a Paso y el número de Casos Activos en la comuna de Futaleufú" u="1"/>
        <s v="Nuevos Casos Confirmados de COVID-19 por Comuna en la Región del Biobío" u="1"/>
        <s v="Evolución del Proceso de Vacunación contra COVID-19 en la comuna de Dalcahue" u="1"/>
        <s v="Evolución del Número de Casos Confirmados con COVID-19 para la Región de Magallanes" u="1"/>
        <s v="Evolución del Número de Casos Activis de COVID-19 por 1 millón de habitantes en la comuna de Tucapel" u="1"/>
        <s v="Relación entre el Proceso de Vacunación contra COVID-19 y el número de Casos Activos en la comuna de San Esteban" u="1"/>
        <s v="Etapa Actual del Programa Paso a Paso en la comuna de La Cruz" u="1"/>
        <s v="Nuevos Casos Confirmados de COVID-19 en la comuna de Quillota" u="1"/>
        <s v="Evolución del Número de Casos Activis de COVID-19 por 1 millón de habitantes en la comuna de Placilla" u="1"/>
        <s v="Relación entre la Etapa Histórica del Programa Paso a Paso y el número de Casos Activos en la comuna de Constitución" u="1"/>
        <s v="Relación entre la Etapa Histórica del Programa Paso a Paso y progreso del proceso de vacunación (2da dosis) en la comuna de Santo Domingo" u="1"/>
        <s v="Evolución del Número de Casos Activis de COVID-19 por 1 millón de habitantes en la comuna de Quemchi" u="1"/>
        <s v="Relación entre la Etapa Histórica del Programa Paso a Paso y el número de Casos Activos en la comuna de Calera de Tango" u="1"/>
        <s v="Relación entre la Etapa Histórica del Programa Paso a Paso y progreso del proceso de vacunación (2da dosis) en la comuna de Lumaco" u="1"/>
        <s v="Evolución del Número de Fallecidos por COVID-19 por 1 millón de habitantes en la comuna de Melipilla" u="1"/>
        <s v="Relación entre la Etapa Histórica del Programa Paso a Paso y el número de Casos Activos en la comuna de La Granja" u="1"/>
        <s v="Evolución del Número de Fallecidos por COVID-19 por 1 millón de habitantes en la comuna de El Bosque" u="1"/>
        <s v="Etapas Históricas del Programa Paso a Paso en la comuna de Bulnes" u="1"/>
        <s v="Evolución del Proceso de Vacunación contra COVID-19 en la comuna de Tiltil" u="1"/>
        <s v="Evolución del Proceso de Vacunación contra COVID-19 en la comuna de San Rafael" u="1"/>
        <s v="Etapa Actual del Programa Paso a Paso en la comuna de Cerrillos" u="1"/>
        <s v="Nuevos Casos Confirmados de COVID-19 en la comuna de Camarones" u="1"/>
        <s v="Etapa Actual del Programa Paso a Paso en la comuna de Punitaqui" u="1"/>
        <s v="Nuevos Casos Confirmados de COVID-19 en la comuna de Antofagasta" u="1"/>
        <s v="Evolución del Número de Casos Activis de COVID-19 por 1 millón de habitantes en la comuna de Punitaqui" u="1"/>
        <s v="Etapas Históricas del Programa Paso a Paso en la comuna de La Higuera" u="1"/>
        <s v="Evolución del Proceso de Vacunación contra COVID-19 en la comuna de Providencia" u="1"/>
        <s v="Relación entre la Etapa Histórica del Programa Paso a Paso y el número de Casos Activos en la comuna de Coinco" u="1"/>
      </sharedItems>
    </cacheField>
    <cacheField name="descripcion_larga" numFmtId="0">
      <sharedItems longText="1"/>
    </cacheField>
    <cacheField name="visualizacion" numFmtId="0">
      <sharedItems/>
    </cacheField>
    <cacheField name="tag" numFmtId="0">
      <sharedItems containsNonDate="0" containsString="0" containsBlank="1"/>
    </cacheField>
    <cacheField name="url" numFmtId="0">
      <sharedItems count="3850">
        <s v="https://analytics.zoho.com/open-view/2395394000008086091"/>
        <s v="https://analytics.zoho.com/open-view/2395394000008086867?ZOHO_CRITERIA=%22Consolidado_Estadisticas_Regionales_New%22.%22C%C3%B3digo%20regi%C3%B3n%22%3D1"/>
        <s v="https://analytics.zoho.com/open-view/2395394000008086867?ZOHO_CRITERIA=%22Consolidado_Estadisticas_Regionales_New%22.%22C%C3%B3digo%20regi%C3%B3n%22%3D2"/>
        <s v="https://analytics.zoho.com/open-view/2395394000008086867?ZOHO_CRITERIA=%22Consolidado_Estadisticas_Regionales_New%22.%22C%C3%B3digo%20regi%C3%B3n%22%3D3"/>
        <s v="https://analytics.zoho.com/open-view/2395394000008086867?ZOHO_CRITERIA=%22Consolidado_Estadisticas_Regionales_New%22.%22C%C3%B3digo%20regi%C3%B3n%22%3D4"/>
        <s v="https://analytics.zoho.com/open-view/2395394000008053557"/>
        <s v="https://analytics.zoho.com/open-view/2395394000008080800"/>
        <s v="https://analytics.zoho.com/open-view/2395394000008086464"/>
        <s v="https://analytics.zoho.com/open-view/2395394000008087059"/>
        <s v="https://analytics.zoho.com/open-view/2395394000008086867"/>
        <s v="https://analytics.zoho.com/open-view/2395394000008086867?ZOHO_CRITERIA=%22Consolidado_Estadisticas_Regionales_New%22.%22C%C3%B3digo%20regi%C3%B3n%22%3D5"/>
        <s v="https://analytics.zoho.com/open-view/2395394000008087414"/>
        <s v="https://analytics.zoho.com/open-view/2395394000008087966"/>
        <s v="https://analytics.zoho.com/open-view/2395394000008087966?ZOHO_CRITERIA=%22Consolidado_Estadisticas_Regionales_New%22.%22C%C3%B3digo%20regi%C3%B3n%22%3D2"/>
        <s v="https://analytics.zoho.com/open-view/2395394000008087966?ZOHO_CRITERIA=%22Consolidado_Estadisticas_Regionales_New%22.%22C%C3%B3digo%20regi%C3%B3n%22%3D3"/>
        <s v="https://analytics.zoho.com/open-view/2395394000008087966?ZOHO_CRITERIA=%22Consolidado_Estadisticas_Regionales_New%22.%22C%C3%B3digo%20regi%C3%B3n%22%3D4"/>
        <s v="https://analytics.zoho.com/open-view/2395394000008087732"/>
        <s v="https://analytics.zoho.com/open-view/2395394000008088380"/>
        <s v="https://analytics.zoho.com/open-view/2395394000008088380?ZOHO_CRITERIA=%22Consolidado_Estadisticas_Regionales_New%22.%22C%C3%B3digo%20regi%C3%B3n%22%3D2"/>
        <s v="https://analytics.zoho.com/open-view/2395394000008088380?ZOHO_CRITERIA=%22Consolidado_Estadisticas_Regionales_New%22.%22C%C3%B3digo%20regi%C3%B3n%22%3D3"/>
        <s v="https://analytics.zoho.com/open-view/2395394000008088380?ZOHO_CRITERIA=%22Consolidado_Estadisticas_Regionales_New%22.%22C%C3%B3digo%20regi%C3%B3n%22%3D4"/>
        <s v="https://analytics.zoho.com/open-view/2395394000008088380?ZOHO_CRITERIA=%22Consolidado_Estadisticas_Regionales_New%22.%22C%C3%B3digo%20regi%C3%B3n%22%3D5"/>
        <s v="https://analytics.zoho.com/open-view/2395394000008211379"/>
        <s v="https://analytics.zoho.com/open-view/2395394000008211894?ZOHO_CRITERIA=%22Consolidado_Estadisticas_Regionales_New%22.%22C%C3%B3digo%20regi%C3%B3n%22%3D1"/>
        <s v="https://analytics.zoho.com/open-view/2395394000008211894?ZOHO_CRITERIA=%22Consolidado_Estadisticas_Regionales_New%22.%22C%C3%B3digo%20regi%C3%B3n%22%3D2"/>
        <s v="https://analytics.zoho.com/open-view/2395394000008211894?ZOHO_CRITERIA=%22Consolidado_Estadisticas_Regionales_New%22.%22C%C3%B3digo%20regi%C3%B3n%22%3D3"/>
        <s v="https://analytics.zoho.com/open-view/2395394000008211894?ZOHO_CRITERIA=%22Consolidado_Estadisticas_Regionales_New%22.%22C%C3%B3digo%20regi%C3%B3n%22%3D4"/>
        <s v="https://analytics.zoho.com/open-view/2395394000008211894?ZOHO_CRITERIA=%22Consolidado_Estadisticas_Regionales_New%22.%22C%C3%B3digo%20regi%C3%B3n%22%3D5"/>
        <s v="https://analytics.zoho.com/open-view/2395394000008211894?ZOHO_CRITERIA=%22Consolidado_Estadisticas_Regionales_New%22.%22C%C3%B3digo%20regi%C3%B3n%22%3D6"/>
        <s v="https://analytics.zoho.com/open-view/2395394000008211894?ZOHO_CRITERIA=%22Consolidado_Estadisticas_Regionales_New%22.%22C%C3%B3digo%20regi%C3%B3n%22%3D7"/>
        <s v="https://analytics.zoho.com/open-view/2395394000008211894?ZOHO_CRITERIA=%22Consolidado_Estadisticas_Regionales_New%22.%22C%C3%B3digo%20regi%C3%B3n%22%3D8"/>
        <s v="https://analytics.zoho.com/open-view/2395394000008211894?ZOHO_CRITERIA=%22Consolidado_Estadisticas_Regionales_New%22.%22C%C3%B3digo%20regi%C3%B3n%22%3D9"/>
        <s v="https://analytics.zoho.com/open-view/2395394000008211894?ZOHO_CRITERIA=%22Consolidado_Estadisticas_Regionales_New%22.%22C%C3%B3digo%20regi%C3%B3n%22%3D10"/>
        <s v="https://analytics.zoho.com/open-view/2395394000008211894?ZOHO_CRITERIA=%22Consolidado_Estadisticas_Regionales_New%22.%22C%C3%B3digo%20regi%C3%B3n%22%3D11"/>
        <s v="https://analytics.zoho.com/open-view/2395394000008211894?ZOHO_CRITERIA=%22Consolidado_Estadisticas_Regionales_New%22.%22C%C3%B3digo%20regi%C3%B3n%22%3D12"/>
        <s v="https://analytics.zoho.com/open-view/2395394000008211894?ZOHO_CRITERIA=%22Consolidado_Estadisticas_Regionales_New%22.%22C%C3%B3digo%20regi%C3%B3n%22%3D13"/>
        <s v="https://analytics.zoho.com/open-view/2395394000008211894?ZOHO_CRITERIA=%22Consolidado_Estadisticas_Regionales_New%22.%22C%C3%B3digo%20regi%C3%B3n%22%3D14"/>
        <s v="https://analytics.zoho.com/open-view/2395394000008211894?ZOHO_CRITERIA=%22Consolidado_Estadisticas_Regionales_New%22.%22C%C3%B3digo%20regi%C3%B3n%22%3D15"/>
        <s v="https://analytics.zoho.com/open-view/2395394000008211894?ZOHO_CRITERIA=%22Consolidado_Estadisticas_Regionales_New%22.%22C%C3%B3digo%20regi%C3%B3n%22%3D16"/>
        <s v="https://analytics.zoho.com/open-view/2395394000008217072"/>
        <s v="https://analytics.zoho.com/open-view/2395394000008222233"/>
        <s v="https://analytics.zoho.com/open-view/2395394000008222524?ZOHO_CRITERIA=%22Consolidado_Estadisticas_Regionales_New%22.%22C%C3%B3digo%20regi%C3%B3n%22%3D1"/>
        <s v="https://analytics.zoho.com/open-view/2395394000008222524?ZOHO_CRITERIA=%22Consolidado_Estadisticas_Regionales_New%22.%22C%C3%B3digo%20regi%C3%B3n%22%3D2"/>
        <s v="https://analytics.zoho.com/open-view/2395394000008222524?ZOHO_CRITERIA=%22Consolidado_Estadisticas_Regionales_New%22.%22C%C3%B3digo%20regi%C3%B3n%22%3D3"/>
        <s v="https://analytics.zoho.com/open-view/2395394000008222524?ZOHO_CRITERIA=%22Consolidado_Estadisticas_Regionales_New%22.%22C%C3%B3digo%20regi%C3%B3n%22%3D4"/>
        <s v="https://analytics.zoho.com/open-view/2395394000008222524?ZOHO_CRITERIA=%22Consolidado_Estadisticas_Regionales_New%22.%22C%C3%B3digo%20regi%C3%B3n%22%3D5"/>
        <s v="https://analytics.zoho.com/open-view/2395394000008222524?ZOHO_CRITERIA=%22Consolidado_Estadisticas_Regionales_New%22.%22C%C3%B3digo%20regi%C3%B3n%22%3D6"/>
        <s v="https://analytics.zoho.com/open-view/2395394000008222524?ZOHO_CRITERIA=%22Consolidado_Estadisticas_Regionales_New%22.%22C%C3%B3digo%20regi%C3%B3n%22%3D7"/>
        <s v="https://analytics.zoho.com/open-view/2395394000008222524?ZOHO_CRITERIA=%22Consolidado_Estadisticas_Regionales_New%22.%22C%C3%B3digo%20regi%C3%B3n%22%3D8"/>
        <s v="https://analytics.zoho.com/open-view/2395394000008222524?ZOHO_CRITERIA=%22Consolidado_Estadisticas_Regionales_New%22.%22C%C3%B3digo%20regi%C3%B3n%22%3D9"/>
        <s v="https://analytics.zoho.com/open-view/2395394000008222524?ZOHO_CRITERIA=%22Consolidado_Estadisticas_Regionales_New%22.%22C%C3%B3digo%20regi%C3%B3n%22%3D10"/>
        <s v="https://analytics.zoho.com/open-view/2395394000008222524?ZOHO_CRITERIA=%22Consolidado_Estadisticas_Regionales_New%22.%22C%C3%B3digo%20regi%C3%B3n%22%3D11"/>
        <s v="https://analytics.zoho.com/open-view/2395394000008222524?ZOHO_CRITERIA=%22Consolidado_Estadisticas_Regionales_New%22.%22C%C3%B3digo%20regi%C3%B3n%22%3D12"/>
        <s v="https://analytics.zoho.com/open-view/2395394000008222524?ZOHO_CRITERIA=%22Consolidado_Estadisticas_Regionales_New%22.%22C%C3%B3digo%20regi%C3%B3n%22%3D13"/>
        <s v="https://analytics.zoho.com/open-view/2395394000008222524?ZOHO_CRITERIA=%22Consolidado_Estadisticas_Regionales_New%22.%22C%C3%B3digo%20regi%C3%B3n%22%3D14"/>
        <s v="https://analytics.zoho.com/open-view/2395394000008222524?ZOHO_CRITERIA=%22Consolidado_Estadisticas_Regionales_New%22.%22C%C3%B3digo%20regi%C3%B3n%22%3D15"/>
        <s v="https://analytics.zoho.com/open-view/2395394000008222524?ZOHO_CRITERIA=%22Consolidado_Estadisticas_Regionales_New%22.%22C%C3%B3digo%20regi%C3%B3n%22%3D16"/>
        <s v="https://analytics.zoho.com/open-view/2395394000008222720"/>
        <s v="https://analytics.zoho.com/open-view/2395394000008222926?ZOHO_CRITERIA=%22Consolidado_Estadisticas_Regionales_New%22.%22C%C3%B3digo%20regi%C3%B3n%22%3D1"/>
        <s v="https://analytics.zoho.com/open-view/2395394000008222926?ZOHO_CRITERIA=%22Consolidado_Estadisticas_Regionales_New%22.%22C%C3%B3digo%20regi%C3%B3n%22%3D2"/>
        <s v="https://analytics.zoho.com/open-view/2395394000008222926?ZOHO_CRITERIA=%22Consolidado_Estadisticas_Regionales_New%22.%22C%C3%B3digo%20regi%C3%B3n%22%3D3"/>
        <s v="https://analytics.zoho.com/open-view/2395394000008222926?ZOHO_CRITERIA=%22Consolidado_Estadisticas_Regionales_New%22.%22C%C3%B3digo%20regi%C3%B3n%22%3D4"/>
        <s v="https://analytics.zoho.com/open-view/2395394000008222926?ZOHO_CRITERIA=%22Consolidado_Estadisticas_Regionales_New%22.%22C%C3%B3digo%20regi%C3%B3n%22%3D5"/>
        <s v="https://analytics.zoho.com/open-view/2395394000008222926?ZOHO_CRITERIA=%22Consolidado_Estadisticas_Regionales_New%22.%22C%C3%B3digo%20regi%C3%B3n%22%3D6"/>
        <s v="https://analytics.zoho.com/open-view/2395394000008222926?ZOHO_CRITERIA=%22Consolidado_Estadisticas_Regionales_New%22.%22C%C3%B3digo%20regi%C3%B3n%22%3D7"/>
        <s v="https://analytics.zoho.com/open-view/2395394000008222926?ZOHO_CRITERIA=%22Consolidado_Estadisticas_Regionales_New%22.%22C%C3%B3digo%20regi%C3%B3n%22%3D8"/>
        <s v="https://analytics.zoho.com/open-view/2395394000008222926?ZOHO_CRITERIA=%22Consolidado_Estadisticas_Regionales_New%22.%22C%C3%B3digo%20regi%C3%B3n%22%3D9"/>
        <s v="https://analytics.zoho.com/open-view/2395394000008222926?ZOHO_CRITERIA=%22Consolidado_Estadisticas_Regionales_New%22.%22C%C3%B3digo%20regi%C3%B3n%22%3D10"/>
        <s v="https://analytics.zoho.com/open-view/2395394000008222926?ZOHO_CRITERIA=%22Consolidado_Estadisticas_Regionales_New%22.%22C%C3%B3digo%20regi%C3%B3n%22%3D11"/>
        <s v="https://analytics.zoho.com/open-view/2395394000008222926?ZOHO_CRITERIA=%22Consolidado_Estadisticas_Regionales_New%22.%22C%C3%B3digo%20regi%C3%B3n%22%3D12"/>
        <s v="https://analytics.zoho.com/open-view/2395394000008222926?ZOHO_CRITERIA=%22Consolidado_Estadisticas_Regionales_New%22.%22C%C3%B3digo%20regi%C3%B3n%22%3D13"/>
        <s v="https://analytics.zoho.com/open-view/2395394000008222926?ZOHO_CRITERIA=%22Consolidado_Estadisticas_Regionales_New%22.%22C%C3%B3digo%20regi%C3%B3n%22%3D14"/>
        <s v="https://analytics.zoho.com/open-view/2395394000008222926?ZOHO_CRITERIA=%22Consolidado_Estadisticas_Regionales_New%22.%22C%C3%B3digo%20regi%C3%B3n%22%3D15"/>
        <s v="https://analytics.zoho.com/open-view/2395394000008222926?ZOHO_CRITERIA=%22Consolidado_Estadisticas_Regionales_New%22.%22C%C3%B3digo%20regi%C3%B3n%22%3D16"/>
        <s v="https://analytics.zoho.com/open-view/2395394000008223225"/>
        <s v="https://analytics.zoho.com/open-view/2395394000008223431?ZOHO_CRITERIA=%22Consolidado_Estadisticas_Regionales_New%22.%22C%C3%B3digo%20regi%C3%B3n%22%3D1"/>
        <s v="https://analytics.zoho.com/open-view/2395394000008223431?ZOHO_CRITERIA=%22Consolidado_Estadisticas_Regionales_New%22.%22C%C3%B3digo%20regi%C3%B3n%22%3D2"/>
        <s v="https://analytics.zoho.com/open-view/2395394000008223431?ZOHO_CRITERIA=%22Consolidado_Estadisticas_Regionales_New%22.%22C%C3%B3digo%20regi%C3%B3n%22%3D3"/>
        <s v="https://analytics.zoho.com/open-view/2395394000008223431?ZOHO_CRITERIA=%22Consolidado_Estadisticas_Regionales_New%22.%22C%C3%B3digo%20regi%C3%B3n%22%3D4"/>
        <s v="https://analytics.zoho.com/open-view/2395394000008223431?ZOHO_CRITERIA=%22Consolidado_Estadisticas_Regionales_New%22.%22C%C3%B3digo%20regi%C3%B3n%22%3D5"/>
        <s v="https://analytics.zoho.com/open-view/2395394000008223431?ZOHO_CRITERIA=%22Consolidado_Estadisticas_Regionales_New%22.%22C%C3%B3digo%20regi%C3%B3n%22%3D6"/>
        <s v="https://analytics.zoho.com/open-view/2395394000008223431?ZOHO_CRITERIA=%22Consolidado_Estadisticas_Regionales_New%22.%22C%C3%B3digo%20regi%C3%B3n%22%3D7"/>
        <s v="https://analytics.zoho.com/open-view/2395394000008223431?ZOHO_CRITERIA=%22Consolidado_Estadisticas_Regionales_New%22.%22C%C3%B3digo%20regi%C3%B3n%22%3D8"/>
        <s v="https://analytics.zoho.com/open-view/2395394000008223431?ZOHO_CRITERIA=%22Consolidado_Estadisticas_Regionales_New%22.%22C%C3%B3digo%20regi%C3%B3n%22%3D9"/>
        <s v="https://analytics.zoho.com/open-view/2395394000008223431?ZOHO_CRITERIA=%22Consolidado_Estadisticas_Regionales_New%22.%22C%C3%B3digo%20regi%C3%B3n%22%3D10"/>
        <s v="https://analytics.zoho.com/open-view/2395394000008223431?ZOHO_CRITERIA=%22Consolidado_Estadisticas_Regionales_New%22.%22C%C3%B3digo%20regi%C3%B3n%22%3D11"/>
        <s v="https://analytics.zoho.com/open-view/2395394000008223431?ZOHO_CRITERIA=%22Consolidado_Estadisticas_Regionales_New%22.%22C%C3%B3digo%20regi%C3%B3n%22%3D12"/>
        <s v="https://analytics.zoho.com/open-view/2395394000008223431?ZOHO_CRITERIA=%22Consolidado_Estadisticas_Regionales_New%22.%22C%C3%B3digo%20regi%C3%B3n%22%3D13"/>
        <s v="https://analytics.zoho.com/open-view/2395394000008223431?ZOHO_CRITERIA=%22Consolidado_Estadisticas_Regionales_New%22.%22C%C3%B3digo%20regi%C3%B3n%22%3D14"/>
        <s v="https://analytics.zoho.com/open-view/2395394000008223431?ZOHO_CRITERIA=%22Consolidado_Estadisticas_Regionales_New%22.%22C%C3%B3digo%20regi%C3%B3n%22%3D15"/>
        <s v="https://analytics.zoho.com/open-view/2395394000008223431?ZOHO_CRITERIA=%22Consolidado_Estadisticas_Regionales_New%22.%22C%C3%B3digo%20regi%C3%B3n%22%3D16"/>
        <s v="https://analytics.zoho.com/open-view/2395394000008223628"/>
        <s v="https://analytics.zoho.com/open-view/2395394000008223846?ZOHO_CRITERIA=%22Consolidado_Estadisticas_Regionales_New%22.%22C%C3%B3digo%20regi%C3%B3n%22%3D1"/>
        <s v="https://analytics.zoho.com/open-view/2395394000008223846?ZOHO_CRITERIA=%22Consolidado_Estadisticas_Regionales_New%22.%22C%C3%B3digo%20regi%C3%B3n%22%3D2"/>
        <s v="https://analytics.zoho.com/open-view/2395394000008223846?ZOHO_CRITERIA=%22Consolidado_Estadisticas_Regionales_New%22.%22C%C3%B3digo%20regi%C3%B3n%22%3D3"/>
        <s v="https://analytics.zoho.com/open-view/2395394000008223846?ZOHO_CRITERIA=%22Consolidado_Estadisticas_Regionales_New%22.%22C%C3%B3digo%20regi%C3%B3n%22%3D4"/>
        <s v="https://analytics.zoho.com/open-view/2395394000008223846?ZOHO_CRITERIA=%22Consolidado_Estadisticas_Regionales_New%22.%22C%C3%B3digo%20regi%C3%B3n%22%3D5"/>
        <s v="https://analytics.zoho.com/open-view/2395394000008223846?ZOHO_CRITERIA=%22Consolidado_Estadisticas_Regionales_New%22.%22C%C3%B3digo%20regi%C3%B3n%22%3D6"/>
        <s v="https://analytics.zoho.com/open-view/2395394000008223846?ZOHO_CRITERIA=%22Consolidado_Estadisticas_Regionales_New%22.%22C%C3%B3digo%20regi%C3%B3n%22%3D7"/>
        <s v="https://analytics.zoho.com/open-view/2395394000008223846?ZOHO_CRITERIA=%22Consolidado_Estadisticas_Regionales_New%22.%22C%C3%B3digo%20regi%C3%B3n%22%3D8"/>
        <s v="https://analytics.zoho.com/open-view/2395394000008223846?ZOHO_CRITERIA=%22Consolidado_Estadisticas_Regionales_New%22.%22C%C3%B3digo%20regi%C3%B3n%22%3D9"/>
        <s v="https://analytics.zoho.com/open-view/2395394000008223846?ZOHO_CRITERIA=%22Consolidado_Estadisticas_Regionales_New%22.%22C%C3%B3digo%20regi%C3%B3n%22%3D10"/>
        <s v="https://analytics.zoho.com/open-view/2395394000008223846?ZOHO_CRITERIA=%22Consolidado_Estadisticas_Regionales_New%22.%22C%C3%B3digo%20regi%C3%B3n%22%3D11"/>
        <s v="https://analytics.zoho.com/open-view/2395394000008223846?ZOHO_CRITERIA=%22Consolidado_Estadisticas_Regionales_New%22.%22C%C3%B3digo%20regi%C3%B3n%22%3D12"/>
        <s v="https://analytics.zoho.com/open-view/2395394000008223846?ZOHO_CRITERIA=%22Consolidado_Estadisticas_Regionales_New%22.%22C%C3%B3digo%20regi%C3%B3n%22%3D13"/>
        <s v="https://analytics.zoho.com/open-view/2395394000008223846?ZOHO_CRITERIA=%22Consolidado_Estadisticas_Regionales_New%22.%22C%C3%B3digo%20regi%C3%B3n%22%3D14"/>
        <s v="https://analytics.zoho.com/open-view/2395394000008223846?ZOHO_CRITERIA=%22Consolidado_Estadisticas_Regionales_New%22.%22C%C3%B3digo%20regi%C3%B3n%22%3D15"/>
        <s v="https://analytics.zoho.com/open-view/2395394000008223846?ZOHO_CRITERIA=%22Consolidado_Estadisticas_Regionales_New%22.%22C%C3%B3digo%20regi%C3%B3n%22%3D16"/>
        <s v="https://analytics.zoho.com/open-view/2395394000008224055"/>
        <s v="https://analytics.zoho.com/open-view/2395394000008224285?ZOHO_CRITERIA=%22Consolidado_Estadisticas_Regionales_New%22.%22C%C3%B3digo%20regi%C3%B3n%22%3D1"/>
        <s v="https://analytics.zoho.com/open-view/2395394000008224285?ZOHO_CRITERIA=%22Consolidado_Estadisticas_Regionales_New%22.%22C%C3%B3digo%20regi%C3%B3n%22%3D2"/>
        <s v="https://analytics.zoho.com/open-view/2395394000008224285?ZOHO_CRITERIA=%22Consolidado_Estadisticas_Regionales_New%22.%22C%C3%B3digo%20regi%C3%B3n%22%3D3"/>
        <s v="https://analytics.zoho.com/open-view/2395394000008224285?ZOHO_CRITERIA=%22Consolidado_Estadisticas_Regionales_New%22.%22C%C3%B3digo%20regi%C3%B3n%22%3D4"/>
        <s v="https://analytics.zoho.com/open-view/2395394000008224285?ZOHO_CRITERIA=%22Consolidado_Estadisticas_Regionales_New%22.%22C%C3%B3digo%20regi%C3%B3n%22%3D5"/>
        <s v="https://analytics.zoho.com/open-view/2395394000008224285?ZOHO_CRITERIA=%22Consolidado_Estadisticas_Regionales_New%22.%22C%C3%B3digo%20regi%C3%B3n%22%3D6"/>
        <s v="https://analytics.zoho.com/open-view/2395394000008224285?ZOHO_CRITERIA=%22Consolidado_Estadisticas_Regionales_New%22.%22C%C3%B3digo%20regi%C3%B3n%22%3D7"/>
        <s v="https://analytics.zoho.com/open-view/2395394000008224285?ZOHO_CRITERIA=%22Consolidado_Estadisticas_Regionales_New%22.%22C%C3%B3digo%20regi%C3%B3n%22%3D8"/>
        <s v="https://analytics.zoho.com/open-view/2395394000008224285?ZOHO_CRITERIA=%22Consolidado_Estadisticas_Regionales_New%22.%22C%C3%B3digo%20regi%C3%B3n%22%3D9"/>
        <s v="https://analytics.zoho.com/open-view/2395394000008224285?ZOHO_CRITERIA=%22Consolidado_Estadisticas_Regionales_New%22.%22C%C3%B3digo%20regi%C3%B3n%22%3D10"/>
        <s v="https://analytics.zoho.com/open-view/2395394000008224285?ZOHO_CRITERIA=%22Consolidado_Estadisticas_Regionales_New%22.%22C%C3%B3digo%20regi%C3%B3n%22%3D11"/>
        <s v="https://analytics.zoho.com/open-view/2395394000008224285?ZOHO_CRITERIA=%22Consolidado_Estadisticas_Regionales_New%22.%22C%C3%B3digo%20regi%C3%B3n%22%3D12"/>
        <s v="https://analytics.zoho.com/open-view/2395394000008224285?ZOHO_CRITERIA=%22Consolidado_Estadisticas_Regionales_New%22.%22C%C3%B3digo%20regi%C3%B3n%22%3D13"/>
        <s v="https://analytics.zoho.com/open-view/2395394000008224285?ZOHO_CRITERIA=%22Consolidado_Estadisticas_Regionales_New%22.%22C%C3%B3digo%20regi%C3%B3n%22%3D14"/>
        <s v="https://analytics.zoho.com/open-view/2395394000008224285?ZOHO_CRITERIA=%22Consolidado_Estadisticas_Regionales_New%22.%22C%C3%B3digo%20regi%C3%B3n%22%3D15"/>
        <s v="https://analytics.zoho.com/open-view/2395394000008224285?ZOHO_CRITERIA=%22Consolidado_Estadisticas_Regionales_New%22.%22C%C3%B3digo%20regi%C3%B3n%22%3D16"/>
        <s v="https://analytics.zoho.com/open-view/2395394000008224493"/>
        <s v="https://analytics.zoho.com/open-view/2395394000008224711?ZOHO_CRITERIA=%22Consolidado_Estadisticas_Regionales_New%22.%22C%C3%B3digo%20regi%C3%B3n%22%3D1"/>
        <s v="https://analytics.zoho.com/open-view/2395394000008224711?ZOHO_CRITERIA=%22Consolidado_Estadisticas_Regionales_New%22.%22C%C3%B3digo%20regi%C3%B3n%22%3D2"/>
        <s v="https://analytics.zoho.com/open-view/2395394000008224711?ZOHO_CRITERIA=%22Consolidado_Estadisticas_Regionales_New%22.%22C%C3%B3digo%20regi%C3%B3n%22%3D3"/>
        <s v="https://analytics.zoho.com/open-view/2395394000008224711?ZOHO_CRITERIA=%22Consolidado_Estadisticas_Regionales_New%22.%22C%C3%B3digo%20regi%C3%B3n%22%3D4"/>
        <s v="https://analytics.zoho.com/open-view/2395394000008224711?ZOHO_CRITERIA=%22Consolidado_Estadisticas_Regionales_New%22.%22C%C3%B3digo%20regi%C3%B3n%22%3D5"/>
        <s v="https://analytics.zoho.com/open-view/2395394000008224711?ZOHO_CRITERIA=%22Consolidado_Estadisticas_Regionales_New%22.%22C%C3%B3digo%20regi%C3%B3n%22%3D6"/>
        <s v="https://analytics.zoho.com/open-view/2395394000008224711?ZOHO_CRITERIA=%22Consolidado_Estadisticas_Regionales_New%22.%22C%C3%B3digo%20regi%C3%B3n%22%3D7"/>
        <s v="https://analytics.zoho.com/open-view/2395394000008224711?ZOHO_CRITERIA=%22Consolidado_Estadisticas_Regionales_New%22.%22C%C3%B3digo%20regi%C3%B3n%22%3D8"/>
        <s v="https://analytics.zoho.com/open-view/2395394000008224711?ZOHO_CRITERIA=%22Consolidado_Estadisticas_Regionales_New%22.%22C%C3%B3digo%20regi%C3%B3n%22%3D9"/>
        <s v="https://analytics.zoho.com/open-view/2395394000008224711?ZOHO_CRITERIA=%22Consolidado_Estadisticas_Regionales_New%22.%22C%C3%B3digo%20regi%C3%B3n%22%3D10"/>
        <s v="https://analytics.zoho.com/open-view/2395394000008224711?ZOHO_CRITERIA=%22Consolidado_Estadisticas_Regionales_New%22.%22C%C3%B3digo%20regi%C3%B3n%22%3D11"/>
        <s v="https://analytics.zoho.com/open-view/2395394000008224711?ZOHO_CRITERIA=%22Consolidado_Estadisticas_Regionales_New%22.%22C%C3%B3digo%20regi%C3%B3n%22%3D12"/>
        <s v="https://analytics.zoho.com/open-view/2395394000008224711?ZOHO_CRITERIA=%22Consolidado_Estadisticas_Regionales_New%22.%22C%C3%B3digo%20regi%C3%B3n%22%3D13"/>
        <s v="https://analytics.zoho.com/open-view/2395394000008224711?ZOHO_CRITERIA=%22Consolidado_Estadisticas_Regionales_New%22.%22C%C3%B3digo%20regi%C3%B3n%22%3D14"/>
        <s v="https://analytics.zoho.com/open-view/2395394000008224711?ZOHO_CRITERIA=%22Consolidado_Estadisticas_Regionales_New%22.%22C%C3%B3digo%20regi%C3%B3n%22%3D15"/>
        <s v="https://analytics.zoho.com/open-view/2395394000008224711?ZOHO_CRITERIA=%22Consolidado_Estadisticas_Regionales_New%22.%22C%C3%B3digo%20regi%C3%B3n%22%3D16"/>
        <s v="https://analytics.zoho.com/open-view/2395394000008224920"/>
        <s v="https://analytics.zoho.com/open-view/2395394000008225247?ZOHO_CRITERIA=%22Consolidado_Estadisticas_Regionales_New%22.%22C%C3%B3digo%20regi%C3%B3n%22%3D1"/>
        <s v="https://analytics.zoho.com/open-view/2395394000008225247?ZOHO_CRITERIA=%22Consolidado_Estadisticas_Regionales_New%22.%22C%C3%B3digo%20regi%C3%B3n%22%3D2"/>
        <s v="https://analytics.zoho.com/open-view/2395394000008225247?ZOHO_CRITERIA=%22Consolidado_Estadisticas_Regionales_New%22.%22C%C3%B3digo%20regi%C3%B3n%22%3D3"/>
        <s v="https://analytics.zoho.com/open-view/2395394000008225247?ZOHO_CRITERIA=%22Consolidado_Estadisticas_Regionales_New%22.%22C%C3%B3digo%20regi%C3%B3n%22%3D4"/>
        <s v="https://analytics.zoho.com/open-view/2395394000008225247?ZOHO_CRITERIA=%22Consolidado_Estadisticas_Regionales_New%22.%22C%C3%B3digo%20regi%C3%B3n%22%3D5"/>
        <s v="https://analytics.zoho.com/open-view/2395394000008225247?ZOHO_CRITERIA=%22Consolidado_Estadisticas_Regionales_New%22.%22C%C3%B3digo%20regi%C3%B3n%22%3D6"/>
        <s v="https://analytics.zoho.com/open-view/2395394000008225247?ZOHO_CRITERIA=%22Consolidado_Estadisticas_Regionales_New%22.%22C%C3%B3digo%20regi%C3%B3n%22%3D7"/>
        <s v="https://analytics.zoho.com/open-view/2395394000008225247?ZOHO_CRITERIA=%22Consolidado_Estadisticas_Regionales_New%22.%22C%C3%B3digo%20regi%C3%B3n%22%3D8"/>
        <s v="https://analytics.zoho.com/open-view/2395394000008225247?ZOHO_CRITERIA=%22Consolidado_Estadisticas_Regionales_New%22.%22C%C3%B3digo%20regi%C3%B3n%22%3D9"/>
        <s v="https://analytics.zoho.com/open-view/2395394000008225247?ZOHO_CRITERIA=%22Consolidado_Estadisticas_Regionales_New%22.%22C%C3%B3digo%20regi%C3%B3n%22%3D10"/>
        <s v="https://analytics.zoho.com/open-view/2395394000008225247?ZOHO_CRITERIA=%22Consolidado_Estadisticas_Regionales_New%22.%22C%C3%B3digo%20regi%C3%B3n%22%3D11"/>
        <s v="https://analytics.zoho.com/open-view/2395394000008225247?ZOHO_CRITERIA=%22Consolidado_Estadisticas_Regionales_New%22.%22C%C3%B3digo%20regi%C3%B3n%22%3D12"/>
        <s v="https://analytics.zoho.com/open-view/2395394000008225247?ZOHO_CRITERIA=%22Consolidado_Estadisticas_Regionales_New%22.%22C%C3%B3digo%20regi%C3%B3n%22%3D13"/>
        <s v="https://analytics.zoho.com/open-view/2395394000008225247?ZOHO_CRITERIA=%22Consolidado_Estadisticas_Regionales_New%22.%22C%C3%B3digo%20regi%C3%B3n%22%3D14"/>
        <s v="https://analytics.zoho.com/open-view/2395394000008225247?ZOHO_CRITERIA=%22Consolidado_Estadisticas_Regionales_New%22.%22C%C3%B3digo%20regi%C3%B3n%22%3D15"/>
        <s v="https://analytics.zoho.com/open-view/2395394000008225247?ZOHO_CRITERIA=%22Consolidado_Estadisticas_Regionales_New%22.%22C%C3%B3digo%20regi%C3%B3n%22%3D16"/>
        <s v="https://analytics.zoho.com/open-view/2395394000008225467"/>
        <s v="https://analytics.zoho.com/open-view/2395394000008226368?ZOHO_CRITERIA=%22Consolidado_Estadisticas_Regionales_New%22.%22C%C3%B3digo%20regi%C3%B3n%22%3D1"/>
        <s v="https://analytics.zoho.com/open-view/2395394000008226368?ZOHO_CRITERIA=%22Consolidado_Estadisticas_Regionales_New%22.%22C%C3%B3digo%20regi%C3%B3n%22%3D2"/>
        <s v="https://analytics.zoho.com/open-view/2395394000008226368?ZOHO_CRITERIA=%22Consolidado_Estadisticas_Regionales_New%22.%22C%C3%B3digo%20regi%C3%B3n%22%3D3"/>
        <s v="https://analytics.zoho.com/open-view/2395394000008226368?ZOHO_CRITERIA=%22Consolidado_Estadisticas_Regionales_New%22.%22C%C3%B3digo%20regi%C3%B3n%22%3D4"/>
        <s v="https://analytics.zoho.com/open-view/2395394000008226368?ZOHO_CRITERIA=%22Consolidado_Estadisticas_Regionales_New%22.%22C%C3%B3digo%20regi%C3%B3n%22%3D5"/>
        <s v="https://analytics.zoho.com/open-view/2395394000008226368?ZOHO_CRITERIA=%22Consolidado_Estadisticas_Regionales_New%22.%22C%C3%B3digo%20regi%C3%B3n%22%3D6"/>
        <s v="https://analytics.zoho.com/open-view/2395394000008226368?ZOHO_CRITERIA=%22Consolidado_Estadisticas_Regionales_New%22.%22C%C3%B3digo%20regi%C3%B3n%22%3D7"/>
        <s v="https://analytics.zoho.com/open-view/2395394000008226368?ZOHO_CRITERIA=%22Consolidado_Estadisticas_Regionales_New%22.%22C%C3%B3digo%20regi%C3%B3n%22%3D8"/>
        <s v="https://analytics.zoho.com/open-view/2395394000008226368?ZOHO_CRITERIA=%22Consolidado_Estadisticas_Regionales_New%22.%22C%C3%B3digo%20regi%C3%B3n%22%3D9"/>
        <s v="https://analytics.zoho.com/open-view/2395394000008226368?ZOHO_CRITERIA=%22Consolidado_Estadisticas_Regionales_New%22.%22C%C3%B3digo%20regi%C3%B3n%22%3D10"/>
        <s v="https://analytics.zoho.com/open-view/2395394000008226368?ZOHO_CRITERIA=%22Consolidado_Estadisticas_Regionales_New%22.%22C%C3%B3digo%20regi%C3%B3n%22%3D11"/>
        <s v="https://analytics.zoho.com/open-view/2395394000008226368?ZOHO_CRITERIA=%22Consolidado_Estadisticas_Regionales_New%22.%22C%C3%B3digo%20regi%C3%B3n%22%3D12"/>
        <s v="https://analytics.zoho.com/open-view/2395394000008226368?ZOHO_CRITERIA=%22Consolidado_Estadisticas_Regionales_New%22.%22C%C3%B3digo%20regi%C3%B3n%22%3D13"/>
        <s v="https://analytics.zoho.com/open-view/2395394000008226368?ZOHO_CRITERIA=%22Consolidado_Estadisticas_Regionales_New%22.%22C%C3%B3digo%20regi%C3%B3n%22%3D14"/>
        <s v="https://analytics.zoho.com/open-view/2395394000008226368?ZOHO_CRITERIA=%22Consolidado_Estadisticas_Regionales_New%22.%22C%C3%B3digo%20regi%C3%B3n%22%3D15"/>
        <s v="https://analytics.zoho.com/open-view/2395394000008226368?ZOHO_CRITERIA=%22Consolidado_Estadisticas_Regionales_New%22.%22C%C3%B3digo%20regi%C3%B3n%22%3D16"/>
        <s v="https://analytics.zoho.com/open-view/2395394000008226575"/>
        <s v="https://analytics.zoho.com/open-view/2395394000008226809?ZOHO_CRITERIA=%22Consolidado_Estadisticas_Regionales_New%22.%22C%C3%B3digo%20regi%C3%B3n%22%3D1"/>
        <s v="https://analytics.zoho.com/open-view/2395394000008226809?ZOHO_CRITERIA=%22Consolidado_Estadisticas_Regionales_New%22.%22C%C3%B3digo%20regi%C3%B3n%22%3D2"/>
        <s v="https://analytics.zoho.com/open-view/2395394000008226809?ZOHO_CRITERIA=%22Consolidado_Estadisticas_Regionales_New%22.%22C%C3%B3digo%20regi%C3%B3n%22%3D3"/>
        <s v="https://analytics.zoho.com/open-view/2395394000008226809?ZOHO_CRITERIA=%22Consolidado_Estadisticas_Regionales_New%22.%22C%C3%B3digo%20regi%C3%B3n%22%3D4"/>
        <s v="https://analytics.zoho.com/open-view/2395394000008226809?ZOHO_CRITERIA=%22Consolidado_Estadisticas_Regionales_New%22.%22C%C3%B3digo%20regi%C3%B3n%22%3D5"/>
        <s v="https://analytics.zoho.com/open-view/2395394000008226809?ZOHO_CRITERIA=%22Consolidado_Estadisticas_Regionales_New%22.%22C%C3%B3digo%20regi%C3%B3n%22%3D6"/>
        <s v="https://analytics.zoho.com/open-view/2395394000008226809?ZOHO_CRITERIA=%22Consolidado_Estadisticas_Regionales_New%22.%22C%C3%B3digo%20regi%C3%B3n%22%3D7"/>
        <s v="https://analytics.zoho.com/open-view/2395394000008226809?ZOHO_CRITERIA=%22Consolidado_Estadisticas_Regionales_New%22.%22C%C3%B3digo%20regi%C3%B3n%22%3D8"/>
        <s v="https://analytics.zoho.com/open-view/2395394000008226809?ZOHO_CRITERIA=%22Consolidado_Estadisticas_Regionales_New%22.%22C%C3%B3digo%20regi%C3%B3n%22%3D9"/>
        <s v="https://analytics.zoho.com/open-view/2395394000008226809?ZOHO_CRITERIA=%22Consolidado_Estadisticas_Regionales_New%22.%22C%C3%B3digo%20regi%C3%B3n%22%3D10"/>
        <s v="https://analytics.zoho.com/open-view/2395394000008226809?ZOHO_CRITERIA=%22Consolidado_Estadisticas_Regionales_New%22.%22C%C3%B3digo%20regi%C3%B3n%22%3D11"/>
        <s v="https://analytics.zoho.com/open-view/2395394000008226809?ZOHO_CRITERIA=%22Consolidado_Estadisticas_Regionales_New%22.%22C%C3%B3digo%20regi%C3%B3n%22%3D12"/>
        <s v="https://analytics.zoho.com/open-view/2395394000008226809?ZOHO_CRITERIA=%22Consolidado_Estadisticas_Regionales_New%22.%22C%C3%B3digo%20regi%C3%B3n%22%3D13"/>
        <s v="https://analytics.zoho.com/open-view/2395394000008226809?ZOHO_CRITERIA=%22Consolidado_Estadisticas_Regionales_New%22.%22C%C3%B3digo%20regi%C3%B3n%22%3D14"/>
        <s v="https://analytics.zoho.com/open-view/2395394000008226809?ZOHO_CRITERIA=%22Consolidado_Estadisticas_Regionales_New%22.%22C%C3%B3digo%20regi%C3%B3n%22%3D15"/>
        <s v="https://analytics.zoho.com/open-view/2395394000008226809?ZOHO_CRITERIA=%22Consolidado_Estadisticas_Regionales_New%22.%22C%C3%B3digo%20regi%C3%B3n%22%3D16"/>
        <s v="https://analytics.zoho.com/open-view/2395394000008228016"/>
        <s v="https://analytics.zoho.com/open-view/2395394000008228238?ZOHO_CRITERIA=%22Consolidado_Estadisticas_Regionales_New%22.%22C%C3%B3digo%20regi%C3%B3n%22%3D1"/>
        <s v="https://analytics.zoho.com/open-view/2395394000008228238?ZOHO_CRITERIA=%22Consolidado_Estadisticas_Regionales_New%22.%22C%C3%B3digo%20regi%C3%B3n%22%3D2"/>
        <s v="https://analytics.zoho.com/open-view/2395394000008228238?ZOHO_CRITERIA=%22Consolidado_Estadisticas_Regionales_New%22.%22C%C3%B3digo%20regi%C3%B3n%22%3D3"/>
        <s v="https://analytics.zoho.com/open-view/2395394000008228238?ZOHO_CRITERIA=%22Consolidado_Estadisticas_Regionales_New%22.%22C%C3%B3digo%20regi%C3%B3n%22%3D4"/>
        <s v="https://analytics.zoho.com/open-view/2395394000008228238?ZOHO_CRITERIA=%22Consolidado_Estadisticas_Regionales_New%22.%22C%C3%B3digo%20regi%C3%B3n%22%3D5"/>
        <s v="https://analytics.zoho.com/open-view/2395394000008228238?ZOHO_CRITERIA=%22Consolidado_Estadisticas_Regionales_New%22.%22C%C3%B3digo%20regi%C3%B3n%22%3D6"/>
        <s v="https://analytics.zoho.com/open-view/2395394000008228238?ZOHO_CRITERIA=%22Consolidado_Estadisticas_Regionales_New%22.%22C%C3%B3digo%20regi%C3%B3n%22%3D7"/>
        <s v="https://analytics.zoho.com/open-view/2395394000008228238?ZOHO_CRITERIA=%22Consolidado_Estadisticas_Regionales_New%22.%22C%C3%B3digo%20regi%C3%B3n%22%3D8"/>
        <s v="https://analytics.zoho.com/open-view/2395394000008228238?ZOHO_CRITERIA=%22Consolidado_Estadisticas_Regionales_New%22.%22C%C3%B3digo%20regi%C3%B3n%22%3D9"/>
        <s v="https://analytics.zoho.com/open-view/2395394000008228238?ZOHO_CRITERIA=%22Consolidado_Estadisticas_Regionales_New%22.%22C%C3%B3digo%20regi%C3%B3n%22%3D10"/>
        <s v="https://analytics.zoho.com/open-view/2395394000008228238?ZOHO_CRITERIA=%22Consolidado_Estadisticas_Regionales_New%22.%22C%C3%B3digo%20regi%C3%B3n%22%3D11"/>
        <s v="https://analytics.zoho.com/open-view/2395394000008228238?ZOHO_CRITERIA=%22Consolidado_Estadisticas_Regionales_New%22.%22C%C3%B3digo%20regi%C3%B3n%22%3D12"/>
        <s v="https://analytics.zoho.com/open-view/2395394000008228238?ZOHO_CRITERIA=%22Consolidado_Estadisticas_Regionales_New%22.%22C%C3%B3digo%20regi%C3%B3n%22%3D13"/>
        <s v="https://analytics.zoho.com/open-view/2395394000008228238?ZOHO_CRITERIA=%22Consolidado_Estadisticas_Regionales_New%22.%22C%C3%B3digo%20regi%C3%B3n%22%3D14"/>
        <s v="https://analytics.zoho.com/open-view/2395394000008228238?ZOHO_CRITERIA=%22Consolidado_Estadisticas_Regionales_New%22.%22C%C3%B3digo%20regi%C3%B3n%22%3D15"/>
        <s v="https://analytics.zoho.com/open-view/2395394000008228238?ZOHO_CRITERIA=%22Consolidado_Estadisticas_Regionales_New%22.%22C%C3%B3digo%20regi%C3%B3n%22%3D16"/>
        <s v="https://analytics.zoho.com/open-view/2395394000008228339"/>
        <s v="https://analytics.zoho.com/open-view/2395394000008228561?ZOHO_CRITERIA=%22Consolidado_Estadisticas_Regionales_New%22.%22C%C3%B3digo%20regi%C3%B3n%22%3D1"/>
        <s v="https://analytics.zoho.com/open-view/2395394000008228561?ZOHO_CRITERIA=%22Consolidado_Estadisticas_Regionales_New%22.%22C%C3%B3digo%20regi%C3%B3n%22%3D2"/>
        <s v="https://analytics.zoho.com/open-view/2395394000008228561?ZOHO_CRITERIA=%22Consolidado_Estadisticas_Regionales_New%22.%22C%C3%B3digo%20regi%C3%B3n%22%3D3"/>
        <s v="https://analytics.zoho.com/open-view/2395394000008228561?ZOHO_CRITERIA=%22Consolidado_Estadisticas_Regionales_New%22.%22C%C3%B3digo%20regi%C3%B3n%22%3D4"/>
        <s v="https://analytics.zoho.com/open-view/2395394000008228561?ZOHO_CRITERIA=%22Consolidado_Estadisticas_Regionales_New%22.%22C%C3%B3digo%20regi%C3%B3n%22%3D5"/>
        <s v="https://analytics.zoho.com/open-view/2395394000008228561?ZOHO_CRITERIA=%22Consolidado_Estadisticas_Regionales_New%22.%22C%C3%B3digo%20regi%C3%B3n%22%3D6"/>
        <s v="https://analytics.zoho.com/open-view/2395394000008228561?ZOHO_CRITERIA=%22Consolidado_Estadisticas_Regionales_New%22.%22C%C3%B3digo%20regi%C3%B3n%22%3D7"/>
        <s v="https://analytics.zoho.com/open-view/2395394000008228561?ZOHO_CRITERIA=%22Consolidado_Estadisticas_Regionales_New%22.%22C%C3%B3digo%20regi%C3%B3n%22%3D8"/>
        <s v="https://analytics.zoho.com/open-view/2395394000008228561?ZOHO_CRITERIA=%22Consolidado_Estadisticas_Regionales_New%22.%22C%C3%B3digo%20regi%C3%B3n%22%3D9"/>
        <s v="https://analytics.zoho.com/open-view/2395394000008228561?ZOHO_CRITERIA=%22Consolidado_Estadisticas_Regionales_New%22.%22C%C3%B3digo%20regi%C3%B3n%22%3D10"/>
        <s v="https://analytics.zoho.com/open-view/2395394000008228561?ZOHO_CRITERIA=%22Consolidado_Estadisticas_Regionales_New%22.%22C%C3%B3digo%20regi%C3%B3n%22%3D11"/>
        <s v="https://analytics.zoho.com/open-view/2395394000008228561?ZOHO_CRITERIA=%22Consolidado_Estadisticas_Regionales_New%22.%22C%C3%B3digo%20regi%C3%B3n%22%3D12"/>
        <s v="https://analytics.zoho.com/open-view/2395394000008228561?ZOHO_CRITERIA=%22Consolidado_Estadisticas_Regionales_New%22.%22C%C3%B3digo%20regi%C3%B3n%22%3D13"/>
        <s v="https://analytics.zoho.com/open-view/2395394000008228561?ZOHO_CRITERIA=%22Consolidado_Estadisticas_Regionales_New%22.%22C%C3%B3digo%20regi%C3%B3n%22%3D14"/>
        <s v="https://analytics.zoho.com/open-view/2395394000008228561?ZOHO_CRITERIA=%22Consolidado_Estadisticas_Regionales_New%22.%22C%C3%B3digo%20regi%C3%B3n%22%3D15"/>
        <s v="https://analytics.zoho.com/open-view/2395394000008228561?ZOHO_CRITERIA=%22Consolidado_Estadisticas_Regionales_New%22.%22C%C3%B3digo%20regi%C3%B3n%22%3D16"/>
        <s v="https://analytics.zoho.com/open-view/2395394000008228768"/>
        <s v="https://analytics.zoho.com/open-view/2395394000008229099?ZOHO_CRITERIA=%22Consolidado_Estadisticas_Regionales_New%22.%22C%C3%B3digo%20regi%C3%B3n%22%3D1"/>
        <s v="https://analytics.zoho.com/open-view/2395394000008229099?ZOHO_CRITERIA=%22Consolidado_Estadisticas_Regionales_New%22.%22C%C3%B3digo%20regi%C3%B3n%22%3D2"/>
        <s v="https://analytics.zoho.com/open-view/2395394000008229099?ZOHO_CRITERIA=%22Consolidado_Estadisticas_Regionales_New%22.%22C%C3%B3digo%20regi%C3%B3n%22%3D3"/>
        <s v="https://analytics.zoho.com/open-view/2395394000008229099?ZOHO_CRITERIA=%22Consolidado_Estadisticas_Regionales_New%22.%22C%C3%B3digo%20regi%C3%B3n%22%3D4"/>
        <s v="https://analytics.zoho.com/open-view/2395394000008229099?ZOHO_CRITERIA=%22Consolidado_Estadisticas_Regionales_New%22.%22C%C3%B3digo%20regi%C3%B3n%22%3D5"/>
        <s v="https://analytics.zoho.com/open-view/2395394000008229099?ZOHO_CRITERIA=%22Consolidado_Estadisticas_Regionales_New%22.%22C%C3%B3digo%20regi%C3%B3n%22%3D6"/>
        <s v="https://analytics.zoho.com/open-view/2395394000008229099?ZOHO_CRITERIA=%22Consolidado_Estadisticas_Regionales_New%22.%22C%C3%B3digo%20regi%C3%B3n%22%3D7"/>
        <s v="https://analytics.zoho.com/open-view/2395394000008229099?ZOHO_CRITERIA=%22Consolidado_Estadisticas_Regionales_New%22.%22C%C3%B3digo%20regi%C3%B3n%22%3D8"/>
        <s v="https://analytics.zoho.com/open-view/2395394000008229099?ZOHO_CRITERIA=%22Consolidado_Estadisticas_Regionales_New%22.%22C%C3%B3digo%20regi%C3%B3n%22%3D9"/>
        <s v="https://analytics.zoho.com/open-view/2395394000008229099?ZOHO_CRITERIA=%22Consolidado_Estadisticas_Regionales_New%22.%22C%C3%B3digo%20regi%C3%B3n%22%3D10"/>
        <s v="https://analytics.zoho.com/open-view/2395394000008229099?ZOHO_CRITERIA=%22Consolidado_Estadisticas_Regionales_New%22.%22C%C3%B3digo%20regi%C3%B3n%22%3D11"/>
        <s v="https://analytics.zoho.com/open-view/2395394000008229099?ZOHO_CRITERIA=%22Consolidado_Estadisticas_Regionales_New%22.%22C%C3%B3digo%20regi%C3%B3n%22%3D12"/>
        <s v="https://analytics.zoho.com/open-view/2395394000008229099?ZOHO_CRITERIA=%22Consolidado_Estadisticas_Regionales_New%22.%22C%C3%B3digo%20regi%C3%B3n%22%3D13"/>
        <s v="https://analytics.zoho.com/open-view/2395394000008229099?ZOHO_CRITERIA=%22Consolidado_Estadisticas_Regionales_New%22.%22C%C3%B3digo%20regi%C3%B3n%22%3D14"/>
        <s v="https://analytics.zoho.com/open-view/2395394000008229099?ZOHO_CRITERIA=%22Consolidado_Estadisticas_Regionales_New%22.%22C%C3%B3digo%20regi%C3%B3n%22%3D15"/>
        <s v="https://analytics.zoho.com/open-view/2395394000008229099?ZOHO_CRITERIA=%22Consolidado_Estadisticas_Regionales_New%22.%22C%C3%B3digo%20regi%C3%B3n%22%3D16"/>
        <s v="https://analytics.zoho.com/open-view/2395394000008229306"/>
        <s v="https://analytics.zoho.com/open-view/2395394000008229637?ZOHO_CRITERIA=%22Consolidado_Estadisticas_Regionales_New%22.%22C%C3%B3digo%20regi%C3%B3n%22%3D1"/>
        <s v="https://analytics.zoho.com/open-view/2395394000008229637?ZOHO_CRITERIA=%22Consolidado_Estadisticas_Regionales_New%22.%22C%C3%B3digo%20regi%C3%B3n%22%3D2"/>
        <s v="https://analytics.zoho.com/open-view/2395394000008229637?ZOHO_CRITERIA=%22Consolidado_Estadisticas_Regionales_New%22.%22C%C3%B3digo%20regi%C3%B3n%22%3D3"/>
        <s v="https://analytics.zoho.com/open-view/2395394000008229637?ZOHO_CRITERIA=%22Consolidado_Estadisticas_Regionales_New%22.%22C%C3%B3digo%20regi%C3%B3n%22%3D4"/>
        <s v="https://analytics.zoho.com/open-view/2395394000008229637?ZOHO_CRITERIA=%22Consolidado_Estadisticas_Regionales_New%22.%22C%C3%B3digo%20regi%C3%B3n%22%3D5"/>
        <s v="https://analytics.zoho.com/open-view/2395394000008229637?ZOHO_CRITERIA=%22Consolidado_Estadisticas_Regionales_New%22.%22C%C3%B3digo%20regi%C3%B3n%22%3D6"/>
        <s v="https://analytics.zoho.com/open-view/2395394000008229637?ZOHO_CRITERIA=%22Consolidado_Estadisticas_Regionales_New%22.%22C%C3%B3digo%20regi%C3%B3n%22%3D7"/>
        <s v="https://analytics.zoho.com/open-view/2395394000008229637?ZOHO_CRITERIA=%22Consolidado_Estadisticas_Regionales_New%22.%22C%C3%B3digo%20regi%C3%B3n%22%3D8"/>
        <s v="https://analytics.zoho.com/open-view/2395394000008229637?ZOHO_CRITERIA=%22Consolidado_Estadisticas_Regionales_New%22.%22C%C3%B3digo%20regi%C3%B3n%22%3D9"/>
        <s v="https://analytics.zoho.com/open-view/2395394000008229637?ZOHO_CRITERIA=%22Consolidado_Estadisticas_Regionales_New%22.%22C%C3%B3digo%20regi%C3%B3n%22%3D10"/>
        <s v="https://analytics.zoho.com/open-view/2395394000008229637?ZOHO_CRITERIA=%22Consolidado_Estadisticas_Regionales_New%22.%22C%C3%B3digo%20regi%C3%B3n%22%3D11"/>
        <s v="https://analytics.zoho.com/open-view/2395394000008229637?ZOHO_CRITERIA=%22Consolidado_Estadisticas_Regionales_New%22.%22C%C3%B3digo%20regi%C3%B3n%22%3D12"/>
        <s v="https://analytics.zoho.com/open-view/2395394000008229637?ZOHO_CRITERIA=%22Consolidado_Estadisticas_Regionales_New%22.%22C%C3%B3digo%20regi%C3%B3n%22%3D13"/>
        <s v="https://analytics.zoho.com/open-view/2395394000008229637?ZOHO_CRITERIA=%22Consolidado_Estadisticas_Regionales_New%22.%22C%C3%B3digo%20regi%C3%B3n%22%3D14"/>
        <s v="https://analytics.zoho.com/open-view/2395394000008229637?ZOHO_CRITERIA=%22Consolidado_Estadisticas_Regionales_New%22.%22C%C3%B3digo%20regi%C3%B3n%22%3D15"/>
        <s v="https://analytics.zoho.com/open-view/2395394000008229637?ZOHO_CRITERIA=%22Consolidado_Estadisticas_Regionales_New%22.%22C%C3%B3digo%20regi%C3%B3n%22%3D16"/>
        <s v="https://analytics.zoho.com/open-view/2395394000008236246"/>
        <s v="https://analytics.zoho.com/open-view/2395394000008236662"/>
        <s v="https://analytics.zoho.com/open-view/2395394000008236961?ZOHO_CRITERIA=%22Consolidado_Estadisticas_Regionales_New%22.%22C%C3%B3digo%20regi%C3%B3n%22%3D5"/>
        <s v="https://analytics.zoho.com/open-view/2395394000008236961?ZOHO_CRITERIA=%22Consolidado_Estadisticas_Regionales_New%22.%22C%C3%B3digo%20regi%C3%B3n%22%3D8"/>
        <s v="https://analytics.zoho.com/open-view/2395394000008236961?ZOHO_CRITERIA=%22Consolidado_Estadisticas_Regionales_New%22.%22C%C3%B3digo%20regi%C3%B3n%22%3D9"/>
        <s v="https://analytics.zoho.com/open-view/2395394000008236961?ZOHO_CRITERIA=%22Consolidado_Estadisticas_Regionales_New%22.%22C%C3%B3digo%20regi%C3%B3n%22%3D10"/>
        <s v="https://analytics.zoho.com/open-view/2395394000008236961?ZOHO_CRITERIA=%22Consolidado_Estadisticas_Regionales_New%22.%22C%C3%B3digo%20regi%C3%B3n%22%3D14"/>
        <s v="https://analytics.zoho.com/open-view/2395394000008239150"/>
        <s v="https://analytics.zoho.com/open-view/2395394000008239441?ZOHO_CRITERIA=%22Consolidado_Estadisticas_Regionales_New%22.%22C%C3%B3digo%20regi%C3%B3n%22%3D5"/>
        <s v="https://analytics.zoho.com/open-view/2395394000008239441?ZOHO_CRITERIA=%22Consolidado_Estadisticas_Regionales_New%22.%22C%C3%B3digo%20regi%C3%B3n%22%3D8"/>
        <s v="https://analytics.zoho.com/open-view/2395394000008239441?ZOHO_CRITERIA=%22Consolidado_Estadisticas_Regionales_New%22.%22C%C3%B3digo%20regi%C3%B3n%22%3D9"/>
        <s v="https://analytics.zoho.com/open-view/2395394000008239441?ZOHO_CRITERIA=%22Consolidado_Estadisticas_Regionales_New%22.%22C%C3%B3digo%20regi%C3%B3n%22%3D14"/>
        <s v="https://analytics.zoho.com/open-view/2395394000008241144"/>
        <s v="https://analytics.zoho.com/open-view/2395394000008241639?ZOHO_CRITERIA=%22Consolidado_Estadisticas_Regionales_New%22.%22C%C3%B3digo%20regi%C3%B3n%22%3D8"/>
        <s v="https://analytics.zoho.com/open-view/2395394000008241639?ZOHO_CRITERIA=%22Consolidado_Estadisticas_Regionales_New%22.%22C%C3%B3digo%20regi%C3%B3n%22%3D9"/>
        <s v="https://analytics.zoho.com/open-view/2395394000008242412"/>
        <s v="https://analytics.zoho.com/open-view/2395394000008245001"/>
        <s v="https://analytics.zoho.com/open-view/2395394000008245489"/>
        <s v="https://analytics.zoho.com/open-view/2395394000008245814?ZOHO_CRITERIA=%22Consolidado_Estadisticas_Regionales_New%22.%22C%C3%B3digo%20regi%C3%B3n%22%3D7"/>
        <s v="https://analytics.zoho.com/open-view/2395394000008245814?ZOHO_CRITERIA=%22Consolidado_Estadisticas_Regionales_New%22.%22C%C3%B3digo%20regi%C3%B3n%22%3D9"/>
        <s v="https://analytics.zoho.com/open-view/2395394000008245814?ZOHO_CRITERIA=%22Consolidado_Estadisticas_Regionales_New%22.%22C%C3%B3digo%20regi%C3%B3n%22%3D14"/>
        <s v="https://analytics.zoho.com/open-view/2395394000008247284"/>
        <s v="https://analytics.zoho.com/open-view/2395394000008251012?ZOHO_CRITERIA=%22Consolidado_Estadisticas_Regionales_New%22.%22C%C3%B3digo%20regi%C3%B3n%22%3D7"/>
        <s v="https://analytics.zoho.com/open-view/2395394000008251012?ZOHO_CRITERIA=%22Consolidado_Estadisticas_Regionales_New%22.%22C%C3%B3digo%20regi%C3%B3n%22%3D9"/>
        <s v="https://analytics.zoho.com/open-view/2395394000008251012?ZOHO_CRITERIA=%22Consolidado_Estadisticas_Regionales_New%22.%22C%C3%B3digo%20regi%C3%B3n%22%3D14"/>
        <s v="https://analytics.zoho.com/open-view/2395394000008247678"/>
        <s v="https://analytics.zoho.com/open-view/2395394000008247970"/>
        <s v="https://analytics.zoho.com/open-view/2395394000008249274"/>
        <s v="https://analytics.zoho.com/open-view/2395394000008250473?ZOHO_CRITERIA=%22Consolidado_Estadisticas_Regionales_New%22.%22C%C3%B3digo%20regi%C3%B3n%22%3D7"/>
        <s v="https://analytics.zoho.com/open-view/2395394000008250473?ZOHO_CRITERIA=%22Consolidado_Estadisticas_Regionales_New%22.%22C%C3%B3digo%20regi%C3%B3n%22%3D9"/>
        <s v="https://analytics.zoho.com/open-view/2395394000008250473?ZOHO_CRITERIA=%22Consolidado_Estadisticas_Regionales_New%22.%22C%C3%B3digo%20regi%C3%B3n%22%3D14"/>
        <s v="https://analytics.zoho.com/open-view/2395394000008249723"/>
        <s v="https://analytics.zoho.com/open-view/2395394000008250178?ZOHO_CRITERIA=%22Consolidado_Estadisticas_Regionales_New%22.%22C%C3%B3digo%20regi%C3%B3n%22%3D9"/>
        <s v="https://analytics.zoho.com/open-view/2395394000008250178?ZOHO_CRITERIA=%22Consolidado_Estadisticas_Regionales_New%22.%22C%C3%B3digo%20regi%C3%B3n%22%3D14"/>
        <s v="https://analytics.zoho.com/open-view/2395394000008251260"/>
        <s v="https://analytics.zoho.com/open-view/2395394000008286301?ZOHO_CRITERIA=%22Consolidado_Estadisticas_Regionales_New%22.%22C%C3%B3digo%20regi%C3%B3n%22%3D5"/>
        <s v="https://analytics.zoho.com/open-view/2395394000008286301?ZOHO_CRITERIA=%22Consolidado_Estadisticas_Regionales_New%22.%22C%C3%B3digo%20regi%C3%B3n%22%3D6"/>
        <s v="https://analytics.zoho.com/open-view/2395394000008286301?ZOHO_CRITERIA=%22Consolidado_Estadisticas_Regionales_New%22.%22C%C3%B3digo%20regi%C3%B3n%22%3D8"/>
        <s v="https://analytics.zoho.com/open-view/2395394000008286301?ZOHO_CRITERIA=%22Consolidado_Estadisticas_Regionales_New%22.%22C%C3%B3digo%20regi%C3%B3n%22%3D9"/>
        <s v="https://analytics.zoho.com/open-view/2395394000008286301?ZOHO_CRITERIA=%22Consolidado_Estadisticas_Regionales_New%22.%22C%C3%B3digo%20regi%C3%B3n%22%3D14"/>
        <s v="https://analytics.zoho.com/open-view/2395394000008251561"/>
        <s v="https://analytics.zoho.com/open-view/2395394000008286451?ZOHO_CRITERIA=%22Consolidado_Estadisticas_Regionales_New%22.%22C%C3%B3digo%20regi%C3%B3n%22%3D5"/>
        <s v="https://analytics.zoho.com/open-view/2395394000008286451?ZOHO_CRITERIA=%22Consolidado_Estadisticas_Regionales_New%22.%22C%C3%B3digo%20regi%C3%B3n%22%3D6"/>
        <s v="https://analytics.zoho.com/open-view/2395394000008286451?ZOHO_CRITERIA=%22Consolidado_Estadisticas_Regionales_New%22.%22C%C3%B3digo%20regi%C3%B3n%22%3D8"/>
        <s v="https://analytics.zoho.com/open-view/2395394000008286451?ZOHO_CRITERIA=%22Consolidado_Estadisticas_Regionales_New%22.%22C%C3%B3digo%20regi%C3%B3n%22%3D14"/>
        <s v="https://analytics.zoho.com/open-view/2395394000008251844"/>
        <s v="https://analytics.zoho.com/open-view/2395394000008286613?ZOHO_CRITERIA=%22Consolidado_Estadisticas_Regionales_New%22.%22C%C3%B3digo%20regi%C3%B3n%22%3D5"/>
        <s v="https://analytics.zoho.com/open-view/2395394000008286613?ZOHO_CRITERIA=%22Consolidado_Estadisticas_Regionales_New%22.%22C%C3%B3digo%20regi%C3%B3n%22%3D6"/>
        <s v="https://analytics.zoho.com/open-view/2395394000008286613?ZOHO_CRITERIA=%22Consolidado_Estadisticas_Regionales_New%22.%22C%C3%B3digo%20regi%C3%B3n%22%3D8"/>
        <s v="https://analytics.zoho.com/open-view/2395394000008286613?ZOHO_CRITERIA=%22Consolidado_Estadisticas_Regionales_New%22.%22C%C3%B3digo%20regi%C3%B3n%22%3D14"/>
        <s v="https://analytics.zoho.com/open-view/2395394000008258091"/>
        <s v="https://analytics.zoho.com/open-view/2395394000008286787?ZOHO_CRITERIA=%22Consolidado_Estadisticas_Regionales_New%22.%22C%C3%B3digo%20regi%C3%B3n%22%3D5"/>
        <s v="https://analytics.zoho.com/open-view/2395394000008286787?ZOHO_CRITERIA=%22Consolidado_Estadisticas_Regionales_New%22.%22C%C3%B3digo%20regi%C3%B3n%22%3D6"/>
        <s v="https://analytics.zoho.com/open-view/2395394000008258336"/>
        <s v="https://analytics.zoho.com/open-view/2395394000008286973?ZOHO_CRITERIA=%22Consolidado_Estadisticas_Regionales_New%22.%22C%C3%B3digo%20regi%C3%B3n%22%3D8"/>
        <s v="https://analytics.zoho.com/open-view/2395394000008286973?ZOHO_CRITERIA=%22Consolidado_Estadisticas_Regionales_New%22.%22C%C3%B3digo%20regi%C3%B3n%22%3D14"/>
        <s v="https://analytics.zoho.com/open-view/2395394000008258698"/>
        <s v="https://analytics.zoho.com/open-view/2395394000008287171?ZOHO_CRITERIA=%22Consolidado_Estadisticas_Regionales_New%22.%22C%C3%B3digo%20regi%C3%B3n%22%3D5"/>
        <s v="https://analytics.zoho.com/open-view/2395394000008287171?ZOHO_CRITERIA=%22Consolidado_Estadisticas_Regionales_New%22.%22C%C3%B3digo%20regi%C3%B3n%22%3D6"/>
        <s v="https://analytics.zoho.com/open-view/2395394000008287171?ZOHO_CRITERIA=%22Consolidado_Estadisticas_Regionales_New%22.%22C%C3%B3digo%20regi%C3%B3n%22%3D8"/>
        <s v="https://analytics.zoho.com/open-view/2395394000008287171?ZOHO_CRITERIA=%22Consolidado_Estadisticas_Regionales_New%22.%22C%C3%B3digo%20regi%C3%B3n%22%3D14"/>
        <s v="https://analytics.zoho.com/open-view/2395394000008258955"/>
        <s v="https://analytics.zoho.com/open-view/2395394000008259339"/>
        <s v="https://analytics.zoho.com/open-view/2395394000008287393?ZOHO_CRITERIA=%22Consolidado_Estadisticas_Regionales_New%22.%22C%C3%B3digo%20regi%C3%B3n%22%3D5"/>
        <s v="https://analytics.zoho.com/open-view/2395394000008287393?ZOHO_CRITERIA=%22Consolidado_Estadisticas_Regionales_New%22.%22C%C3%B3digo%20regi%C3%B3n%22%3D8"/>
        <s v="https://analytics.zoho.com/open-view/2395394000008259838"/>
        <s v="https://analytics.zoho.com/open-view/2395394000008287627?ZOHO_CRITERIA=%22Consolidado_Estadisticas_Regionales_New%22.%22C%C3%B3digo%20regi%C3%B3n%22%3D5"/>
        <s v="https://analytics.zoho.com/open-view/2395394000008287627?ZOHO_CRITERIA=%22Consolidado_Estadisticas_Regionales_New%22.%22C%C3%B3digo%20regi%C3%B3n%22%3D6"/>
        <s v="https://analytics.zoho.com/open-view/2395394000008287627?ZOHO_CRITERIA=%22Consolidado_Estadisticas_Regionales_New%22.%22C%C3%B3digo%20regi%C3%B3n%22%3D8"/>
        <s v="https://analytics.zoho.com/open-view/2395394000008261258"/>
        <s v="https://analytics.zoho.com/open-view/2395394000008261697"/>
        <s v="https://analytics.zoho.com/open-view/2395394000008287873?ZOHO_CRITERIA=%22Consolidado_Estadisticas_Regionales_New%22.%22C%C3%B3digo%20regi%C3%B3n%22%3D5"/>
        <s v="https://analytics.zoho.com/open-view/2395394000008287873?ZOHO_CRITERIA=%22Consolidado_Estadisticas_Regionales_New%22.%22C%C3%B3digo%20regi%C3%B3n%22%3D8"/>
        <s v="https://analytics.zoho.com/open-view/2395394000008287873?ZOHO_CRITERIA=%22Consolidado_Estadisticas_Regionales_New%22.%22C%C3%B3digo%20regi%C3%B3n%22%3D9"/>
        <s v="https://analytics.zoho.com/open-view/2395394000008262141"/>
        <s v="https://analytics.zoho.com/open-view/2395394000008288143?ZOHO_CRITERIA=%22Consolidado_Estadisticas_Regionales_New%22.%22C%C3%B3digo%20regi%C3%B3n%22%3D5"/>
        <s v="https://analytics.zoho.com/open-view/2395394000008288143?ZOHO_CRITERIA=%22Consolidado_Estadisticas_Regionales_New%22.%22C%C3%B3digo%20regi%C3%B3n%22%3D6"/>
        <s v="https://analytics.zoho.com/open-view/2395394000008288143?ZOHO_CRITERIA=%22Consolidado_Estadisticas_Regionales_New%22.%22C%C3%B3digo%20regi%C3%B3n%22%3D8"/>
        <s v="https://analytics.zoho.com/open-view/2395394000008288143?ZOHO_CRITERIA=%22Consolidado_Estadisticas_Regionales_New%22.%22C%C3%B3digo%20regi%C3%B3n%22%3D9"/>
        <s v="https://analytics.zoho.com/open-view/2395394000008288143?ZOHO_CRITERIA=%22Consolidado_Estadisticas_Regionales_New%22.%22C%C3%B3digo%20regi%C3%B3n%22%3D14"/>
        <s v="https://analytics.zoho.com/open-view/2395394000008262603"/>
        <s v="https://analytics.zoho.com/open-view/2395394000008263596"/>
        <s v="https://analytics.zoho.com/open-view/2395394000008288425?ZOHO_CRITERIA=%22Consolidado_Estadisticas_Regionales_New%22.%22C%C3%B3digo%20regi%C3%B3n%22%3D5"/>
        <s v="https://analytics.zoho.com/open-view/2395394000008288425?ZOHO_CRITERIA=%22Consolidado_Estadisticas_Regionales_New%22.%22C%C3%B3digo%20regi%C3%B3n%22%3D8"/>
        <s v="https://analytics.zoho.com/open-view/2395394000008263949"/>
        <s v="https://analytics.zoho.com/open-view/2395394000008288731?ZOHO_CRITERIA=%22Consolidado_Estadisticas_Regionales_New%22.%22C%C3%B3digo%20regi%C3%B3n%22%3D5"/>
        <s v="https://analytics.zoho.com/open-view/2395394000008288731?ZOHO_CRITERIA=%22Consolidado_Estadisticas_Regionales_New%22.%22C%C3%B3digo%20regi%C3%B3n%22%3D9"/>
        <s v="https://analytics.zoho.com/open-view/2395394000008273465"/>
        <s v="https://analytics.zoho.com/open-view/2395394000008273999"/>
        <s v="https://analytics.zoho.com/open-view/2395394000008275715"/>
        <s v="https://analytics.zoho.com/open-view/2395394000008289049?ZOHO_CRITERIA=%22Consolidado_Estadisticas_Regionales_New%22.%22C%C3%B3digo%20regi%C3%B3n%22%3D8"/>
        <s v="https://analytics.zoho.com/open-view/2395394000008289049?ZOHO_CRITERIA=%22Consolidado_Estadisticas_Regionales_New%22.%22C%C3%B3digo%20regi%C3%B3n%22%3D14"/>
        <s v="https://analytics.zoho.com/open-view/2395394000008276298"/>
        <s v="https://analytics.zoho.com/open-view/2395394000008289403?ZOHO_CRITERIA=%22Consolidado_Estadisticas_Regionales_New%22.%22C%C3%B3digo%20regi%C3%B3n%22%3D5"/>
        <s v="https://analytics.zoho.com/open-view/2395394000008289403?ZOHO_CRITERIA=%22Consolidado_Estadisticas_Regionales_New%22.%22C%C3%B3digo%20regi%C3%B3n%22%3D9"/>
        <s v="https://analytics.zoho.com/open-view/2395394000008285473"/>
        <s v="https://analytics.zoho.com/open-view/2395394000008285115"/>
        <s v="https://analytics.zoho.com/open-view/2395394000008282001"/>
        <s v="https://analytics.zoho.com/open-view/2395394000008285740"/>
        <s v="https://analytics.zoho.com/open-view/2395394000008286019"/>
        <s v="https://analytics.zoho.com/open-view/2395394000008290219?ZOHO_CRITERIA=%22Consolidado_Estadisticas_Regionales_New%22.%22C%C3%B3digo%20regi%C3%B3n%22%3D5"/>
        <s v="https://analytics.zoho.com/open-view/2395394000008290219?ZOHO_CRITERIA=%22Consolidado_Estadisticas_Regionales_New%22.%22C%C3%B3digo%20regi%C3%B3n%22%3D6"/>
        <s v="https://analytics.zoho.com/open-view/2395394000008290219?ZOHO_CRITERIA=%22Consolidado_Estadisticas_Regionales_New%22.%22C%C3%B3digo%20regi%C3%B3n%22%3D8"/>
        <s v="https://analytics.zoho.com/open-view/2395394000008290219?ZOHO_CRITERIA=%22Consolidado_Estadisticas_Regionales_New%22.%22C%C3%B3digo%20regi%C3%B3n%22%3D9"/>
        <s v="https://analytics.zoho.com/open-view/2395394000008290219?ZOHO_CRITERIA=%22Consolidado_Estadisticas_Regionales_New%22.%22C%C3%B3digo%20regi%C3%B3n%22%3D13"/>
        <s v="https://analytics.zoho.com/open-view/2395394000008290219?ZOHO_CRITERIA=%22Consolidado_Estadisticas_Regionales_New%22.%22C%C3%B3digo%20regi%C3%B3n%22%3D16"/>
        <s v="https://analytics.zoho.com/open-view/2395394000008291022"/>
        <s v="https://analytics.zoho.com/open-view/2395394000008291726?ZOHO_CRITERIA=%22Consolidado_Estadisticas_Regionales_New%22.%22C%C3%B3digo%20regi%C3%B3n%22%3D1"/>
        <s v="https://analytics.zoho.com/open-view/2395394000008291726?ZOHO_CRITERIA=%22Consolidado_Estadisticas_Regionales_New%22.%22C%C3%B3digo%20regi%C3%B3n%22%3D2"/>
        <s v="https://analytics.zoho.com/open-view/2395394000008291726?ZOHO_CRITERIA=%22Consolidado_Estadisticas_Regionales_New%22.%22C%C3%B3digo%20regi%C3%B3n%22%3D3"/>
        <s v="https://analytics.zoho.com/open-view/2395394000008291726?ZOHO_CRITERIA=%22Consolidado_Estadisticas_Regionales_New%22.%22C%C3%B3digo%20regi%C3%B3n%22%3D4"/>
        <s v="https://analytics.zoho.com/open-view/2395394000008291726?ZOHO_CRITERIA=%22Consolidado_Estadisticas_Regionales_New%22.%22C%C3%B3digo%20regi%C3%B3n%22%3D5"/>
        <s v="https://analytics.zoho.com/open-view/2395394000008291726?ZOHO_CRITERIA=%22Consolidado_Estadisticas_Regionales_New%22.%22C%C3%B3digo%20regi%C3%B3n%22%3D6"/>
        <s v="https://analytics.zoho.com/open-view/2395394000008291726?ZOHO_CRITERIA=%22Consolidado_Estadisticas_Regionales_New%22.%22C%C3%B3digo%20regi%C3%B3n%22%3D7"/>
        <s v="https://analytics.zoho.com/open-view/2395394000008291726?ZOHO_CRITERIA=%22Consolidado_Estadisticas_Regionales_New%22.%22C%C3%B3digo%20regi%C3%B3n%22%3D8"/>
        <s v="https://analytics.zoho.com/open-view/2395394000008291726?ZOHO_CRITERIA=%22Consolidado_Estadisticas_Regionales_New%22.%22C%C3%B3digo%20regi%C3%B3n%22%3D9"/>
        <s v="https://analytics.zoho.com/open-view/2395394000008291726?ZOHO_CRITERIA=%22Consolidado_Estadisticas_Regionales_New%22.%22C%C3%B3digo%20regi%C3%B3n%22%3D10"/>
        <s v="https://analytics.zoho.com/open-view/2395394000008291726?ZOHO_CRITERIA=%22Consolidado_Estadisticas_Regionales_New%22.%22C%C3%B3digo%20regi%C3%B3n%22%3D11"/>
        <s v="https://analytics.zoho.com/open-view/2395394000008291726?ZOHO_CRITERIA=%22Consolidado_Estadisticas_Regionales_New%22.%22C%C3%B3digo%20regi%C3%B3n%22%3D12"/>
        <s v="https://analytics.zoho.com/open-view/2395394000008291726?ZOHO_CRITERIA=%22Consolidado_Estadisticas_Regionales_New%22.%22C%C3%B3digo%20regi%C3%B3n%22%3D13"/>
        <s v="https://analytics.zoho.com/open-view/2395394000008291726?ZOHO_CRITERIA=%22Consolidado_Estadisticas_Regionales_New%22.%22C%C3%B3digo%20regi%C3%B3n%22%3D14"/>
        <s v="https://analytics.zoho.com/open-view/2395394000008291726?ZOHO_CRITERIA=%22Consolidado_Estadisticas_Regionales_New%22.%22C%C3%B3digo%20regi%C3%B3n%22%3D15"/>
        <s v="https://analytics.zoho.com/open-view/2395394000008291726?ZOHO_CRITERIA=%22Consolidado_Estadisticas_Regionales_New%22.%22C%C3%B3digo%20regi%C3%B3n%22%3D16"/>
        <s v="https://analytics.zoho.com/open-view/2395394000008291814"/>
        <s v="https://analytics.zoho.com/open-view/2395394000008293485?ZOHO_CRITERIA=%22Consolidado_Estadisticas_Regionales_New%22.%22C%C3%B3digo%20regi%C3%B3n%22%3D1"/>
        <s v="https://analytics.zoho.com/open-view/2395394000008293485?ZOHO_CRITERIA=%22Consolidado_Estadisticas_Regionales_New%22.%22C%C3%B3digo%20regi%C3%B3n%22%3D2"/>
        <s v="https://analytics.zoho.com/open-view/2395394000008293485?ZOHO_CRITERIA=%22Consolidado_Estadisticas_Regionales_New%22.%22C%C3%B3digo%20regi%C3%B3n%22%3D3"/>
        <s v="https://analytics.zoho.com/open-view/2395394000008293485?ZOHO_CRITERIA=%22Consolidado_Estadisticas_Regionales_New%22.%22C%C3%B3digo%20regi%C3%B3n%22%3D4"/>
        <s v="https://analytics.zoho.com/open-view/2395394000008293485?ZOHO_CRITERIA=%22Consolidado_Estadisticas_Regionales_New%22.%22C%C3%B3digo%20regi%C3%B3n%22%3D5"/>
        <s v="https://analytics.zoho.com/open-view/2395394000008293485?ZOHO_CRITERIA=%22Consolidado_Estadisticas_Regionales_New%22.%22C%C3%B3digo%20regi%C3%B3n%22%3D6"/>
        <s v="https://analytics.zoho.com/open-view/2395394000008293485?ZOHO_CRITERIA=%22Consolidado_Estadisticas_Regionales_New%22.%22C%C3%B3digo%20regi%C3%B3n%22%3D7"/>
        <s v="https://analytics.zoho.com/open-view/2395394000008293485?ZOHO_CRITERIA=%22Consolidado_Estadisticas_Regionales_New%22.%22C%C3%B3digo%20regi%C3%B3n%22%3D8"/>
        <s v="https://analytics.zoho.com/open-view/2395394000008293485?ZOHO_CRITERIA=%22Consolidado_Estadisticas_Regionales_New%22.%22C%C3%B3digo%20regi%C3%B3n%22%3D9"/>
        <s v="https://analytics.zoho.com/open-view/2395394000008293485?ZOHO_CRITERIA=%22Consolidado_Estadisticas_Regionales_New%22.%22C%C3%B3digo%20regi%C3%B3n%22%3D10"/>
        <s v="https://analytics.zoho.com/open-view/2395394000008293485?ZOHO_CRITERIA=%22Consolidado_Estadisticas_Regionales_New%22.%22C%C3%B3digo%20regi%C3%B3n%22%3D11"/>
        <s v="https://analytics.zoho.com/open-view/2395394000008293485?ZOHO_CRITERIA=%22Consolidado_Estadisticas_Regionales_New%22.%22C%C3%B3digo%20regi%C3%B3n%22%3D12"/>
        <s v="https://analytics.zoho.com/open-view/2395394000008293485?ZOHO_CRITERIA=%22Consolidado_Estadisticas_Regionales_New%22.%22C%C3%B3digo%20regi%C3%B3n%22%3D13"/>
        <s v="https://analytics.zoho.com/open-view/2395394000008293485?ZOHO_CRITERIA=%22Consolidado_Estadisticas_Regionales_New%22.%22C%C3%B3digo%20regi%C3%B3n%22%3D14"/>
        <s v="https://analytics.zoho.com/open-view/2395394000008293485?ZOHO_CRITERIA=%22Consolidado_Estadisticas_Regionales_New%22.%22C%C3%B3digo%20regi%C3%B3n%22%3D15"/>
        <s v="https://analytics.zoho.com/open-view/2395394000008293485?ZOHO_CRITERIA=%22Consolidado_Estadisticas_Regionales_New%22.%22C%C3%B3digo%20regi%C3%B3n%22%3D16"/>
        <s v="https://analytics.zoho.com/open-view/2395394000008293622"/>
        <s v="https://analytics.zoho.com/open-view/2395394000008294094?ZOHO_CRITERIA=%22Consolidado_Estadisticas_Regionales_New%22.%22C%C3%B3digo%20regi%C3%B3n%22%3D1"/>
        <s v="https://analytics.zoho.com/open-view/2395394000008294094?ZOHO_CRITERIA=%22Consolidado_Estadisticas_Regionales_New%22.%22C%C3%B3digo%20regi%C3%B3n%22%3D2"/>
        <s v="https://analytics.zoho.com/open-view/2395394000008294094?ZOHO_CRITERIA=%22Consolidado_Estadisticas_Regionales_New%22.%22C%C3%B3digo%20regi%C3%B3n%22%3D3"/>
        <s v="https://analytics.zoho.com/open-view/2395394000008294094?ZOHO_CRITERIA=%22Consolidado_Estadisticas_Regionales_New%22.%22C%C3%B3digo%20regi%C3%B3n%22%3D4"/>
        <s v="https://analytics.zoho.com/open-view/2395394000008294094?ZOHO_CRITERIA=%22Consolidado_Estadisticas_Regionales_New%22.%22C%C3%B3digo%20regi%C3%B3n%22%3D5"/>
        <s v="https://analytics.zoho.com/open-view/2395394000008294094?ZOHO_CRITERIA=%22Consolidado_Estadisticas_Regionales_New%22.%22C%C3%B3digo%20regi%C3%B3n%22%3D6"/>
        <s v="https://analytics.zoho.com/open-view/2395394000008294094?ZOHO_CRITERIA=%22Consolidado_Estadisticas_Regionales_New%22.%22C%C3%B3digo%20regi%C3%B3n%22%3D7"/>
        <s v="https://analytics.zoho.com/open-view/2395394000008294094?ZOHO_CRITERIA=%22Consolidado_Estadisticas_Regionales_New%22.%22C%C3%B3digo%20regi%C3%B3n%22%3D8"/>
        <s v="https://analytics.zoho.com/open-view/2395394000008294094?ZOHO_CRITERIA=%22Consolidado_Estadisticas_Regionales_New%22.%22C%C3%B3digo%20regi%C3%B3n%22%3D9"/>
        <s v="https://analytics.zoho.com/open-view/2395394000008294094?ZOHO_CRITERIA=%22Consolidado_Estadisticas_Regionales_New%22.%22C%C3%B3digo%20regi%C3%B3n%22%3D10"/>
        <s v="https://analytics.zoho.com/open-view/2395394000008294094?ZOHO_CRITERIA=%22Consolidado_Estadisticas_Regionales_New%22.%22C%C3%B3digo%20regi%C3%B3n%22%3D11"/>
        <s v="https://analytics.zoho.com/open-view/2395394000008294094?ZOHO_CRITERIA=%22Consolidado_Estadisticas_Regionales_New%22.%22C%C3%B3digo%20regi%C3%B3n%22%3D12"/>
        <s v="https://analytics.zoho.com/open-view/2395394000008294094?ZOHO_CRITERIA=%22Consolidado_Estadisticas_Regionales_New%22.%22C%C3%B3digo%20regi%C3%B3n%22%3D13"/>
        <s v="https://analytics.zoho.com/open-view/2395394000008294094?ZOHO_CRITERIA=%22Consolidado_Estadisticas_Regionales_New%22.%22C%C3%B3digo%20regi%C3%B3n%22%3D14"/>
        <s v="https://analytics.zoho.com/open-view/2395394000008294094?ZOHO_CRITERIA=%22Consolidado_Estadisticas_Regionales_New%22.%22C%C3%B3digo%20regi%C3%B3n%22%3D15"/>
        <s v="https://analytics.zoho.com/open-view/2395394000008294094?ZOHO_CRITERIA=%22Consolidado_Estadisticas_Regionales_New%22.%22C%C3%B3digo%20regi%C3%B3n%22%3D16"/>
        <s v="https://analytics.zoho.com/open-view/2395394000008294614"/>
        <s v="https://analytics.zoho.com/open-view/2395394000008295081?ZOHO_CRITERIA=%22Consolidado_Estadisticas_Regionales_New%22.%22C%C3%B3digo%20regi%C3%B3n%22%3D1"/>
        <s v="https://analytics.zoho.com/open-view/2395394000008295081?ZOHO_CRITERIA=%22Consolidado_Estadisticas_Regionales_New%22.%22C%C3%B3digo%20regi%C3%B3n%22%3D2"/>
        <s v="https://analytics.zoho.com/open-view/2395394000008295081?ZOHO_CRITERIA=%22Consolidado_Estadisticas_Regionales_New%22.%22C%C3%B3digo%20regi%C3%B3n%22%3D3"/>
        <s v="https://analytics.zoho.com/open-view/2395394000008295081?ZOHO_CRITERIA=%22Consolidado_Estadisticas_Regionales_New%22.%22C%C3%B3digo%20regi%C3%B3n%22%3D4"/>
        <s v="https://analytics.zoho.com/open-view/2395394000008295081?ZOHO_CRITERIA=%22Consolidado_Estadisticas_Regionales_New%22.%22C%C3%B3digo%20regi%C3%B3n%22%3D5"/>
        <s v="https://analytics.zoho.com/open-view/2395394000008295081?ZOHO_CRITERIA=%22Consolidado_Estadisticas_Regionales_New%22.%22C%C3%B3digo%20regi%C3%B3n%22%3D6"/>
        <s v="https://analytics.zoho.com/open-view/2395394000008295081?ZOHO_CRITERIA=%22Consolidado_Estadisticas_Regionales_New%22.%22C%C3%B3digo%20regi%C3%B3n%22%3D7"/>
        <s v="https://analytics.zoho.com/open-view/2395394000008295081?ZOHO_CRITERIA=%22Consolidado_Estadisticas_Regionales_New%22.%22C%C3%B3digo%20regi%C3%B3n%22%3D8"/>
        <s v="https://analytics.zoho.com/open-view/2395394000008295081?ZOHO_CRITERIA=%22Consolidado_Estadisticas_Regionales_New%22.%22C%C3%B3digo%20regi%C3%B3n%22%3D9"/>
        <s v="https://analytics.zoho.com/open-view/2395394000008295081?ZOHO_CRITERIA=%22Consolidado_Estadisticas_Regionales_New%22.%22C%C3%B3digo%20regi%C3%B3n%22%3D10"/>
        <s v="https://analytics.zoho.com/open-view/2395394000008295081?ZOHO_CRITERIA=%22Consolidado_Estadisticas_Regionales_New%22.%22C%C3%B3digo%20regi%C3%B3n%22%3D11"/>
        <s v="https://analytics.zoho.com/open-view/2395394000008295081?ZOHO_CRITERIA=%22Consolidado_Estadisticas_Regionales_New%22.%22C%C3%B3digo%20regi%C3%B3n%22%3D12"/>
        <s v="https://analytics.zoho.com/open-view/2395394000008295081?ZOHO_CRITERIA=%22Consolidado_Estadisticas_Regionales_New%22.%22C%C3%B3digo%20regi%C3%B3n%22%3D13"/>
        <s v="https://analytics.zoho.com/open-view/2395394000008295081?ZOHO_CRITERIA=%22Consolidado_Estadisticas_Regionales_New%22.%22C%C3%B3digo%20regi%C3%B3n%22%3D14"/>
        <s v="https://analytics.zoho.com/open-view/2395394000008295081?ZOHO_CRITERIA=%22Consolidado_Estadisticas_Regionales_New%22.%22C%C3%B3digo%20regi%C3%B3n%22%3D15"/>
        <s v="https://analytics.zoho.com/open-view/2395394000008295081?ZOHO_CRITERIA=%22Consolidado_Estadisticas_Regionales_New%22.%22C%C3%B3digo%20regi%C3%B3n%22%3D16"/>
        <s v="https://analytics.zoho.com/open-view/2395394000008299317"/>
        <s v="https://analytics.zoho.com/open-view/2395394000008299691?ZOHO_CRITERIA=%22Consolidado_Estadisticas_Regionales_New%22.%22C%C3%B3digo%20regi%C3%B3n%22%3D1"/>
        <s v="https://analytics.zoho.com/open-view/2395394000008299691?ZOHO_CRITERIA=%22Consolidado_Estadisticas_Regionales_New%22.%22C%C3%B3digo%20regi%C3%B3n%22%3D2"/>
        <s v="https://analytics.zoho.com/open-view/2395394000008299691?ZOHO_CRITERIA=%22Consolidado_Estadisticas_Regionales_New%22.%22C%C3%B3digo%20regi%C3%B3n%22%3D3"/>
        <s v="https://analytics.zoho.com/open-view/2395394000008299691?ZOHO_CRITERIA=%22Consolidado_Estadisticas_Regionales_New%22.%22C%C3%B3digo%20regi%C3%B3n%22%3D4"/>
        <s v="https://analytics.zoho.com/open-view/2395394000008299691?ZOHO_CRITERIA=%22Consolidado_Estadisticas_Regionales_New%22.%22C%C3%B3digo%20regi%C3%B3n%22%3D5"/>
        <s v="https://analytics.zoho.com/open-view/2395394000008299691?ZOHO_CRITERIA=%22Consolidado_Estadisticas_Regionales_New%22.%22C%C3%B3digo%20regi%C3%B3n%22%3D6"/>
        <s v="https://analytics.zoho.com/open-view/2395394000008299691?ZOHO_CRITERIA=%22Consolidado_Estadisticas_Regionales_New%22.%22C%C3%B3digo%20regi%C3%B3n%22%3D7"/>
        <s v="https://analytics.zoho.com/open-view/2395394000008299691?ZOHO_CRITERIA=%22Consolidado_Estadisticas_Regionales_New%22.%22C%C3%B3digo%20regi%C3%B3n%22%3D8"/>
        <s v="https://analytics.zoho.com/open-view/2395394000008299691?ZOHO_CRITERIA=%22Consolidado_Estadisticas_Regionales_New%22.%22C%C3%B3digo%20regi%C3%B3n%22%3D9"/>
        <s v="https://analytics.zoho.com/open-view/2395394000008299691?ZOHO_CRITERIA=%22Consolidado_Estadisticas_Regionales_New%22.%22C%C3%B3digo%20regi%C3%B3n%22%3D10"/>
        <s v="https://analytics.zoho.com/open-view/2395394000008299691?ZOHO_CRITERIA=%22Consolidado_Estadisticas_Regionales_New%22.%22C%C3%B3digo%20regi%C3%B3n%22%3D11"/>
        <s v="https://analytics.zoho.com/open-view/2395394000008299691?ZOHO_CRITERIA=%22Consolidado_Estadisticas_Regionales_New%22.%22C%C3%B3digo%20regi%C3%B3n%22%3D12"/>
        <s v="https://analytics.zoho.com/open-view/2395394000008299691?ZOHO_CRITERIA=%22Consolidado_Estadisticas_Regionales_New%22.%22C%C3%B3digo%20regi%C3%B3n%22%3D13"/>
        <s v="https://analytics.zoho.com/open-view/2395394000008299691?ZOHO_CRITERIA=%22Consolidado_Estadisticas_Regionales_New%22.%22C%C3%B3digo%20regi%C3%B3n%22%3D14"/>
        <s v="https://analytics.zoho.com/open-view/2395394000008299691?ZOHO_CRITERIA=%22Consolidado_Estadisticas_Regionales_New%22.%22C%C3%B3digo%20regi%C3%B3n%22%3D15"/>
        <s v="https://analytics.zoho.com/open-view/2395394000008299691?ZOHO_CRITERIA=%22Consolidado_Estadisticas_Regionales_New%22.%22C%C3%B3digo%20regi%C3%B3n%22%3D16"/>
        <s v="https://analytics.zoho.com/open-view/2395394000008300043"/>
        <s v="https://analytics.zoho.com/open-view/2395394000008300623?ZOHO_CRITERIA=%22Consolidado_Estadisticas_Regionales_New%22.%22C%C3%B3digo%20regi%C3%B3n%22%3D1"/>
        <s v="https://analytics.zoho.com/open-view/2395394000008300623?ZOHO_CRITERIA=%22Consolidado_Estadisticas_Regionales_New%22.%22C%C3%B3digo%20regi%C3%B3n%22%3D2"/>
        <s v="https://analytics.zoho.com/open-view/2395394000008300623?ZOHO_CRITERIA=%22Consolidado_Estadisticas_Regionales_New%22.%22C%C3%B3digo%20regi%C3%B3n%22%3D3"/>
        <s v="https://analytics.zoho.com/open-view/2395394000008300623?ZOHO_CRITERIA=%22Consolidado_Estadisticas_Regionales_New%22.%22C%C3%B3digo%20regi%C3%B3n%22%3D4"/>
        <s v="https://analytics.zoho.com/open-view/2395394000008300623?ZOHO_CRITERIA=%22Consolidado_Estadisticas_Regionales_New%22.%22C%C3%B3digo%20regi%C3%B3n%22%3D5"/>
        <s v="https://analytics.zoho.com/open-view/2395394000008300623?ZOHO_CRITERIA=%22Consolidado_Estadisticas_Regionales_New%22.%22C%C3%B3digo%20regi%C3%B3n%22%3D6"/>
        <s v="https://analytics.zoho.com/open-view/2395394000008300623?ZOHO_CRITERIA=%22Consolidado_Estadisticas_Regionales_New%22.%22C%C3%B3digo%20regi%C3%B3n%22%3D7"/>
        <s v="https://analytics.zoho.com/open-view/2395394000008300623?ZOHO_CRITERIA=%22Consolidado_Estadisticas_Regionales_New%22.%22C%C3%B3digo%20regi%C3%B3n%22%3D8"/>
        <s v="https://analytics.zoho.com/open-view/2395394000008300623?ZOHO_CRITERIA=%22Consolidado_Estadisticas_Regionales_New%22.%22C%C3%B3digo%20regi%C3%B3n%22%3D9"/>
        <s v="https://analytics.zoho.com/open-view/2395394000008300623?ZOHO_CRITERIA=%22Consolidado_Estadisticas_Regionales_New%22.%22C%C3%B3digo%20regi%C3%B3n%22%3D10"/>
        <s v="https://analytics.zoho.com/open-view/2395394000008300623?ZOHO_CRITERIA=%22Consolidado_Estadisticas_Regionales_New%22.%22C%C3%B3digo%20regi%C3%B3n%22%3D11"/>
        <s v="https://analytics.zoho.com/open-view/2395394000008300623?ZOHO_CRITERIA=%22Consolidado_Estadisticas_Regionales_New%22.%22C%C3%B3digo%20regi%C3%B3n%22%3D12"/>
        <s v="https://analytics.zoho.com/open-view/2395394000008300623?ZOHO_CRITERIA=%22Consolidado_Estadisticas_Regionales_New%22.%22C%C3%B3digo%20regi%C3%B3n%22%3D13"/>
        <s v="https://analytics.zoho.com/open-view/2395394000008300623?ZOHO_CRITERIA=%22Consolidado_Estadisticas_Regionales_New%22.%22C%C3%B3digo%20regi%C3%B3n%22%3D14"/>
        <s v="https://analytics.zoho.com/open-view/2395394000008300623?ZOHO_CRITERIA=%22Consolidado_Estadisticas_Regionales_New%22.%22C%C3%B3digo%20regi%C3%B3n%22%3D15"/>
        <s v="https://analytics.zoho.com/open-view/2395394000008300623?ZOHO_CRITERIA=%22Consolidado_Estadisticas_Regionales_New%22.%22C%C3%B3digo%20regi%C3%B3n%22%3D16"/>
        <s v="https://analytics.zoho.com/open-view/2395394000008295693"/>
        <s v="https://analytics.zoho.com/open-view/2395394000008296020?ZOHO_CRITERIA=%22Consolidado_Estadisticas_Regionales_New%22.%22C%C3%B3digo%20regi%C3%B3n%22%3D1"/>
        <s v="https://analytics.zoho.com/open-view/2395394000008296020?ZOHO_CRITERIA=%22Consolidado_Estadisticas_Regionales_New%22.%22C%C3%B3digo%20regi%C3%B3n%22%3D2"/>
        <s v="https://analytics.zoho.com/open-view/2395394000008296020?ZOHO_CRITERIA=%22Consolidado_Estadisticas_Regionales_New%22.%22C%C3%B3digo%20regi%C3%B3n%22%3D3"/>
        <s v="https://analytics.zoho.com/open-view/2395394000008296020?ZOHO_CRITERIA=%22Consolidado_Estadisticas_Regionales_New%22.%22C%C3%B3digo%20regi%C3%B3n%22%3D4"/>
        <s v="https://analytics.zoho.com/open-view/2395394000008296020?ZOHO_CRITERIA=%22Consolidado_Estadisticas_Regionales_New%22.%22C%C3%B3digo%20regi%C3%B3n%22%3D5"/>
        <s v="https://analytics.zoho.com/open-view/2395394000008296020?ZOHO_CRITERIA=%22Consolidado_Estadisticas_Regionales_New%22.%22C%C3%B3digo%20regi%C3%B3n%22%3D6"/>
        <s v="https://analytics.zoho.com/open-view/2395394000008296020?ZOHO_CRITERIA=%22Consolidado_Estadisticas_Regionales_New%22.%22C%C3%B3digo%20regi%C3%B3n%22%3D7"/>
        <s v="https://analytics.zoho.com/open-view/2395394000008296020?ZOHO_CRITERIA=%22Consolidado_Estadisticas_Regionales_New%22.%22C%C3%B3digo%20regi%C3%B3n%22%3D8"/>
        <s v="https://analytics.zoho.com/open-view/2395394000008296020?ZOHO_CRITERIA=%22Consolidado_Estadisticas_Regionales_New%22.%22C%C3%B3digo%20regi%C3%B3n%22%3D9"/>
        <s v="https://analytics.zoho.com/open-view/2395394000008296020?ZOHO_CRITERIA=%22Consolidado_Estadisticas_Regionales_New%22.%22C%C3%B3digo%20regi%C3%B3n%22%3D10"/>
        <s v="https://analytics.zoho.com/open-view/2395394000008296020?ZOHO_CRITERIA=%22Consolidado_Estadisticas_Regionales_New%22.%22C%C3%B3digo%20regi%C3%B3n%22%3D11"/>
        <s v="https://analytics.zoho.com/open-view/2395394000008296020?ZOHO_CRITERIA=%22Consolidado_Estadisticas_Regionales_New%22.%22C%C3%B3digo%20regi%C3%B3n%22%3D12"/>
        <s v="https://analytics.zoho.com/open-view/2395394000008296020?ZOHO_CRITERIA=%22Consolidado_Estadisticas_Regionales_New%22.%22C%C3%B3digo%20regi%C3%B3n%22%3D13"/>
        <s v="https://analytics.zoho.com/open-view/2395394000008296020?ZOHO_CRITERIA=%22Consolidado_Estadisticas_Regionales_New%22.%22C%C3%B3digo%20regi%C3%B3n%22%3D14"/>
        <s v="https://analytics.zoho.com/open-view/2395394000008296020?ZOHO_CRITERIA=%22Consolidado_Estadisticas_Regionales_New%22.%22C%C3%B3digo%20regi%C3%B3n%22%3D15"/>
        <s v="https://analytics.zoho.com/open-view/2395394000008296020?ZOHO_CRITERIA=%22Consolidado_Estadisticas_Regionales_New%22.%22C%C3%B3digo%20regi%C3%B3n%22%3D16"/>
        <s v="https://analytics.zoho.com/open-view/2395394000008296313"/>
        <s v="https://analytics.zoho.com/open-view/2395394000008296784?ZOHO_CRITERIA=%22Consolidado_Estadisticas_Regionales_New%22.%22C%C3%B3digo%20regi%C3%B3n%22%3D1"/>
        <s v="https://analytics.zoho.com/open-view/2395394000008296784?ZOHO_CRITERIA=%22Consolidado_Estadisticas_Regionales_New%22.%22C%C3%B3digo%20regi%C3%B3n%22%3D2"/>
        <s v="https://analytics.zoho.com/open-view/2395394000008296784?ZOHO_CRITERIA=%22Consolidado_Estadisticas_Regionales_New%22.%22C%C3%B3digo%20regi%C3%B3n%22%3D3"/>
        <s v="https://analytics.zoho.com/open-view/2395394000008296784?ZOHO_CRITERIA=%22Consolidado_Estadisticas_Regionales_New%22.%22C%C3%B3digo%20regi%C3%B3n%22%3D4"/>
        <s v="https://analytics.zoho.com/open-view/2395394000008296784?ZOHO_CRITERIA=%22Consolidado_Estadisticas_Regionales_New%22.%22C%C3%B3digo%20regi%C3%B3n%22%3D5"/>
        <s v="https://analytics.zoho.com/open-view/2395394000008296784?ZOHO_CRITERIA=%22Consolidado_Estadisticas_Regionales_New%22.%22C%C3%B3digo%20regi%C3%B3n%22%3D6"/>
        <s v="https://analytics.zoho.com/open-view/2395394000008296784?ZOHO_CRITERIA=%22Consolidado_Estadisticas_Regionales_New%22.%22C%C3%B3digo%20regi%C3%B3n%22%3D7"/>
        <s v="https://analytics.zoho.com/open-view/2395394000008296784?ZOHO_CRITERIA=%22Consolidado_Estadisticas_Regionales_New%22.%22C%C3%B3digo%20regi%C3%B3n%22%3D8"/>
        <s v="https://analytics.zoho.com/open-view/2395394000008296784?ZOHO_CRITERIA=%22Consolidado_Estadisticas_Regionales_New%22.%22C%C3%B3digo%20regi%C3%B3n%22%3D9"/>
        <s v="https://analytics.zoho.com/open-view/2395394000008296784?ZOHO_CRITERIA=%22Consolidado_Estadisticas_Regionales_New%22.%22C%C3%B3digo%20regi%C3%B3n%22%3D10"/>
        <s v="https://analytics.zoho.com/open-view/2395394000008296784?ZOHO_CRITERIA=%22Consolidado_Estadisticas_Regionales_New%22.%22C%C3%B3digo%20regi%C3%B3n%22%3D11"/>
        <s v="https://analytics.zoho.com/open-view/2395394000008296784?ZOHO_CRITERIA=%22Consolidado_Estadisticas_Regionales_New%22.%22C%C3%B3digo%20regi%C3%B3n%22%3D12"/>
        <s v="https://analytics.zoho.com/open-view/2395394000008296784?ZOHO_CRITERIA=%22Consolidado_Estadisticas_Regionales_New%22.%22C%C3%B3digo%20regi%C3%B3n%22%3D13"/>
        <s v="https://analytics.zoho.com/open-view/2395394000008296784?ZOHO_CRITERIA=%22Consolidado_Estadisticas_Regionales_New%22.%22C%C3%B3digo%20regi%C3%B3n%22%3D14"/>
        <s v="https://analytics.zoho.com/open-view/2395394000008296784?ZOHO_CRITERIA=%22Consolidado_Estadisticas_Regionales_New%22.%22C%C3%B3digo%20regi%C3%B3n%22%3D15"/>
        <s v="https://analytics.zoho.com/open-view/2395394000008296784?ZOHO_CRITERIA=%22Consolidado_Estadisticas_Regionales_New%22.%22C%C3%B3digo%20regi%C3%B3n%22%3D16"/>
        <s v="https://analytics.zoho.com/open-view/2395394000008297088"/>
        <s v="https://analytics.zoho.com/open-view/2395394000008297587?ZOHO_CRITERIA=%22Consolidado_Estadisticas_Regionales_New%22.%22C%C3%B3digo%20regi%C3%B3n%22%3D1"/>
        <s v="https://analytics.zoho.com/open-view/2395394000008297587?ZOHO_CRITERIA=%22Consolidado_Estadisticas_Regionales_New%22.%22C%C3%B3digo%20regi%C3%B3n%22%3D2"/>
        <s v="https://analytics.zoho.com/open-view/2395394000008297587?ZOHO_CRITERIA=%22Consolidado_Estadisticas_Regionales_New%22.%22C%C3%B3digo%20regi%C3%B3n%22%3D3"/>
        <s v="https://analytics.zoho.com/open-view/2395394000008297587?ZOHO_CRITERIA=%22Consolidado_Estadisticas_Regionales_New%22.%22C%C3%B3digo%20regi%C3%B3n%22%3D4"/>
        <s v="https://analytics.zoho.com/open-view/2395394000008297587?ZOHO_CRITERIA=%22Consolidado_Estadisticas_Regionales_New%22.%22C%C3%B3digo%20regi%C3%B3n%22%3D5"/>
        <s v="https://analytics.zoho.com/open-view/2395394000008297587?ZOHO_CRITERIA=%22Consolidado_Estadisticas_Regionales_New%22.%22C%C3%B3digo%20regi%C3%B3n%22%3D6"/>
        <s v="https://analytics.zoho.com/open-view/2395394000008297587?ZOHO_CRITERIA=%22Consolidado_Estadisticas_Regionales_New%22.%22C%C3%B3digo%20regi%C3%B3n%22%3D7"/>
        <s v="https://analytics.zoho.com/open-view/2395394000008297587?ZOHO_CRITERIA=%22Consolidado_Estadisticas_Regionales_New%22.%22C%C3%B3digo%20regi%C3%B3n%22%3D8"/>
        <s v="https://analytics.zoho.com/open-view/2395394000008297587?ZOHO_CRITERIA=%22Consolidado_Estadisticas_Regionales_New%22.%22C%C3%B3digo%20regi%C3%B3n%22%3D9"/>
        <s v="https://analytics.zoho.com/open-view/2395394000008297587?ZOHO_CRITERIA=%22Consolidado_Estadisticas_Regionales_New%22.%22C%C3%B3digo%20regi%C3%B3n%22%3D10"/>
        <s v="https://analytics.zoho.com/open-view/2395394000008297587?ZOHO_CRITERIA=%22Consolidado_Estadisticas_Regionales_New%22.%22C%C3%B3digo%20regi%C3%B3n%22%3D11"/>
        <s v="https://analytics.zoho.com/open-view/2395394000008297587?ZOHO_CRITERIA=%22Consolidado_Estadisticas_Regionales_New%22.%22C%C3%B3digo%20regi%C3%B3n%22%3D12"/>
        <s v="https://analytics.zoho.com/open-view/2395394000008297587?ZOHO_CRITERIA=%22Consolidado_Estadisticas_Regionales_New%22.%22C%C3%B3digo%20regi%C3%B3n%22%3D13"/>
        <s v="https://analytics.zoho.com/open-view/2395394000008297587?ZOHO_CRITERIA=%22Consolidado_Estadisticas_Regionales_New%22.%22C%C3%B3digo%20regi%C3%B3n%22%3D14"/>
        <s v="https://analytics.zoho.com/open-view/2395394000008297587?ZOHO_CRITERIA=%22Consolidado_Estadisticas_Regionales_New%22.%22C%C3%B3digo%20regi%C3%B3n%22%3D15"/>
        <s v="https://analytics.zoho.com/open-view/2395394000008297587?ZOHO_CRITERIA=%22Consolidado_Estadisticas_Regionales_New%22.%22C%C3%B3digo%20regi%C3%B3n%22%3D16"/>
        <s v="https://analytics.zoho.com/open-view/2395394000008297905"/>
        <s v="https://analytics.zoho.com/open-view/2395394000008298446?ZOHO_CRITERIA=%22Consolidado_Estadisticas_Regionales_New%22.%22C%C3%B3digo%20regi%C3%B3n%22%3D1"/>
        <s v="https://analytics.zoho.com/open-view/2395394000008298446?ZOHO_CRITERIA=%22Consolidado_Estadisticas_Regionales_New%22.%22C%C3%B3digo%20regi%C3%B3n%22%3D2"/>
        <s v="https://analytics.zoho.com/open-view/2395394000008298446?ZOHO_CRITERIA=%22Consolidado_Estadisticas_Regionales_New%22.%22C%C3%B3digo%20regi%C3%B3n%22%3D3"/>
        <s v="https://analytics.zoho.com/open-view/2395394000008298446?ZOHO_CRITERIA=%22Consolidado_Estadisticas_Regionales_New%22.%22C%C3%B3digo%20regi%C3%B3n%22%3D4"/>
        <s v="https://analytics.zoho.com/open-view/2395394000008298446?ZOHO_CRITERIA=%22Consolidado_Estadisticas_Regionales_New%22.%22C%C3%B3digo%20regi%C3%B3n%22%3D5"/>
        <s v="https://analytics.zoho.com/open-view/2395394000008298446?ZOHO_CRITERIA=%22Consolidado_Estadisticas_Regionales_New%22.%22C%C3%B3digo%20regi%C3%B3n%22%3D6"/>
        <s v="https://analytics.zoho.com/open-view/2395394000008298446?ZOHO_CRITERIA=%22Consolidado_Estadisticas_Regionales_New%22.%22C%C3%B3digo%20regi%C3%B3n%22%3D7"/>
        <s v="https://analytics.zoho.com/open-view/2395394000008298446?ZOHO_CRITERIA=%22Consolidado_Estadisticas_Regionales_New%22.%22C%C3%B3digo%20regi%C3%B3n%22%3D8"/>
        <s v="https://analytics.zoho.com/open-view/2395394000008298446?ZOHO_CRITERIA=%22Consolidado_Estadisticas_Regionales_New%22.%22C%C3%B3digo%20regi%C3%B3n%22%3D9"/>
        <s v="https://analytics.zoho.com/open-view/2395394000008298446?ZOHO_CRITERIA=%22Consolidado_Estadisticas_Regionales_New%22.%22C%C3%B3digo%20regi%C3%B3n%22%3D10"/>
        <s v="https://analytics.zoho.com/open-view/2395394000008298446?ZOHO_CRITERIA=%22Consolidado_Estadisticas_Regionales_New%22.%22C%C3%B3digo%20regi%C3%B3n%22%3D11"/>
        <s v="https://analytics.zoho.com/open-view/2395394000008298446?ZOHO_CRITERIA=%22Consolidado_Estadisticas_Regionales_New%22.%22C%C3%B3digo%20regi%C3%B3n%22%3D12"/>
        <s v="https://analytics.zoho.com/open-view/2395394000008298446?ZOHO_CRITERIA=%22Consolidado_Estadisticas_Regionales_New%22.%22C%C3%B3digo%20regi%C3%B3n%22%3D13"/>
        <s v="https://analytics.zoho.com/open-view/2395394000008298446?ZOHO_CRITERIA=%22Consolidado_Estadisticas_Regionales_New%22.%22C%C3%B3digo%20regi%C3%B3n%22%3D14"/>
        <s v="https://analytics.zoho.com/open-view/2395394000008298446?ZOHO_CRITERIA=%22Consolidado_Estadisticas_Regionales_New%22.%22C%C3%B3digo%20regi%C3%B3n%22%3D15"/>
        <s v="https://analytics.zoho.com/open-view/2395394000008298446?ZOHO_CRITERIA=%22Consolidado_Estadisticas_Regionales_New%22.%22C%C3%B3digo%20regi%C3%B3n%22%3D16"/>
        <s v="https://analytics.zoho.com/open-view/2395394000008298614"/>
        <s v="https://analytics.zoho.com/open-view/2395394000008298976?ZOHO_CRITERIA=%22Consolidado_Estadisticas_Regionales_New%22.%22C%C3%B3digo%20regi%C3%B3n%22%3D1"/>
        <s v="https://analytics.zoho.com/open-view/2395394000008298976?ZOHO_CRITERIA=%22Consolidado_Estadisticas_Regionales_New%22.%22C%C3%B3digo%20regi%C3%B3n%22%3D2"/>
        <s v="https://analytics.zoho.com/open-view/2395394000008298976?ZOHO_CRITERIA=%22Consolidado_Estadisticas_Regionales_New%22.%22C%C3%B3digo%20regi%C3%B3n%22%3D3"/>
        <s v="https://analytics.zoho.com/open-view/2395394000008298976?ZOHO_CRITERIA=%22Consolidado_Estadisticas_Regionales_New%22.%22C%C3%B3digo%20regi%C3%B3n%22%3D4"/>
        <s v="https://analytics.zoho.com/open-view/2395394000008298976?ZOHO_CRITERIA=%22Consolidado_Estadisticas_Regionales_New%22.%22C%C3%B3digo%20regi%C3%B3n%22%3D5"/>
        <s v="https://analytics.zoho.com/open-view/2395394000008298976?ZOHO_CRITERIA=%22Consolidado_Estadisticas_Regionales_New%22.%22C%C3%B3digo%20regi%C3%B3n%22%3D6"/>
        <s v="https://analytics.zoho.com/open-view/2395394000008298976?ZOHO_CRITERIA=%22Consolidado_Estadisticas_Regionales_New%22.%22C%C3%B3digo%20regi%C3%B3n%22%3D7"/>
        <s v="https://analytics.zoho.com/open-view/2395394000008298976?ZOHO_CRITERIA=%22Consolidado_Estadisticas_Regionales_New%22.%22C%C3%B3digo%20regi%C3%B3n%22%3D8"/>
        <s v="https://analytics.zoho.com/open-view/2395394000008298976?ZOHO_CRITERIA=%22Consolidado_Estadisticas_Regionales_New%22.%22C%C3%B3digo%20regi%C3%B3n%22%3D9"/>
        <s v="https://analytics.zoho.com/open-view/2395394000008298976?ZOHO_CRITERIA=%22Consolidado_Estadisticas_Regionales_New%22.%22C%C3%B3digo%20regi%C3%B3n%22%3D10"/>
        <s v="https://analytics.zoho.com/open-view/2395394000008298976?ZOHO_CRITERIA=%22Consolidado_Estadisticas_Regionales_New%22.%22C%C3%B3digo%20regi%C3%B3n%22%3D11"/>
        <s v="https://analytics.zoho.com/open-view/2395394000008298976?ZOHO_CRITERIA=%22Consolidado_Estadisticas_Regionales_New%22.%22C%C3%B3digo%20regi%C3%B3n%22%3D12"/>
        <s v="https://analytics.zoho.com/open-view/2395394000008298976?ZOHO_CRITERIA=%22Consolidado_Estadisticas_Regionales_New%22.%22C%C3%B3digo%20regi%C3%B3n%22%3D13"/>
        <s v="https://analytics.zoho.com/open-view/2395394000008298976?ZOHO_CRITERIA=%22Consolidado_Estadisticas_Regionales_New%22.%22C%C3%B3digo%20regi%C3%B3n%22%3D14"/>
        <s v="https://analytics.zoho.com/open-view/2395394000008298976?ZOHO_CRITERIA=%22Consolidado_Estadisticas_Regionales_New%22.%22C%C3%B3digo%20regi%C3%B3n%22%3D15"/>
        <s v="https://analytics.zoho.com/open-view/2395394000008298976?ZOHO_CRITERIA=%22Consolidado_Estadisticas_Regionales_New%22.%22C%C3%B3digo%20regi%C3%B3n%22%3D16"/>
        <s v="https://analytics.zoho.com/open-view/2395394000008301995"/>
        <s v="https://analytics.zoho.com/open-view/2395394000008302392?ZOHO_CRITERIA=%22Consolidado_Estadisticas_Regionales_New%22.%22C%C3%B3digo%20regi%C3%B3n%22%3D1"/>
        <s v="https://analytics.zoho.com/open-view/2395394000008302392?ZOHO_CRITERIA=%22Consolidado_Estadisticas_Regionales_New%22.%22C%C3%B3digo%20regi%C3%B3n%22%3D2"/>
        <s v="https://analytics.zoho.com/open-view/2395394000008302392?ZOHO_CRITERIA=%22Consolidado_Estadisticas_Regionales_New%22.%22C%C3%B3digo%20regi%C3%B3n%22%3D3"/>
        <s v="https://analytics.zoho.com/open-view/2395394000008302392?ZOHO_CRITERIA=%22Consolidado_Estadisticas_Regionales_New%22.%22C%C3%B3digo%20regi%C3%B3n%22%3D4"/>
        <s v="https://analytics.zoho.com/open-view/2395394000008302392?ZOHO_CRITERIA=%22Consolidado_Estadisticas_Regionales_New%22.%22C%C3%B3digo%20regi%C3%B3n%22%3D5"/>
        <s v="https://analytics.zoho.com/open-view/2395394000008302392?ZOHO_CRITERIA=%22Consolidado_Estadisticas_Regionales_New%22.%22C%C3%B3digo%20regi%C3%B3n%22%3D6"/>
        <s v="https://analytics.zoho.com/open-view/2395394000008302392?ZOHO_CRITERIA=%22Consolidado_Estadisticas_Regionales_New%22.%22C%C3%B3digo%20regi%C3%B3n%22%3D7"/>
        <s v="https://analytics.zoho.com/open-view/2395394000008302392?ZOHO_CRITERIA=%22Consolidado_Estadisticas_Regionales_New%22.%22C%C3%B3digo%20regi%C3%B3n%22%3D8"/>
        <s v="https://analytics.zoho.com/open-view/2395394000008302392?ZOHO_CRITERIA=%22Consolidado_Estadisticas_Regionales_New%22.%22C%C3%B3digo%20regi%C3%B3n%22%3D9"/>
        <s v="https://analytics.zoho.com/open-view/2395394000008302392?ZOHO_CRITERIA=%22Consolidado_Estadisticas_Regionales_New%22.%22C%C3%B3digo%20regi%C3%B3n%22%3D10"/>
        <s v="https://analytics.zoho.com/open-view/2395394000008302392?ZOHO_CRITERIA=%22Consolidado_Estadisticas_Regionales_New%22.%22C%C3%B3digo%20regi%C3%B3n%22%3D11"/>
        <s v="https://analytics.zoho.com/open-view/2395394000008302392?ZOHO_CRITERIA=%22Consolidado_Estadisticas_Regionales_New%22.%22C%C3%B3digo%20regi%C3%B3n%22%3D12"/>
        <s v="https://analytics.zoho.com/open-view/2395394000008302392?ZOHO_CRITERIA=%22Consolidado_Estadisticas_Regionales_New%22.%22C%C3%B3digo%20regi%C3%B3n%22%3D13"/>
        <s v="https://analytics.zoho.com/open-view/2395394000008302392?ZOHO_CRITERIA=%22Consolidado_Estadisticas_Regionales_New%22.%22C%C3%B3digo%20regi%C3%B3n%22%3D14"/>
        <s v="https://analytics.zoho.com/open-view/2395394000008302392?ZOHO_CRITERIA=%22Consolidado_Estadisticas_Regionales_New%22.%22C%C3%B3digo%20regi%C3%B3n%22%3D15"/>
        <s v="https://analytics.zoho.com/open-view/2395394000008302392?ZOHO_CRITERIA=%22Consolidado_Estadisticas_Regionales_New%22.%22C%C3%B3digo%20regi%C3%B3n%22%3D16"/>
        <s v="https://analytics.zoho.com/open-view/2395394000008302696"/>
        <s v="https://analytics.zoho.com/open-view/2395394000008303184?ZOHO_CRITERIA=%22Consolidado_Estadisticas_Regionales_New%22.%22C%C3%B3digo%20regi%C3%B3n%22%3D1"/>
        <s v="https://analytics.zoho.com/open-view/2395394000008303184?ZOHO_CRITERIA=%22Consolidado_Estadisticas_Regionales_New%22.%22C%C3%B3digo%20regi%C3%B3n%22%3D2"/>
        <s v="https://analytics.zoho.com/open-view/2395394000008303184?ZOHO_CRITERIA=%22Consolidado_Estadisticas_Regionales_New%22.%22C%C3%B3digo%20regi%C3%B3n%22%3D3"/>
        <s v="https://analytics.zoho.com/open-view/2395394000008303184?ZOHO_CRITERIA=%22Consolidado_Estadisticas_Regionales_New%22.%22C%C3%B3digo%20regi%C3%B3n%22%3D4"/>
        <s v="https://analytics.zoho.com/open-view/2395394000008303184?ZOHO_CRITERIA=%22Consolidado_Estadisticas_Regionales_New%22.%22C%C3%B3digo%20regi%C3%B3n%22%3D5"/>
        <s v="https://analytics.zoho.com/open-view/2395394000008303184?ZOHO_CRITERIA=%22Consolidado_Estadisticas_Regionales_New%22.%22C%C3%B3digo%20regi%C3%B3n%22%3D6"/>
        <s v="https://analytics.zoho.com/open-view/2395394000008303184?ZOHO_CRITERIA=%22Consolidado_Estadisticas_Regionales_New%22.%22C%C3%B3digo%20regi%C3%B3n%22%3D7"/>
        <s v="https://analytics.zoho.com/open-view/2395394000008303184?ZOHO_CRITERIA=%22Consolidado_Estadisticas_Regionales_New%22.%22C%C3%B3digo%20regi%C3%B3n%22%3D8"/>
        <s v="https://analytics.zoho.com/open-view/2395394000008303184?ZOHO_CRITERIA=%22Consolidado_Estadisticas_Regionales_New%22.%22C%C3%B3digo%20regi%C3%B3n%22%3D9"/>
        <s v="https://analytics.zoho.com/open-view/2395394000008303184?ZOHO_CRITERIA=%22Consolidado_Estadisticas_Regionales_New%22.%22C%C3%B3digo%20regi%C3%B3n%22%3D10"/>
        <s v="https://analytics.zoho.com/open-view/2395394000008303184?ZOHO_CRITERIA=%22Consolidado_Estadisticas_Regionales_New%22.%22C%C3%B3digo%20regi%C3%B3n%22%3D11"/>
        <s v="https://analytics.zoho.com/open-view/2395394000008303184?ZOHO_CRITERIA=%22Consolidado_Estadisticas_Regionales_New%22.%22C%C3%B3digo%20regi%C3%B3n%22%3D12"/>
        <s v="https://analytics.zoho.com/open-view/2395394000008303184?ZOHO_CRITERIA=%22Consolidado_Estadisticas_Regionales_New%22.%22C%C3%B3digo%20regi%C3%B3n%22%3D13"/>
        <s v="https://analytics.zoho.com/open-view/2395394000008303184?ZOHO_CRITERIA=%22Consolidado_Estadisticas_Regionales_New%22.%22C%C3%B3digo%20regi%C3%B3n%22%3D14"/>
        <s v="https://analytics.zoho.com/open-view/2395394000008303184?ZOHO_CRITERIA=%22Consolidado_Estadisticas_Regionales_New%22.%22C%C3%B3digo%20regi%C3%B3n%22%3D15"/>
        <s v="https://analytics.zoho.com/open-view/2395394000008303184?ZOHO_CRITERIA=%22Consolidado_Estadisticas_Regionales_New%22.%22C%C3%B3digo%20regi%C3%B3n%22%3D16"/>
        <s v="https://analytics.zoho.com/open-view/2395394000008303500"/>
        <s v="https://analytics.zoho.com/open-view/2395394000008303939?ZOHO_CRITERIA=%22Consolidado_Estadisticas_Regionales_New%22.%22C%C3%B3digo%20regi%C3%B3n%22%3D1"/>
        <s v="https://analytics.zoho.com/open-view/2395394000008303939?ZOHO_CRITERIA=%22Consolidado_Estadisticas_Regionales_New%22.%22C%C3%B3digo%20regi%C3%B3n%22%3D2"/>
        <s v="https://analytics.zoho.com/open-view/2395394000008303939?ZOHO_CRITERIA=%22Consolidado_Estadisticas_Regionales_New%22.%22C%C3%B3digo%20regi%C3%B3n%22%3D3"/>
        <s v="https://analytics.zoho.com/open-view/2395394000008303939?ZOHO_CRITERIA=%22Consolidado_Estadisticas_Regionales_New%22.%22C%C3%B3digo%20regi%C3%B3n%22%3D4"/>
        <s v="https://analytics.zoho.com/open-view/2395394000008303939?ZOHO_CRITERIA=%22Consolidado_Estadisticas_Regionales_New%22.%22C%C3%B3digo%20regi%C3%B3n%22%3D6"/>
        <s v="https://analytics.zoho.com/open-view/2395394000008303939?ZOHO_CRITERIA=%22Consolidado_Estadisticas_Regionales_New%22.%22C%C3%B3digo%20regi%C3%B3n%22%3D7"/>
        <s v="https://analytics.zoho.com/open-view/2395394000008303939?ZOHO_CRITERIA=%22Consolidado_Estadisticas_Regionales_New%22.%22C%C3%B3digo%20regi%C3%B3n%22%3D8"/>
        <s v="https://analytics.zoho.com/open-view/2395394000008303939?ZOHO_CRITERIA=%22Consolidado_Estadisticas_Regionales_New%22.%22C%C3%B3digo%20regi%C3%B3n%22%3D9"/>
        <s v="https://analytics.zoho.com/open-view/2395394000008303939?ZOHO_CRITERIA=%22Consolidado_Estadisticas_Regionales_New%22.%22C%C3%B3digo%20regi%C3%B3n%22%3D10"/>
        <s v="https://analytics.zoho.com/open-view/2395394000008303939?ZOHO_CRITERIA=%22Consolidado_Estadisticas_Regionales_New%22.%22C%C3%B3digo%20regi%C3%B3n%22%3D11"/>
        <s v="https://analytics.zoho.com/open-view/2395394000008303939?ZOHO_CRITERIA=%22Consolidado_Estadisticas_Regionales_New%22.%22C%C3%B3digo%20regi%C3%B3n%22%3D12"/>
        <s v="https://analytics.zoho.com/open-view/2395394000008303939?ZOHO_CRITERIA=%22Consolidado_Estadisticas_Regionales_New%22.%22C%C3%B3digo%20regi%C3%B3n%22%3D13"/>
        <s v="https://analytics.zoho.com/open-view/2395394000008303939?ZOHO_CRITERIA=%22Consolidado_Estadisticas_Regionales_New%22.%22C%C3%B3digo%20regi%C3%B3n%22%3D14"/>
        <s v="https://analytics.zoho.com/open-view/2395394000008303939?ZOHO_CRITERIA=%22Consolidado_Estadisticas_Regionales_New%22.%22C%C3%B3digo%20regi%C3%B3n%22%3D15"/>
        <s v="https://analytics.zoho.com/open-view/2395394000008303939?ZOHO_CRITERIA=%22Consolidado_Estadisticas_Regionales_New%22.%22C%C3%B3digo%20regi%C3%B3n%22%3D16"/>
        <s v="https://analytics.zoho.com/open-view/2395394000008304279"/>
        <s v="https://analytics.zoho.com/open-view/2395394000008304785?ZOHO_CRITERIA=%22Consolidado_Estadisticas_Regionales_New%22.%22C%C3%B3digo%20regi%C3%B3n%22%3D1"/>
        <s v="https://analytics.zoho.com/open-view/2395394000008304785?ZOHO_CRITERIA=%22Consolidado_Estadisticas_Regionales_New%22.%22C%C3%B3digo%20regi%C3%B3n%22%3D2"/>
        <s v="https://analytics.zoho.com/open-view/2395394000008304785?ZOHO_CRITERIA=%22Consolidado_Estadisticas_Regionales_New%22.%22C%C3%B3digo%20regi%C3%B3n%22%3D3"/>
        <s v="https://analytics.zoho.com/open-view/2395394000008304785?ZOHO_CRITERIA=%22Consolidado_Estadisticas_Regionales_New%22.%22C%C3%B3digo%20regi%C3%B3n%22%3D4"/>
        <s v="https://analytics.zoho.com/open-view/2395394000008304785?ZOHO_CRITERIA=%22Consolidado_Estadisticas_Regionales_New%22.%22C%C3%B3digo%20regi%C3%B3n%22%3D5"/>
        <s v="https://analytics.zoho.com/open-view/2395394000008304785?ZOHO_CRITERIA=%22Consolidado_Estadisticas_Regionales_New%22.%22C%C3%B3digo%20regi%C3%B3n%22%3D6"/>
        <s v="https://analytics.zoho.com/open-view/2395394000008304785?ZOHO_CRITERIA=%22Consolidado_Estadisticas_Regionales_New%22.%22C%C3%B3digo%20regi%C3%B3n%22%3D7"/>
        <s v="https://analytics.zoho.com/open-view/2395394000008304785?ZOHO_CRITERIA=%22Consolidado_Estadisticas_Regionales_New%22.%22C%C3%B3digo%20regi%C3%B3n%22%3D8"/>
        <s v="https://analytics.zoho.com/open-view/2395394000008304785?ZOHO_CRITERIA=%22Consolidado_Estadisticas_Regionales_New%22.%22C%C3%B3digo%20regi%C3%B3n%22%3D9"/>
        <s v="https://analytics.zoho.com/open-view/2395394000008304785?ZOHO_CRITERIA=%22Consolidado_Estadisticas_Regionales_New%22.%22C%C3%B3digo%20regi%C3%B3n%22%3D10"/>
        <s v="https://analytics.zoho.com/open-view/2395394000008304785?ZOHO_CRITERIA=%22Consolidado_Estadisticas_Regionales_New%22.%22C%C3%B3digo%20regi%C3%B3n%22%3D11"/>
        <s v="https://analytics.zoho.com/open-view/2395394000008304785?ZOHO_CRITERIA=%22Consolidado_Estadisticas_Regionales_New%22.%22C%C3%B3digo%20regi%C3%B3n%22%3D12"/>
        <s v="https://analytics.zoho.com/open-view/2395394000008304785?ZOHO_CRITERIA=%22Consolidado_Estadisticas_Regionales_New%22.%22C%C3%B3digo%20regi%C3%B3n%22%3D13"/>
        <s v="https://analytics.zoho.com/open-view/2395394000008304785?ZOHO_CRITERIA=%22Consolidado_Estadisticas_Regionales_New%22.%22C%C3%B3digo%20regi%C3%B3n%22%3D14"/>
        <s v="https://analytics.zoho.com/open-view/2395394000008304785?ZOHO_CRITERIA=%22Consolidado_Estadisticas_Regionales_New%22.%22C%C3%B3digo%20regi%C3%B3n%22%3D15"/>
        <s v="https://analytics.zoho.com/open-view/2395394000008304785?ZOHO_CRITERIA=%22Consolidado_Estadisticas_Regionales_New%22.%22C%C3%B3digo%20regi%C3%B3n%22%3D16"/>
        <s v="https://analytics.zoho.com/open-view/2395394000008305113"/>
        <s v="https://analytics.zoho.com/open-view/2395394000008306718"/>
        <s v="https://analytics.zoho.com/open-view/2395394000008305836"/>
        <s v="https://analytics.zoho.com/open-view/2395394000008306375?ZOHO_CRITERIA=%22Consolidado_Estadisticas_Regionales_New%22.%22C%C3%B3digo%20regi%C3%B3n%22%3D5"/>
        <s v="https://analytics.zoho.com/open-view/2395394000008306375?ZOHO_CRITERIA=%22Consolidado_Estadisticas_Regionales_New%22.%22C%C3%B3digo%20regi%C3%B3n%22%3D8"/>
        <s v="https://analytics.zoho.com/open-view/2395394000008306375?ZOHO_CRITERIA=%22Consolidado_Estadisticas_Regionales_New%22.%22C%C3%B3digo%20regi%C3%B3n%22%3D13"/>
        <s v="https://analytics.zoho.com/open-view/2395394000008306375?ZOHO_CRITERIA=%22Consolidado_Estadisticas_Regionales_New%22.%22C%C3%B3digo%20regi%C3%B3n%22%3D16"/>
        <s v="https://analytics.zoho.com/open-view/2395394000008307456"/>
        <s v="https://analytics.zoho.com/open-view/2395394000008308836?ZOHO_CRITERIA=%22Consolidado_Estadisticas_Regionales_New%22.%22C%C3%B3digo%20regi%C3%B3n%22%3D1"/>
        <s v="https://analytics.zoho.com/open-view/2395394000008308836?ZOHO_CRITERIA=%22Consolidado_Estadisticas_Regionales_New%22.%22C%C3%B3digo%20regi%C3%B3n%22%3D5"/>
        <s v="https://analytics.zoho.com/open-view/2395394000008308836?ZOHO_CRITERIA=%22Consolidado_Estadisticas_Regionales_New%22.%22C%C3%B3digo%20regi%C3%B3n%22%3D8"/>
        <s v="https://analytics.zoho.com/open-view/2395394000008309196"/>
        <s v="https://analytics.zoho.com/open-view/2395394000008309767?ZOHO_CRITERIA=%22Consolidado_Estadisticas_Regionales_New%22.%22C%C3%B3digo%20regi%C3%B3n%22%3D1"/>
        <s v="https://analytics.zoho.com/open-view/2395394000008309767?ZOHO_CRITERIA=%22Consolidado_Estadisticas_Regionales_New%22.%22C%C3%B3digo%20regi%C3%B3n%22%3D5"/>
        <s v="https://analytics.zoho.com/open-view/2395394000008309767?ZOHO_CRITERIA=%22Consolidado_Estadisticas_Regionales_New%22.%22C%C3%B3digo%20regi%C3%B3n%22%3D8"/>
        <s v="https://analytics.zoho.com/open-view/2395394000008310690"/>
        <s v="https://analytics.zoho.com/open-view/2395394000008311234?ZOHO_CRITERIA=%22Consolidado_Estadisticas_Regionales_New%22.%22C%C3%B3digo%20regi%C3%B3n%22%3D1"/>
        <s v="https://analytics.zoho.com/open-view/2395394000008311234?ZOHO_CRITERIA=%22Consolidado_Estadisticas_Regionales_New%22.%22C%C3%B3digo%20regi%C3%B3n%22%3D5"/>
        <s v="https://analytics.zoho.com/open-view/2395394000008311234?ZOHO_CRITERIA=%22Consolidado_Estadisticas_Regionales_New%22.%22C%C3%B3digo%20regi%C3%B3n%22%3D8"/>
        <s v="https://analytics.zoho.com/open-view/2395394000008311597"/>
        <s v="https://analytics.zoho.com/open-view/2395394000008312140?ZOHO_CRITERIA=%22Consolidado_Estadisticas_Regionales_New%22.%22C%C3%B3digo%20regi%C3%B3n%22%3D1"/>
        <s v="https://analytics.zoho.com/open-view/2395394000008312140?ZOHO_CRITERIA=%22Consolidado_Estadisticas_Regionales_New%22.%22C%C3%B3digo%20regi%C3%B3n%22%3D5"/>
        <s v="https://analytics.zoho.com/open-view/2395394000008312140?ZOHO_CRITERIA=%22Consolidado_Estadisticas_Regionales_New%22.%22C%C3%B3digo%20regi%C3%B3n%22%3D8"/>
        <s v="https://analytics.zoho.com/open-view/2395394000008312317"/>
        <s v="https://analytics.zoho.com/open-view/2395394000008312924?ZOHO_CRITERIA=%22Consolidado_Estadisticas_Regionales_New%22.%22C%C3%B3digo%20regi%C3%B3n%22%3D5"/>
        <s v="https://analytics.zoho.com/open-view/2395394000008312924?ZOHO_CRITERIA=%22Consolidado_Estadisticas_Regionales_New%22.%22C%C3%B3digo%20regi%C3%B3n%22%3D8"/>
        <s v="https://analytics.zoho.com/open-view/2395394000008313276"/>
        <s v="https://analytics.zoho.com/open-view/2395394000008313817?ZOHO_CRITERIA=%22Consolidado_Estadisticas_Regionales_New%22.%22C%C3%B3digo%20regi%C3%B3n%22%3D5"/>
        <s v="https://analytics.zoho.com/open-view/2395394000008313817?ZOHO_CRITERIA=%22Consolidado_Estadisticas_Regionales_New%22.%22C%C3%B3digo%20regi%C3%B3n%22%3D8"/>
        <s v="https://analytics.zoho.com/open-view/2395394000008310131"/>
        <s v="https://analytics.zoho.com/open-view/2395394000008314730"/>
        <s v="https://analytics.zoho.com/open-view/2395394000008315290"/>
        <s v="https://analytics.zoho.com/open-view/2395394000008315653"/>
        <s v="https://analytics.zoho.com/open-view/2395394000008316903"/>
        <s v="https://analytics.zoho.com/open-view/2395394000008317265"/>
        <s v="https://analytics.zoho.com/open-view/2395394000008317627"/>
        <s v="https://analytics.zoho.com/open-view/2395394000008316015"/>
        <s v="https://analytics.zoho.com/open-view/2395394000008316566?ZOHO_CRITERIA=%22Consolidado_Estadisticas_Regionales_New%22.%22C%C3%B3digo%20regi%C3%B3n%22%3D6"/>
        <s v="https://analytics.zoho.com/open-view/2395394000008316566?ZOHO_CRITERIA=%22Consolidado_Estadisticas_Regionales_New%22.%22C%C3%B3digo%20regi%C3%B3n%22%3D7"/>
        <s v="https://analytics.zoho.com/open-view/2395394000008316566?ZOHO_CRITERIA=%22Consolidado_Estadisticas_Regionales_New%22.%22C%C3%B3digo%20regi%C3%B3n%22%3D8"/>
        <s v="https://analytics.zoho.com/open-view/2395394000008316566?ZOHO_CRITERIA=%22Consolidado_Estadisticas_Regionales_New%22.%22C%C3%B3digo%20regi%C3%B3n%22%3D9"/>
        <s v="https://analytics.zoho.com/open-view/2395394000008316566?ZOHO_CRITERIA=%22Consolidado_Estadisticas_Regionales_New%22.%22C%C3%B3digo%20regi%C3%B3n%22%3D14"/>
        <s v="https://analytics.zoho.com/open-view/2395394000008335607"/>
        <s v="https://analytics.zoho.com/open-view/2395394000008324291"/>
        <s v="https://analytics.zoho.com/open-view/2395394000008324656"/>
        <s v="https://analytics.zoho.com/open-view/2395394000008325021"/>
        <s v="https://analytics.zoho.com/open-view/2395394000008325386"/>
        <s v="https://analytics.zoho.com/open-view/2395394000008325751"/>
        <s v="https://analytics.zoho.com/open-view/2395394000008326116"/>
        <s v="https://analytics.zoho.com/open-view/2395394000008326481"/>
        <s v="https://analytics.zoho.com/open-view/2395394000008326846"/>
        <s v="https://analytics.zoho.com/open-view/2395394000008327211"/>
        <s v="https://analytics.zoho.com/open-view/2395394000008327576"/>
        <s v="https://analytics.zoho.com/open-view/2395394000008327941"/>
        <s v="https://analytics.zoho.com/open-view/2395394000008328306"/>
        <s v="https://analytics.zoho.com/open-view/2395394000008328671"/>
        <s v="https://analytics.zoho.com/open-view/2395394000008329036"/>
        <s v="https://analytics.zoho.com/open-view/2395394000008329401"/>
        <s v="https://analytics.zoho.com/open-view/2395394000008329766"/>
        <s v="https://analytics.zoho.com/open-view/2395394000008330131"/>
        <s v="https://analytics.zoho.com/open-view/2395394000008330496"/>
        <s v="https://analytics.zoho.com/open-view/2395394000008330862"/>
        <s v="https://analytics.zoho.com/open-view/2395394000008331227"/>
        <s v="https://analytics.zoho.com/open-view/2395394000008331592"/>
        <s v="https://analytics.zoho.com/open-view/2395394000008331957"/>
        <s v="https://analytics.zoho.com/open-view/2395394000008332322"/>
        <s v="https://analytics.zoho.com/open-view/2395394000008332687"/>
        <s v="https://analytics.zoho.com/open-view/2395394000008333052"/>
        <s v="https://analytics.zoho.com/open-view/2395394000008333417"/>
        <s v="https://analytics.zoho.com/open-view/2395394000008333782"/>
        <s v="https://analytics.zoho.com/open-view/2395394000008334147"/>
        <s v="https://analytics.zoho.com/open-view/2395394000008334512"/>
        <s v="https://analytics.zoho.com/open-view/2395394000008334877"/>
        <s v="https://analytics.zoho.com/open-view/2395394000008335242"/>
        <s v="https://analytics.zoho.com/open-view/2395394000008335799"/>
        <s v="https://analytics.zoho.com/open-view/2395394000008335991"/>
        <s v="https://analytics.zoho.com/open-view/2395394000008336356"/>
        <s v="https://analytics.zoho.com/open-view/2395394000008336721"/>
        <s v="https://analytics.zoho.com/open-view/2395394000008337086"/>
        <s v="https://analytics.zoho.com/open-view/2395394000008337451"/>
        <s v="https://analytics.zoho.com/open-view/2395394000008337816"/>
        <s v="https://analytics.zoho.com/open-view/2395394000008338181"/>
        <s v="https://analytics.zoho.com/open-view/2395394000008338546"/>
        <s v="https://analytics.zoho.com/open-view/2395394000008338911"/>
        <s v="https://analytics.zoho.com/open-view/2395394000008339276"/>
        <s v="https://analytics.zoho.com/open-view/2395394000008339641"/>
        <s v="https://analytics.zoho.com/open-view/2395394000008384329"/>
        <s v="https://analytics.zoho.com/open-view/2395394000008340371"/>
        <s v="https://analytics.zoho.com/open-view/2395394000008340736"/>
        <s v="https://analytics.zoho.com/open-view/2395394000008341101"/>
        <s v="https://analytics.zoho.com/open-view/2395394000008341466"/>
        <s v="https://analytics.zoho.com/open-view/2395394000008323926"/>
        <s v="https://analytics.zoho.com/open-view/2395394000008319668"/>
        <s v="https://analytics.zoho.com/open-view/2395394000008320061"/>
        <s v="https://analytics.zoho.com/open-view/2395394000008320430"/>
        <s v="https://analytics.zoho.com/open-view/2395394000008320799"/>
        <s v="https://analytics.zoho.com/open-view/2395394000008321736"/>
        <s v="https://analytics.zoho.com/open-view/2395394000008322101"/>
        <s v="https://analytics.zoho.com/open-view/2395394000008322466"/>
        <s v="https://analytics.zoho.com/open-view/2395394000008322831"/>
        <s v="https://analytics.zoho.com/open-view/2395394000008387327"/>
        <s v="https://analytics.zoho.com/open-view/2395394000008403354"/>
        <s v="https://analytics.zoho.com/open-view/2395394000008403760"/>
        <s v="https://analytics.zoho.com/open-view/2395394000008383927"/>
        <s v="https://analytics.zoho.com/open-view/2395394000008404683"/>
        <s v="https://analytics.zoho.com/open-view/2395394000008400543"/>
        <s v="https://analytics.zoho.com/open-view/2395394000008401222"/>
        <s v="https://analytics.zoho.com/open-view/2395394000008387899"/>
        <s v="https://analytics.zoho.com/open-view/2395394000008401769"/>
        <s v="https://analytics.zoho.com/open-view/2395394000008394324"/>
        <s v="https://analytics.zoho.com/open-view/2395394000008396078"/>
        <s v="https://analytics.zoho.com/open-view/2395394000008419864"/>
        <s v="https://analytics.zoho.com/open-view/2395394000008426058"/>
        <s v="https://analytics.zoho.com/open-view/2395394000008394884"/>
        <s v="https://analytics.zoho.com/open-view/2395394000008396564"/>
        <s v="https://analytics.zoho.com/open-view/2395394000008428423"/>
        <s v="https://analytics.zoho.com/open-view/2395394000008428252"/>
        <s v="https://analytics.zoho.com/open-view/2395394000008388979"/>
        <s v="https://analytics.zoho.com/open-view/2395394000008390875"/>
        <s v="https://analytics.zoho.com/open-view/2395394000008429325"/>
        <s v="https://analytics.zoho.com/open-view/2395394000008429151"/>
        <s v="https://analytics.zoho.com/open-view/2395394000008400139"/>
        <s v="https://analytics.zoho.com/open-view/2395394000008392491"/>
        <s v="https://analytics.zoho.com/open-view/2395394000008430135"/>
        <s v="https://analytics.zoho.com/open-view/2395394000008430306"/>
        <s v="https://analytics.zoho.com/open-view/2395394000008132313?ZOHO_CRITERIA=%22Localiza_CL_Poblacion%22.%22Codcom%22%3D5804" u="1"/>
        <s v="https://analytics.zoho.com/open-view/2395394000008132313?ZOHO_CRITERIA=%22Localiza_CL_Poblacion%22.%22Codcom%22%3D7403" u="1"/>
        <s v="https://analytics.zoho.com/open-view/2395394000008134446?ZOHO_CRITERIA=%22Localiza_CL_Poblacion%22.%22Codcom%22%3D5804" u="1"/>
        <s v="https://analytics.zoho.com/open-view/2395394000008134446?ZOHO_CRITERIA=%22Localiza_CL_Poblacion%22.%22Codcom%22%3D7403" u="1"/>
        <s v="https://analytics.zoho.com/open-view/2395394000008136598?ZOHO_CRITERIA=%22Localiza_CL_Poblacion%22.%22Codcom%22%3D5804" u="1"/>
        <s v="https://analytics.zoho.com/open-view/2395394000008136598?ZOHO_CRITERIA=%22Localiza_CL_Poblacion%22.%22Codcom%22%3D7403" u="1"/>
        <s v="https://analytics.zoho.com/open-view/2395394000008137967?ZOHO_CRITERIA=%22Localiza_CL_Poblacion%22.%22Codcom%22%3D5804" u="1"/>
        <s v="https://analytics.zoho.com/open-view/2395394000008137967?ZOHO_CRITERIA=%22Localiza_CL_Poblacion%22.%22Codcom%22%3D7403" u="1"/>
        <s v="https://analytics.zoho.com/open-view/2395394000008153647?ZOHO_CRITERIA=%22Localiza_CL_Poblacion%22.%22Codcom%22%3D5804" u="1"/>
        <s v="https://analytics.zoho.com/open-view/2395394000008153647?ZOHO_CRITERIA=%22Localiza_CL_Poblacion%22.%22Codcom%22%3D7403" u="1"/>
        <s v="https://analytics.zoho.com/open-view/2395394000008155038?ZOHO_CRITERIA=%22Localiza_CL_Poblacion%22.%22Codcom%22%3D5804" u="1"/>
        <s v="https://analytics.zoho.com/open-view/2395394000008155038?ZOHO_CRITERIA=%22Localiza_CL_Poblacion%22.%22Codcom%22%3D7403" u="1"/>
        <s v="https://analytics.zoho.com/open-view/2395394000008156433?ZOHO_CRITERIA=%22Localiza_CL_Poblacion%22.%22Codcom%22%3D5804" u="1"/>
        <s v="https://analytics.zoho.com/open-view/2395394000008156433?ZOHO_CRITERIA=%22Localiza_CL_Poblacion%22.%22Codcom%22%3D7403" u="1"/>
        <s v="https://analytics.zoho.com/open-view/2395394000008157701?ZOHO_CRITERIA=%22Localiza_CL_Poblacion%22.%22Codcom%22%3D5804" u="1"/>
        <s v="https://analytics.zoho.com/open-view/2395394000008157701?ZOHO_CRITERIA=%22Localiza_CL_Poblacion%22.%22Codcom%22%3D7403" u="1"/>
        <s v="https://analytics.zoho.com/open-view/2395394000008132313?ZOHO_CRITERIA=%22Localiza_CL_Poblacion%22.%22Codcom%22%3D6203" u="1"/>
        <s v="https://analytics.zoho.com/open-view/2395394000008134446?ZOHO_CRITERIA=%22Localiza_CL_Poblacion%22.%22Codcom%22%3D6203" u="1"/>
        <s v="https://analytics.zoho.com/open-view/2395394000008136598?ZOHO_CRITERIA=%22Localiza_CL_Poblacion%22.%22Codcom%22%3D6203" u="1"/>
        <s v="https://analytics.zoho.com/open-view/2395394000008137967?ZOHO_CRITERIA=%22Localiza_CL_Poblacion%22.%22Codcom%22%3D6203" u="1"/>
        <s v="https://analytics.zoho.com/open-view/2395394000008153647?ZOHO_CRITERIA=%22Localiza_CL_Poblacion%22.%22Codcom%22%3D6203" u="1"/>
        <s v="https://analytics.zoho.com/open-view/2395394000008155038?ZOHO_CRITERIA=%22Localiza_CL_Poblacion%22.%22Codcom%22%3D6203" u="1"/>
        <s v="https://analytics.zoho.com/open-view/2395394000008156433?ZOHO_CRITERIA=%22Localiza_CL_Poblacion%22.%22Codcom%22%3D6203" u="1"/>
        <s v="https://analytics.zoho.com/open-view/2395394000008157701?ZOHO_CRITERIA=%22Localiza_CL_Poblacion%22.%22Codcom%22%3D6203" u="1"/>
        <s v="https://analytics.zoho.com/open-view/2395394000008132313?ZOHO_CRITERIA=%22Localiza_CL_Poblacion%22.%22Codcom%22%3D13103" u="1"/>
        <s v="https://analytics.zoho.com/open-view/2395394000008134446?ZOHO_CRITERIA=%22Localiza_CL_Poblacion%22.%22Codcom%22%3D13103" u="1"/>
        <s v="https://analytics.zoho.com/open-view/2395394000008136598?ZOHO_CRITERIA=%22Localiza_CL_Poblacion%22.%22Codcom%22%3D13103" u="1"/>
        <s v="https://analytics.zoho.com/open-view/2395394000008137967?ZOHO_CRITERIA=%22Localiza_CL_Poblacion%22.%22Codcom%22%3D13103" u="1"/>
        <s v="https://analytics.zoho.com/open-view/2395394000008153647?ZOHO_CRITERIA=%22Localiza_CL_Poblacion%22.%22Codcom%22%3D13103" u="1"/>
        <s v="https://analytics.zoho.com/open-view/2395394000008155038?ZOHO_CRITERIA=%22Localiza_CL_Poblacion%22.%22Codcom%22%3D13103" u="1"/>
        <s v="https://analytics.zoho.com/open-view/2395394000008156433?ZOHO_CRITERIA=%22Localiza_CL_Poblacion%22.%22Codcom%22%3D13103" u="1"/>
        <s v="https://analytics.zoho.com/open-view/2395394000008157701?ZOHO_CRITERIA=%22Localiza_CL_Poblacion%22.%22Codcom%22%3D13103" u="1"/>
        <s v="https://analytics.zoho.com/open-view/2395394000008132313?ZOHO_CRITERIA=%22Localiza_CL_Poblacion%22.%22Codcom%22%3D13111" u="1"/>
        <s v="https://analytics.zoho.com/open-view/2395394000008132313?ZOHO_CRITERIA=%22Localiza_CL_Poblacion%22.%22Codcom%22%3D13203" u="1"/>
        <s v="https://analytics.zoho.com/open-view/2395394000008134446?ZOHO_CRITERIA=%22Localiza_CL_Poblacion%22.%22Codcom%22%3D13111" u="1"/>
        <s v="https://analytics.zoho.com/open-view/2395394000008134446?ZOHO_CRITERIA=%22Localiza_CL_Poblacion%22.%22Codcom%22%3D13203" u="1"/>
        <s v="https://analytics.zoho.com/open-view/2395394000008136598?ZOHO_CRITERIA=%22Localiza_CL_Poblacion%22.%22Codcom%22%3D13111" u="1"/>
        <s v="https://analytics.zoho.com/open-view/2395394000008136598?ZOHO_CRITERIA=%22Localiza_CL_Poblacion%22.%22Codcom%22%3D13203" u="1"/>
        <s v="https://analytics.zoho.com/open-view/2395394000008137967?ZOHO_CRITERIA=%22Localiza_CL_Poblacion%22.%22Codcom%22%3D13111" u="1"/>
        <s v="https://analytics.zoho.com/open-view/2395394000008137967?ZOHO_CRITERIA=%22Localiza_CL_Poblacion%22.%22Codcom%22%3D13203" u="1"/>
        <s v="https://analytics.zoho.com/open-view/2395394000008153647?ZOHO_CRITERIA=%22Localiza_CL_Poblacion%22.%22Codcom%22%3D13111" u="1"/>
        <s v="https://analytics.zoho.com/open-view/2395394000008153647?ZOHO_CRITERIA=%22Localiza_CL_Poblacion%22.%22Codcom%22%3D13203" u="1"/>
        <s v="https://analytics.zoho.com/open-view/2395394000008155038?ZOHO_CRITERIA=%22Localiza_CL_Poblacion%22.%22Codcom%22%3D13111" u="1"/>
        <s v="https://analytics.zoho.com/open-view/2395394000008155038?ZOHO_CRITERIA=%22Localiza_CL_Poblacion%22.%22Codcom%22%3D13203" u="1"/>
        <s v="https://analytics.zoho.com/open-view/2395394000008156433?ZOHO_CRITERIA=%22Localiza_CL_Poblacion%22.%22Codcom%22%3D13111" u="1"/>
        <s v="https://analytics.zoho.com/open-view/2395394000008156433?ZOHO_CRITERIA=%22Localiza_CL_Poblacion%22.%22Codcom%22%3D13203" u="1"/>
        <s v="https://analytics.zoho.com/open-view/2395394000008157701?ZOHO_CRITERIA=%22Localiza_CL_Poblacion%22.%22Codcom%22%3D13111" u="1"/>
        <s v="https://analytics.zoho.com/open-view/2395394000008157701?ZOHO_CRITERIA=%22Localiza_CL_Poblacion%22.%22Codcom%22%3D13203" u="1"/>
        <s v="https://analytics.zoho.com/open-view/2395394000008132313?ZOHO_CRITERIA=%22Localiza_CL_Poblacion%22.%22Codcom%22%3D13303" u="1"/>
        <s v="https://analytics.zoho.com/open-view/2395394000008134446?ZOHO_CRITERIA=%22Localiza_CL_Poblacion%22.%22Codcom%22%3D13303" u="1"/>
        <s v="https://analytics.zoho.com/open-view/2395394000008136598?ZOHO_CRITERIA=%22Localiza_CL_Poblacion%22.%22Codcom%22%3D13303" u="1"/>
        <s v="https://analytics.zoho.com/open-view/2395394000008137967?ZOHO_CRITERIA=%22Localiza_CL_Poblacion%22.%22Codcom%22%3D13303" u="1"/>
        <s v="https://analytics.zoho.com/open-view/2395394000008153647?ZOHO_CRITERIA=%22Localiza_CL_Poblacion%22.%22Codcom%22%3D13303" u="1"/>
        <s v="https://analytics.zoho.com/open-view/2395394000008155038?ZOHO_CRITERIA=%22Localiza_CL_Poblacion%22.%22Codcom%22%3D13303" u="1"/>
        <s v="https://analytics.zoho.com/open-view/2395394000008156433?ZOHO_CRITERIA=%22Localiza_CL_Poblacion%22.%22Codcom%22%3D13303" u="1"/>
        <s v="https://analytics.zoho.com/open-view/2395394000008157701?ZOHO_CRITERIA=%22Localiza_CL_Poblacion%22.%22Codcom%22%3D13303" u="1"/>
        <s v="https://analytics.zoho.com/open-view/2395394000008132313?ZOHO_CRITERIA=%22Localiza_CL_Poblacion%22.%22Codcom%22%3D13403" u="1"/>
        <s v="https://analytics.zoho.com/open-view/2395394000008134446?ZOHO_CRITERIA=%22Localiza_CL_Poblacion%22.%22Codcom%22%3D13403" u="1"/>
        <s v="https://analytics.zoho.com/open-view/2395394000008136598?ZOHO_CRITERIA=%22Localiza_CL_Poblacion%22.%22Codcom%22%3D13403" u="1"/>
        <s v="https://analytics.zoho.com/open-view/2395394000008137967?ZOHO_CRITERIA=%22Localiza_CL_Poblacion%22.%22Codcom%22%3D13403" u="1"/>
        <s v="https://analytics.zoho.com/open-view/2395394000008153647?ZOHO_CRITERIA=%22Localiza_CL_Poblacion%22.%22Codcom%22%3D13403" u="1"/>
        <s v="https://analytics.zoho.com/open-view/2395394000008155038?ZOHO_CRITERIA=%22Localiza_CL_Poblacion%22.%22Codcom%22%3D13403" u="1"/>
        <s v="https://analytics.zoho.com/open-view/2395394000008156433?ZOHO_CRITERIA=%22Localiza_CL_Poblacion%22.%22Codcom%22%3D13403" u="1"/>
        <s v="https://analytics.zoho.com/open-view/2395394000008157701?ZOHO_CRITERIA=%22Localiza_CL_Poblacion%22.%22Codcom%22%3D13403" u="1"/>
        <s v="https://analytics.zoho.com/open-view/2395394000008132313?ZOHO_CRITERIA=%22Localiza_CL_Poblacion%22.%22Codcom%22%3D13503" u="1"/>
        <s v="https://analytics.zoho.com/open-view/2395394000008134446?ZOHO_CRITERIA=%22Localiza_CL_Poblacion%22.%22Codcom%22%3D13503" u="1"/>
        <s v="https://analytics.zoho.com/open-view/2395394000008136598?ZOHO_CRITERIA=%22Localiza_CL_Poblacion%22.%22Codcom%22%3D13503" u="1"/>
        <s v="https://analytics.zoho.com/open-view/2395394000008137967?ZOHO_CRITERIA=%22Localiza_CL_Poblacion%22.%22Codcom%22%3D13503" u="1"/>
        <s v="https://analytics.zoho.com/open-view/2395394000008153647?ZOHO_CRITERIA=%22Localiza_CL_Poblacion%22.%22Codcom%22%3D13503" u="1"/>
        <s v="https://analytics.zoho.com/open-view/2395394000008155038?ZOHO_CRITERIA=%22Localiza_CL_Poblacion%22.%22Codcom%22%3D13503" u="1"/>
        <s v="https://analytics.zoho.com/open-view/2395394000008156433?ZOHO_CRITERIA=%22Localiza_CL_Poblacion%22.%22Codcom%22%3D13503" u="1"/>
        <s v="https://analytics.zoho.com/open-view/2395394000008157701?ZOHO_CRITERIA=%22Localiza_CL_Poblacion%22.%22Codcom%22%3D13503" u="1"/>
        <s v="https://analytics.zoho.com/open-view/2395394000008132313?ZOHO_CRITERIA=%22Localiza_CL_Poblacion%22.%22Codcom%22%3D13603" u="1"/>
        <s v="https://analytics.zoho.com/open-view/2395394000008134446?ZOHO_CRITERIA=%22Localiza_CL_Poblacion%22.%22Codcom%22%3D13603" u="1"/>
        <s v="https://analytics.zoho.com/open-view/2395394000008136598?ZOHO_CRITERIA=%22Localiza_CL_Poblacion%22.%22Codcom%22%3D13603" u="1"/>
        <s v="https://analytics.zoho.com/open-view/2395394000008137967?ZOHO_CRITERIA=%22Localiza_CL_Poblacion%22.%22Codcom%22%3D13603" u="1"/>
        <s v="https://analytics.zoho.com/open-view/2395394000008153647?ZOHO_CRITERIA=%22Localiza_CL_Poblacion%22.%22Codcom%22%3D13603" u="1"/>
        <s v="https://analytics.zoho.com/open-view/2395394000008155038?ZOHO_CRITERIA=%22Localiza_CL_Poblacion%22.%22Codcom%22%3D13603" u="1"/>
        <s v="https://analytics.zoho.com/open-view/2395394000008156433?ZOHO_CRITERIA=%22Localiza_CL_Poblacion%22.%22Codcom%22%3D13603" u="1"/>
        <s v="https://analytics.zoho.com/open-view/2395394000008157701?ZOHO_CRITERIA=%22Localiza_CL_Poblacion%22.%22Codcom%22%3D13603" u="1"/>
        <s v="https://analytics.zoho.com/open-view/2395394000008135941" u="1"/>
        <s v="https://analytics.zoho.com/open-view/2395394000008132313?ZOHO_CRITERIA=%22Localiza_CL_Poblacion%22.%22Codcom%22%3D8203" u="1"/>
        <s v="https://analytics.zoho.com/open-view/2395394000008134446?ZOHO_CRITERIA=%22Localiza_CL_Poblacion%22.%22Codcom%22%3D8203" u="1"/>
        <s v="https://analytics.zoho.com/open-view/2395394000008136598?ZOHO_CRITERIA=%22Localiza_CL_Poblacion%22.%22Codcom%22%3D8203" u="1"/>
        <s v="https://analytics.zoho.com/open-view/2395394000008137967?ZOHO_CRITERIA=%22Localiza_CL_Poblacion%22.%22Codcom%22%3D8203" u="1"/>
        <s v="https://analytics.zoho.com/open-view/2395394000008153647?ZOHO_CRITERIA=%22Localiza_CL_Poblacion%22.%22Codcom%22%3D8203" u="1"/>
        <s v="https://analytics.zoho.com/open-view/2395394000008155038?ZOHO_CRITERIA=%22Localiza_CL_Poblacion%22.%22Codcom%22%3D8203" u="1"/>
        <s v="https://analytics.zoho.com/open-view/2395394000008156433?ZOHO_CRITERIA=%22Localiza_CL_Poblacion%22.%22Codcom%22%3D8203" u="1"/>
        <s v="https://analytics.zoho.com/open-view/2395394000008157701?ZOHO_CRITERIA=%22Localiza_CL_Poblacion%22.%22Codcom%22%3D8203" u="1"/>
        <s v="https://analytics.zoho.com/open-view/2395394000008132313?ZOHO_CRITERIA=%22Localiza_CL_Poblacion%22.%22Codcom%22%3D5404" u="1"/>
        <s v="https://analytics.zoho.com/open-view/2395394000008134446?ZOHO_CRITERIA=%22Localiza_CL_Poblacion%22.%22Codcom%22%3D5404" u="1"/>
        <s v="https://analytics.zoho.com/open-view/2395394000008136598?ZOHO_CRITERIA=%22Localiza_CL_Poblacion%22.%22Codcom%22%3D5404" u="1"/>
        <s v="https://analytics.zoho.com/open-view/2395394000008137967?ZOHO_CRITERIA=%22Localiza_CL_Poblacion%22.%22Codcom%22%3D5404" u="1"/>
        <s v="https://analytics.zoho.com/open-view/2395394000008153647?ZOHO_CRITERIA=%22Localiza_CL_Poblacion%22.%22Codcom%22%3D5404" u="1"/>
        <s v="https://analytics.zoho.com/open-view/2395394000008155038?ZOHO_CRITERIA=%22Localiza_CL_Poblacion%22.%22Codcom%22%3D5404" u="1"/>
        <s v="https://analytics.zoho.com/open-view/2395394000008156433?ZOHO_CRITERIA=%22Localiza_CL_Poblacion%22.%22Codcom%22%3D5404" u="1"/>
        <s v="https://analytics.zoho.com/open-view/2395394000008157701?ZOHO_CRITERIA=%22Localiza_CL_Poblacion%22.%22Codcom%22%3D5404" u="1"/>
        <s v="https://analytics.zoho.com/open-view/2395394000008132313?ZOHO_CRITERIA=%22Localiza_CL_Poblacion%22.%22Codcom%22%3D4204" u="1"/>
        <s v="https://analytics.zoho.com/open-view/2395394000008134446?ZOHO_CRITERIA=%22Localiza_CL_Poblacion%22.%22Codcom%22%3D4204" u="1"/>
        <s v="https://analytics.zoho.com/open-view/2395394000008136598?ZOHO_CRITERIA=%22Localiza_CL_Poblacion%22.%22Codcom%22%3D4204" u="1"/>
        <s v="https://analytics.zoho.com/open-view/2395394000008137967?ZOHO_CRITERIA=%22Localiza_CL_Poblacion%22.%22Codcom%22%3D4204" u="1"/>
        <s v="https://analytics.zoho.com/open-view/2395394000008153647?ZOHO_CRITERIA=%22Localiza_CL_Poblacion%22.%22Codcom%22%3D4204" u="1"/>
        <s v="https://analytics.zoho.com/open-view/2395394000008155038?ZOHO_CRITERIA=%22Localiza_CL_Poblacion%22.%22Codcom%22%3D4204" u="1"/>
        <s v="https://analytics.zoho.com/open-view/2395394000008156433?ZOHO_CRITERIA=%22Localiza_CL_Poblacion%22.%22Codcom%22%3D4204" u="1"/>
        <s v="https://analytics.zoho.com/open-view/2395394000008157701?ZOHO_CRITERIA=%22Localiza_CL_Poblacion%22.%22Codcom%22%3D4204" u="1"/>
        <s v="https://analytics.zoho.com/open-view/2395394000008132313?ZOHO_CRITERIA=%22Localiza_CL_Poblacion%22.%22Codcom%22%3D13104" u="1"/>
        <s v="https://analytics.zoho.com/open-view/2395394000008134446?ZOHO_CRITERIA=%22Localiza_CL_Poblacion%22.%22Codcom%22%3D13104" u="1"/>
        <s v="https://analytics.zoho.com/open-view/2395394000008136598?ZOHO_CRITERIA=%22Localiza_CL_Poblacion%22.%22Codcom%22%3D13104" u="1"/>
        <s v="https://analytics.zoho.com/open-view/2395394000008137967?ZOHO_CRITERIA=%22Localiza_CL_Poblacion%22.%22Codcom%22%3D13104" u="1"/>
        <s v="https://analytics.zoho.com/open-view/2395394000008153647?ZOHO_CRITERIA=%22Localiza_CL_Poblacion%22.%22Codcom%22%3D13104" u="1"/>
        <s v="https://analytics.zoho.com/open-view/2395394000008155038?ZOHO_CRITERIA=%22Localiza_CL_Poblacion%22.%22Codcom%22%3D13104" u="1"/>
        <s v="https://analytics.zoho.com/open-view/2395394000008156433?ZOHO_CRITERIA=%22Localiza_CL_Poblacion%22.%22Codcom%22%3D13104" u="1"/>
        <s v="https://analytics.zoho.com/open-view/2395394000008157701?ZOHO_CRITERIA=%22Localiza_CL_Poblacion%22.%22Codcom%22%3D13104" u="1"/>
        <s v="https://analytics.zoho.com/open-view/2395394000008132313?ZOHO_CRITERIA=%22Localiza_CL_Poblacion%22.%22Codcom%22%3D1405" u="1"/>
        <s v="https://analytics.zoho.com/open-view/2395394000008134446?ZOHO_CRITERIA=%22Localiza_CL_Poblacion%22.%22Codcom%22%3D1405" u="1"/>
        <s v="https://analytics.zoho.com/open-view/2395394000008136598?ZOHO_CRITERIA=%22Localiza_CL_Poblacion%22.%22Codcom%22%3D1405" u="1"/>
        <s v="https://analytics.zoho.com/open-view/2395394000008137967?ZOHO_CRITERIA=%22Localiza_CL_Poblacion%22.%22Codcom%22%3D1405" u="1"/>
        <s v="https://analytics.zoho.com/open-view/2395394000008153647?ZOHO_CRITERIA=%22Localiza_CL_Poblacion%22.%22Codcom%22%3D1405" u="1"/>
        <s v="https://analytics.zoho.com/open-view/2395394000008155038?ZOHO_CRITERIA=%22Localiza_CL_Poblacion%22.%22Codcom%22%3D1405" u="1"/>
        <s v="https://analytics.zoho.com/open-view/2395394000008156433?ZOHO_CRITERIA=%22Localiza_CL_Poblacion%22.%22Codcom%22%3D1405" u="1"/>
        <s v="https://analytics.zoho.com/open-view/2395394000008157701?ZOHO_CRITERIA=%22Localiza_CL_Poblacion%22.%22Codcom%22%3D1405" u="1"/>
        <s v="https://analytics.zoho.com/open-view/2395394000008132313?ZOHO_CRITERIA=%22Localiza_CL_Poblacion%22.%22Codcom%22%3D13112" u="1"/>
        <s v="https://analytics.zoho.com/open-view/2395394000008134446?ZOHO_CRITERIA=%22Localiza_CL_Poblacion%22.%22Codcom%22%3D13112" u="1"/>
        <s v="https://analytics.zoho.com/open-view/2395394000008136598?ZOHO_CRITERIA=%22Localiza_CL_Poblacion%22.%22Codcom%22%3D13112" u="1"/>
        <s v="https://analytics.zoho.com/open-view/2395394000008137967?ZOHO_CRITERIA=%22Localiza_CL_Poblacion%22.%22Codcom%22%3D13112" u="1"/>
        <s v="https://analytics.zoho.com/open-view/2395394000008153647?ZOHO_CRITERIA=%22Localiza_CL_Poblacion%22.%22Codcom%22%3D13112" u="1"/>
        <s v="https://analytics.zoho.com/open-view/2395394000008155038?ZOHO_CRITERIA=%22Localiza_CL_Poblacion%22.%22Codcom%22%3D13112" u="1"/>
        <s v="https://analytics.zoho.com/open-view/2395394000008156433?ZOHO_CRITERIA=%22Localiza_CL_Poblacion%22.%22Codcom%22%3D13112" u="1"/>
        <s v="https://analytics.zoho.com/open-view/2395394000008157701?ZOHO_CRITERIA=%22Localiza_CL_Poblacion%22.%22Codcom%22%3D13112" u="1"/>
        <s v="https://analytics.zoho.com/open-view/2395394000008132313?ZOHO_CRITERIA=%22Localiza_CL_Poblacion%22.%22Codcom%22%3D13120" u="1"/>
        <s v="https://analytics.zoho.com/open-view/2395394000008134446?ZOHO_CRITERIA=%22Localiza_CL_Poblacion%22.%22Codcom%22%3D13120" u="1"/>
        <s v="https://analytics.zoho.com/open-view/2395394000008136598?ZOHO_CRITERIA=%22Localiza_CL_Poblacion%22.%22Codcom%22%3D13120" u="1"/>
        <s v="https://analytics.zoho.com/open-view/2395394000008137967?ZOHO_CRITERIA=%22Localiza_CL_Poblacion%22.%22Codcom%22%3D13120" u="1"/>
        <s v="https://analytics.zoho.com/open-view/2395394000008153647?ZOHO_CRITERIA=%22Localiza_CL_Poblacion%22.%22Codcom%22%3D13120" u="1"/>
        <s v="https://analytics.zoho.com/open-view/2395394000008155038?ZOHO_CRITERIA=%22Localiza_CL_Poblacion%22.%22Codcom%22%3D13120" u="1"/>
        <s v="https://analytics.zoho.com/open-view/2395394000008156433?ZOHO_CRITERIA=%22Localiza_CL_Poblacion%22.%22Codcom%22%3D13120" u="1"/>
        <s v="https://analytics.zoho.com/open-view/2395394000008157701?ZOHO_CRITERIA=%22Localiza_CL_Poblacion%22.%22Codcom%22%3D13120" u="1"/>
        <s v="https://analytics.zoho.com/open-view/2395394000008132313?ZOHO_CRITERIA=%22Localiza_CL_Poblacion%22.%22Codcom%22%3D13404" u="1"/>
        <s v="https://analytics.zoho.com/open-view/2395394000008134446?ZOHO_CRITERIA=%22Localiza_CL_Poblacion%22.%22Codcom%22%3D13404" u="1"/>
        <s v="https://analytics.zoho.com/open-view/2395394000008136598?ZOHO_CRITERIA=%22Localiza_CL_Poblacion%22.%22Codcom%22%3D13404" u="1"/>
        <s v="https://analytics.zoho.com/open-view/2395394000008137967?ZOHO_CRITERIA=%22Localiza_CL_Poblacion%22.%22Codcom%22%3D13404" u="1"/>
        <s v="https://analytics.zoho.com/open-view/2395394000008153647?ZOHO_CRITERIA=%22Localiza_CL_Poblacion%22.%22Codcom%22%3D13404" u="1"/>
        <s v="https://analytics.zoho.com/open-view/2395394000008155038?ZOHO_CRITERIA=%22Localiza_CL_Poblacion%22.%22Codcom%22%3D13404" u="1"/>
        <s v="https://analytics.zoho.com/open-view/2395394000008156433?ZOHO_CRITERIA=%22Localiza_CL_Poblacion%22.%22Codcom%22%3D13404" u="1"/>
        <s v="https://analytics.zoho.com/open-view/2395394000008157701?ZOHO_CRITERIA=%22Localiza_CL_Poblacion%22.%22Codcom%22%3D13404" u="1"/>
        <s v="https://analytics.zoho.com/open-view/2395394000008132313?ZOHO_CRITERIA=%22Localiza_CL_Poblacion%22.%22Codcom%22%3D13504" u="1"/>
        <s v="https://analytics.zoho.com/open-view/2395394000008134446?ZOHO_CRITERIA=%22Localiza_CL_Poblacion%22.%22Codcom%22%3D13504" u="1"/>
        <s v="https://analytics.zoho.com/open-view/2395394000008136598?ZOHO_CRITERIA=%22Localiza_CL_Poblacion%22.%22Codcom%22%3D13504" u="1"/>
        <s v="https://analytics.zoho.com/open-view/2395394000008137967?ZOHO_CRITERIA=%22Localiza_CL_Poblacion%22.%22Codcom%22%3D13504" u="1"/>
        <s v="https://analytics.zoho.com/open-view/2395394000008153647?ZOHO_CRITERIA=%22Localiza_CL_Poblacion%22.%22Codcom%22%3D13504" u="1"/>
        <s v="https://analytics.zoho.com/open-view/2395394000008155038?ZOHO_CRITERIA=%22Localiza_CL_Poblacion%22.%22Codcom%22%3D13504" u="1"/>
        <s v="https://analytics.zoho.com/open-view/2395394000008156433?ZOHO_CRITERIA=%22Localiza_CL_Poblacion%22.%22Codcom%22%3D13504" u="1"/>
        <s v="https://analytics.zoho.com/open-view/2395394000008157701?ZOHO_CRITERIA=%22Localiza_CL_Poblacion%22.%22Codcom%22%3D13504" u="1"/>
        <s v="https://analytics.zoho.com/open-view/2395394000008132313?ZOHO_CRITERIA=%22Localiza_CL_Poblacion%22.%22Codcom%22%3D13604" u="1"/>
        <s v="https://analytics.zoho.com/open-view/2395394000008134446?ZOHO_CRITERIA=%22Localiza_CL_Poblacion%22.%22Codcom%22%3D13604" u="1"/>
        <s v="https://analytics.zoho.com/open-view/2395394000008136598?ZOHO_CRITERIA=%22Localiza_CL_Poblacion%22.%22Codcom%22%3D13604" u="1"/>
        <s v="https://analytics.zoho.com/open-view/2395394000008137967?ZOHO_CRITERIA=%22Localiza_CL_Poblacion%22.%22Codcom%22%3D13604" u="1"/>
        <s v="https://analytics.zoho.com/open-view/2395394000008153647?ZOHO_CRITERIA=%22Localiza_CL_Poblacion%22.%22Codcom%22%3D13604" u="1"/>
        <s v="https://analytics.zoho.com/open-view/2395394000008155038?ZOHO_CRITERIA=%22Localiza_CL_Poblacion%22.%22Codcom%22%3D13604" u="1"/>
        <s v="https://analytics.zoho.com/open-view/2395394000008156433?ZOHO_CRITERIA=%22Localiza_CL_Poblacion%22.%22Codcom%22%3D13604" u="1"/>
        <s v="https://analytics.zoho.com/open-view/2395394000008157701?ZOHO_CRITERIA=%22Localiza_CL_Poblacion%22.%22Codcom%22%3D13604" u="1"/>
        <s v="https://analytics.zoho.com/open-view/2395394000008132313?ZOHO_CRITERIA=%22Localiza_CL_Poblacion%22.%22Codcom%22%3D7404" u="1"/>
        <s v="https://analytics.zoho.com/open-view/2395394000008134446?ZOHO_CRITERIA=%22Localiza_CL_Poblacion%22.%22Codcom%22%3D7404" u="1"/>
        <s v="https://analytics.zoho.com/open-view/2395394000008136598?ZOHO_CRITERIA=%22Localiza_CL_Poblacion%22.%22Codcom%22%3D7404" u="1"/>
        <s v="https://analytics.zoho.com/open-view/2395394000008137967?ZOHO_CRITERIA=%22Localiza_CL_Poblacion%22.%22Codcom%22%3D7404" u="1"/>
        <s v="https://analytics.zoho.com/open-view/2395394000008153647?ZOHO_CRITERIA=%22Localiza_CL_Poblacion%22.%22Codcom%22%3D7404" u="1"/>
        <s v="https://analytics.zoho.com/open-view/2395394000008155038?ZOHO_CRITERIA=%22Localiza_CL_Poblacion%22.%22Codcom%22%3D7404" u="1"/>
        <s v="https://analytics.zoho.com/open-view/2395394000008156433?ZOHO_CRITERIA=%22Localiza_CL_Poblacion%22.%22Codcom%22%3D7404" u="1"/>
        <s v="https://analytics.zoho.com/open-view/2395394000008157701?ZOHO_CRITERIA=%22Localiza_CL_Poblacion%22.%22Codcom%22%3D7404" u="1"/>
        <s v="https://analytics.zoho.com/open-view/2395394000008132313?ZOHO_CRITERIA=%22Localiza_CL_Poblacion%22.%22Codcom%22%3D6204" u="1"/>
        <s v="https://analytics.zoho.com/open-view/2395394000008134446?ZOHO_CRITERIA=%22Localiza_CL_Poblacion%22.%22Codcom%22%3D6204" u="1"/>
        <s v="https://analytics.zoho.com/open-view/2395394000008136598?ZOHO_CRITERIA=%22Localiza_CL_Poblacion%22.%22Codcom%22%3D6204" u="1"/>
        <s v="https://analytics.zoho.com/open-view/2395394000008137967?ZOHO_CRITERIA=%22Localiza_CL_Poblacion%22.%22Codcom%22%3D6204" u="1"/>
        <s v="https://analytics.zoho.com/open-view/2395394000008153647?ZOHO_CRITERIA=%22Localiza_CL_Poblacion%22.%22Codcom%22%3D6204" u="1"/>
        <s v="https://analytics.zoho.com/open-view/2395394000008155038?ZOHO_CRITERIA=%22Localiza_CL_Poblacion%22.%22Codcom%22%3D6204" u="1"/>
        <s v="https://analytics.zoho.com/open-view/2395394000008156433?ZOHO_CRITERIA=%22Localiza_CL_Poblacion%22.%22Codcom%22%3D6204" u="1"/>
        <s v="https://analytics.zoho.com/open-view/2395394000008157701?ZOHO_CRITERIA=%22Localiza_CL_Poblacion%22.%22Codcom%22%3D6204" u="1"/>
        <s v="https://analytics.zoho.com/open-view/2395394000008132313?ZOHO_CRITERIA=%22Localiza_CL_Poblacion%22.%22Codcom%22%3D13105" u="1"/>
        <s v="https://analytics.zoho.com/open-view/2395394000008134446?ZOHO_CRITERIA=%22Localiza_CL_Poblacion%22.%22Codcom%22%3D13105" u="1"/>
        <s v="https://analytics.zoho.com/open-view/2395394000008136598?ZOHO_CRITERIA=%22Localiza_CL_Poblacion%22.%22Codcom%22%3D13105" u="1"/>
        <s v="https://analytics.zoho.com/open-view/2395394000008137967?ZOHO_CRITERIA=%22Localiza_CL_Poblacion%22.%22Codcom%22%3D13105" u="1"/>
        <s v="https://analytics.zoho.com/open-view/2395394000008153647?ZOHO_CRITERIA=%22Localiza_CL_Poblacion%22.%22Codcom%22%3D13105" u="1"/>
        <s v="https://analytics.zoho.com/open-view/2395394000008155038?ZOHO_CRITERIA=%22Localiza_CL_Poblacion%22.%22Codcom%22%3D13105" u="1"/>
        <s v="https://analytics.zoho.com/open-view/2395394000008156433?ZOHO_CRITERIA=%22Localiza_CL_Poblacion%22.%22Codcom%22%3D13105" u="1"/>
        <s v="https://analytics.zoho.com/open-view/2395394000008157701?ZOHO_CRITERIA=%22Localiza_CL_Poblacion%22.%22Codcom%22%3D13105" u="1"/>
        <s v="https://analytics.zoho.com/open-view/2395394000008132313?ZOHO_CRITERIA=%22Localiza_CL_Poblacion%22.%22Codcom%22%3D13113" u="1"/>
        <s v="https://analytics.zoho.com/open-view/2395394000008134446?ZOHO_CRITERIA=%22Localiza_CL_Poblacion%22.%22Codcom%22%3D13113" u="1"/>
        <s v="https://analytics.zoho.com/open-view/2395394000008136598?ZOHO_CRITERIA=%22Localiza_CL_Poblacion%22.%22Codcom%22%3D13113" u="1"/>
        <s v="https://analytics.zoho.com/open-view/2395394000008137967?ZOHO_CRITERIA=%22Localiza_CL_Poblacion%22.%22Codcom%22%3D13113" u="1"/>
        <s v="https://analytics.zoho.com/open-view/2395394000008153647?ZOHO_CRITERIA=%22Localiza_CL_Poblacion%22.%22Codcom%22%3D13113" u="1"/>
        <s v="https://analytics.zoho.com/open-view/2395394000008155038?ZOHO_CRITERIA=%22Localiza_CL_Poblacion%22.%22Codcom%22%3D13113" u="1"/>
        <s v="https://analytics.zoho.com/open-view/2395394000008156433?ZOHO_CRITERIA=%22Localiza_CL_Poblacion%22.%22Codcom%22%3D13113" u="1"/>
        <s v="https://analytics.zoho.com/open-view/2395394000008157701?ZOHO_CRITERIA=%22Localiza_CL_Poblacion%22.%22Codcom%22%3D13113" u="1"/>
        <s v="https://analytics.zoho.com/open-view/2395394000008132313?ZOHO_CRITERIA=%22Localiza_CL_Poblacion%22.%22Codcom%22%3D13121" u="1"/>
        <s v="https://analytics.zoho.com/open-view/2395394000008134446?ZOHO_CRITERIA=%22Localiza_CL_Poblacion%22.%22Codcom%22%3D13121" u="1"/>
        <s v="https://analytics.zoho.com/open-view/2395394000008136598?ZOHO_CRITERIA=%22Localiza_CL_Poblacion%22.%22Codcom%22%3D13121" u="1"/>
        <s v="https://analytics.zoho.com/open-view/2395394000008137967?ZOHO_CRITERIA=%22Localiza_CL_Poblacion%22.%22Codcom%22%3D13121" u="1"/>
        <s v="https://analytics.zoho.com/open-view/2395394000008153647?ZOHO_CRITERIA=%22Localiza_CL_Poblacion%22.%22Codcom%22%3D13121" u="1"/>
        <s v="https://analytics.zoho.com/open-view/2395394000008155038?ZOHO_CRITERIA=%22Localiza_CL_Poblacion%22.%22Codcom%22%3D13121" u="1"/>
        <s v="https://analytics.zoho.com/open-view/2395394000008156433?ZOHO_CRITERIA=%22Localiza_CL_Poblacion%22.%22Codcom%22%3D13121" u="1"/>
        <s v="https://analytics.zoho.com/open-view/2395394000008157701?ZOHO_CRITERIA=%22Localiza_CL_Poblacion%22.%22Codcom%22%3D13121" u="1"/>
        <s v="https://analytics.zoho.com/open-view/2395394000008132313?ZOHO_CRITERIA=%22Localiza_CL_Poblacion%22.%22Codcom%22%3D13505" u="1"/>
        <s v="https://analytics.zoho.com/open-view/2395394000008134446?ZOHO_CRITERIA=%22Localiza_CL_Poblacion%22.%22Codcom%22%3D13505" u="1"/>
        <s v="https://analytics.zoho.com/open-view/2395394000008136598?ZOHO_CRITERIA=%22Localiza_CL_Poblacion%22.%22Codcom%22%3D13505" u="1"/>
        <s v="https://analytics.zoho.com/open-view/2395394000008137967?ZOHO_CRITERIA=%22Localiza_CL_Poblacion%22.%22Codcom%22%3D13505" u="1"/>
        <s v="https://analytics.zoho.com/open-view/2395394000008153647?ZOHO_CRITERIA=%22Localiza_CL_Poblacion%22.%22Codcom%22%3D13505" u="1"/>
        <s v="https://analytics.zoho.com/open-view/2395394000008155038?ZOHO_CRITERIA=%22Localiza_CL_Poblacion%22.%22Codcom%22%3D13505" u="1"/>
        <s v="https://analytics.zoho.com/open-view/2395394000008156433?ZOHO_CRITERIA=%22Localiza_CL_Poblacion%22.%22Codcom%22%3D13505" u="1"/>
        <s v="https://analytics.zoho.com/open-view/2395394000008157701?ZOHO_CRITERIA=%22Localiza_CL_Poblacion%22.%22Codcom%22%3D13505" u="1"/>
        <s v="https://analytics.zoho.com/open-view/2395394000008132313?ZOHO_CRITERIA=%22Localiza_CL_Poblacion%22.%22Codcom%22%3D13605" u="1"/>
        <s v="https://analytics.zoho.com/open-view/2395394000008134446?ZOHO_CRITERIA=%22Localiza_CL_Poblacion%22.%22Codcom%22%3D13605" u="1"/>
        <s v="https://analytics.zoho.com/open-view/2395394000008136598?ZOHO_CRITERIA=%22Localiza_CL_Poblacion%22.%22Codcom%22%3D13605" u="1"/>
        <s v="https://analytics.zoho.com/open-view/2395394000008137967?ZOHO_CRITERIA=%22Localiza_CL_Poblacion%22.%22Codcom%22%3D13605" u="1"/>
        <s v="https://analytics.zoho.com/open-view/2395394000008153647?ZOHO_CRITERIA=%22Localiza_CL_Poblacion%22.%22Codcom%22%3D13605" u="1"/>
        <s v="https://analytics.zoho.com/open-view/2395394000008155038?ZOHO_CRITERIA=%22Localiza_CL_Poblacion%22.%22Codcom%22%3D13605" u="1"/>
        <s v="https://analytics.zoho.com/open-view/2395394000008156433?ZOHO_CRITERIA=%22Localiza_CL_Poblacion%22.%22Codcom%22%3D13605" u="1"/>
        <s v="https://analytics.zoho.com/open-view/2395394000008157701?ZOHO_CRITERIA=%22Localiza_CL_Poblacion%22.%22Codcom%22%3D13605" u="1"/>
        <s v="https://analytics.zoho.com/open-view/2395394000008132313?ZOHO_CRITERIA=%22Localiza_CL_Poblacion%22.%22Codcom%22%3D8204" u="1"/>
        <s v="https://analytics.zoho.com/open-view/2395394000008134446?ZOHO_CRITERIA=%22Localiza_CL_Poblacion%22.%22Codcom%22%3D8204" u="1"/>
        <s v="https://analytics.zoho.com/open-view/2395394000008136598?ZOHO_CRITERIA=%22Localiza_CL_Poblacion%22.%22Codcom%22%3D8204" u="1"/>
        <s v="https://analytics.zoho.com/open-view/2395394000008137967?ZOHO_CRITERIA=%22Localiza_CL_Poblacion%22.%22Codcom%22%3D8204" u="1"/>
        <s v="https://analytics.zoho.com/open-view/2395394000008153647?ZOHO_CRITERIA=%22Localiza_CL_Poblacion%22.%22Codcom%22%3D8204" u="1"/>
        <s v="https://analytics.zoho.com/open-view/2395394000008155038?ZOHO_CRITERIA=%22Localiza_CL_Poblacion%22.%22Codcom%22%3D8204" u="1"/>
        <s v="https://analytics.zoho.com/open-view/2395394000008156433?ZOHO_CRITERIA=%22Localiza_CL_Poblacion%22.%22Codcom%22%3D8204" u="1"/>
        <s v="https://analytics.zoho.com/open-view/2395394000008157701?ZOHO_CRITERIA=%22Localiza_CL_Poblacion%22.%22Codcom%22%3D8204" u="1"/>
        <s v="https://analytics.zoho.com/open-view/2395394000008132313?ZOHO_CRITERIA=%22Localiza_CL_Poblacion%22.%22Codcom%22%3D13106" u="1"/>
        <s v="https://analytics.zoho.com/open-view/2395394000008134446?ZOHO_CRITERIA=%22Localiza_CL_Poblacion%22.%22Codcom%22%3D13106" u="1"/>
        <s v="https://analytics.zoho.com/open-view/2395394000008136598?ZOHO_CRITERIA=%22Localiza_CL_Poblacion%22.%22Codcom%22%3D13106" u="1"/>
        <s v="https://analytics.zoho.com/open-view/2395394000008137967?ZOHO_CRITERIA=%22Localiza_CL_Poblacion%22.%22Codcom%22%3D13106" u="1"/>
        <s v="https://analytics.zoho.com/open-view/2395394000008153647?ZOHO_CRITERIA=%22Localiza_CL_Poblacion%22.%22Codcom%22%3D13106" u="1"/>
        <s v="https://analytics.zoho.com/open-view/2395394000008155038?ZOHO_CRITERIA=%22Localiza_CL_Poblacion%22.%22Codcom%22%3D13106" u="1"/>
        <s v="https://analytics.zoho.com/open-view/2395394000008156433?ZOHO_CRITERIA=%22Localiza_CL_Poblacion%22.%22Codcom%22%3D13106" u="1"/>
        <s v="https://analytics.zoho.com/open-view/2395394000008157701?ZOHO_CRITERIA=%22Localiza_CL_Poblacion%22.%22Codcom%22%3D13106" u="1"/>
        <s v="https://analytics.zoho.com/open-view/2395394000008132313?ZOHO_CRITERIA=%22Localiza_CL_Poblacion%22.%22Codcom%22%3D5405" u="1"/>
        <s v="https://analytics.zoho.com/open-view/2395394000008134446?ZOHO_CRITERIA=%22Localiza_CL_Poblacion%22.%22Codcom%22%3D5405" u="1"/>
        <s v="https://analytics.zoho.com/open-view/2395394000008136598?ZOHO_CRITERIA=%22Localiza_CL_Poblacion%22.%22Codcom%22%3D5405" u="1"/>
        <s v="https://analytics.zoho.com/open-view/2395394000008137967?ZOHO_CRITERIA=%22Localiza_CL_Poblacion%22.%22Codcom%22%3D5405" u="1"/>
        <s v="https://analytics.zoho.com/open-view/2395394000008153647?ZOHO_CRITERIA=%22Localiza_CL_Poblacion%22.%22Codcom%22%3D5405" u="1"/>
        <s v="https://analytics.zoho.com/open-view/2395394000008155038?ZOHO_CRITERIA=%22Localiza_CL_Poblacion%22.%22Codcom%22%3D5405" u="1"/>
        <s v="https://analytics.zoho.com/open-view/2395394000008156433?ZOHO_CRITERIA=%22Localiza_CL_Poblacion%22.%22Codcom%22%3D5405" u="1"/>
        <s v="https://analytics.zoho.com/open-view/2395394000008157701?ZOHO_CRITERIA=%22Localiza_CL_Poblacion%22.%22Codcom%22%3D5405" u="1"/>
        <s v="https://analytics.zoho.com/open-view/2395394000008132313?ZOHO_CRITERIA=%22Localiza_CL_Poblacion%22.%22Codcom%22%3D13114" u="1"/>
        <s v="https://analytics.zoho.com/open-view/2395394000008134446?ZOHO_CRITERIA=%22Localiza_CL_Poblacion%22.%22Codcom%22%3D13114" u="1"/>
        <s v="https://analytics.zoho.com/open-view/2395394000008136598?ZOHO_CRITERIA=%22Localiza_CL_Poblacion%22.%22Codcom%22%3D13114" u="1"/>
        <s v="https://analytics.zoho.com/open-view/2395394000008137967?ZOHO_CRITERIA=%22Localiza_CL_Poblacion%22.%22Codcom%22%3D13114" u="1"/>
        <s v="https://analytics.zoho.com/open-view/2395394000008153647?ZOHO_CRITERIA=%22Localiza_CL_Poblacion%22.%22Codcom%22%3D13114" u="1"/>
        <s v="https://analytics.zoho.com/open-view/2395394000008155038?ZOHO_CRITERIA=%22Localiza_CL_Poblacion%22.%22Codcom%22%3D13114" u="1"/>
        <s v="https://analytics.zoho.com/open-view/2395394000008156433?ZOHO_CRITERIA=%22Localiza_CL_Poblacion%22.%22Codcom%22%3D13114" u="1"/>
        <s v="https://analytics.zoho.com/open-view/2395394000008157701?ZOHO_CRITERIA=%22Localiza_CL_Poblacion%22.%22Codcom%22%3D13114" u="1"/>
        <s v="https://analytics.zoho.com/open-view/2395394000008132313?ZOHO_CRITERIA=%22Localiza_CL_Poblacion%22.%22Codcom%22%3D13122" u="1"/>
        <s v="https://analytics.zoho.com/open-view/2395394000008134446?ZOHO_CRITERIA=%22Localiza_CL_Poblacion%22.%22Codcom%22%3D13122" u="1"/>
        <s v="https://analytics.zoho.com/open-view/2395394000008136598?ZOHO_CRITERIA=%22Localiza_CL_Poblacion%22.%22Codcom%22%3D13122" u="1"/>
        <s v="https://analytics.zoho.com/open-view/2395394000008137967?ZOHO_CRITERIA=%22Localiza_CL_Poblacion%22.%22Codcom%22%3D13122" u="1"/>
        <s v="https://analytics.zoho.com/open-view/2395394000008153647?ZOHO_CRITERIA=%22Localiza_CL_Poblacion%22.%22Codcom%22%3D13122" u="1"/>
        <s v="https://analytics.zoho.com/open-view/2395394000008155038?ZOHO_CRITERIA=%22Localiza_CL_Poblacion%22.%22Codcom%22%3D13122" u="1"/>
        <s v="https://analytics.zoho.com/open-view/2395394000008156433?ZOHO_CRITERIA=%22Localiza_CL_Poblacion%22.%22Codcom%22%3D13122" u="1"/>
        <s v="https://analytics.zoho.com/open-view/2395394000008157701?ZOHO_CRITERIA=%22Localiza_CL_Poblacion%22.%22Codcom%22%3D13122" u="1"/>
        <s v="https://analytics.zoho.com/open-view/2395394000008132313?ZOHO_CRITERIA=%22Localiza_CL_Poblacion%22.%22Codcom%22%3D13130" u="1"/>
        <s v="https://analytics.zoho.com/open-view/2395394000008134446?ZOHO_CRITERIA=%22Localiza_CL_Poblacion%22.%22Codcom%22%3D13130" u="1"/>
        <s v="https://analytics.zoho.com/open-view/2395394000008136598?ZOHO_CRITERIA=%22Localiza_CL_Poblacion%22.%22Codcom%22%3D13130" u="1"/>
        <s v="https://analytics.zoho.com/open-view/2395394000008137967?ZOHO_CRITERIA=%22Localiza_CL_Poblacion%22.%22Codcom%22%3D13130" u="1"/>
        <s v="https://analytics.zoho.com/open-view/2395394000008153647?ZOHO_CRITERIA=%22Localiza_CL_Poblacion%22.%22Codcom%22%3D13130" u="1"/>
        <s v="https://analytics.zoho.com/open-view/2395394000008155038?ZOHO_CRITERIA=%22Localiza_CL_Poblacion%22.%22Codcom%22%3D13130" u="1"/>
        <s v="https://analytics.zoho.com/open-view/2395394000008156433?ZOHO_CRITERIA=%22Localiza_CL_Poblacion%22.%22Codcom%22%3D13130" u="1"/>
        <s v="https://analytics.zoho.com/open-view/2395394000008157701?ZOHO_CRITERIA=%22Localiza_CL_Poblacion%22.%22Codcom%22%3D13130" u="1"/>
        <s v="https://analytics.zoho.com/open-view/2395394000008140315" u="1"/>
        <s v="https://analytics.zoho.com/open-view/2395394000007087483?ZOHO_CRITERIA=%22Localiza_CL_Poblacion%22.%22Codcom%22%3D15" u="1"/>
        <s v="https://analytics.zoho.com/open-view/2395394000008132313?ZOHO_CRITERIA=%22Localiza_CL_Poblacion%22.%22Codcom%22%3D13107" u="1"/>
        <s v="https://analytics.zoho.com/open-view/2395394000008134446?ZOHO_CRITERIA=%22Localiza_CL_Poblacion%22.%22Codcom%22%3D13107" u="1"/>
        <s v="https://analytics.zoho.com/open-view/2395394000008136598?ZOHO_CRITERIA=%22Localiza_CL_Poblacion%22.%22Codcom%22%3D13107" u="1"/>
        <s v="https://analytics.zoho.com/open-view/2395394000008137967?ZOHO_CRITERIA=%22Localiza_CL_Poblacion%22.%22Codcom%22%3D13107" u="1"/>
        <s v="https://analytics.zoho.com/open-view/2395394000008153647?ZOHO_CRITERIA=%22Localiza_CL_Poblacion%22.%22Codcom%22%3D13107" u="1"/>
        <s v="https://analytics.zoho.com/open-view/2395394000008155038?ZOHO_CRITERIA=%22Localiza_CL_Poblacion%22.%22Codcom%22%3D13107" u="1"/>
        <s v="https://analytics.zoho.com/open-view/2395394000008156433?ZOHO_CRITERIA=%22Localiza_CL_Poblacion%22.%22Codcom%22%3D13107" u="1"/>
        <s v="https://analytics.zoho.com/open-view/2395394000008157701?ZOHO_CRITERIA=%22Localiza_CL_Poblacion%22.%22Codcom%22%3D13107" u="1"/>
        <s v="https://analytics.zoho.com/open-view/2395394000008132313?ZOHO_CRITERIA=%22Localiza_CL_Poblacion%22.%22Codcom%22%3D7405" u="1"/>
        <s v="https://analytics.zoho.com/open-view/2395394000008134446?ZOHO_CRITERIA=%22Localiza_CL_Poblacion%22.%22Codcom%22%3D7405" u="1"/>
        <s v="https://analytics.zoho.com/open-view/2395394000008136598?ZOHO_CRITERIA=%22Localiza_CL_Poblacion%22.%22Codcom%22%3D7405" u="1"/>
        <s v="https://analytics.zoho.com/open-view/2395394000008137967?ZOHO_CRITERIA=%22Localiza_CL_Poblacion%22.%22Codcom%22%3D7405" u="1"/>
        <s v="https://analytics.zoho.com/open-view/2395394000008153647?ZOHO_CRITERIA=%22Localiza_CL_Poblacion%22.%22Codcom%22%3D7405" u="1"/>
        <s v="https://analytics.zoho.com/open-view/2395394000008155038?ZOHO_CRITERIA=%22Localiza_CL_Poblacion%22.%22Codcom%22%3D7405" u="1"/>
        <s v="https://analytics.zoho.com/open-view/2395394000008156433?ZOHO_CRITERIA=%22Localiza_CL_Poblacion%22.%22Codcom%22%3D7405" u="1"/>
        <s v="https://analytics.zoho.com/open-view/2395394000008157701?ZOHO_CRITERIA=%22Localiza_CL_Poblacion%22.%22Codcom%22%3D7405" u="1"/>
        <s v="https://analytics.zoho.com/open-view/2395394000008132313?ZOHO_CRITERIA=%22Localiza_CL_Poblacion%22.%22Codcom%22%3D6205" u="1"/>
        <s v="https://analytics.zoho.com/open-view/2395394000008134446?ZOHO_CRITERIA=%22Localiza_CL_Poblacion%22.%22Codcom%22%3D6205" u="1"/>
        <s v="https://analytics.zoho.com/open-view/2395394000008136598?ZOHO_CRITERIA=%22Localiza_CL_Poblacion%22.%22Codcom%22%3D6205" u="1"/>
        <s v="https://analytics.zoho.com/open-view/2395394000008137967?ZOHO_CRITERIA=%22Localiza_CL_Poblacion%22.%22Codcom%22%3D6205" u="1"/>
        <s v="https://analytics.zoho.com/open-view/2395394000008153647?ZOHO_CRITERIA=%22Localiza_CL_Poblacion%22.%22Codcom%22%3D6205" u="1"/>
        <s v="https://analytics.zoho.com/open-view/2395394000008155038?ZOHO_CRITERIA=%22Localiza_CL_Poblacion%22.%22Codcom%22%3D6205" u="1"/>
        <s v="https://analytics.zoho.com/open-view/2395394000008156433?ZOHO_CRITERIA=%22Localiza_CL_Poblacion%22.%22Codcom%22%3D6205" u="1"/>
        <s v="https://analytics.zoho.com/open-view/2395394000008157701?ZOHO_CRITERIA=%22Localiza_CL_Poblacion%22.%22Codcom%22%3D6205" u="1"/>
        <s v="https://analytics.zoho.com/open-view/2395394000008132313?ZOHO_CRITERIA=%22Localiza_CL_Poblacion%22.%22Codcom%22%3D13115" u="1"/>
        <s v="https://analytics.zoho.com/open-view/2395394000008134446?ZOHO_CRITERIA=%22Localiza_CL_Poblacion%22.%22Codcom%22%3D13115" u="1"/>
        <s v="https://analytics.zoho.com/open-view/2395394000008136598?ZOHO_CRITERIA=%22Localiza_CL_Poblacion%22.%22Codcom%22%3D13115" u="1"/>
        <s v="https://analytics.zoho.com/open-view/2395394000008137967?ZOHO_CRITERIA=%22Localiza_CL_Poblacion%22.%22Codcom%22%3D13115" u="1"/>
        <s v="https://analytics.zoho.com/open-view/2395394000008153647?ZOHO_CRITERIA=%22Localiza_CL_Poblacion%22.%22Codcom%22%3D13115" u="1"/>
        <s v="https://analytics.zoho.com/open-view/2395394000008155038?ZOHO_CRITERIA=%22Localiza_CL_Poblacion%22.%22Codcom%22%3D13115" u="1"/>
        <s v="https://analytics.zoho.com/open-view/2395394000008156433?ZOHO_CRITERIA=%22Localiza_CL_Poblacion%22.%22Codcom%22%3D13115" u="1"/>
        <s v="https://analytics.zoho.com/open-view/2395394000008157701?ZOHO_CRITERIA=%22Localiza_CL_Poblacion%22.%22Codcom%22%3D13115" u="1"/>
        <s v="https://analytics.zoho.com/open-view/2395394000007087483?ZOHO_CRITERIA=%22Localiza_CL_Poblacion%22.%22Codcom%22%3D3" u="1"/>
        <s v="https://analytics.zoho.com/open-view/2395394000008129784" u="1"/>
        <s v="https://analytics.zoho.com/open-view/2395394000008132313?ZOHO_CRITERIA=%22Localiza_CL_Poblacion%22.%22Codcom%22%3D13123" u="1"/>
        <s v="https://analytics.zoho.com/open-view/2395394000008134446?ZOHO_CRITERIA=%22Localiza_CL_Poblacion%22.%22Codcom%22%3D13123" u="1"/>
        <s v="https://analytics.zoho.com/open-view/2395394000008136598?ZOHO_CRITERIA=%22Localiza_CL_Poblacion%22.%22Codcom%22%3D13123" u="1"/>
        <s v="https://analytics.zoho.com/open-view/2395394000008137967?ZOHO_CRITERIA=%22Localiza_CL_Poblacion%22.%22Codcom%22%3D13123" u="1"/>
        <s v="https://analytics.zoho.com/open-view/2395394000008153647?ZOHO_CRITERIA=%22Localiza_CL_Poblacion%22.%22Codcom%22%3D13123" u="1"/>
        <s v="https://analytics.zoho.com/open-view/2395394000008155038?ZOHO_CRITERIA=%22Localiza_CL_Poblacion%22.%22Codcom%22%3D13123" u="1"/>
        <s v="https://analytics.zoho.com/open-view/2395394000008156433?ZOHO_CRITERIA=%22Localiza_CL_Poblacion%22.%22Codcom%22%3D13123" u="1"/>
        <s v="https://analytics.zoho.com/open-view/2395394000008157701?ZOHO_CRITERIA=%22Localiza_CL_Poblacion%22.%22Codcom%22%3D13123" u="1"/>
        <s v="https://analytics.zoho.com/open-view/2395394000008132313?ZOHO_CRITERIA=%22Localiza_CL_Poblacion%22.%22Codcom%22%3D13131" u="1"/>
        <s v="https://analytics.zoho.com/open-view/2395394000008134446?ZOHO_CRITERIA=%22Localiza_CL_Poblacion%22.%22Codcom%22%3D13131" u="1"/>
        <s v="https://analytics.zoho.com/open-view/2395394000008136598?ZOHO_CRITERIA=%22Localiza_CL_Poblacion%22.%22Codcom%22%3D13131" u="1"/>
        <s v="https://analytics.zoho.com/open-view/2395394000008137967?ZOHO_CRITERIA=%22Localiza_CL_Poblacion%22.%22Codcom%22%3D13131" u="1"/>
        <s v="https://analytics.zoho.com/open-view/2395394000008153647?ZOHO_CRITERIA=%22Localiza_CL_Poblacion%22.%22Codcom%22%3D13131" u="1"/>
        <s v="https://analytics.zoho.com/open-view/2395394000008155038?ZOHO_CRITERIA=%22Localiza_CL_Poblacion%22.%22Codcom%22%3D13131" u="1"/>
        <s v="https://analytics.zoho.com/open-view/2395394000008156433?ZOHO_CRITERIA=%22Localiza_CL_Poblacion%22.%22Codcom%22%3D13131" u="1"/>
        <s v="https://analytics.zoho.com/open-view/2395394000008157701?ZOHO_CRITERIA=%22Localiza_CL_Poblacion%22.%22Codcom%22%3D13131" u="1"/>
        <s v="https://analytics.zoho.com/open-view/2395394000008143239" u="1"/>
        <s v="https://analytics.zoho.com/open-view/2395394000007087483?ZOHO_CRITERIA=%22Localiza_CL_Poblacion%22.%22Codcom%22%3D11" u="1"/>
        <s v="https://analytics.zoho.com/open-view/2395394000008117468" u="1"/>
        <s v="https://analytics.zoho.com/open-view/2395394000008143556" u="1"/>
        <s v="https://analytics.zoho.com/open-view/2395394000008132313?ZOHO_CRITERIA=%22Localiza_CL_Poblacion%22.%22Codcom%22%3D13108" u="1"/>
        <s v="https://analytics.zoho.com/open-view/2395394000008134446?ZOHO_CRITERIA=%22Localiza_CL_Poblacion%22.%22Codcom%22%3D13108" u="1"/>
        <s v="https://analytics.zoho.com/open-view/2395394000008136598?ZOHO_CRITERIA=%22Localiza_CL_Poblacion%22.%22Codcom%22%3D13108" u="1"/>
        <s v="https://analytics.zoho.com/open-view/2395394000008137967?ZOHO_CRITERIA=%22Localiza_CL_Poblacion%22.%22Codcom%22%3D13108" u="1"/>
        <s v="https://analytics.zoho.com/open-view/2395394000008153647?ZOHO_CRITERIA=%22Localiza_CL_Poblacion%22.%22Codcom%22%3D13108" u="1"/>
        <s v="https://analytics.zoho.com/open-view/2395394000008155038?ZOHO_CRITERIA=%22Localiza_CL_Poblacion%22.%22Codcom%22%3D13108" u="1"/>
        <s v="https://analytics.zoho.com/open-view/2395394000008156433?ZOHO_CRITERIA=%22Localiza_CL_Poblacion%22.%22Codcom%22%3D13108" u="1"/>
        <s v="https://analytics.zoho.com/open-view/2395394000008157701?ZOHO_CRITERIA=%22Localiza_CL_Poblacion%22.%22Codcom%22%3D13108" u="1"/>
        <s v="https://analytics.zoho.com/open-view/2395394000008132313?ZOHO_CRITERIA=%22Localiza_CL_Poblacion%22.%22Codcom%22%3D8205" u="1"/>
        <s v="https://analytics.zoho.com/open-view/2395394000008134446?ZOHO_CRITERIA=%22Localiza_CL_Poblacion%22.%22Codcom%22%3D8205" u="1"/>
        <s v="https://analytics.zoho.com/open-view/2395394000008136598?ZOHO_CRITERIA=%22Localiza_CL_Poblacion%22.%22Codcom%22%3D8205" u="1"/>
        <s v="https://analytics.zoho.com/open-view/2395394000008137967?ZOHO_CRITERIA=%22Localiza_CL_Poblacion%22.%22Codcom%22%3D8205" u="1"/>
        <s v="https://analytics.zoho.com/open-view/2395394000008153647?ZOHO_CRITERIA=%22Localiza_CL_Poblacion%22.%22Codcom%22%3D8205" u="1"/>
        <s v="https://analytics.zoho.com/open-view/2395394000008155038?ZOHO_CRITERIA=%22Localiza_CL_Poblacion%22.%22Codcom%22%3D8205" u="1"/>
        <s v="https://analytics.zoho.com/open-view/2395394000008156433?ZOHO_CRITERIA=%22Localiza_CL_Poblacion%22.%22Codcom%22%3D8205" u="1"/>
        <s v="https://analytics.zoho.com/open-view/2395394000008157701?ZOHO_CRITERIA=%22Localiza_CL_Poblacion%22.%22Codcom%22%3D8205" u="1"/>
        <s v="https://analytics.zoho.com/open-view/2395394000008132313?ZOHO_CRITERIA=%22Localiza_CL_Poblacion%22.%22Codcom%22%3D13116" u="1"/>
        <s v="https://analytics.zoho.com/open-view/2395394000008134446?ZOHO_CRITERIA=%22Localiza_CL_Poblacion%22.%22Codcom%22%3D13116" u="1"/>
        <s v="https://analytics.zoho.com/open-view/2395394000008136598?ZOHO_CRITERIA=%22Localiza_CL_Poblacion%22.%22Codcom%22%3D13116" u="1"/>
        <s v="https://analytics.zoho.com/open-view/2395394000008137967?ZOHO_CRITERIA=%22Localiza_CL_Poblacion%22.%22Codcom%22%3D13116" u="1"/>
        <s v="https://analytics.zoho.com/open-view/2395394000008153647?ZOHO_CRITERIA=%22Localiza_CL_Poblacion%22.%22Codcom%22%3D13116" u="1"/>
        <s v="https://analytics.zoho.com/open-view/2395394000008155038?ZOHO_CRITERIA=%22Localiza_CL_Poblacion%22.%22Codcom%22%3D13116" u="1"/>
        <s v="https://analytics.zoho.com/open-view/2395394000008156433?ZOHO_CRITERIA=%22Localiza_CL_Poblacion%22.%22Codcom%22%3D13116" u="1"/>
        <s v="https://analytics.zoho.com/open-view/2395394000008157701?ZOHO_CRITERIA=%22Localiza_CL_Poblacion%22.%22Codcom%22%3D13116" u="1"/>
        <s v="https://analytics.zoho.com/open-view/2395394000007087483?ZOHO_CRITERIA=%22Localiza_CL_Poblacion%22.%22Codcom%22%3D5" u="1"/>
        <s v="https://analytics.zoho.com/open-view/2395394000008132313?ZOHO_CRITERIA=%22Localiza_CL_Poblacion%22.%22Codcom%22%3D13124" u="1"/>
        <s v="https://analytics.zoho.com/open-view/2395394000008134446?ZOHO_CRITERIA=%22Localiza_CL_Poblacion%22.%22Codcom%22%3D13124" u="1"/>
        <s v="https://analytics.zoho.com/open-view/2395394000008136598?ZOHO_CRITERIA=%22Localiza_CL_Poblacion%22.%22Codcom%22%3D13124" u="1"/>
        <s v="https://analytics.zoho.com/open-view/2395394000008137967?ZOHO_CRITERIA=%22Localiza_CL_Poblacion%22.%22Codcom%22%3D13124" u="1"/>
        <s v="https://analytics.zoho.com/open-view/2395394000008153647?ZOHO_CRITERIA=%22Localiza_CL_Poblacion%22.%22Codcom%22%3D13124" u="1"/>
        <s v="https://analytics.zoho.com/open-view/2395394000008155038?ZOHO_CRITERIA=%22Localiza_CL_Poblacion%22.%22Codcom%22%3D13124" u="1"/>
        <s v="https://analytics.zoho.com/open-view/2395394000008156433?ZOHO_CRITERIA=%22Localiza_CL_Poblacion%22.%22Codcom%22%3D13124" u="1"/>
        <s v="https://analytics.zoho.com/open-view/2395394000008157701?ZOHO_CRITERIA=%22Localiza_CL_Poblacion%22.%22Codcom%22%3D13124" u="1"/>
        <s v="https://analytics.zoho.com/open-view/2395394000008132313?ZOHO_CRITERIA=%22Localiza_CL_Poblacion%22.%22Codcom%22%3D13132" u="1"/>
        <s v="https://analytics.zoho.com/open-view/2395394000008134446?ZOHO_CRITERIA=%22Localiza_CL_Poblacion%22.%22Codcom%22%3D13132" u="1"/>
        <s v="https://analytics.zoho.com/open-view/2395394000008136598?ZOHO_CRITERIA=%22Localiza_CL_Poblacion%22.%22Codcom%22%3D13132" u="1"/>
        <s v="https://analytics.zoho.com/open-view/2395394000008137967?ZOHO_CRITERIA=%22Localiza_CL_Poblacion%22.%22Codcom%22%3D13132" u="1"/>
        <s v="https://analytics.zoho.com/open-view/2395394000008153647?ZOHO_CRITERIA=%22Localiza_CL_Poblacion%22.%22Codcom%22%3D13132" u="1"/>
        <s v="https://analytics.zoho.com/open-view/2395394000008155038?ZOHO_CRITERIA=%22Localiza_CL_Poblacion%22.%22Codcom%22%3D13132" u="1"/>
        <s v="https://analytics.zoho.com/open-view/2395394000008156433?ZOHO_CRITERIA=%22Localiza_CL_Poblacion%22.%22Codcom%22%3D13132" u="1"/>
        <s v="https://analytics.zoho.com/open-view/2395394000008157701?ZOHO_CRITERIA=%22Localiza_CL_Poblacion%22.%22Codcom%22%3D13132" u="1"/>
        <s v="https://analytics.zoho.com/open-view/2395394000008143873" u="1"/>
        <s v="https://analytics.zoho.com/open-view/2395394000008132313?ZOHO_CRITERIA=%22Localiza_CL_Poblacion%22.%22Codcom%22%3D13109" u="1"/>
        <s v="https://analytics.zoho.com/open-view/2395394000008134446?ZOHO_CRITERIA=%22Localiza_CL_Poblacion%22.%22Codcom%22%3D13109" u="1"/>
        <s v="https://analytics.zoho.com/open-view/2395394000008136598?ZOHO_CRITERIA=%22Localiza_CL_Poblacion%22.%22Codcom%22%3D13109" u="1"/>
        <s v="https://analytics.zoho.com/open-view/2395394000008137967?ZOHO_CRITERIA=%22Localiza_CL_Poblacion%22.%22Codcom%22%3D13109" u="1"/>
        <s v="https://analytics.zoho.com/open-view/2395394000008153647?ZOHO_CRITERIA=%22Localiza_CL_Poblacion%22.%22Codcom%22%3D13109" u="1"/>
        <s v="https://analytics.zoho.com/open-view/2395394000008155038?ZOHO_CRITERIA=%22Localiza_CL_Poblacion%22.%22Codcom%22%3D13109" u="1"/>
        <s v="https://analytics.zoho.com/open-view/2395394000008156433?ZOHO_CRITERIA=%22Localiza_CL_Poblacion%22.%22Codcom%22%3D13109" u="1"/>
        <s v="https://analytics.zoho.com/open-view/2395394000008157701?ZOHO_CRITERIA=%22Localiza_CL_Poblacion%22.%22Codcom%22%3D13109" u="1"/>
        <s v="https://analytics.zoho.com/open-view/2395394000008132313?ZOHO_CRITERIA=%22Localiza_CL_Poblacion%22.%22Codcom%22%3D13117" u="1"/>
        <s v="https://analytics.zoho.com/open-view/2395394000008134446?ZOHO_CRITERIA=%22Localiza_CL_Poblacion%22.%22Codcom%22%3D13117" u="1"/>
        <s v="https://analytics.zoho.com/open-view/2395394000008136598?ZOHO_CRITERIA=%22Localiza_CL_Poblacion%22.%22Codcom%22%3D13117" u="1"/>
        <s v="https://analytics.zoho.com/open-view/2395394000008137967?ZOHO_CRITERIA=%22Localiza_CL_Poblacion%22.%22Codcom%22%3D13117" u="1"/>
        <s v="https://analytics.zoho.com/open-view/2395394000008153647?ZOHO_CRITERIA=%22Localiza_CL_Poblacion%22.%22Codcom%22%3D13117" u="1"/>
        <s v="https://analytics.zoho.com/open-view/2395394000008155038?ZOHO_CRITERIA=%22Localiza_CL_Poblacion%22.%22Codcom%22%3D13117" u="1"/>
        <s v="https://analytics.zoho.com/open-view/2395394000008156433?ZOHO_CRITERIA=%22Localiza_CL_Poblacion%22.%22Codcom%22%3D13117" u="1"/>
        <s v="https://analytics.zoho.com/open-view/2395394000008157701?ZOHO_CRITERIA=%22Localiza_CL_Poblacion%22.%22Codcom%22%3D13117" u="1"/>
        <s v="https://analytics.zoho.com/open-view/2395394000007087483?ZOHO_CRITERIA=%22Localiza_CL_Poblacion%22.%22Codcom%22%3D7" u="1"/>
        <s v="https://analytics.zoho.com/open-view/2395394000008132313?ZOHO_CRITERIA=%22Localiza_CL_Poblacion%22.%22Codcom%22%3D7406" u="1"/>
        <s v="https://analytics.zoho.com/open-view/2395394000008134446?ZOHO_CRITERIA=%22Localiza_CL_Poblacion%22.%22Codcom%22%3D7406" u="1"/>
        <s v="https://analytics.zoho.com/open-view/2395394000008136598?ZOHO_CRITERIA=%22Localiza_CL_Poblacion%22.%22Codcom%22%3D7406" u="1"/>
        <s v="https://analytics.zoho.com/open-view/2395394000008137967?ZOHO_CRITERIA=%22Localiza_CL_Poblacion%22.%22Codcom%22%3D7406" u="1"/>
        <s v="https://analytics.zoho.com/open-view/2395394000008153647?ZOHO_CRITERIA=%22Localiza_CL_Poblacion%22.%22Codcom%22%3D7406" u="1"/>
        <s v="https://analytics.zoho.com/open-view/2395394000008155038?ZOHO_CRITERIA=%22Localiza_CL_Poblacion%22.%22Codcom%22%3D7406" u="1"/>
        <s v="https://analytics.zoho.com/open-view/2395394000008156433?ZOHO_CRITERIA=%22Localiza_CL_Poblacion%22.%22Codcom%22%3D7406" u="1"/>
        <s v="https://analytics.zoho.com/open-view/2395394000008157701?ZOHO_CRITERIA=%22Localiza_CL_Poblacion%22.%22Codcom%22%3D7406" u="1"/>
        <s v="https://analytics.zoho.com/open-view/2395394000008132313?ZOHO_CRITERIA=%22Localiza_CL_Poblacion%22.%22Codcom%22%3D6206" u="1"/>
        <s v="https://analytics.zoho.com/open-view/2395394000008134446?ZOHO_CRITERIA=%22Localiza_CL_Poblacion%22.%22Codcom%22%3D6206" u="1"/>
        <s v="https://analytics.zoho.com/open-view/2395394000008136598?ZOHO_CRITERIA=%22Localiza_CL_Poblacion%22.%22Codcom%22%3D6206" u="1"/>
        <s v="https://analytics.zoho.com/open-view/2395394000008137967?ZOHO_CRITERIA=%22Localiza_CL_Poblacion%22.%22Codcom%22%3D6206" u="1"/>
        <s v="https://analytics.zoho.com/open-view/2395394000008153647?ZOHO_CRITERIA=%22Localiza_CL_Poblacion%22.%22Codcom%22%3D6206" u="1"/>
        <s v="https://analytics.zoho.com/open-view/2395394000008155038?ZOHO_CRITERIA=%22Localiza_CL_Poblacion%22.%22Codcom%22%3D6206" u="1"/>
        <s v="https://analytics.zoho.com/open-view/2395394000008156433?ZOHO_CRITERIA=%22Localiza_CL_Poblacion%22.%22Codcom%22%3D6206" u="1"/>
        <s v="https://analytics.zoho.com/open-view/2395394000008157701?ZOHO_CRITERIA=%22Localiza_CL_Poblacion%22.%22Codcom%22%3D6206" u="1"/>
        <s v="https://analytics.zoho.com/open-view/2395394000008132313?ZOHO_CRITERIA=%22Localiza_CL_Poblacion%22.%22Codcom%22%3D13125" u="1"/>
        <s v="https://analytics.zoho.com/open-view/2395394000008134446?ZOHO_CRITERIA=%22Localiza_CL_Poblacion%22.%22Codcom%22%3D13125" u="1"/>
        <s v="https://analytics.zoho.com/open-view/2395394000008136598?ZOHO_CRITERIA=%22Localiza_CL_Poblacion%22.%22Codcom%22%3D13125" u="1"/>
        <s v="https://analytics.zoho.com/open-view/2395394000008137967?ZOHO_CRITERIA=%22Localiza_CL_Poblacion%22.%22Codcom%22%3D13125" u="1"/>
        <s v="https://analytics.zoho.com/open-view/2395394000008153647?ZOHO_CRITERIA=%22Localiza_CL_Poblacion%22.%22Codcom%22%3D13125" u="1"/>
        <s v="https://analytics.zoho.com/open-view/2395394000008155038?ZOHO_CRITERIA=%22Localiza_CL_Poblacion%22.%22Codcom%22%3D13125" u="1"/>
        <s v="https://analytics.zoho.com/open-view/2395394000008156433?ZOHO_CRITERIA=%22Localiza_CL_Poblacion%22.%22Codcom%22%3D13125" u="1"/>
        <s v="https://analytics.zoho.com/open-view/2395394000008157701?ZOHO_CRITERIA=%22Localiza_CL_Poblacion%22.%22Codcom%22%3D13125" u="1"/>
        <s v="https://analytics.zoho.com/open-view/2395394000008132313?ZOHO_CRITERIA=%22Localiza_CL_Poblacion%22.%22Codcom%22%3D13118" u="1"/>
        <s v="https://analytics.zoho.com/open-view/2395394000008134446?ZOHO_CRITERIA=%22Localiza_CL_Poblacion%22.%22Codcom%22%3D13118" u="1"/>
        <s v="https://analytics.zoho.com/open-view/2395394000008136598?ZOHO_CRITERIA=%22Localiza_CL_Poblacion%22.%22Codcom%22%3D13118" u="1"/>
        <s v="https://analytics.zoho.com/open-view/2395394000008137967?ZOHO_CRITERIA=%22Localiza_CL_Poblacion%22.%22Codcom%22%3D13118" u="1"/>
        <s v="https://analytics.zoho.com/open-view/2395394000008153647?ZOHO_CRITERIA=%22Localiza_CL_Poblacion%22.%22Codcom%22%3D13118" u="1"/>
        <s v="https://analytics.zoho.com/open-view/2395394000008155038?ZOHO_CRITERIA=%22Localiza_CL_Poblacion%22.%22Codcom%22%3D13118" u="1"/>
        <s v="https://analytics.zoho.com/open-view/2395394000008156433?ZOHO_CRITERIA=%22Localiza_CL_Poblacion%22.%22Codcom%22%3D13118" u="1"/>
        <s v="https://analytics.zoho.com/open-view/2395394000008157701?ZOHO_CRITERIA=%22Localiza_CL_Poblacion%22.%22Codcom%22%3D13118" u="1"/>
        <s v="https://analytics.zoho.com/open-view/2395394000007087483?ZOHO_CRITERIA=%22Localiza_CL_Poblacion%22.%22Codcom%22%3D9" u="1"/>
        <s v="https://analytics.zoho.com/open-view/2395394000008132313?ZOHO_CRITERIA=%22Localiza_CL_Poblacion%22.%22Codcom%22%3D8206" u="1"/>
        <s v="https://analytics.zoho.com/open-view/2395394000008134446?ZOHO_CRITERIA=%22Localiza_CL_Poblacion%22.%22Codcom%22%3D8206" u="1"/>
        <s v="https://analytics.zoho.com/open-view/2395394000008136598?ZOHO_CRITERIA=%22Localiza_CL_Poblacion%22.%22Codcom%22%3D8206" u="1"/>
        <s v="https://analytics.zoho.com/open-view/2395394000008137967?ZOHO_CRITERIA=%22Localiza_CL_Poblacion%22.%22Codcom%22%3D8206" u="1"/>
        <s v="https://analytics.zoho.com/open-view/2395394000008153647?ZOHO_CRITERIA=%22Localiza_CL_Poblacion%22.%22Codcom%22%3D8206" u="1"/>
        <s v="https://analytics.zoho.com/open-view/2395394000008155038?ZOHO_CRITERIA=%22Localiza_CL_Poblacion%22.%22Codcom%22%3D8206" u="1"/>
        <s v="https://analytics.zoho.com/open-view/2395394000008156433?ZOHO_CRITERIA=%22Localiza_CL_Poblacion%22.%22Codcom%22%3D8206" u="1"/>
        <s v="https://analytics.zoho.com/open-view/2395394000008157701?ZOHO_CRITERIA=%22Localiza_CL_Poblacion%22.%22Codcom%22%3D8206" u="1"/>
        <s v="https://analytics.zoho.com/open-view/2395394000008132313?ZOHO_CRITERIA=%22Localiza_CL_Poblacion%22.%22Codcom%22%3D13126" u="1"/>
        <s v="https://analytics.zoho.com/open-view/2395394000008134446?ZOHO_CRITERIA=%22Localiza_CL_Poblacion%22.%22Codcom%22%3D13126" u="1"/>
        <s v="https://analytics.zoho.com/open-view/2395394000008136598?ZOHO_CRITERIA=%22Localiza_CL_Poblacion%22.%22Codcom%22%3D13126" u="1"/>
        <s v="https://analytics.zoho.com/open-view/2395394000008137967?ZOHO_CRITERIA=%22Localiza_CL_Poblacion%22.%22Codcom%22%3D13126" u="1"/>
        <s v="https://analytics.zoho.com/open-view/2395394000008153647?ZOHO_CRITERIA=%22Localiza_CL_Poblacion%22.%22Codcom%22%3D13126" u="1"/>
        <s v="https://analytics.zoho.com/open-view/2395394000008155038?ZOHO_CRITERIA=%22Localiza_CL_Poblacion%22.%22Codcom%22%3D13126" u="1"/>
        <s v="https://analytics.zoho.com/open-view/2395394000008156433?ZOHO_CRITERIA=%22Localiza_CL_Poblacion%22.%22Codcom%22%3D13126" u="1"/>
        <s v="https://analytics.zoho.com/open-view/2395394000008157701?ZOHO_CRITERIA=%22Localiza_CL_Poblacion%22.%22Codcom%22%3D13126" u="1"/>
        <s v="https://analytics.zoho.com/open-view/2395394000008132313?ZOHO_CRITERIA=%22Localiza_CL_Poblacion%22.%22Codcom%22%3D13119" u="1"/>
        <s v="https://analytics.zoho.com/open-view/2395394000008134446?ZOHO_CRITERIA=%22Localiza_CL_Poblacion%22.%22Codcom%22%3D13119" u="1"/>
        <s v="https://analytics.zoho.com/open-view/2395394000008136598?ZOHO_CRITERIA=%22Localiza_CL_Poblacion%22.%22Codcom%22%3D13119" u="1"/>
        <s v="https://analytics.zoho.com/open-view/2395394000008137967?ZOHO_CRITERIA=%22Localiza_CL_Poblacion%22.%22Codcom%22%3D13119" u="1"/>
        <s v="https://analytics.zoho.com/open-view/2395394000008153647?ZOHO_CRITERIA=%22Localiza_CL_Poblacion%22.%22Codcom%22%3D13119" u="1"/>
        <s v="https://analytics.zoho.com/open-view/2395394000008155038?ZOHO_CRITERIA=%22Localiza_CL_Poblacion%22.%22Codcom%22%3D13119" u="1"/>
        <s v="https://analytics.zoho.com/open-view/2395394000008156433?ZOHO_CRITERIA=%22Localiza_CL_Poblacion%22.%22Codcom%22%3D13119" u="1"/>
        <s v="https://analytics.zoho.com/open-view/2395394000008157701?ZOHO_CRITERIA=%22Localiza_CL_Poblacion%22.%22Codcom%22%3D13119" u="1"/>
        <s v="https://analytics.zoho.com/open-view/2395394000008132313?ZOHO_CRITERIA=%22Localiza_CL_Poblacion%22.%22Codcom%22%3D13127" u="1"/>
        <s v="https://analytics.zoho.com/open-view/2395394000008134446?ZOHO_CRITERIA=%22Localiza_CL_Poblacion%22.%22Codcom%22%3D13127" u="1"/>
        <s v="https://analytics.zoho.com/open-view/2395394000008136598?ZOHO_CRITERIA=%22Localiza_CL_Poblacion%22.%22Codcom%22%3D13127" u="1"/>
        <s v="https://analytics.zoho.com/open-view/2395394000008137967?ZOHO_CRITERIA=%22Localiza_CL_Poblacion%22.%22Codcom%22%3D13127" u="1"/>
        <s v="https://analytics.zoho.com/open-view/2395394000008153647?ZOHO_CRITERIA=%22Localiza_CL_Poblacion%22.%22Codcom%22%3D13127" u="1"/>
        <s v="https://analytics.zoho.com/open-view/2395394000008155038?ZOHO_CRITERIA=%22Localiza_CL_Poblacion%22.%22Codcom%22%3D13127" u="1"/>
        <s v="https://analytics.zoho.com/open-view/2395394000008156433?ZOHO_CRITERIA=%22Localiza_CL_Poblacion%22.%22Codcom%22%3D13127" u="1"/>
        <s v="https://analytics.zoho.com/open-view/2395394000008157701?ZOHO_CRITERIA=%22Localiza_CL_Poblacion%22.%22Codcom%22%3D13127" u="1"/>
        <s v="https://analytics.zoho.com/open-view/2395394000008132313?ZOHO_CRITERIA=%22Localiza_CL_Poblacion%22.%22Codcom%22%3D7407" u="1"/>
        <s v="https://analytics.zoho.com/open-view/2395394000008134446?ZOHO_CRITERIA=%22Localiza_CL_Poblacion%22.%22Codcom%22%3D7407" u="1"/>
        <s v="https://analytics.zoho.com/open-view/2395394000008136598?ZOHO_CRITERIA=%22Localiza_CL_Poblacion%22.%22Codcom%22%3D7407" u="1"/>
        <s v="https://analytics.zoho.com/open-view/2395394000008137967?ZOHO_CRITERIA=%22Localiza_CL_Poblacion%22.%22Codcom%22%3D7407" u="1"/>
        <s v="https://analytics.zoho.com/open-view/2395394000008153647?ZOHO_CRITERIA=%22Localiza_CL_Poblacion%22.%22Codcom%22%3D7407" u="1"/>
        <s v="https://analytics.zoho.com/open-view/2395394000008155038?ZOHO_CRITERIA=%22Localiza_CL_Poblacion%22.%22Codcom%22%3D7407" u="1"/>
        <s v="https://analytics.zoho.com/open-view/2395394000008156433?ZOHO_CRITERIA=%22Localiza_CL_Poblacion%22.%22Codcom%22%3D7407" u="1"/>
        <s v="https://analytics.zoho.com/open-view/2395394000008157701?ZOHO_CRITERIA=%22Localiza_CL_Poblacion%22.%22Codcom%22%3D7407" u="1"/>
        <s v="https://analytics.zoho.com/open-view/2395394000008132313?ZOHO_CRITERIA=%22Localiza_CL_Poblacion%22.%22Codcom%22%3D13128" u="1"/>
        <s v="https://analytics.zoho.com/open-view/2395394000008134446?ZOHO_CRITERIA=%22Localiza_CL_Poblacion%22.%22Codcom%22%3D13128" u="1"/>
        <s v="https://analytics.zoho.com/open-view/2395394000008136598?ZOHO_CRITERIA=%22Localiza_CL_Poblacion%22.%22Codcom%22%3D13128" u="1"/>
        <s v="https://analytics.zoho.com/open-view/2395394000008137967?ZOHO_CRITERIA=%22Localiza_CL_Poblacion%22.%22Codcom%22%3D13128" u="1"/>
        <s v="https://analytics.zoho.com/open-view/2395394000008153647?ZOHO_CRITERIA=%22Localiza_CL_Poblacion%22.%22Codcom%22%3D13128" u="1"/>
        <s v="https://analytics.zoho.com/open-view/2395394000008155038?ZOHO_CRITERIA=%22Localiza_CL_Poblacion%22.%22Codcom%22%3D13128" u="1"/>
        <s v="https://analytics.zoho.com/open-view/2395394000008156433?ZOHO_CRITERIA=%22Localiza_CL_Poblacion%22.%22Codcom%22%3D13128" u="1"/>
        <s v="https://analytics.zoho.com/open-view/2395394000008157701?ZOHO_CRITERIA=%22Localiza_CL_Poblacion%22.%22Codcom%22%3D13128" u="1"/>
        <s v="https://analytics.zoho.com/open-view/2395394000008132313?ZOHO_CRITERIA=%22Localiza_CL_Poblacion%22.%22Codcom%22%3D8207" u="1"/>
        <s v="https://analytics.zoho.com/open-view/2395394000008134446?ZOHO_CRITERIA=%22Localiza_CL_Poblacion%22.%22Codcom%22%3D8207" u="1"/>
        <s v="https://analytics.zoho.com/open-view/2395394000008136598?ZOHO_CRITERIA=%22Localiza_CL_Poblacion%22.%22Codcom%22%3D8207" u="1"/>
        <s v="https://analytics.zoho.com/open-view/2395394000008137967?ZOHO_CRITERIA=%22Localiza_CL_Poblacion%22.%22Codcom%22%3D8207" u="1"/>
        <s v="https://analytics.zoho.com/open-view/2395394000008153647?ZOHO_CRITERIA=%22Localiza_CL_Poblacion%22.%22Codcom%22%3D8207" u="1"/>
        <s v="https://analytics.zoho.com/open-view/2395394000008155038?ZOHO_CRITERIA=%22Localiza_CL_Poblacion%22.%22Codcom%22%3D8207" u="1"/>
        <s v="https://analytics.zoho.com/open-view/2395394000008156433?ZOHO_CRITERIA=%22Localiza_CL_Poblacion%22.%22Codcom%22%3D8207" u="1"/>
        <s v="https://analytics.zoho.com/open-view/2395394000008157701?ZOHO_CRITERIA=%22Localiza_CL_Poblacion%22.%22Codcom%22%3D8207" u="1"/>
        <s v="https://analytics.zoho.com/open-view/2395394000008132313?ZOHO_CRITERIA=%22Localiza_CL_Poblacion%22.%22Codcom%22%3D2301" u="1"/>
        <s v="https://analytics.zoho.com/open-view/2395394000008132313?ZOHO_CRITERIA=%22Localiza_CL_Poblacion%22.%22Codcom%22%3D6310" u="1"/>
        <s v="https://analytics.zoho.com/open-view/2395394000008134446?ZOHO_CRITERIA=%22Localiza_CL_Poblacion%22.%22Codcom%22%3D2301" u="1"/>
        <s v="https://analytics.zoho.com/open-view/2395394000008134446?ZOHO_CRITERIA=%22Localiza_CL_Poblacion%22.%22Codcom%22%3D6310" u="1"/>
        <s v="https://analytics.zoho.com/open-view/2395394000008136598?ZOHO_CRITERIA=%22Localiza_CL_Poblacion%22.%22Codcom%22%3D2301" u="1"/>
        <s v="https://analytics.zoho.com/open-view/2395394000008136598?ZOHO_CRITERIA=%22Localiza_CL_Poblacion%22.%22Codcom%22%3D6310" u="1"/>
        <s v="https://analytics.zoho.com/open-view/2395394000008137967?ZOHO_CRITERIA=%22Localiza_CL_Poblacion%22.%22Codcom%22%3D2301" u="1"/>
        <s v="https://analytics.zoho.com/open-view/2395394000008137967?ZOHO_CRITERIA=%22Localiza_CL_Poblacion%22.%22Codcom%22%3D6310" u="1"/>
        <s v="https://analytics.zoho.com/open-view/2395394000008153647?ZOHO_CRITERIA=%22Localiza_CL_Poblacion%22.%22Codcom%22%3D2301" u="1"/>
        <s v="https://analytics.zoho.com/open-view/2395394000008153647?ZOHO_CRITERIA=%22Localiza_CL_Poblacion%22.%22Codcom%22%3D6310" u="1"/>
        <s v="https://analytics.zoho.com/open-view/2395394000008155038?ZOHO_CRITERIA=%22Localiza_CL_Poblacion%22.%22Codcom%22%3D2301" u="1"/>
        <s v="https://analytics.zoho.com/open-view/2395394000008155038?ZOHO_CRITERIA=%22Localiza_CL_Poblacion%22.%22Codcom%22%3D6310" u="1"/>
        <s v="https://analytics.zoho.com/open-view/2395394000008156433?ZOHO_CRITERIA=%22Localiza_CL_Poblacion%22.%22Codcom%22%3D2301" u="1"/>
        <s v="https://analytics.zoho.com/open-view/2395394000008156433?ZOHO_CRITERIA=%22Localiza_CL_Poblacion%22.%22Codcom%22%3D6310" u="1"/>
        <s v="https://analytics.zoho.com/open-view/2395394000008157701?ZOHO_CRITERIA=%22Localiza_CL_Poblacion%22.%22Codcom%22%3D2301" u="1"/>
        <s v="https://analytics.zoho.com/open-view/2395394000008157701?ZOHO_CRITERIA=%22Localiza_CL_Poblacion%22.%22Codcom%22%3D6310" u="1"/>
        <s v="https://analytics.zoho.com/open-view/2395394000008132313?ZOHO_CRITERIA=%22Localiza_CL_Poblacion%22.%22Codcom%22%3D1101" u="1"/>
        <s v="https://analytics.zoho.com/open-view/2395394000008134446?ZOHO_CRITERIA=%22Localiza_CL_Poblacion%22.%22Codcom%22%3D1101" u="1"/>
        <s v="https://analytics.zoho.com/open-view/2395394000008136598?ZOHO_CRITERIA=%22Localiza_CL_Poblacion%22.%22Codcom%22%3D1101" u="1"/>
        <s v="https://analytics.zoho.com/open-view/2395394000008137967?ZOHO_CRITERIA=%22Localiza_CL_Poblacion%22.%22Codcom%22%3D1101" u="1"/>
        <s v="https://analytics.zoho.com/open-view/2395394000008153647?ZOHO_CRITERIA=%22Localiza_CL_Poblacion%22.%22Codcom%22%3D1101" u="1"/>
        <s v="https://analytics.zoho.com/open-view/2395394000008155038?ZOHO_CRITERIA=%22Localiza_CL_Poblacion%22.%22Codcom%22%3D1101" u="1"/>
        <s v="https://analytics.zoho.com/open-view/2395394000008156433?ZOHO_CRITERIA=%22Localiza_CL_Poblacion%22.%22Codcom%22%3D1101" u="1"/>
        <s v="https://analytics.zoho.com/open-view/2395394000008157701?ZOHO_CRITERIA=%22Localiza_CL_Poblacion%22.%22Codcom%22%3D1101" u="1"/>
        <s v="https://analytics.zoho.com/open-view/2395394000008139790" u="1"/>
        <s v="https://analytics.zoho.com/open-view/2395394000008132313?ZOHO_CRITERIA=%22Localiza_CL_Poblacion%22.%22Codcom%22%3D13129" u="1"/>
        <s v="https://analytics.zoho.com/open-view/2395394000008134446?ZOHO_CRITERIA=%22Localiza_CL_Poblacion%22.%22Codcom%22%3D13129" u="1"/>
        <s v="https://analytics.zoho.com/open-view/2395394000008136598?ZOHO_CRITERIA=%22Localiza_CL_Poblacion%22.%22Codcom%22%3D13129" u="1"/>
        <s v="https://analytics.zoho.com/open-view/2395394000008137967?ZOHO_CRITERIA=%22Localiza_CL_Poblacion%22.%22Codcom%22%3D13129" u="1"/>
        <s v="https://analytics.zoho.com/open-view/2395394000008153647?ZOHO_CRITERIA=%22Localiza_CL_Poblacion%22.%22Codcom%22%3D13129" u="1"/>
        <s v="https://analytics.zoho.com/open-view/2395394000008155038?ZOHO_CRITERIA=%22Localiza_CL_Poblacion%22.%22Codcom%22%3D13129" u="1"/>
        <s v="https://analytics.zoho.com/open-view/2395394000008156433?ZOHO_CRITERIA=%22Localiza_CL_Poblacion%22.%22Codcom%22%3D13129" u="1"/>
        <s v="https://analytics.zoho.com/open-view/2395394000008157701?ZOHO_CRITERIA=%22Localiza_CL_Poblacion%22.%22Codcom%22%3D13129" u="1"/>
        <s v="https://analytics.zoho.com/open-view/2395394000008132313?ZOHO_CRITERIA=%22Localiza_CL_Poblacion%22.%22Codcom%22%3D7408" u="1"/>
        <s v="https://analytics.zoho.com/open-view/2395394000008134446?ZOHO_CRITERIA=%22Localiza_CL_Poblacion%22.%22Codcom%22%3D7408" u="1"/>
        <s v="https://analytics.zoho.com/open-view/2395394000008136598?ZOHO_CRITERIA=%22Localiza_CL_Poblacion%22.%22Codcom%22%3D7408" u="1"/>
        <s v="https://analytics.zoho.com/open-view/2395394000008137967?ZOHO_CRITERIA=%22Localiza_CL_Poblacion%22.%22Codcom%22%3D7408" u="1"/>
        <s v="https://analytics.zoho.com/open-view/2395394000008153647?ZOHO_CRITERIA=%22Localiza_CL_Poblacion%22.%22Codcom%22%3D7408" u="1"/>
        <s v="https://analytics.zoho.com/open-view/2395394000008155038?ZOHO_CRITERIA=%22Localiza_CL_Poblacion%22.%22Codcom%22%3D7408" u="1"/>
        <s v="https://analytics.zoho.com/open-view/2395394000008156433?ZOHO_CRITERIA=%22Localiza_CL_Poblacion%22.%22Codcom%22%3D7408" u="1"/>
        <s v="https://analytics.zoho.com/open-view/2395394000008157701?ZOHO_CRITERIA=%22Localiza_CL_Poblacion%22.%22Codcom%22%3D7408" u="1"/>
        <s v="https://analytics.zoho.com/open-view/2395394000008132313?ZOHO_CRITERIA=%22Localiza_CL_Poblacion%22.%22Codcom%22%3D5501" u="1"/>
        <s v="https://analytics.zoho.com/open-view/2395394000008134446?ZOHO_CRITERIA=%22Localiza_CL_Poblacion%22.%22Codcom%22%3D5501" u="1"/>
        <s v="https://analytics.zoho.com/open-view/2395394000008136598?ZOHO_CRITERIA=%22Localiza_CL_Poblacion%22.%22Codcom%22%3D5501" u="1"/>
        <s v="https://analytics.zoho.com/open-view/2395394000008137967?ZOHO_CRITERIA=%22Localiza_CL_Poblacion%22.%22Codcom%22%3D5501" u="1"/>
        <s v="https://analytics.zoho.com/open-view/2395394000008153647?ZOHO_CRITERIA=%22Localiza_CL_Poblacion%22.%22Codcom%22%3D5501" u="1"/>
        <s v="https://analytics.zoho.com/open-view/2395394000008155038?ZOHO_CRITERIA=%22Localiza_CL_Poblacion%22.%22Codcom%22%3D5501" u="1"/>
        <s v="https://analytics.zoho.com/open-view/2395394000008156433?ZOHO_CRITERIA=%22Localiza_CL_Poblacion%22.%22Codcom%22%3D5501" u="1"/>
        <s v="https://analytics.zoho.com/open-view/2395394000008157701?ZOHO_CRITERIA=%22Localiza_CL_Poblacion%22.%22Codcom%22%3D5501" u="1"/>
        <s v="https://analytics.zoho.com/open-view/2395394000008132313?ZOHO_CRITERIA=%22Localiza_CL_Poblacion%22.%22Codcom%22%3D4301" u="1"/>
        <s v="https://analytics.zoho.com/open-view/2395394000008132313?ZOHO_CRITERIA=%22Localiza_CL_Poblacion%22.%22Codcom%22%3D8310" u="1"/>
        <s v="https://analytics.zoho.com/open-view/2395394000008134446?ZOHO_CRITERIA=%22Localiza_CL_Poblacion%22.%22Codcom%22%3D4301" u="1"/>
        <s v="https://analytics.zoho.com/open-view/2395394000008134446?ZOHO_CRITERIA=%22Localiza_CL_Poblacion%22.%22Codcom%22%3D8310" u="1"/>
        <s v="https://analytics.zoho.com/open-view/2395394000008136598?ZOHO_CRITERIA=%22Localiza_CL_Poblacion%22.%22Codcom%22%3D4301" u="1"/>
        <s v="https://analytics.zoho.com/open-view/2395394000008136598?ZOHO_CRITERIA=%22Localiza_CL_Poblacion%22.%22Codcom%22%3D8310" u="1"/>
        <s v="https://analytics.zoho.com/open-view/2395394000008137967?ZOHO_CRITERIA=%22Localiza_CL_Poblacion%22.%22Codcom%22%3D4301" u="1"/>
        <s v="https://analytics.zoho.com/open-view/2395394000008137967?ZOHO_CRITERIA=%22Localiza_CL_Poblacion%22.%22Codcom%22%3D8310" u="1"/>
        <s v="https://analytics.zoho.com/open-view/2395394000008153647?ZOHO_CRITERIA=%22Localiza_CL_Poblacion%22.%22Codcom%22%3D4301" u="1"/>
        <s v="https://analytics.zoho.com/open-view/2395394000008153647?ZOHO_CRITERIA=%22Localiza_CL_Poblacion%22.%22Codcom%22%3D8310" u="1"/>
        <s v="https://analytics.zoho.com/open-view/2395394000008155038?ZOHO_CRITERIA=%22Localiza_CL_Poblacion%22.%22Codcom%22%3D4301" u="1"/>
        <s v="https://analytics.zoho.com/open-view/2395394000008155038?ZOHO_CRITERIA=%22Localiza_CL_Poblacion%22.%22Codcom%22%3D8310" u="1"/>
        <s v="https://analytics.zoho.com/open-view/2395394000008156433?ZOHO_CRITERIA=%22Localiza_CL_Poblacion%22.%22Codcom%22%3D4301" u="1"/>
        <s v="https://analytics.zoho.com/open-view/2395394000008156433?ZOHO_CRITERIA=%22Localiza_CL_Poblacion%22.%22Codcom%22%3D8310" u="1"/>
        <s v="https://analytics.zoho.com/open-view/2395394000008157701?ZOHO_CRITERIA=%22Localiza_CL_Poblacion%22.%22Codcom%22%3D4301" u="1"/>
        <s v="https://analytics.zoho.com/open-view/2395394000008157701?ZOHO_CRITERIA=%22Localiza_CL_Poblacion%22.%22Codcom%22%3D8310" u="1"/>
        <s v="https://analytics.zoho.com/open-view/2395394000008132313?ZOHO_CRITERIA=%22Localiza_CL_Poblacion%22.%22Codcom%22%3D3101" u="1"/>
        <s v="https://analytics.zoho.com/open-view/2395394000008132313?ZOHO_CRITERIA=%22Localiza_CL_Poblacion%22.%22Codcom%22%3D7110" u="1"/>
        <s v="https://analytics.zoho.com/open-view/2395394000008134446?ZOHO_CRITERIA=%22Localiza_CL_Poblacion%22.%22Codcom%22%3D3101" u="1"/>
        <s v="https://analytics.zoho.com/open-view/2395394000008134446?ZOHO_CRITERIA=%22Localiza_CL_Poblacion%22.%22Codcom%22%3D7110" u="1"/>
        <s v="https://analytics.zoho.com/open-view/2395394000008136598?ZOHO_CRITERIA=%22Localiza_CL_Poblacion%22.%22Codcom%22%3D3101" u="1"/>
        <s v="https://analytics.zoho.com/open-view/2395394000008136598?ZOHO_CRITERIA=%22Localiza_CL_Poblacion%22.%22Codcom%22%3D7110" u="1"/>
        <s v="https://analytics.zoho.com/open-view/2395394000008137967?ZOHO_CRITERIA=%22Localiza_CL_Poblacion%22.%22Codcom%22%3D3101" u="1"/>
        <s v="https://analytics.zoho.com/open-view/2395394000008137967?ZOHO_CRITERIA=%22Localiza_CL_Poblacion%22.%22Codcom%22%3D7110" u="1"/>
        <s v="https://analytics.zoho.com/open-view/2395394000008153647?ZOHO_CRITERIA=%22Localiza_CL_Poblacion%22.%22Codcom%22%3D3101" u="1"/>
        <s v="https://analytics.zoho.com/open-view/2395394000008153647?ZOHO_CRITERIA=%22Localiza_CL_Poblacion%22.%22Codcom%22%3D7110" u="1"/>
        <s v="https://analytics.zoho.com/open-view/2395394000008155038?ZOHO_CRITERIA=%22Localiza_CL_Poblacion%22.%22Codcom%22%3D3101" u="1"/>
        <s v="https://analytics.zoho.com/open-view/2395394000008155038?ZOHO_CRITERIA=%22Localiza_CL_Poblacion%22.%22Codcom%22%3D7110" u="1"/>
        <s v="https://analytics.zoho.com/open-view/2395394000008156433?ZOHO_CRITERIA=%22Localiza_CL_Poblacion%22.%22Codcom%22%3D3101" u="1"/>
        <s v="https://analytics.zoho.com/open-view/2395394000008156433?ZOHO_CRITERIA=%22Localiza_CL_Poblacion%22.%22Codcom%22%3D7110" u="1"/>
        <s v="https://analytics.zoho.com/open-view/2395394000008157701?ZOHO_CRITERIA=%22Localiza_CL_Poblacion%22.%22Codcom%22%3D3101" u="1"/>
        <s v="https://analytics.zoho.com/open-view/2395394000008157701?ZOHO_CRITERIA=%22Localiza_CL_Poblacion%22.%22Codcom%22%3D7110" u="1"/>
        <s v="https://analytics.zoho.com/open-view/2395394000008132313?ZOHO_CRITERIA=%22Localiza_CL_Poblacion%22.%22Codcom%22%3D6301" u="1"/>
        <s v="https://analytics.zoho.com/open-view/2395394000008134446?ZOHO_CRITERIA=%22Localiza_CL_Poblacion%22.%22Codcom%22%3D6301" u="1"/>
        <s v="https://analytics.zoho.com/open-view/2395394000008136598?ZOHO_CRITERIA=%22Localiza_CL_Poblacion%22.%22Codcom%22%3D6301" u="1"/>
        <s v="https://analytics.zoho.com/open-view/2395394000008137967?ZOHO_CRITERIA=%22Localiza_CL_Poblacion%22.%22Codcom%22%3D6301" u="1"/>
        <s v="https://analytics.zoho.com/open-view/2395394000008153647?ZOHO_CRITERIA=%22Localiza_CL_Poblacion%22.%22Codcom%22%3D6301" u="1"/>
        <s v="https://analytics.zoho.com/open-view/2395394000008155038?ZOHO_CRITERIA=%22Localiza_CL_Poblacion%22.%22Codcom%22%3D6301" u="1"/>
        <s v="https://analytics.zoho.com/open-view/2395394000008156433?ZOHO_CRITERIA=%22Localiza_CL_Poblacion%22.%22Codcom%22%3D6301" u="1"/>
        <s v="https://analytics.zoho.com/open-view/2395394000008157701?ZOHO_CRITERIA=%22Localiza_CL_Poblacion%22.%22Codcom%22%3D6301" u="1"/>
        <s v="https://analytics.zoho.com/open-view/2395394000008132313?ZOHO_CRITERIA=%22Localiza_CL_Poblacion%22.%22Codcom%22%3D5101" u="1"/>
        <s v="https://analytics.zoho.com/open-view/2395394000008132313?ZOHO_CRITERIA=%22Localiza_CL_Poblacion%22.%22Codcom%22%3D9110" u="1"/>
        <s v="https://analytics.zoho.com/open-view/2395394000008134446?ZOHO_CRITERIA=%22Localiza_CL_Poblacion%22.%22Codcom%22%3D5101" u="1"/>
        <s v="https://analytics.zoho.com/open-view/2395394000008134446?ZOHO_CRITERIA=%22Localiza_CL_Poblacion%22.%22Codcom%22%3D9110" u="1"/>
        <s v="https://analytics.zoho.com/open-view/2395394000008136598?ZOHO_CRITERIA=%22Localiza_CL_Poblacion%22.%22Codcom%22%3D5101" u="1"/>
        <s v="https://analytics.zoho.com/open-view/2395394000008136598?ZOHO_CRITERIA=%22Localiza_CL_Poblacion%22.%22Codcom%22%3D9110" u="1"/>
        <s v="https://analytics.zoho.com/open-view/2395394000008137967?ZOHO_CRITERIA=%22Localiza_CL_Poblacion%22.%22Codcom%22%3D5101" u="1"/>
        <s v="https://analytics.zoho.com/open-view/2395394000008137967?ZOHO_CRITERIA=%22Localiza_CL_Poblacion%22.%22Codcom%22%3D9110" u="1"/>
        <s v="https://analytics.zoho.com/open-view/2395394000008153647?ZOHO_CRITERIA=%22Localiza_CL_Poblacion%22.%22Codcom%22%3D5101" u="1"/>
        <s v="https://analytics.zoho.com/open-view/2395394000008153647?ZOHO_CRITERIA=%22Localiza_CL_Poblacion%22.%22Codcom%22%3D9110" u="1"/>
        <s v="https://analytics.zoho.com/open-view/2395394000008155038?ZOHO_CRITERIA=%22Localiza_CL_Poblacion%22.%22Codcom%22%3D5101" u="1"/>
        <s v="https://analytics.zoho.com/open-view/2395394000008155038?ZOHO_CRITERIA=%22Localiza_CL_Poblacion%22.%22Codcom%22%3D9110" u="1"/>
        <s v="https://analytics.zoho.com/open-view/2395394000008156433?ZOHO_CRITERIA=%22Localiza_CL_Poblacion%22.%22Codcom%22%3D5101" u="1"/>
        <s v="https://analytics.zoho.com/open-view/2395394000008156433?ZOHO_CRITERIA=%22Localiza_CL_Poblacion%22.%22Codcom%22%3D9110" u="1"/>
        <s v="https://analytics.zoho.com/open-view/2395394000008157701?ZOHO_CRITERIA=%22Localiza_CL_Poblacion%22.%22Codcom%22%3D5101" u="1"/>
        <s v="https://analytics.zoho.com/open-view/2395394000008157701?ZOHO_CRITERIA=%22Localiza_CL_Poblacion%22.%22Codcom%22%3D9110" u="1"/>
        <s v="https://analytics.zoho.com/open-view/2395394000008132313?ZOHO_CRITERIA=%22Localiza_CL_Poblacion%22.%22Codcom%22%3D2302" u="1"/>
        <s v="https://analytics.zoho.com/open-view/2395394000008134446?ZOHO_CRITERIA=%22Localiza_CL_Poblacion%22.%22Codcom%22%3D2302" u="1"/>
        <s v="https://analytics.zoho.com/open-view/2395394000008136598?ZOHO_CRITERIA=%22Localiza_CL_Poblacion%22.%22Codcom%22%3D2302" u="1"/>
        <s v="https://analytics.zoho.com/open-view/2395394000008137967?ZOHO_CRITERIA=%22Localiza_CL_Poblacion%22.%22Codcom%22%3D2302" u="1"/>
        <s v="https://analytics.zoho.com/open-view/2395394000008153647?ZOHO_CRITERIA=%22Localiza_CL_Poblacion%22.%22Codcom%22%3D2302" u="1"/>
        <s v="https://analytics.zoho.com/open-view/2395394000008155038?ZOHO_CRITERIA=%22Localiza_CL_Poblacion%22.%22Codcom%22%3D2302" u="1"/>
        <s v="https://analytics.zoho.com/open-view/2395394000008156433?ZOHO_CRITERIA=%22Localiza_CL_Poblacion%22.%22Codcom%22%3D2302" u="1"/>
        <s v="https://analytics.zoho.com/open-view/2395394000008157701?ZOHO_CRITERIA=%22Localiza_CL_Poblacion%22.%22Codcom%22%3D2302" u="1"/>
        <s v="https://analytics.zoho.com/open-view/2395394000008132313?ZOHO_CRITERIA=%22Localiza_CL_Poblacion%22.%22Codcom%22%3D9120" u="1"/>
        <s v="https://analytics.zoho.com/open-view/2395394000008134446?ZOHO_CRITERIA=%22Localiza_CL_Poblacion%22.%22Codcom%22%3D9120" u="1"/>
        <s v="https://analytics.zoho.com/open-view/2395394000008136598?ZOHO_CRITERIA=%22Localiza_CL_Poblacion%22.%22Codcom%22%3D9120" u="1"/>
        <s v="https://analytics.zoho.com/open-view/2395394000008137967?ZOHO_CRITERIA=%22Localiza_CL_Poblacion%22.%22Codcom%22%3D9120" u="1"/>
        <s v="https://analytics.zoho.com/open-view/2395394000008153647?ZOHO_CRITERIA=%22Localiza_CL_Poblacion%22.%22Codcom%22%3D9120" u="1"/>
        <s v="https://analytics.zoho.com/open-view/2395394000008155038?ZOHO_CRITERIA=%22Localiza_CL_Poblacion%22.%22Codcom%22%3D9120" u="1"/>
        <s v="https://analytics.zoho.com/open-view/2395394000008156433?ZOHO_CRITERIA=%22Localiza_CL_Poblacion%22.%22Codcom%22%3D9120" u="1"/>
        <s v="https://analytics.zoho.com/open-view/2395394000008157701?ZOHO_CRITERIA=%22Localiza_CL_Poblacion%22.%22Codcom%22%3D9120" u="1"/>
        <s v="https://analytics.zoho.com/open-view/2395394000008117468?ZOHO_CRITERIA=%22Localiza_CL_Poblacion%22.%22Codreg%22%3D13" u="1"/>
        <s v="https://analytics.zoho.com/open-view/2395394000008129784?ZOHO_CRITERIA=%22Localiza_CL_Poblacion%22.%22Codreg%22%3D13" u="1"/>
        <s v="https://analytics.zoho.com/open-view/2395394000008130352?ZOHO_CRITERIA=%22Localiza_CL_Poblacion%22.%22Codreg%22%3D13" u="1"/>
        <s v="https://analytics.zoho.com/open-view/2395394000008131953?ZOHO_CRITERIA=%22Localiza_CL_Poblacion%22.%22Codreg%22%3D13" u="1"/>
        <s v="https://analytics.zoho.com/open-view/2395394000008133573?ZOHO_CRITERIA=%22Localiza_CL_Poblacion%22.%22Codreg%22%3D13" u="1"/>
        <s v="https://analytics.zoho.com/open-view/2395394000008135457?ZOHO_CRITERIA=%22Localiza_CL_Poblacion%22.%22Codreg%22%3D13" u="1"/>
        <s v="https://analytics.zoho.com/open-view/2395394000008137533?ZOHO_CRITERIA=%22Localiza_CL_Poblacion%22.%22Codreg%22%3D13" u="1"/>
        <s v="https://analytics.zoho.com/open-view/2395394000008138671?ZOHO_CRITERIA=%22Localiza_CL_Poblacion%22.%22Codreg%22%3D13" u="1"/>
        <s v="https://analytics.zoho.com/open-view/2395394000008139790?ZOHO_CRITERIA=%22Localiza_CL_Poblacion%22.%22Codreg%22%3D13" u="1"/>
        <s v="https://analytics.zoho.com/open-view/2395394000008140315?ZOHO_CRITERIA=%22Localiza_CL_Poblacion%22.%22Codreg%22%3D13" u="1"/>
        <s v="https://analytics.zoho.com/open-view/2395394000008140789?ZOHO_CRITERIA=%22Localiza_CL_Poblacion%22.%22Codreg%22%3D13" u="1"/>
        <s v="https://analytics.zoho.com/open-view/2395394000008142605?ZOHO_CRITERIA=%22Localiza_CL_Poblacion%22.%22Codreg%22%3D13" u="1"/>
        <s v="https://analytics.zoho.com/open-view/2395394000008142922?ZOHO_CRITERIA=%22Localiza_CL_Poblacion%22.%22Codreg%22%3D13" u="1"/>
        <s v="https://analytics.zoho.com/open-view/2395394000008143873?ZOHO_CRITERIA=%22Localiza_CL_Poblacion%22.%22Codreg%22%3D13" u="1"/>
        <s v="https://analytics.zoho.com/open-view/2395394000008144190?ZOHO_CRITERIA=%22Localiza_CL_Poblacion%22.%22Codreg%22%3D13" u="1"/>
        <s v="https://analytics.zoho.com/open-view/2395394000008154660?ZOHO_CRITERIA=%22Localiza_CL_Poblacion%22.%22Codreg%22%3D13" u="1"/>
        <s v="https://analytics.zoho.com/open-view/2395394000008155426?ZOHO_CRITERIA=%22Localiza_CL_Poblacion%22.%22Codreg%22%3D13" u="1"/>
        <s v="https://analytics.zoho.com/open-view/2395394000008156811?ZOHO_CRITERIA=%22Localiza_CL_Poblacion%22.%22Codreg%22%3D13" u="1"/>
        <s v="https://analytics.zoho.com/open-view/2395394000008158089?ZOHO_CRITERIA=%22Localiza_CL_Poblacion%22.%22Codreg%22%3D13" u="1"/>
        <s v="https://analytics.zoho.com/open-view/2395394000008132313?ZOHO_CRITERIA=%22Localiza_CL_Poblacion%22.%22Codcom%22%3D8301" u="1"/>
        <s v="https://analytics.zoho.com/open-view/2395394000008134446?ZOHO_CRITERIA=%22Localiza_CL_Poblacion%22.%22Codcom%22%3D8301" u="1"/>
        <s v="https://analytics.zoho.com/open-view/2395394000008136598?ZOHO_CRITERIA=%22Localiza_CL_Poblacion%22.%22Codcom%22%3D8301" u="1"/>
        <s v="https://analytics.zoho.com/open-view/2395394000008137967?ZOHO_CRITERIA=%22Localiza_CL_Poblacion%22.%22Codcom%22%3D8301" u="1"/>
        <s v="https://analytics.zoho.com/open-view/2395394000008153647?ZOHO_CRITERIA=%22Localiza_CL_Poblacion%22.%22Codcom%22%3D8301" u="1"/>
        <s v="https://analytics.zoho.com/open-view/2395394000008155038?ZOHO_CRITERIA=%22Localiza_CL_Poblacion%22.%22Codcom%22%3D8301" u="1"/>
        <s v="https://analytics.zoho.com/open-view/2395394000008156433?ZOHO_CRITERIA=%22Localiza_CL_Poblacion%22.%22Codcom%22%3D8301" u="1"/>
        <s v="https://analytics.zoho.com/open-view/2395394000008157701?ZOHO_CRITERIA=%22Localiza_CL_Poblacion%22.%22Codcom%22%3D8301" u="1"/>
        <s v="https://analytics.zoho.com/open-view/2395394000008132313?ZOHO_CRITERIA=%22Localiza_CL_Poblacion%22.%22Codcom%22%3D5502" u="1"/>
        <s v="https://analytics.zoho.com/open-view/2395394000008132313?ZOHO_CRITERIA=%22Localiza_CL_Poblacion%22.%22Codcom%22%3D7101" u="1"/>
        <s v="https://analytics.zoho.com/open-view/2395394000008134446?ZOHO_CRITERIA=%22Localiza_CL_Poblacion%22.%22Codcom%22%3D5502" u="1"/>
        <s v="https://analytics.zoho.com/open-view/2395394000008134446?ZOHO_CRITERIA=%22Localiza_CL_Poblacion%22.%22Codcom%22%3D7101" u="1"/>
        <s v="https://analytics.zoho.com/open-view/2395394000008136598?ZOHO_CRITERIA=%22Localiza_CL_Poblacion%22.%22Codcom%22%3D5502" u="1"/>
        <s v="https://analytics.zoho.com/open-view/2395394000008136598?ZOHO_CRITERIA=%22Localiza_CL_Poblacion%22.%22Codcom%22%3D7101" u="1"/>
        <s v="https://analytics.zoho.com/open-view/2395394000008137967?ZOHO_CRITERIA=%22Localiza_CL_Poblacion%22.%22Codcom%22%3D5502" u="1"/>
        <s v="https://analytics.zoho.com/open-view/2395394000008137967?ZOHO_CRITERIA=%22Localiza_CL_Poblacion%22.%22Codcom%22%3D7101" u="1"/>
        <s v="https://analytics.zoho.com/open-view/2395394000008153647?ZOHO_CRITERIA=%22Localiza_CL_Poblacion%22.%22Codcom%22%3D5502" u="1"/>
        <s v="https://analytics.zoho.com/open-view/2395394000008153647?ZOHO_CRITERIA=%22Localiza_CL_Poblacion%22.%22Codcom%22%3D7101" u="1"/>
        <s v="https://analytics.zoho.com/open-view/2395394000008155038?ZOHO_CRITERIA=%22Localiza_CL_Poblacion%22.%22Codcom%22%3D5502" u="1"/>
        <s v="https://analytics.zoho.com/open-view/2395394000008155038?ZOHO_CRITERIA=%22Localiza_CL_Poblacion%22.%22Codcom%22%3D7101" u="1"/>
        <s v="https://analytics.zoho.com/open-view/2395394000008156433?ZOHO_CRITERIA=%22Localiza_CL_Poblacion%22.%22Codcom%22%3D5502" u="1"/>
        <s v="https://analytics.zoho.com/open-view/2395394000008156433?ZOHO_CRITERIA=%22Localiza_CL_Poblacion%22.%22Codcom%22%3D7101" u="1"/>
        <s v="https://analytics.zoho.com/open-view/2395394000008157701?ZOHO_CRITERIA=%22Localiza_CL_Poblacion%22.%22Codcom%22%3D5502" u="1"/>
        <s v="https://analytics.zoho.com/open-view/2395394000008157701?ZOHO_CRITERIA=%22Localiza_CL_Poblacion%22.%22Codcom%22%3D7101" u="1"/>
        <s v="https://analytics.zoho.com/open-view/2395394000008132313?ZOHO_CRITERIA=%22Localiza_CL_Poblacion%22.%22Codcom%22%3D4302" u="1"/>
        <s v="https://analytics.zoho.com/open-view/2395394000008132313?ZOHO_CRITERIA=%22Localiza_CL_Poblacion%22.%22Codcom%22%3D8311" u="1"/>
        <s v="https://analytics.zoho.com/open-view/2395394000008134446?ZOHO_CRITERIA=%22Localiza_CL_Poblacion%22.%22Codcom%22%3D4302" u="1"/>
        <s v="https://analytics.zoho.com/open-view/2395394000008134446?ZOHO_CRITERIA=%22Localiza_CL_Poblacion%22.%22Codcom%22%3D8311" u="1"/>
        <s v="https://analytics.zoho.com/open-view/2395394000008136598?ZOHO_CRITERIA=%22Localiza_CL_Poblacion%22.%22Codcom%22%3D4302" u="1"/>
        <s v="https://analytics.zoho.com/open-view/2395394000008136598?ZOHO_CRITERIA=%22Localiza_CL_Poblacion%22.%22Codcom%22%3D8311" u="1"/>
        <s v="https://analytics.zoho.com/open-view/2395394000008137967?ZOHO_CRITERIA=%22Localiza_CL_Poblacion%22.%22Codcom%22%3D4302" u="1"/>
        <s v="https://analytics.zoho.com/open-view/2395394000008137967?ZOHO_CRITERIA=%22Localiza_CL_Poblacion%22.%22Codcom%22%3D8311" u="1"/>
        <s v="https://analytics.zoho.com/open-view/2395394000008153647?ZOHO_CRITERIA=%22Localiza_CL_Poblacion%22.%22Codcom%22%3D4302" u="1"/>
        <s v="https://analytics.zoho.com/open-view/2395394000008153647?ZOHO_CRITERIA=%22Localiza_CL_Poblacion%22.%22Codcom%22%3D8311" u="1"/>
        <s v="https://analytics.zoho.com/open-view/2395394000008155038?ZOHO_CRITERIA=%22Localiza_CL_Poblacion%22.%22Codcom%22%3D4302" u="1"/>
        <s v="https://analytics.zoho.com/open-view/2395394000008155038?ZOHO_CRITERIA=%22Localiza_CL_Poblacion%22.%22Codcom%22%3D8311" u="1"/>
        <s v="https://analytics.zoho.com/open-view/2395394000008156433?ZOHO_CRITERIA=%22Localiza_CL_Poblacion%22.%22Codcom%22%3D4302" u="1"/>
        <s v="https://analytics.zoho.com/open-view/2395394000008156433?ZOHO_CRITERIA=%22Localiza_CL_Poblacion%22.%22Codcom%22%3D8311" u="1"/>
        <s v="https://analytics.zoho.com/open-view/2395394000008157701?ZOHO_CRITERIA=%22Localiza_CL_Poblacion%22.%22Codcom%22%3D4302" u="1"/>
        <s v="https://analytics.zoho.com/open-view/2395394000008157701?ZOHO_CRITERIA=%22Localiza_CL_Poblacion%22.%22Codcom%22%3D8311" u="1"/>
        <s v="https://analytics.zoho.com/open-view/2395394000008132313?ZOHO_CRITERIA=%22Localiza_CL_Poblacion%22.%22Codcom%22%3D3102" u="1"/>
        <s v="https://analytics.zoho.com/open-view/2395394000008134446?ZOHO_CRITERIA=%22Localiza_CL_Poblacion%22.%22Codcom%22%3D3102" u="1"/>
        <s v="https://analytics.zoho.com/open-view/2395394000008136598?ZOHO_CRITERIA=%22Localiza_CL_Poblacion%22.%22Codcom%22%3D3102" u="1"/>
        <s v="https://analytics.zoho.com/open-view/2395394000008137967?ZOHO_CRITERIA=%22Localiza_CL_Poblacion%22.%22Codcom%22%3D3102" u="1"/>
        <s v="https://analytics.zoho.com/open-view/2395394000008153647?ZOHO_CRITERIA=%22Localiza_CL_Poblacion%22.%22Codcom%22%3D3102" u="1"/>
        <s v="https://analytics.zoho.com/open-view/2395394000008155038?ZOHO_CRITERIA=%22Localiza_CL_Poblacion%22.%22Codcom%22%3D3102" u="1"/>
        <s v="https://analytics.zoho.com/open-view/2395394000008156433?ZOHO_CRITERIA=%22Localiza_CL_Poblacion%22.%22Codcom%22%3D3102" u="1"/>
        <s v="https://analytics.zoho.com/open-view/2395394000008157701?ZOHO_CRITERIA=%22Localiza_CL_Poblacion%22.%22Codcom%22%3D3102" u="1"/>
        <s v="https://analytics.zoho.com/open-view/2395394000008132313?ZOHO_CRITERIA=%22Localiza_CL_Poblacion%22.%22Codcom%22%3D9101" u="1"/>
        <s v="https://analytics.zoho.com/open-view/2395394000008134446?ZOHO_CRITERIA=%22Localiza_CL_Poblacion%22.%22Codcom%22%3D9101" u="1"/>
        <s v="https://analytics.zoho.com/open-view/2395394000008136598?ZOHO_CRITERIA=%22Localiza_CL_Poblacion%22.%22Codcom%22%3D9101" u="1"/>
        <s v="https://analytics.zoho.com/open-view/2395394000008137967?ZOHO_CRITERIA=%22Localiza_CL_Poblacion%22.%22Codcom%22%3D9101" u="1"/>
        <s v="https://analytics.zoho.com/open-view/2395394000008153647?ZOHO_CRITERIA=%22Localiza_CL_Poblacion%22.%22Codcom%22%3D9101" u="1"/>
        <s v="https://analytics.zoho.com/open-view/2395394000008155038?ZOHO_CRITERIA=%22Localiza_CL_Poblacion%22.%22Codcom%22%3D9101" u="1"/>
        <s v="https://analytics.zoho.com/open-view/2395394000008156433?ZOHO_CRITERIA=%22Localiza_CL_Poblacion%22.%22Codcom%22%3D9101" u="1"/>
        <s v="https://analytics.zoho.com/open-view/2395394000008157701?ZOHO_CRITERIA=%22Localiza_CL_Poblacion%22.%22Codcom%22%3D9101" u="1"/>
        <s v="https://analytics.zoho.com/open-view/2395394000008132313?ZOHO_CRITERIA=%22Localiza_CL_Poblacion%22.%22Codcom%22%3D6302" u="1"/>
        <s v="https://analytics.zoho.com/open-view/2395394000008134446?ZOHO_CRITERIA=%22Localiza_CL_Poblacion%22.%22Codcom%22%3D6302" u="1"/>
        <s v="https://analytics.zoho.com/open-view/2395394000008136598?ZOHO_CRITERIA=%22Localiza_CL_Poblacion%22.%22Codcom%22%3D6302" u="1"/>
        <s v="https://analytics.zoho.com/open-view/2395394000008137967?ZOHO_CRITERIA=%22Localiza_CL_Poblacion%22.%22Codcom%22%3D6302" u="1"/>
        <s v="https://analytics.zoho.com/open-view/2395394000008153647?ZOHO_CRITERIA=%22Localiza_CL_Poblacion%22.%22Codcom%22%3D6302" u="1"/>
        <s v="https://analytics.zoho.com/open-view/2395394000008155038?ZOHO_CRITERIA=%22Localiza_CL_Poblacion%22.%22Codcom%22%3D6302" u="1"/>
        <s v="https://analytics.zoho.com/open-view/2395394000008156433?ZOHO_CRITERIA=%22Localiza_CL_Poblacion%22.%22Codcom%22%3D6302" u="1"/>
        <s v="https://analytics.zoho.com/open-view/2395394000008157701?ZOHO_CRITERIA=%22Localiza_CL_Poblacion%22.%22Codcom%22%3D6302" u="1"/>
        <s v="https://analytics.zoho.com/open-view/2395394000008132313?ZOHO_CRITERIA=%22Localiza_CL_Poblacion%22.%22Codcom%22%3D5102" u="1"/>
        <s v="https://analytics.zoho.com/open-view/2395394000008132313?ZOHO_CRITERIA=%22Localiza_CL_Poblacion%22.%22Codcom%22%3D9111" u="1"/>
        <s v="https://analytics.zoho.com/open-view/2395394000008134446?ZOHO_CRITERIA=%22Localiza_CL_Poblacion%22.%22Codcom%22%3D5102" u="1"/>
        <s v="https://analytics.zoho.com/open-view/2395394000008134446?ZOHO_CRITERIA=%22Localiza_CL_Poblacion%22.%22Codcom%22%3D9111" u="1"/>
        <s v="https://analytics.zoho.com/open-view/2395394000008136598?ZOHO_CRITERIA=%22Localiza_CL_Poblacion%22.%22Codcom%22%3D5102" u="1"/>
        <s v="https://analytics.zoho.com/open-view/2395394000008136598?ZOHO_CRITERIA=%22Localiza_CL_Poblacion%22.%22Codcom%22%3D9111" u="1"/>
        <s v="https://analytics.zoho.com/open-view/2395394000008137967?ZOHO_CRITERIA=%22Localiza_CL_Poblacion%22.%22Codcom%22%3D5102" u="1"/>
        <s v="https://analytics.zoho.com/open-view/2395394000008137967?ZOHO_CRITERIA=%22Localiza_CL_Poblacion%22.%22Codcom%22%3D9111" u="1"/>
        <s v="https://analytics.zoho.com/open-view/2395394000008153647?ZOHO_CRITERIA=%22Localiza_CL_Poblacion%22.%22Codcom%22%3D5102" u="1"/>
        <s v="https://analytics.zoho.com/open-view/2395394000008153647?ZOHO_CRITERIA=%22Localiza_CL_Poblacion%22.%22Codcom%22%3D9111" u="1"/>
        <s v="https://analytics.zoho.com/open-view/2395394000008155038?ZOHO_CRITERIA=%22Localiza_CL_Poblacion%22.%22Codcom%22%3D5102" u="1"/>
        <s v="https://analytics.zoho.com/open-view/2395394000008155038?ZOHO_CRITERIA=%22Localiza_CL_Poblacion%22.%22Codcom%22%3D9111" u="1"/>
        <s v="https://analytics.zoho.com/open-view/2395394000008156433?ZOHO_CRITERIA=%22Localiza_CL_Poblacion%22.%22Codcom%22%3D5102" u="1"/>
        <s v="https://analytics.zoho.com/open-view/2395394000008156433?ZOHO_CRITERIA=%22Localiza_CL_Poblacion%22.%22Codcom%22%3D9111" u="1"/>
        <s v="https://analytics.zoho.com/open-view/2395394000008157701?ZOHO_CRITERIA=%22Localiza_CL_Poblacion%22.%22Codcom%22%3D5102" u="1"/>
        <s v="https://analytics.zoho.com/open-view/2395394000008157701?ZOHO_CRITERIA=%22Localiza_CL_Poblacion%22.%22Codcom%22%3D9111" u="1"/>
        <s v="https://analytics.zoho.com/open-view/2395394000008132313?ZOHO_CRITERIA=%22Localiza_CL_Poblacion%22.%22Codcom%22%3D9121" u="1"/>
        <s v="https://analytics.zoho.com/open-view/2395394000008134446?ZOHO_CRITERIA=%22Localiza_CL_Poblacion%22.%22Codcom%22%3D9121" u="1"/>
        <s v="https://analytics.zoho.com/open-view/2395394000008136598?ZOHO_CRITERIA=%22Localiza_CL_Poblacion%22.%22Codcom%22%3D9121" u="1"/>
        <s v="https://analytics.zoho.com/open-view/2395394000008137967?ZOHO_CRITERIA=%22Localiza_CL_Poblacion%22.%22Codcom%22%3D9121" u="1"/>
        <s v="https://analytics.zoho.com/open-view/2395394000008153647?ZOHO_CRITERIA=%22Localiza_CL_Poblacion%22.%22Codcom%22%3D9121" u="1"/>
        <s v="https://analytics.zoho.com/open-view/2395394000008155038?ZOHO_CRITERIA=%22Localiza_CL_Poblacion%22.%22Codcom%22%3D9121" u="1"/>
        <s v="https://analytics.zoho.com/open-view/2395394000008156433?ZOHO_CRITERIA=%22Localiza_CL_Poblacion%22.%22Codcom%22%3D9121" u="1"/>
        <s v="https://analytics.zoho.com/open-view/2395394000008157701?ZOHO_CRITERIA=%22Localiza_CL_Poblacion%22.%22Codcom%22%3D9121" u="1"/>
        <s v="https://analytics.zoho.com/open-view/2395394000008132313?ZOHO_CRITERIA=%22Localiza_CL_Poblacion%22.%22Codcom%22%3D14101" u="1"/>
        <s v="https://analytics.zoho.com/open-view/2395394000008134446?ZOHO_CRITERIA=%22Localiza_CL_Poblacion%22.%22Codcom%22%3D14101" u="1"/>
        <s v="https://analytics.zoho.com/open-view/2395394000008136598?ZOHO_CRITERIA=%22Localiza_CL_Poblacion%22.%22Codcom%22%3D14101" u="1"/>
        <s v="https://analytics.zoho.com/open-view/2395394000008137967?ZOHO_CRITERIA=%22Localiza_CL_Poblacion%22.%22Codcom%22%3D14101" u="1"/>
        <s v="https://analytics.zoho.com/open-view/2395394000008153647?ZOHO_CRITERIA=%22Localiza_CL_Poblacion%22.%22Codcom%22%3D14101" u="1"/>
        <s v="https://analytics.zoho.com/open-view/2395394000008155038?ZOHO_CRITERIA=%22Localiza_CL_Poblacion%22.%22Codcom%22%3D14101" u="1"/>
        <s v="https://analytics.zoho.com/open-view/2395394000008156433?ZOHO_CRITERIA=%22Localiza_CL_Poblacion%22.%22Codcom%22%3D14101" u="1"/>
        <s v="https://analytics.zoho.com/open-view/2395394000008157701?ZOHO_CRITERIA=%22Localiza_CL_Poblacion%22.%22Codcom%22%3D14101" u="1"/>
        <s v="https://analytics.zoho.com/open-view/2395394000008132313?ZOHO_CRITERIA=%22Localiza_CL_Poblacion%22.%22Codcom%22%3D14201" u="1"/>
        <s v="https://analytics.zoho.com/open-view/2395394000008134446?ZOHO_CRITERIA=%22Localiza_CL_Poblacion%22.%22Codcom%22%3D14201" u="1"/>
        <s v="https://analytics.zoho.com/open-view/2395394000008136598?ZOHO_CRITERIA=%22Localiza_CL_Poblacion%22.%22Codcom%22%3D14201" u="1"/>
        <s v="https://analytics.zoho.com/open-view/2395394000008137967?ZOHO_CRITERIA=%22Localiza_CL_Poblacion%22.%22Codcom%22%3D14201" u="1"/>
        <s v="https://analytics.zoho.com/open-view/2395394000008153647?ZOHO_CRITERIA=%22Localiza_CL_Poblacion%22.%22Codcom%22%3D14201" u="1"/>
        <s v="https://analytics.zoho.com/open-view/2395394000008155038?ZOHO_CRITERIA=%22Localiza_CL_Poblacion%22.%22Codcom%22%3D14201" u="1"/>
        <s v="https://analytics.zoho.com/open-view/2395394000008156433?ZOHO_CRITERIA=%22Localiza_CL_Poblacion%22.%22Codcom%22%3D14201" u="1"/>
        <s v="https://analytics.zoho.com/open-view/2395394000008157701?ZOHO_CRITERIA=%22Localiza_CL_Poblacion%22.%22Codcom%22%3D14201" u="1"/>
        <s v="https://analytics.zoho.com/open-view/2395394000008132313?ZOHO_CRITERIA=%22Localiza_CL_Poblacion%22.%22Codcom%22%3D8302" u="1"/>
        <s v="https://analytics.zoho.com/open-view/2395394000008134446?ZOHO_CRITERIA=%22Localiza_CL_Poblacion%22.%22Codcom%22%3D8302" u="1"/>
        <s v="https://analytics.zoho.com/open-view/2395394000008136598?ZOHO_CRITERIA=%22Localiza_CL_Poblacion%22.%22Codcom%22%3D8302" u="1"/>
        <s v="https://analytics.zoho.com/open-view/2395394000008137967?ZOHO_CRITERIA=%22Localiza_CL_Poblacion%22.%22Codcom%22%3D8302" u="1"/>
        <s v="https://analytics.zoho.com/open-view/2395394000008153647?ZOHO_CRITERIA=%22Localiza_CL_Poblacion%22.%22Codcom%22%3D8302" u="1"/>
        <s v="https://analytics.zoho.com/open-view/2395394000008155038?ZOHO_CRITERIA=%22Localiza_CL_Poblacion%22.%22Codcom%22%3D8302" u="1"/>
        <s v="https://analytics.zoho.com/open-view/2395394000008156433?ZOHO_CRITERIA=%22Localiza_CL_Poblacion%22.%22Codcom%22%3D8302" u="1"/>
        <s v="https://analytics.zoho.com/open-view/2395394000008157701?ZOHO_CRITERIA=%22Localiza_CL_Poblacion%22.%22Codcom%22%3D8302" u="1"/>
        <s v="https://analytics.zoho.com/open-view/2395394000008132313?ZOHO_CRITERIA=%22Localiza_CL_Poblacion%22.%22Codcom%22%3D5503" u="1"/>
        <s v="https://analytics.zoho.com/open-view/2395394000008132313?ZOHO_CRITERIA=%22Localiza_CL_Poblacion%22.%22Codcom%22%3D7102" u="1"/>
        <s v="https://analytics.zoho.com/open-view/2395394000008134446?ZOHO_CRITERIA=%22Localiza_CL_Poblacion%22.%22Codcom%22%3D5503" u="1"/>
        <s v="https://analytics.zoho.com/open-view/2395394000008134446?ZOHO_CRITERIA=%22Localiza_CL_Poblacion%22.%22Codcom%22%3D7102" u="1"/>
        <s v="https://analytics.zoho.com/open-view/2395394000008136598?ZOHO_CRITERIA=%22Localiza_CL_Poblacion%22.%22Codcom%22%3D5503" u="1"/>
        <s v="https://analytics.zoho.com/open-view/2395394000008136598?ZOHO_CRITERIA=%22Localiza_CL_Poblacion%22.%22Codcom%22%3D7102" u="1"/>
        <s v="https://analytics.zoho.com/open-view/2395394000008137967?ZOHO_CRITERIA=%22Localiza_CL_Poblacion%22.%22Codcom%22%3D5503" u="1"/>
        <s v="https://analytics.zoho.com/open-view/2395394000008137967?ZOHO_CRITERIA=%22Localiza_CL_Poblacion%22.%22Codcom%22%3D7102" u="1"/>
        <s v="https://analytics.zoho.com/open-view/2395394000008153647?ZOHO_CRITERIA=%22Localiza_CL_Poblacion%22.%22Codcom%22%3D5503" u="1"/>
        <s v="https://analytics.zoho.com/open-view/2395394000008153647?ZOHO_CRITERIA=%22Localiza_CL_Poblacion%22.%22Codcom%22%3D7102" u="1"/>
        <s v="https://analytics.zoho.com/open-view/2395394000008155038?ZOHO_CRITERIA=%22Localiza_CL_Poblacion%22.%22Codcom%22%3D5503" u="1"/>
        <s v="https://analytics.zoho.com/open-view/2395394000008155038?ZOHO_CRITERIA=%22Localiza_CL_Poblacion%22.%22Codcom%22%3D7102" u="1"/>
        <s v="https://analytics.zoho.com/open-view/2395394000008156433?ZOHO_CRITERIA=%22Localiza_CL_Poblacion%22.%22Codcom%22%3D5503" u="1"/>
        <s v="https://analytics.zoho.com/open-view/2395394000008156433?ZOHO_CRITERIA=%22Localiza_CL_Poblacion%22.%22Codcom%22%3D7102" u="1"/>
        <s v="https://analytics.zoho.com/open-view/2395394000008157701?ZOHO_CRITERIA=%22Localiza_CL_Poblacion%22.%22Codcom%22%3D5503" u="1"/>
        <s v="https://analytics.zoho.com/open-view/2395394000008157701?ZOHO_CRITERIA=%22Localiza_CL_Poblacion%22.%22Codcom%22%3D7102" u="1"/>
        <s v="https://analytics.zoho.com/open-view/2395394000008132313?ZOHO_CRITERIA=%22Localiza_CL_Poblacion%22.%22Codcom%22%3D4303" u="1"/>
        <s v="https://analytics.zoho.com/open-view/2395394000008132313?ZOHO_CRITERIA=%22Localiza_CL_Poblacion%22.%22Codcom%22%3D8312" u="1"/>
        <s v="https://analytics.zoho.com/open-view/2395394000008134446?ZOHO_CRITERIA=%22Localiza_CL_Poblacion%22.%22Codcom%22%3D4303" u="1"/>
        <s v="https://analytics.zoho.com/open-view/2395394000008134446?ZOHO_CRITERIA=%22Localiza_CL_Poblacion%22.%22Codcom%22%3D8312" u="1"/>
        <s v="https://analytics.zoho.com/open-view/2395394000008136598?ZOHO_CRITERIA=%22Localiza_CL_Poblacion%22.%22Codcom%22%3D4303" u="1"/>
        <s v="https://analytics.zoho.com/open-view/2395394000008136598?ZOHO_CRITERIA=%22Localiza_CL_Poblacion%22.%22Codcom%22%3D8312" u="1"/>
        <s v="https://analytics.zoho.com/open-view/2395394000008137967?ZOHO_CRITERIA=%22Localiza_CL_Poblacion%22.%22Codcom%22%3D4303" u="1"/>
        <s v="https://analytics.zoho.com/open-view/2395394000008137967?ZOHO_CRITERIA=%22Localiza_CL_Poblacion%22.%22Codcom%22%3D8312" u="1"/>
        <s v="https://analytics.zoho.com/open-view/2395394000008153647?ZOHO_CRITERIA=%22Localiza_CL_Poblacion%22.%22Codcom%22%3D4303" u="1"/>
        <s v="https://analytics.zoho.com/open-view/2395394000008153647?ZOHO_CRITERIA=%22Localiza_CL_Poblacion%22.%22Codcom%22%3D8312" u="1"/>
        <s v="https://analytics.zoho.com/open-view/2395394000008155038?ZOHO_CRITERIA=%22Localiza_CL_Poblacion%22.%22Codcom%22%3D4303" u="1"/>
        <s v="https://analytics.zoho.com/open-view/2395394000008155038?ZOHO_CRITERIA=%22Localiza_CL_Poblacion%22.%22Codcom%22%3D8312" u="1"/>
        <s v="https://analytics.zoho.com/open-view/2395394000008156433?ZOHO_CRITERIA=%22Localiza_CL_Poblacion%22.%22Codcom%22%3D4303" u="1"/>
        <s v="https://analytics.zoho.com/open-view/2395394000008156433?ZOHO_CRITERIA=%22Localiza_CL_Poblacion%22.%22Codcom%22%3D8312" u="1"/>
        <s v="https://analytics.zoho.com/open-view/2395394000008157701?ZOHO_CRITERIA=%22Localiza_CL_Poblacion%22.%22Codcom%22%3D4303" u="1"/>
        <s v="https://analytics.zoho.com/open-view/2395394000008157701?ZOHO_CRITERIA=%22Localiza_CL_Poblacion%22.%22Codcom%22%3D8312" u="1"/>
        <s v="https://analytics.zoho.com/open-view/2395394000008132313?ZOHO_CRITERIA=%22Localiza_CL_Poblacion%22.%22Codcom%22%3D3103" u="1"/>
        <s v="https://analytics.zoho.com/open-view/2395394000008134446?ZOHO_CRITERIA=%22Localiza_CL_Poblacion%22.%22Codcom%22%3D3103" u="1"/>
        <s v="https://analytics.zoho.com/open-view/2395394000008136598?ZOHO_CRITERIA=%22Localiza_CL_Poblacion%22.%22Codcom%22%3D3103" u="1"/>
        <s v="https://analytics.zoho.com/open-view/2395394000008137967?ZOHO_CRITERIA=%22Localiza_CL_Poblacion%22.%22Codcom%22%3D3103" u="1"/>
        <s v="https://analytics.zoho.com/open-view/2395394000008153647?ZOHO_CRITERIA=%22Localiza_CL_Poblacion%22.%22Codcom%22%3D3103" u="1"/>
        <s v="https://analytics.zoho.com/open-view/2395394000008155038?ZOHO_CRITERIA=%22Localiza_CL_Poblacion%22.%22Codcom%22%3D3103" u="1"/>
        <s v="https://analytics.zoho.com/open-view/2395394000008156433?ZOHO_CRITERIA=%22Localiza_CL_Poblacion%22.%22Codcom%22%3D3103" u="1"/>
        <s v="https://analytics.zoho.com/open-view/2395394000008157701?ZOHO_CRITERIA=%22Localiza_CL_Poblacion%22.%22Codcom%22%3D3103" u="1"/>
        <s v="https://analytics.zoho.com/open-view/2395394000008132313?ZOHO_CRITERIA=%22Localiza_CL_Poblacion%22.%22Codcom%22%3D14102" u="1"/>
        <s v="https://analytics.zoho.com/open-view/2395394000008134446?ZOHO_CRITERIA=%22Localiza_CL_Poblacion%22.%22Codcom%22%3D14102" u="1"/>
        <s v="https://analytics.zoho.com/open-view/2395394000008136598?ZOHO_CRITERIA=%22Localiza_CL_Poblacion%22.%22Codcom%22%3D14102" u="1"/>
        <s v="https://analytics.zoho.com/open-view/2395394000008137967?ZOHO_CRITERIA=%22Localiza_CL_Poblacion%22.%22Codcom%22%3D14102" u="1"/>
        <s v="https://analytics.zoho.com/open-view/2395394000008153647?ZOHO_CRITERIA=%22Localiza_CL_Poblacion%22.%22Codcom%22%3D14102" u="1"/>
        <s v="https://analytics.zoho.com/open-view/2395394000008155038?ZOHO_CRITERIA=%22Localiza_CL_Poblacion%22.%22Codcom%22%3D14102" u="1"/>
        <s v="https://analytics.zoho.com/open-view/2395394000008156433?ZOHO_CRITERIA=%22Localiza_CL_Poblacion%22.%22Codcom%22%3D14102" u="1"/>
        <s v="https://analytics.zoho.com/open-view/2395394000008157701?ZOHO_CRITERIA=%22Localiza_CL_Poblacion%22.%22Codcom%22%3D14102" u="1"/>
        <s v="https://analytics.zoho.com/open-view/2395394000008132313?ZOHO_CRITERIA=%22Localiza_CL_Poblacion%22.%22Codcom%22%3D10101" u="1"/>
        <s v="https://analytics.zoho.com/open-view/2395394000008132313?ZOHO_CRITERIA=%22Localiza_CL_Poblacion%22.%22Codcom%22%3D14202" u="1"/>
        <s v="https://analytics.zoho.com/open-view/2395394000008134446?ZOHO_CRITERIA=%22Localiza_CL_Poblacion%22.%22Codcom%22%3D10101" u="1"/>
        <s v="https://analytics.zoho.com/open-view/2395394000008134446?ZOHO_CRITERIA=%22Localiza_CL_Poblacion%22.%22Codcom%22%3D14202" u="1"/>
        <s v="https://analytics.zoho.com/open-view/2395394000008136598?ZOHO_CRITERIA=%22Localiza_CL_Poblacion%22.%22Codcom%22%3D10101" u="1"/>
        <s v="https://analytics.zoho.com/open-view/2395394000008136598?ZOHO_CRITERIA=%22Localiza_CL_Poblacion%22.%22Codcom%22%3D14202" u="1"/>
        <s v="https://analytics.zoho.com/open-view/2395394000008137967?ZOHO_CRITERIA=%22Localiza_CL_Poblacion%22.%22Codcom%22%3D10101" u="1"/>
        <s v="https://analytics.zoho.com/open-view/2395394000008137967?ZOHO_CRITERIA=%22Localiza_CL_Poblacion%22.%22Codcom%22%3D14202" u="1"/>
        <s v="https://analytics.zoho.com/open-view/2395394000008153647?ZOHO_CRITERIA=%22Localiza_CL_Poblacion%22.%22Codcom%22%3D10101" u="1"/>
        <s v="https://analytics.zoho.com/open-view/2395394000008153647?ZOHO_CRITERIA=%22Localiza_CL_Poblacion%22.%22Codcom%22%3D14202" u="1"/>
        <s v="https://analytics.zoho.com/open-view/2395394000008155038?ZOHO_CRITERIA=%22Localiza_CL_Poblacion%22.%22Codcom%22%3D10101" u="1"/>
        <s v="https://analytics.zoho.com/open-view/2395394000008155038?ZOHO_CRITERIA=%22Localiza_CL_Poblacion%22.%22Codcom%22%3D14202" u="1"/>
        <s v="https://analytics.zoho.com/open-view/2395394000008156433?ZOHO_CRITERIA=%22Localiza_CL_Poblacion%22.%22Codcom%22%3D10101" u="1"/>
        <s v="https://analytics.zoho.com/open-view/2395394000008156433?ZOHO_CRITERIA=%22Localiza_CL_Poblacion%22.%22Codcom%22%3D14202" u="1"/>
        <s v="https://analytics.zoho.com/open-view/2395394000008157701?ZOHO_CRITERIA=%22Localiza_CL_Poblacion%22.%22Codcom%22%3D10101" u="1"/>
        <s v="https://analytics.zoho.com/open-view/2395394000008157701?ZOHO_CRITERIA=%22Localiza_CL_Poblacion%22.%22Codcom%22%3D14202" u="1"/>
        <s v="https://analytics.zoho.com/open-view/2395394000008132313?ZOHO_CRITERIA=%22Localiza_CL_Poblacion%22.%22Codcom%22%3D10201" u="1"/>
        <s v="https://analytics.zoho.com/open-view/2395394000008134446?ZOHO_CRITERIA=%22Localiza_CL_Poblacion%22.%22Codcom%22%3D10201" u="1"/>
        <s v="https://analytics.zoho.com/open-view/2395394000008136598?ZOHO_CRITERIA=%22Localiza_CL_Poblacion%22.%22Codcom%22%3D10201" u="1"/>
        <s v="https://analytics.zoho.com/open-view/2395394000008137967?ZOHO_CRITERIA=%22Localiza_CL_Poblacion%22.%22Codcom%22%3D10201" u="1"/>
        <s v="https://analytics.zoho.com/open-view/2395394000008153647?ZOHO_CRITERIA=%22Localiza_CL_Poblacion%22.%22Codcom%22%3D10201" u="1"/>
        <s v="https://analytics.zoho.com/open-view/2395394000008155038?ZOHO_CRITERIA=%22Localiza_CL_Poblacion%22.%22Codcom%22%3D10201" u="1"/>
        <s v="https://analytics.zoho.com/open-view/2395394000008156433?ZOHO_CRITERIA=%22Localiza_CL_Poblacion%22.%22Codcom%22%3D10201" u="1"/>
        <s v="https://analytics.zoho.com/open-view/2395394000008157701?ZOHO_CRITERIA=%22Localiza_CL_Poblacion%22.%22Codcom%22%3D10201" u="1"/>
        <s v="https://analytics.zoho.com/open-view/2395394000008132313?ZOHO_CRITERIA=%22Localiza_CL_Poblacion%22.%22Codcom%22%3D10301" u="1"/>
        <s v="https://analytics.zoho.com/open-view/2395394000008134446?ZOHO_CRITERIA=%22Localiza_CL_Poblacion%22.%22Codcom%22%3D10301" u="1"/>
        <s v="https://analytics.zoho.com/open-view/2395394000008136598?ZOHO_CRITERIA=%22Localiza_CL_Poblacion%22.%22Codcom%22%3D10301" u="1"/>
        <s v="https://analytics.zoho.com/open-view/2395394000008137967?ZOHO_CRITERIA=%22Localiza_CL_Poblacion%22.%22Codcom%22%3D10301" u="1"/>
        <s v="https://analytics.zoho.com/open-view/2395394000008153647?ZOHO_CRITERIA=%22Localiza_CL_Poblacion%22.%22Codcom%22%3D10301" u="1"/>
        <s v="https://analytics.zoho.com/open-view/2395394000008155038?ZOHO_CRITERIA=%22Localiza_CL_Poblacion%22.%22Codcom%22%3D10301" u="1"/>
        <s v="https://analytics.zoho.com/open-view/2395394000008156433?ZOHO_CRITERIA=%22Localiza_CL_Poblacion%22.%22Codcom%22%3D10301" u="1"/>
        <s v="https://analytics.zoho.com/open-view/2395394000008157701?ZOHO_CRITERIA=%22Localiza_CL_Poblacion%22.%22Codcom%22%3D10301" u="1"/>
        <s v="https://analytics.zoho.com/open-view/2395394000008132313?ZOHO_CRITERIA=%22Localiza_CL_Poblacion%22.%22Codcom%22%3D10401" u="1"/>
        <s v="https://analytics.zoho.com/open-view/2395394000008134446?ZOHO_CRITERIA=%22Localiza_CL_Poblacion%22.%22Codcom%22%3D10401" u="1"/>
        <s v="https://analytics.zoho.com/open-view/2395394000008136598?ZOHO_CRITERIA=%22Localiza_CL_Poblacion%22.%22Codcom%22%3D10401" u="1"/>
        <s v="https://analytics.zoho.com/open-view/2395394000008137967?ZOHO_CRITERIA=%22Localiza_CL_Poblacion%22.%22Codcom%22%3D10401" u="1"/>
        <s v="https://analytics.zoho.com/open-view/2395394000008153647?ZOHO_CRITERIA=%22Localiza_CL_Poblacion%22.%22Codcom%22%3D10401" u="1"/>
        <s v="https://analytics.zoho.com/open-view/2395394000008155038?ZOHO_CRITERIA=%22Localiza_CL_Poblacion%22.%22Codcom%22%3D10401" u="1"/>
        <s v="https://analytics.zoho.com/open-view/2395394000008156433?ZOHO_CRITERIA=%22Localiza_CL_Poblacion%22.%22Codcom%22%3D10401" u="1"/>
        <s v="https://analytics.zoho.com/open-view/2395394000008157701?ZOHO_CRITERIA=%22Localiza_CL_Poblacion%22.%22Codcom%22%3D10401" u="1"/>
        <s v="https://analytics.zoho.com/open-view/2395394000008132313?ZOHO_CRITERIA=%22Localiza_CL_Poblacion%22.%22Codcom%22%3D9102" u="1"/>
        <s v="https://analytics.zoho.com/open-view/2395394000008134446?ZOHO_CRITERIA=%22Localiza_CL_Poblacion%22.%22Codcom%22%3D9102" u="1"/>
        <s v="https://analytics.zoho.com/open-view/2395394000008136598?ZOHO_CRITERIA=%22Localiza_CL_Poblacion%22.%22Codcom%22%3D9102" u="1"/>
        <s v="https://analytics.zoho.com/open-view/2395394000008137967?ZOHO_CRITERIA=%22Localiza_CL_Poblacion%22.%22Codcom%22%3D9102" u="1"/>
        <s v="https://analytics.zoho.com/open-view/2395394000008153647?ZOHO_CRITERIA=%22Localiza_CL_Poblacion%22.%22Codcom%22%3D9102" u="1"/>
        <s v="https://analytics.zoho.com/open-view/2395394000008155038?ZOHO_CRITERIA=%22Localiza_CL_Poblacion%22.%22Codcom%22%3D9102" u="1"/>
        <s v="https://analytics.zoho.com/open-view/2395394000008156433?ZOHO_CRITERIA=%22Localiza_CL_Poblacion%22.%22Codcom%22%3D9102" u="1"/>
        <s v="https://analytics.zoho.com/open-view/2395394000008157701?ZOHO_CRITERIA=%22Localiza_CL_Poblacion%22.%22Codcom%22%3D9102" u="1"/>
        <s v="https://analytics.zoho.com/open-view/2395394000008132313?ZOHO_CRITERIA=%22Localiza_CL_Poblacion%22.%22Codcom%22%3D6303" u="1"/>
        <s v="https://analytics.zoho.com/open-view/2395394000008134446?ZOHO_CRITERIA=%22Localiza_CL_Poblacion%22.%22Codcom%22%3D6303" u="1"/>
        <s v="https://analytics.zoho.com/open-view/2395394000008136598?ZOHO_CRITERIA=%22Localiza_CL_Poblacion%22.%22Codcom%22%3D6303" u="1"/>
        <s v="https://analytics.zoho.com/open-view/2395394000008137967?ZOHO_CRITERIA=%22Localiza_CL_Poblacion%22.%22Codcom%22%3D6303" u="1"/>
        <s v="https://analytics.zoho.com/open-view/2395394000008153647?ZOHO_CRITERIA=%22Localiza_CL_Poblacion%22.%22Codcom%22%3D6303" u="1"/>
        <s v="https://analytics.zoho.com/open-view/2395394000008155038?ZOHO_CRITERIA=%22Localiza_CL_Poblacion%22.%22Codcom%22%3D6303" u="1"/>
        <s v="https://analytics.zoho.com/open-view/2395394000008156433?ZOHO_CRITERIA=%22Localiza_CL_Poblacion%22.%22Codcom%22%3D6303" u="1"/>
        <s v="https://analytics.zoho.com/open-view/2395394000008157701?ZOHO_CRITERIA=%22Localiza_CL_Poblacion%22.%22Codcom%22%3D6303" u="1"/>
        <s v="https://analytics.zoho.com/open-view/2395394000008132313?ZOHO_CRITERIA=%22Localiza_CL_Poblacion%22.%22Codcom%22%3D5103" u="1"/>
        <s v="https://analytics.zoho.com/open-view/2395394000008132313?ZOHO_CRITERIA=%22Localiza_CL_Poblacion%22.%22Codcom%22%3D9112" u="1"/>
        <s v="https://analytics.zoho.com/open-view/2395394000008134446?ZOHO_CRITERIA=%22Localiza_CL_Poblacion%22.%22Codcom%22%3D5103" u="1"/>
        <s v="https://analytics.zoho.com/open-view/2395394000008134446?ZOHO_CRITERIA=%22Localiza_CL_Poblacion%22.%22Codcom%22%3D9112" u="1"/>
        <s v="https://analytics.zoho.com/open-view/2395394000008136598?ZOHO_CRITERIA=%22Localiza_CL_Poblacion%22.%22Codcom%22%3D5103" u="1"/>
        <s v="https://analytics.zoho.com/open-view/2395394000008136598?ZOHO_CRITERIA=%22Localiza_CL_Poblacion%22.%22Codcom%22%3D9112" u="1"/>
        <s v="https://analytics.zoho.com/open-view/2395394000008137967?ZOHO_CRITERIA=%22Localiza_CL_Poblacion%22.%22Codcom%22%3D5103" u="1"/>
        <s v="https://analytics.zoho.com/open-view/2395394000008137967?ZOHO_CRITERIA=%22Localiza_CL_Poblacion%22.%22Codcom%22%3D9112" u="1"/>
        <s v="https://analytics.zoho.com/open-view/2395394000008153647?ZOHO_CRITERIA=%22Localiza_CL_Poblacion%22.%22Codcom%22%3D5103" u="1"/>
        <s v="https://analytics.zoho.com/open-view/2395394000008153647?ZOHO_CRITERIA=%22Localiza_CL_Poblacion%22.%22Codcom%22%3D9112" u="1"/>
        <s v="https://analytics.zoho.com/open-view/2395394000008155038?ZOHO_CRITERIA=%22Localiza_CL_Poblacion%22.%22Codcom%22%3D5103" u="1"/>
        <s v="https://analytics.zoho.com/open-view/2395394000008155038?ZOHO_CRITERIA=%22Localiza_CL_Poblacion%22.%22Codcom%22%3D9112" u="1"/>
        <s v="https://analytics.zoho.com/open-view/2395394000008156433?ZOHO_CRITERIA=%22Localiza_CL_Poblacion%22.%22Codcom%22%3D5103" u="1"/>
        <s v="https://analytics.zoho.com/open-view/2395394000008156433?ZOHO_CRITERIA=%22Localiza_CL_Poblacion%22.%22Codcom%22%3D9112" u="1"/>
        <s v="https://analytics.zoho.com/open-view/2395394000008157701?ZOHO_CRITERIA=%22Localiza_CL_Poblacion%22.%22Codcom%22%3D5103" u="1"/>
        <s v="https://analytics.zoho.com/open-view/2395394000008157701?ZOHO_CRITERIA=%22Localiza_CL_Poblacion%22.%22Codcom%22%3D9112" u="1"/>
        <s v="https://analytics.zoho.com/open-view/2395394000008132313?ZOHO_CRITERIA=%22Localiza_CL_Poblacion%22.%22Codcom%22%3D14103" u="1"/>
        <s v="https://analytics.zoho.com/open-view/2395394000008134446?ZOHO_CRITERIA=%22Localiza_CL_Poblacion%22.%22Codcom%22%3D14103" u="1"/>
        <s v="https://analytics.zoho.com/open-view/2395394000008136598?ZOHO_CRITERIA=%22Localiza_CL_Poblacion%22.%22Codcom%22%3D14103" u="1"/>
        <s v="https://analytics.zoho.com/open-view/2395394000008137967?ZOHO_CRITERIA=%22Localiza_CL_Poblacion%22.%22Codcom%22%3D14103" u="1"/>
        <s v="https://analytics.zoho.com/open-view/2395394000008153647?ZOHO_CRITERIA=%22Localiza_CL_Poblacion%22.%22Codcom%22%3D14103" u="1"/>
        <s v="https://analytics.zoho.com/open-view/2395394000008155038?ZOHO_CRITERIA=%22Localiza_CL_Poblacion%22.%22Codcom%22%3D14103" u="1"/>
        <s v="https://analytics.zoho.com/open-view/2395394000008156433?ZOHO_CRITERIA=%22Localiza_CL_Poblacion%22.%22Codcom%22%3D14103" u="1"/>
        <s v="https://analytics.zoho.com/open-view/2395394000008157701?ZOHO_CRITERIA=%22Localiza_CL_Poblacion%22.%22Codcom%22%3D14103" u="1"/>
        <s v="https://analytics.zoho.com/open-view/2395394000008132313?ZOHO_CRITERIA=%22Localiza_CL_Poblacion%22.%22Codcom%22%3D10102" u="1"/>
        <s v="https://analytics.zoho.com/open-view/2395394000008132313?ZOHO_CRITERIA=%22Localiza_CL_Poblacion%22.%22Codcom%22%3D14203" u="1"/>
        <s v="https://analytics.zoho.com/open-view/2395394000008134446?ZOHO_CRITERIA=%22Localiza_CL_Poblacion%22.%22Codcom%22%3D10102" u="1"/>
        <s v="https://analytics.zoho.com/open-view/2395394000008134446?ZOHO_CRITERIA=%22Localiza_CL_Poblacion%22.%22Codcom%22%3D14203" u="1"/>
        <s v="https://analytics.zoho.com/open-view/2395394000008136598?ZOHO_CRITERIA=%22Localiza_CL_Poblacion%22.%22Codcom%22%3D10102" u="1"/>
        <s v="https://analytics.zoho.com/open-view/2395394000008136598?ZOHO_CRITERIA=%22Localiza_CL_Poblacion%22.%22Codcom%22%3D14203" u="1"/>
        <s v="https://analytics.zoho.com/open-view/2395394000008137967?ZOHO_CRITERIA=%22Localiza_CL_Poblacion%22.%22Codcom%22%3D10102" u="1"/>
        <s v="https://analytics.zoho.com/open-view/2395394000008137967?ZOHO_CRITERIA=%22Localiza_CL_Poblacion%22.%22Codcom%22%3D14203" u="1"/>
        <s v="https://analytics.zoho.com/open-view/2395394000008153647?ZOHO_CRITERIA=%22Localiza_CL_Poblacion%22.%22Codcom%22%3D10102" u="1"/>
        <s v="https://analytics.zoho.com/open-view/2395394000008153647?ZOHO_CRITERIA=%22Localiza_CL_Poblacion%22.%22Codcom%22%3D14203" u="1"/>
        <s v="https://analytics.zoho.com/open-view/2395394000008155038?ZOHO_CRITERIA=%22Localiza_CL_Poblacion%22.%22Codcom%22%3D10102" u="1"/>
        <s v="https://analytics.zoho.com/open-view/2395394000008155038?ZOHO_CRITERIA=%22Localiza_CL_Poblacion%22.%22Codcom%22%3D14203" u="1"/>
        <s v="https://analytics.zoho.com/open-view/2395394000008156433?ZOHO_CRITERIA=%22Localiza_CL_Poblacion%22.%22Codcom%22%3D10102" u="1"/>
        <s v="https://analytics.zoho.com/open-view/2395394000008156433?ZOHO_CRITERIA=%22Localiza_CL_Poblacion%22.%22Codcom%22%3D14203" u="1"/>
        <s v="https://analytics.zoho.com/open-view/2395394000008157701?ZOHO_CRITERIA=%22Localiza_CL_Poblacion%22.%22Codcom%22%3D10102" u="1"/>
        <s v="https://analytics.zoho.com/open-view/2395394000008157701?ZOHO_CRITERIA=%22Localiza_CL_Poblacion%22.%22Codcom%22%3D14203" u="1"/>
        <s v="https://analytics.zoho.com/open-view/2395394000008132313?ZOHO_CRITERIA=%22Localiza_CL_Poblacion%22.%22Codcom%22%3D10202" u="1"/>
        <s v="https://analytics.zoho.com/open-view/2395394000008134446?ZOHO_CRITERIA=%22Localiza_CL_Poblacion%22.%22Codcom%22%3D10202" u="1"/>
        <s v="https://analytics.zoho.com/open-view/2395394000008136598?ZOHO_CRITERIA=%22Localiza_CL_Poblacion%22.%22Codcom%22%3D10202" u="1"/>
        <s v="https://analytics.zoho.com/open-view/2395394000008137967?ZOHO_CRITERIA=%22Localiza_CL_Poblacion%22.%22Codcom%22%3D10202" u="1"/>
        <s v="https://analytics.zoho.com/open-view/2395394000008153647?ZOHO_CRITERIA=%22Localiza_CL_Poblacion%22.%22Codcom%22%3D10202" u="1"/>
        <s v="https://analytics.zoho.com/open-view/2395394000008155038?ZOHO_CRITERIA=%22Localiza_CL_Poblacion%22.%22Codcom%22%3D10202" u="1"/>
        <s v="https://analytics.zoho.com/open-view/2395394000008156433?ZOHO_CRITERIA=%22Localiza_CL_Poblacion%22.%22Codcom%22%3D10202" u="1"/>
        <s v="https://analytics.zoho.com/open-view/2395394000008157701?ZOHO_CRITERIA=%22Localiza_CL_Poblacion%22.%22Codcom%22%3D10202" u="1"/>
        <s v="https://analytics.zoho.com/open-view/2395394000008132313?ZOHO_CRITERIA=%22Localiza_CL_Poblacion%22.%22Codcom%22%3D10210" u="1"/>
        <s v="https://analytics.zoho.com/open-view/2395394000008132313?ZOHO_CRITERIA=%22Localiza_CL_Poblacion%22.%22Codcom%22%3D10302" u="1"/>
        <s v="https://analytics.zoho.com/open-view/2395394000008134446?ZOHO_CRITERIA=%22Localiza_CL_Poblacion%22.%22Codcom%22%3D10210" u="1"/>
        <s v="https://analytics.zoho.com/open-view/2395394000008134446?ZOHO_CRITERIA=%22Localiza_CL_Poblacion%22.%22Codcom%22%3D10302" u="1"/>
        <s v="https://analytics.zoho.com/open-view/2395394000008136598?ZOHO_CRITERIA=%22Localiza_CL_Poblacion%22.%22Codcom%22%3D10210" u="1"/>
        <s v="https://analytics.zoho.com/open-view/2395394000008136598?ZOHO_CRITERIA=%22Localiza_CL_Poblacion%22.%22Codcom%22%3D10302" u="1"/>
        <s v="https://analytics.zoho.com/open-view/2395394000008137967?ZOHO_CRITERIA=%22Localiza_CL_Poblacion%22.%22Codcom%22%3D10210" u="1"/>
        <s v="https://analytics.zoho.com/open-view/2395394000008137967?ZOHO_CRITERIA=%22Localiza_CL_Poblacion%22.%22Codcom%22%3D10302" u="1"/>
        <s v="https://analytics.zoho.com/open-view/2395394000008153647?ZOHO_CRITERIA=%22Localiza_CL_Poblacion%22.%22Codcom%22%3D10210" u="1"/>
        <s v="https://analytics.zoho.com/open-view/2395394000008153647?ZOHO_CRITERIA=%22Localiza_CL_Poblacion%22.%22Codcom%22%3D10302" u="1"/>
        <s v="https://analytics.zoho.com/open-view/2395394000008155038?ZOHO_CRITERIA=%22Localiza_CL_Poblacion%22.%22Codcom%22%3D10210" u="1"/>
        <s v="https://analytics.zoho.com/open-view/2395394000008155038?ZOHO_CRITERIA=%22Localiza_CL_Poblacion%22.%22Codcom%22%3D10302" u="1"/>
        <s v="https://analytics.zoho.com/open-view/2395394000008156433?ZOHO_CRITERIA=%22Localiza_CL_Poblacion%22.%22Codcom%22%3D10210" u="1"/>
        <s v="https://analytics.zoho.com/open-view/2395394000008156433?ZOHO_CRITERIA=%22Localiza_CL_Poblacion%22.%22Codcom%22%3D10302" u="1"/>
        <s v="https://analytics.zoho.com/open-view/2395394000008157701?ZOHO_CRITERIA=%22Localiza_CL_Poblacion%22.%22Codcom%22%3D10210" u="1"/>
        <s v="https://analytics.zoho.com/open-view/2395394000008157701?ZOHO_CRITERIA=%22Localiza_CL_Poblacion%22.%22Codcom%22%3D10302" u="1"/>
        <s v="https://analytics.zoho.com/open-view/2395394000008132313?ZOHO_CRITERIA=%22Localiza_CL_Poblacion%22.%22Codcom%22%3D10402" u="1"/>
        <s v="https://analytics.zoho.com/open-view/2395394000008134446?ZOHO_CRITERIA=%22Localiza_CL_Poblacion%22.%22Codcom%22%3D10402" u="1"/>
        <s v="https://analytics.zoho.com/open-view/2395394000008136598?ZOHO_CRITERIA=%22Localiza_CL_Poblacion%22.%22Codcom%22%3D10402" u="1"/>
        <s v="https://analytics.zoho.com/open-view/2395394000008137967?ZOHO_CRITERIA=%22Localiza_CL_Poblacion%22.%22Codcom%22%3D10402" u="1"/>
        <s v="https://analytics.zoho.com/open-view/2395394000008153647?ZOHO_CRITERIA=%22Localiza_CL_Poblacion%22.%22Codcom%22%3D10402" u="1"/>
        <s v="https://analytics.zoho.com/open-view/2395394000008155038?ZOHO_CRITERIA=%22Localiza_CL_Poblacion%22.%22Codcom%22%3D10402" u="1"/>
        <s v="https://analytics.zoho.com/open-view/2395394000008156433?ZOHO_CRITERIA=%22Localiza_CL_Poblacion%22.%22Codcom%22%3D10402" u="1"/>
        <s v="https://analytics.zoho.com/open-view/2395394000008157701?ZOHO_CRITERIA=%22Localiza_CL_Poblacion%22.%22Codcom%22%3D10402" u="1"/>
        <s v="https://analytics.zoho.com/open-view/2395394000008132313?ZOHO_CRITERIA=%22Localiza_CL_Poblacion%22.%22Codcom%22%3D8303" u="1"/>
        <s v="https://analytics.zoho.com/open-view/2395394000008134446?ZOHO_CRITERIA=%22Localiza_CL_Poblacion%22.%22Codcom%22%3D8303" u="1"/>
        <s v="https://analytics.zoho.com/open-view/2395394000008136598?ZOHO_CRITERIA=%22Localiza_CL_Poblacion%22.%22Codcom%22%3D8303" u="1"/>
        <s v="https://analytics.zoho.com/open-view/2395394000008137967?ZOHO_CRITERIA=%22Localiza_CL_Poblacion%22.%22Codcom%22%3D8303" u="1"/>
        <s v="https://analytics.zoho.com/open-view/2395394000008153647?ZOHO_CRITERIA=%22Localiza_CL_Poblacion%22.%22Codcom%22%3D8303" u="1"/>
        <s v="https://analytics.zoho.com/open-view/2395394000008155038?ZOHO_CRITERIA=%22Localiza_CL_Poblacion%22.%22Codcom%22%3D8303" u="1"/>
        <s v="https://analytics.zoho.com/open-view/2395394000008156433?ZOHO_CRITERIA=%22Localiza_CL_Poblacion%22.%22Codcom%22%3D8303" u="1"/>
        <s v="https://analytics.zoho.com/open-view/2395394000008157701?ZOHO_CRITERIA=%22Localiza_CL_Poblacion%22.%22Codcom%22%3D8303" u="1"/>
        <s v="https://analytics.zoho.com/open-view/2395394000008132313?ZOHO_CRITERIA=%22Localiza_CL_Poblacion%22.%22Codcom%22%3D5504" u="1"/>
        <s v="https://analytics.zoho.com/open-view/2395394000008132313?ZOHO_CRITERIA=%22Localiza_CL_Poblacion%22.%22Codcom%22%3D7103" u="1"/>
        <s v="https://analytics.zoho.com/open-view/2395394000008134446?ZOHO_CRITERIA=%22Localiza_CL_Poblacion%22.%22Codcom%22%3D5504" u="1"/>
        <s v="https://analytics.zoho.com/open-view/2395394000008134446?ZOHO_CRITERIA=%22Localiza_CL_Poblacion%22.%22Codcom%22%3D7103" u="1"/>
        <s v="https://analytics.zoho.com/open-view/2395394000008136598?ZOHO_CRITERIA=%22Localiza_CL_Poblacion%22.%22Codcom%22%3D5504" u="1"/>
        <s v="https://analytics.zoho.com/open-view/2395394000008136598?ZOHO_CRITERIA=%22Localiza_CL_Poblacion%22.%22Codcom%22%3D7103" u="1"/>
        <s v="https://analytics.zoho.com/open-view/2395394000008137967?ZOHO_CRITERIA=%22Localiza_CL_Poblacion%22.%22Codcom%22%3D5504" u="1"/>
        <s v="https://analytics.zoho.com/open-view/2395394000008137967?ZOHO_CRITERIA=%22Localiza_CL_Poblacion%22.%22Codcom%22%3D7103" u="1"/>
        <s v="https://analytics.zoho.com/open-view/2395394000008153647?ZOHO_CRITERIA=%22Localiza_CL_Poblacion%22.%22Codcom%22%3D5504" u="1"/>
        <s v="https://analytics.zoho.com/open-view/2395394000008153647?ZOHO_CRITERIA=%22Localiza_CL_Poblacion%22.%22Codcom%22%3D7103" u="1"/>
        <s v="https://analytics.zoho.com/open-view/2395394000008155038?ZOHO_CRITERIA=%22Localiza_CL_Poblacion%22.%22Codcom%22%3D5504" u="1"/>
        <s v="https://analytics.zoho.com/open-view/2395394000008155038?ZOHO_CRITERIA=%22Localiza_CL_Poblacion%22.%22Codcom%22%3D7103" u="1"/>
        <s v="https://analytics.zoho.com/open-view/2395394000008156433?ZOHO_CRITERIA=%22Localiza_CL_Poblacion%22.%22Codcom%22%3D5504" u="1"/>
        <s v="https://analytics.zoho.com/open-view/2395394000008156433?ZOHO_CRITERIA=%22Localiza_CL_Poblacion%22.%22Codcom%22%3D7103" u="1"/>
        <s v="https://analytics.zoho.com/open-view/2395394000008157701?ZOHO_CRITERIA=%22Localiza_CL_Poblacion%22.%22Codcom%22%3D5504" u="1"/>
        <s v="https://analytics.zoho.com/open-view/2395394000008157701?ZOHO_CRITERIA=%22Localiza_CL_Poblacion%22.%22Codcom%22%3D7103" u="1"/>
        <s v="https://analytics.zoho.com/open-view/2395394000008132313?ZOHO_CRITERIA=%22Localiza_CL_Poblacion%22.%22Codcom%22%3D4304" u="1"/>
        <s v="https://analytics.zoho.com/open-view/2395394000008132313?ZOHO_CRITERIA=%22Localiza_CL_Poblacion%22.%22Codcom%22%3D8313" u="1"/>
        <s v="https://analytics.zoho.com/open-view/2395394000008134446?ZOHO_CRITERIA=%22Localiza_CL_Poblacion%22.%22Codcom%22%3D4304" u="1"/>
        <s v="https://analytics.zoho.com/open-view/2395394000008134446?ZOHO_CRITERIA=%22Localiza_CL_Poblacion%22.%22Codcom%22%3D8313" u="1"/>
        <s v="https://analytics.zoho.com/open-view/2395394000008136598?ZOHO_CRITERIA=%22Localiza_CL_Poblacion%22.%22Codcom%22%3D4304" u="1"/>
        <s v="https://analytics.zoho.com/open-view/2395394000008136598?ZOHO_CRITERIA=%22Localiza_CL_Poblacion%22.%22Codcom%22%3D8313" u="1"/>
        <s v="https://analytics.zoho.com/open-view/2395394000008137967?ZOHO_CRITERIA=%22Localiza_CL_Poblacion%22.%22Codcom%22%3D4304" u="1"/>
        <s v="https://analytics.zoho.com/open-view/2395394000008137967?ZOHO_CRITERIA=%22Localiza_CL_Poblacion%22.%22Codcom%22%3D8313" u="1"/>
        <s v="https://analytics.zoho.com/open-view/2395394000008153647?ZOHO_CRITERIA=%22Localiza_CL_Poblacion%22.%22Codcom%22%3D4304" u="1"/>
        <s v="https://analytics.zoho.com/open-view/2395394000008153647?ZOHO_CRITERIA=%22Localiza_CL_Poblacion%22.%22Codcom%22%3D8313" u="1"/>
        <s v="https://analytics.zoho.com/open-view/2395394000008155038?ZOHO_CRITERIA=%22Localiza_CL_Poblacion%22.%22Codcom%22%3D4304" u="1"/>
        <s v="https://analytics.zoho.com/open-view/2395394000008155038?ZOHO_CRITERIA=%22Localiza_CL_Poblacion%22.%22Codcom%22%3D8313" u="1"/>
        <s v="https://analytics.zoho.com/open-view/2395394000008156433?ZOHO_CRITERIA=%22Localiza_CL_Poblacion%22.%22Codcom%22%3D4304" u="1"/>
        <s v="https://analytics.zoho.com/open-view/2395394000008156433?ZOHO_CRITERIA=%22Localiza_CL_Poblacion%22.%22Codcom%22%3D8313" u="1"/>
        <s v="https://analytics.zoho.com/open-view/2395394000008157701?ZOHO_CRITERIA=%22Localiza_CL_Poblacion%22.%22Codcom%22%3D4304" u="1"/>
        <s v="https://analytics.zoho.com/open-view/2395394000008157701?ZOHO_CRITERIA=%22Localiza_CL_Poblacion%22.%22Codcom%22%3D8313" u="1"/>
        <s v="https://analytics.zoho.com/open-view/2395394000008132313?ZOHO_CRITERIA=%22Localiza_CL_Poblacion%22.%22Codcom%22%3D14104" u="1"/>
        <s v="https://analytics.zoho.com/open-view/2395394000008134446?ZOHO_CRITERIA=%22Localiza_CL_Poblacion%22.%22Codcom%22%3D14104" u="1"/>
        <s v="https://analytics.zoho.com/open-view/2395394000008136598?ZOHO_CRITERIA=%22Localiza_CL_Poblacion%22.%22Codcom%22%3D14104" u="1"/>
        <s v="https://analytics.zoho.com/open-view/2395394000008137967?ZOHO_CRITERIA=%22Localiza_CL_Poblacion%22.%22Codcom%22%3D14104" u="1"/>
        <s v="https://analytics.zoho.com/open-view/2395394000008153647?ZOHO_CRITERIA=%22Localiza_CL_Poblacion%22.%22Codcom%22%3D14104" u="1"/>
        <s v="https://analytics.zoho.com/open-view/2395394000008155038?ZOHO_CRITERIA=%22Localiza_CL_Poblacion%22.%22Codcom%22%3D14104" u="1"/>
        <s v="https://analytics.zoho.com/open-view/2395394000008156433?ZOHO_CRITERIA=%22Localiza_CL_Poblacion%22.%22Codcom%22%3D14104" u="1"/>
        <s v="https://analytics.zoho.com/open-view/2395394000008157701?ZOHO_CRITERIA=%22Localiza_CL_Poblacion%22.%22Codcom%22%3D14104" u="1"/>
        <s v="https://analytics.zoho.com/open-view/2395394000008132313?ZOHO_CRITERIA=%22Localiza_CL_Poblacion%22.%22Codcom%22%3D10103" u="1"/>
        <s v="https://analytics.zoho.com/open-view/2395394000008132313?ZOHO_CRITERIA=%22Localiza_CL_Poblacion%22.%22Codcom%22%3D14204" u="1"/>
        <s v="https://analytics.zoho.com/open-view/2395394000008134446?ZOHO_CRITERIA=%22Localiza_CL_Poblacion%22.%22Codcom%22%3D10103" u="1"/>
        <s v="https://analytics.zoho.com/open-view/2395394000008134446?ZOHO_CRITERIA=%22Localiza_CL_Poblacion%22.%22Codcom%22%3D14204" u="1"/>
        <s v="https://analytics.zoho.com/open-view/2395394000008136598?ZOHO_CRITERIA=%22Localiza_CL_Poblacion%22.%22Codcom%22%3D10103" u="1"/>
        <s v="https://analytics.zoho.com/open-view/2395394000008136598?ZOHO_CRITERIA=%22Localiza_CL_Poblacion%22.%22Codcom%22%3D14204" u="1"/>
        <s v="https://analytics.zoho.com/open-view/2395394000008137967?ZOHO_CRITERIA=%22Localiza_CL_Poblacion%22.%22Codcom%22%3D10103" u="1"/>
        <s v="https://analytics.zoho.com/open-view/2395394000008137967?ZOHO_CRITERIA=%22Localiza_CL_Poblacion%22.%22Codcom%22%3D14204" u="1"/>
        <s v="https://analytics.zoho.com/open-view/2395394000008153647?ZOHO_CRITERIA=%22Localiza_CL_Poblacion%22.%22Codcom%22%3D10103" u="1"/>
        <s v="https://analytics.zoho.com/open-view/2395394000008153647?ZOHO_CRITERIA=%22Localiza_CL_Poblacion%22.%22Codcom%22%3D14204" u="1"/>
        <s v="https://analytics.zoho.com/open-view/2395394000008155038?ZOHO_CRITERIA=%22Localiza_CL_Poblacion%22.%22Codcom%22%3D10103" u="1"/>
        <s v="https://analytics.zoho.com/open-view/2395394000008155038?ZOHO_CRITERIA=%22Localiza_CL_Poblacion%22.%22Codcom%22%3D14204" u="1"/>
        <s v="https://analytics.zoho.com/open-view/2395394000008156433?ZOHO_CRITERIA=%22Localiza_CL_Poblacion%22.%22Codcom%22%3D10103" u="1"/>
        <s v="https://analytics.zoho.com/open-view/2395394000008156433?ZOHO_CRITERIA=%22Localiza_CL_Poblacion%22.%22Codcom%22%3D14204" u="1"/>
        <s v="https://analytics.zoho.com/open-view/2395394000008157701?ZOHO_CRITERIA=%22Localiza_CL_Poblacion%22.%22Codcom%22%3D10103" u="1"/>
        <s v="https://analytics.zoho.com/open-view/2395394000008157701?ZOHO_CRITERIA=%22Localiza_CL_Poblacion%22.%22Codcom%22%3D14204" u="1"/>
        <s v="https://analytics.zoho.com/open-view/2395394000008132313?ZOHO_CRITERIA=%22Localiza_CL_Poblacion%22.%22Codcom%22%3D10203" u="1"/>
        <s v="https://analytics.zoho.com/open-view/2395394000008134446?ZOHO_CRITERIA=%22Localiza_CL_Poblacion%22.%22Codcom%22%3D10203" u="1"/>
        <s v="https://analytics.zoho.com/open-view/2395394000008136598?ZOHO_CRITERIA=%22Localiza_CL_Poblacion%22.%22Codcom%22%3D10203" u="1"/>
        <s v="https://analytics.zoho.com/open-view/2395394000008137967?ZOHO_CRITERIA=%22Localiza_CL_Poblacion%22.%22Codcom%22%3D10203" u="1"/>
        <s v="https://analytics.zoho.com/open-view/2395394000008153647?ZOHO_CRITERIA=%22Localiza_CL_Poblacion%22.%22Codcom%22%3D10203" u="1"/>
        <s v="https://analytics.zoho.com/open-view/2395394000008155038?ZOHO_CRITERIA=%22Localiza_CL_Poblacion%22.%22Codcom%22%3D10203" u="1"/>
        <s v="https://analytics.zoho.com/open-view/2395394000008156433?ZOHO_CRITERIA=%22Localiza_CL_Poblacion%22.%22Codcom%22%3D10203" u="1"/>
        <s v="https://analytics.zoho.com/open-view/2395394000008157701?ZOHO_CRITERIA=%22Localiza_CL_Poblacion%22.%22Codcom%22%3D10203" u="1"/>
        <s v="https://analytics.zoho.com/open-view/2395394000008132313?ZOHO_CRITERIA=%22Localiza_CL_Poblacion%22.%22Codcom%22%3D10303" u="1"/>
        <s v="https://analytics.zoho.com/open-view/2395394000008134446?ZOHO_CRITERIA=%22Localiza_CL_Poblacion%22.%22Codcom%22%3D10303" u="1"/>
        <s v="https://analytics.zoho.com/open-view/2395394000008136598?ZOHO_CRITERIA=%22Localiza_CL_Poblacion%22.%22Codcom%22%3D10303" u="1"/>
        <s v="https://analytics.zoho.com/open-view/2395394000008137967?ZOHO_CRITERIA=%22Localiza_CL_Poblacion%22.%22Codcom%22%3D10303" u="1"/>
        <s v="https://analytics.zoho.com/open-view/2395394000008153647?ZOHO_CRITERIA=%22Localiza_CL_Poblacion%22.%22Codcom%22%3D10303" u="1"/>
        <s v="https://analytics.zoho.com/open-view/2395394000008155038?ZOHO_CRITERIA=%22Localiza_CL_Poblacion%22.%22Codcom%22%3D10303" u="1"/>
        <s v="https://analytics.zoho.com/open-view/2395394000008156433?ZOHO_CRITERIA=%22Localiza_CL_Poblacion%22.%22Codcom%22%3D10303" u="1"/>
        <s v="https://analytics.zoho.com/open-view/2395394000008157701?ZOHO_CRITERIA=%22Localiza_CL_Poblacion%22.%22Codcom%22%3D10303" u="1"/>
        <s v="https://analytics.zoho.com/open-view/2395394000008132313?ZOHO_CRITERIA=%22Localiza_CL_Poblacion%22.%22Codcom%22%3D10403" u="1"/>
        <s v="https://analytics.zoho.com/open-view/2395394000008134446?ZOHO_CRITERIA=%22Localiza_CL_Poblacion%22.%22Codcom%22%3D10403" u="1"/>
        <s v="https://analytics.zoho.com/open-view/2395394000008136598?ZOHO_CRITERIA=%22Localiza_CL_Poblacion%22.%22Codcom%22%3D10403" u="1"/>
        <s v="https://analytics.zoho.com/open-view/2395394000008137967?ZOHO_CRITERIA=%22Localiza_CL_Poblacion%22.%22Codcom%22%3D10403" u="1"/>
        <s v="https://analytics.zoho.com/open-view/2395394000008153647?ZOHO_CRITERIA=%22Localiza_CL_Poblacion%22.%22Codcom%22%3D10403" u="1"/>
        <s v="https://analytics.zoho.com/open-view/2395394000008155038?ZOHO_CRITERIA=%22Localiza_CL_Poblacion%22.%22Codcom%22%3D10403" u="1"/>
        <s v="https://analytics.zoho.com/open-view/2395394000008156433?ZOHO_CRITERIA=%22Localiza_CL_Poblacion%22.%22Codcom%22%3D10403" u="1"/>
        <s v="https://analytics.zoho.com/open-view/2395394000008157701?ZOHO_CRITERIA=%22Localiza_CL_Poblacion%22.%22Codcom%22%3D10403" u="1"/>
        <s v="https://analytics.zoho.com/open-view/2395394000008132313?ZOHO_CRITERIA=%22Localiza_CL_Poblacion%22.%22Codcom%22%3D9103" u="1"/>
        <s v="https://analytics.zoho.com/open-view/2395394000008134446?ZOHO_CRITERIA=%22Localiza_CL_Poblacion%22.%22Codcom%22%3D9103" u="1"/>
        <s v="https://analytics.zoho.com/open-view/2395394000008136598?ZOHO_CRITERIA=%22Localiza_CL_Poblacion%22.%22Codcom%22%3D9103" u="1"/>
        <s v="https://analytics.zoho.com/open-view/2395394000008137967?ZOHO_CRITERIA=%22Localiza_CL_Poblacion%22.%22Codcom%22%3D9103" u="1"/>
        <s v="https://analytics.zoho.com/open-view/2395394000008153647?ZOHO_CRITERIA=%22Localiza_CL_Poblacion%22.%22Codcom%22%3D9103" u="1"/>
        <s v="https://analytics.zoho.com/open-view/2395394000008155038?ZOHO_CRITERIA=%22Localiza_CL_Poblacion%22.%22Codcom%22%3D9103" u="1"/>
        <s v="https://analytics.zoho.com/open-view/2395394000008156433?ZOHO_CRITERIA=%22Localiza_CL_Poblacion%22.%22Codcom%22%3D9103" u="1"/>
        <s v="https://analytics.zoho.com/open-view/2395394000008157701?ZOHO_CRITERIA=%22Localiza_CL_Poblacion%22.%22Codcom%22%3D9103" u="1"/>
        <s v="https://analytics.zoho.com/open-view/2395394000008132313?ZOHO_CRITERIA=%22Localiza_CL_Poblacion%22.%22Codcom%22%3D6304" u="1"/>
        <s v="https://analytics.zoho.com/open-view/2395394000008134446?ZOHO_CRITERIA=%22Localiza_CL_Poblacion%22.%22Codcom%22%3D6304" u="1"/>
        <s v="https://analytics.zoho.com/open-view/2395394000008136598?ZOHO_CRITERIA=%22Localiza_CL_Poblacion%22.%22Codcom%22%3D6304" u="1"/>
        <s v="https://analytics.zoho.com/open-view/2395394000008137967?ZOHO_CRITERIA=%22Localiza_CL_Poblacion%22.%22Codcom%22%3D6304" u="1"/>
        <s v="https://analytics.zoho.com/open-view/2395394000008153647?ZOHO_CRITERIA=%22Localiza_CL_Poblacion%22.%22Codcom%22%3D6304" u="1"/>
        <s v="https://analytics.zoho.com/open-view/2395394000008155038?ZOHO_CRITERIA=%22Localiza_CL_Poblacion%22.%22Codcom%22%3D6304" u="1"/>
        <s v="https://analytics.zoho.com/open-view/2395394000008156433?ZOHO_CRITERIA=%22Localiza_CL_Poblacion%22.%22Codcom%22%3D6304" u="1"/>
        <s v="https://analytics.zoho.com/open-view/2395394000008157701?ZOHO_CRITERIA=%22Localiza_CL_Poblacion%22.%22Codcom%22%3D6304" u="1"/>
        <s v="https://analytics.zoho.com/open-view/2395394000008132313?ZOHO_CRITERIA=%22Localiza_CL_Poblacion%22.%22Codcom%22%3D14105" u="1"/>
        <s v="https://analytics.zoho.com/open-view/2395394000008134446?ZOHO_CRITERIA=%22Localiza_CL_Poblacion%22.%22Codcom%22%3D14105" u="1"/>
        <s v="https://analytics.zoho.com/open-view/2395394000008136598?ZOHO_CRITERIA=%22Localiza_CL_Poblacion%22.%22Codcom%22%3D14105" u="1"/>
        <s v="https://analytics.zoho.com/open-view/2395394000008137967?ZOHO_CRITERIA=%22Localiza_CL_Poblacion%22.%22Codcom%22%3D14105" u="1"/>
        <s v="https://analytics.zoho.com/open-view/2395394000008153647?ZOHO_CRITERIA=%22Localiza_CL_Poblacion%22.%22Codcom%22%3D14105" u="1"/>
        <s v="https://analytics.zoho.com/open-view/2395394000008155038?ZOHO_CRITERIA=%22Localiza_CL_Poblacion%22.%22Codcom%22%3D14105" u="1"/>
        <s v="https://analytics.zoho.com/open-view/2395394000008156433?ZOHO_CRITERIA=%22Localiza_CL_Poblacion%22.%22Codcom%22%3D14105" u="1"/>
        <s v="https://analytics.zoho.com/open-view/2395394000008157701?ZOHO_CRITERIA=%22Localiza_CL_Poblacion%22.%22Codcom%22%3D14105" u="1"/>
        <s v="https://analytics.zoho.com/open-view/2395394000008132313?ZOHO_CRITERIA=%22Localiza_CL_Poblacion%22.%22Codcom%22%3D5104" u="1"/>
        <s v="https://analytics.zoho.com/open-view/2395394000008132313?ZOHO_CRITERIA=%22Localiza_CL_Poblacion%22.%22Codcom%22%3D9113" u="1"/>
        <s v="https://analytics.zoho.com/open-view/2395394000008134446?ZOHO_CRITERIA=%22Localiza_CL_Poblacion%22.%22Codcom%22%3D5104" u="1"/>
        <s v="https://analytics.zoho.com/open-view/2395394000008134446?ZOHO_CRITERIA=%22Localiza_CL_Poblacion%22.%22Codcom%22%3D9113" u="1"/>
        <s v="https://analytics.zoho.com/open-view/2395394000008136598?ZOHO_CRITERIA=%22Localiza_CL_Poblacion%22.%22Codcom%22%3D5104" u="1"/>
        <s v="https://analytics.zoho.com/open-view/2395394000008136598?ZOHO_CRITERIA=%22Localiza_CL_Poblacion%22.%22Codcom%22%3D9113" u="1"/>
        <s v="https://analytics.zoho.com/open-view/2395394000008137967?ZOHO_CRITERIA=%22Localiza_CL_Poblacion%22.%22Codcom%22%3D5104" u="1"/>
        <s v="https://analytics.zoho.com/open-view/2395394000008137967?ZOHO_CRITERIA=%22Localiza_CL_Poblacion%22.%22Codcom%22%3D9113" u="1"/>
        <s v="https://analytics.zoho.com/open-view/2395394000008153647?ZOHO_CRITERIA=%22Localiza_CL_Poblacion%22.%22Codcom%22%3D5104" u="1"/>
        <s v="https://analytics.zoho.com/open-view/2395394000008153647?ZOHO_CRITERIA=%22Localiza_CL_Poblacion%22.%22Codcom%22%3D9113" u="1"/>
        <s v="https://analytics.zoho.com/open-view/2395394000008155038?ZOHO_CRITERIA=%22Localiza_CL_Poblacion%22.%22Codcom%22%3D5104" u="1"/>
        <s v="https://analytics.zoho.com/open-view/2395394000008155038?ZOHO_CRITERIA=%22Localiza_CL_Poblacion%22.%22Codcom%22%3D9113" u="1"/>
        <s v="https://analytics.zoho.com/open-view/2395394000008156433?ZOHO_CRITERIA=%22Localiza_CL_Poblacion%22.%22Codcom%22%3D5104" u="1"/>
        <s v="https://analytics.zoho.com/open-view/2395394000008156433?ZOHO_CRITERIA=%22Localiza_CL_Poblacion%22.%22Codcom%22%3D9113" u="1"/>
        <s v="https://analytics.zoho.com/open-view/2395394000008157701?ZOHO_CRITERIA=%22Localiza_CL_Poblacion%22.%22Codcom%22%3D5104" u="1"/>
        <s v="https://analytics.zoho.com/open-view/2395394000008157701?ZOHO_CRITERIA=%22Localiza_CL_Poblacion%22.%22Codcom%22%3D9113" u="1"/>
        <s v="https://analytics.zoho.com/open-view/2395394000008132313?ZOHO_CRITERIA=%22Localiza_CL_Poblacion%22.%22Codcom%22%3D10104" u="1"/>
        <s v="https://analytics.zoho.com/open-view/2395394000008134446?ZOHO_CRITERIA=%22Localiza_CL_Poblacion%22.%22Codcom%22%3D10104" u="1"/>
        <s v="https://analytics.zoho.com/open-view/2395394000008136598?ZOHO_CRITERIA=%22Localiza_CL_Poblacion%22.%22Codcom%22%3D10104" u="1"/>
        <s v="https://analytics.zoho.com/open-view/2395394000008137967?ZOHO_CRITERIA=%22Localiza_CL_Poblacion%22.%22Codcom%22%3D10104" u="1"/>
        <s v="https://analytics.zoho.com/open-view/2395394000008153647?ZOHO_CRITERIA=%22Localiza_CL_Poblacion%22.%22Codcom%22%3D10104" u="1"/>
        <s v="https://analytics.zoho.com/open-view/2395394000008155038?ZOHO_CRITERIA=%22Localiza_CL_Poblacion%22.%22Codcom%22%3D10104" u="1"/>
        <s v="https://analytics.zoho.com/open-view/2395394000008156433?ZOHO_CRITERIA=%22Localiza_CL_Poblacion%22.%22Codcom%22%3D10104" u="1"/>
        <s v="https://analytics.zoho.com/open-view/2395394000008157701?ZOHO_CRITERIA=%22Localiza_CL_Poblacion%22.%22Codcom%22%3D10104" u="1"/>
        <s v="https://analytics.zoho.com/open-view/2395394000008132313?ZOHO_CRITERIA=%22Localiza_CL_Poblacion%22.%22Codcom%22%3D10204" u="1"/>
        <s v="https://analytics.zoho.com/open-view/2395394000008134446?ZOHO_CRITERIA=%22Localiza_CL_Poblacion%22.%22Codcom%22%3D10204" u="1"/>
        <s v="https://analytics.zoho.com/open-view/2395394000008136598?ZOHO_CRITERIA=%22Localiza_CL_Poblacion%22.%22Codcom%22%3D10204" u="1"/>
        <s v="https://analytics.zoho.com/open-view/2395394000008137967?ZOHO_CRITERIA=%22Localiza_CL_Poblacion%22.%22Codcom%22%3D10204" u="1"/>
        <s v="https://analytics.zoho.com/open-view/2395394000008153647?ZOHO_CRITERIA=%22Localiza_CL_Poblacion%22.%22Codcom%22%3D10204" u="1"/>
        <s v="https://analytics.zoho.com/open-view/2395394000008155038?ZOHO_CRITERIA=%22Localiza_CL_Poblacion%22.%22Codcom%22%3D10204" u="1"/>
        <s v="https://analytics.zoho.com/open-view/2395394000008156433?ZOHO_CRITERIA=%22Localiza_CL_Poblacion%22.%22Codcom%22%3D10204" u="1"/>
        <s v="https://analytics.zoho.com/open-view/2395394000008157701?ZOHO_CRITERIA=%22Localiza_CL_Poblacion%22.%22Codcom%22%3D10204" u="1"/>
        <s v="https://analytics.zoho.com/open-view/2395394000008132313?ZOHO_CRITERIA=%22Localiza_CL_Poblacion%22.%22Codcom%22%3D10304" u="1"/>
        <s v="https://analytics.zoho.com/open-view/2395394000008134446?ZOHO_CRITERIA=%22Localiza_CL_Poblacion%22.%22Codcom%22%3D10304" u="1"/>
        <s v="https://analytics.zoho.com/open-view/2395394000008136598?ZOHO_CRITERIA=%22Localiza_CL_Poblacion%22.%22Codcom%22%3D10304" u="1"/>
        <s v="https://analytics.zoho.com/open-view/2395394000008137967?ZOHO_CRITERIA=%22Localiza_CL_Poblacion%22.%22Codcom%22%3D10304" u="1"/>
        <s v="https://analytics.zoho.com/open-view/2395394000008153647?ZOHO_CRITERIA=%22Localiza_CL_Poblacion%22.%22Codcom%22%3D10304" u="1"/>
        <s v="https://analytics.zoho.com/open-view/2395394000008155038?ZOHO_CRITERIA=%22Localiza_CL_Poblacion%22.%22Codcom%22%3D10304" u="1"/>
        <s v="https://analytics.zoho.com/open-view/2395394000008156433?ZOHO_CRITERIA=%22Localiza_CL_Poblacion%22.%22Codcom%22%3D10304" u="1"/>
        <s v="https://analytics.zoho.com/open-view/2395394000008157701?ZOHO_CRITERIA=%22Localiza_CL_Poblacion%22.%22Codcom%22%3D10304" u="1"/>
        <s v="https://analytics.zoho.com/open-view/2395394000008132313?ZOHO_CRITERIA=%22Localiza_CL_Poblacion%22.%22Codcom%22%3D10404" u="1"/>
        <s v="https://analytics.zoho.com/open-view/2395394000008134446?ZOHO_CRITERIA=%22Localiza_CL_Poblacion%22.%22Codcom%22%3D10404" u="1"/>
        <s v="https://analytics.zoho.com/open-view/2395394000008136598?ZOHO_CRITERIA=%22Localiza_CL_Poblacion%22.%22Codcom%22%3D10404" u="1"/>
        <s v="https://analytics.zoho.com/open-view/2395394000008137967?ZOHO_CRITERIA=%22Localiza_CL_Poblacion%22.%22Codcom%22%3D10404" u="1"/>
        <s v="https://analytics.zoho.com/open-view/2395394000008153647?ZOHO_CRITERIA=%22Localiza_CL_Poblacion%22.%22Codcom%22%3D10404" u="1"/>
        <s v="https://analytics.zoho.com/open-view/2395394000008155038?ZOHO_CRITERIA=%22Localiza_CL_Poblacion%22.%22Codcom%22%3D10404" u="1"/>
        <s v="https://analytics.zoho.com/open-view/2395394000008156433?ZOHO_CRITERIA=%22Localiza_CL_Poblacion%22.%22Codcom%22%3D10404" u="1"/>
        <s v="https://analytics.zoho.com/open-view/2395394000008157701?ZOHO_CRITERIA=%22Localiza_CL_Poblacion%22.%22Codcom%22%3D10404" u="1"/>
        <s v="https://analytics.zoho.com/open-view/2395394000008132313?ZOHO_CRITERIA=%22Localiza_CL_Poblacion%22.%22Codcom%22%3D8304" u="1"/>
        <s v="https://analytics.zoho.com/open-view/2395394000008134446?ZOHO_CRITERIA=%22Localiza_CL_Poblacion%22.%22Codcom%22%3D8304" u="1"/>
        <s v="https://analytics.zoho.com/open-view/2395394000008136598?ZOHO_CRITERIA=%22Localiza_CL_Poblacion%22.%22Codcom%22%3D8304" u="1"/>
        <s v="https://analytics.zoho.com/open-view/2395394000008137967?ZOHO_CRITERIA=%22Localiza_CL_Poblacion%22.%22Codcom%22%3D8304" u="1"/>
        <s v="https://analytics.zoho.com/open-view/2395394000008153647?ZOHO_CRITERIA=%22Localiza_CL_Poblacion%22.%22Codcom%22%3D8304" u="1"/>
        <s v="https://analytics.zoho.com/open-view/2395394000008155038?ZOHO_CRITERIA=%22Localiza_CL_Poblacion%22.%22Codcom%22%3D8304" u="1"/>
        <s v="https://analytics.zoho.com/open-view/2395394000008156433?ZOHO_CRITERIA=%22Localiza_CL_Poblacion%22.%22Codcom%22%3D8304" u="1"/>
        <s v="https://analytics.zoho.com/open-view/2395394000008157701?ZOHO_CRITERIA=%22Localiza_CL_Poblacion%22.%22Codcom%22%3D8304" u="1"/>
        <s v="https://analytics.zoho.com/open-view/2395394000008132313?ZOHO_CRITERIA=%22Localiza_CL_Poblacion%22.%22Codcom%22%3D14106" u="1"/>
        <s v="https://analytics.zoho.com/open-view/2395394000008134446?ZOHO_CRITERIA=%22Localiza_CL_Poblacion%22.%22Codcom%22%3D14106" u="1"/>
        <s v="https://analytics.zoho.com/open-view/2395394000008136598?ZOHO_CRITERIA=%22Localiza_CL_Poblacion%22.%22Codcom%22%3D14106" u="1"/>
        <s v="https://analytics.zoho.com/open-view/2395394000008137967?ZOHO_CRITERIA=%22Localiza_CL_Poblacion%22.%22Codcom%22%3D14106" u="1"/>
        <s v="https://analytics.zoho.com/open-view/2395394000008153647?ZOHO_CRITERIA=%22Localiza_CL_Poblacion%22.%22Codcom%22%3D14106" u="1"/>
        <s v="https://analytics.zoho.com/open-view/2395394000008155038?ZOHO_CRITERIA=%22Localiza_CL_Poblacion%22.%22Codcom%22%3D14106" u="1"/>
        <s v="https://analytics.zoho.com/open-view/2395394000008156433?ZOHO_CRITERIA=%22Localiza_CL_Poblacion%22.%22Codcom%22%3D14106" u="1"/>
        <s v="https://analytics.zoho.com/open-view/2395394000008157701?ZOHO_CRITERIA=%22Localiza_CL_Poblacion%22.%22Codcom%22%3D14106" u="1"/>
        <s v="https://analytics.zoho.com/open-view/2395394000008132313?ZOHO_CRITERIA=%22Localiza_CL_Poblacion%22.%22Codcom%22%3D7104" u="1"/>
        <s v="https://analytics.zoho.com/open-view/2395394000008134446?ZOHO_CRITERIA=%22Localiza_CL_Poblacion%22.%22Codcom%22%3D7104" u="1"/>
        <s v="https://analytics.zoho.com/open-view/2395394000008136598?ZOHO_CRITERIA=%22Localiza_CL_Poblacion%22.%22Codcom%22%3D7104" u="1"/>
        <s v="https://analytics.zoho.com/open-view/2395394000008137967?ZOHO_CRITERIA=%22Localiza_CL_Poblacion%22.%22Codcom%22%3D7104" u="1"/>
        <s v="https://analytics.zoho.com/open-view/2395394000008153647?ZOHO_CRITERIA=%22Localiza_CL_Poblacion%22.%22Codcom%22%3D7104" u="1"/>
        <s v="https://analytics.zoho.com/open-view/2395394000008155038?ZOHO_CRITERIA=%22Localiza_CL_Poblacion%22.%22Codcom%22%3D7104" u="1"/>
        <s v="https://analytics.zoho.com/open-view/2395394000008156433?ZOHO_CRITERIA=%22Localiza_CL_Poblacion%22.%22Codcom%22%3D7104" u="1"/>
        <s v="https://analytics.zoho.com/open-view/2395394000008157701?ZOHO_CRITERIA=%22Localiza_CL_Poblacion%22.%22Codcom%22%3D7104" u="1"/>
        <s v="https://analytics.zoho.com/open-view/2395394000008132313?ZOHO_CRITERIA=%22Localiza_CL_Poblacion%22.%22Codcom%22%3D4305" u="1"/>
        <s v="https://analytics.zoho.com/open-view/2395394000008132313?ZOHO_CRITERIA=%22Localiza_CL_Poblacion%22.%22Codcom%22%3D8314" u="1"/>
        <s v="https://analytics.zoho.com/open-view/2395394000008134446?ZOHO_CRITERIA=%22Localiza_CL_Poblacion%22.%22Codcom%22%3D4305" u="1"/>
        <s v="https://analytics.zoho.com/open-view/2395394000008134446?ZOHO_CRITERIA=%22Localiza_CL_Poblacion%22.%22Codcom%22%3D8314" u="1"/>
        <s v="https://analytics.zoho.com/open-view/2395394000008136598?ZOHO_CRITERIA=%22Localiza_CL_Poblacion%22.%22Codcom%22%3D4305" u="1"/>
        <s v="https://analytics.zoho.com/open-view/2395394000008136598?ZOHO_CRITERIA=%22Localiza_CL_Poblacion%22.%22Codcom%22%3D8314" u="1"/>
        <s v="https://analytics.zoho.com/open-view/2395394000008137967?ZOHO_CRITERIA=%22Localiza_CL_Poblacion%22.%22Codcom%22%3D4305" u="1"/>
        <s v="https://analytics.zoho.com/open-view/2395394000008137967?ZOHO_CRITERIA=%22Localiza_CL_Poblacion%22.%22Codcom%22%3D8314" u="1"/>
        <s v="https://analytics.zoho.com/open-view/2395394000008153647?ZOHO_CRITERIA=%22Localiza_CL_Poblacion%22.%22Codcom%22%3D4305" u="1"/>
        <s v="https://analytics.zoho.com/open-view/2395394000008153647?ZOHO_CRITERIA=%22Localiza_CL_Poblacion%22.%22Codcom%22%3D8314" u="1"/>
        <s v="https://analytics.zoho.com/open-view/2395394000008155038?ZOHO_CRITERIA=%22Localiza_CL_Poblacion%22.%22Codcom%22%3D4305" u="1"/>
        <s v="https://analytics.zoho.com/open-view/2395394000008155038?ZOHO_CRITERIA=%22Localiza_CL_Poblacion%22.%22Codcom%22%3D8314" u="1"/>
        <s v="https://analytics.zoho.com/open-view/2395394000008156433?ZOHO_CRITERIA=%22Localiza_CL_Poblacion%22.%22Codcom%22%3D4305" u="1"/>
        <s v="https://analytics.zoho.com/open-view/2395394000008156433?ZOHO_CRITERIA=%22Localiza_CL_Poblacion%22.%22Codcom%22%3D8314" u="1"/>
        <s v="https://analytics.zoho.com/open-view/2395394000008157701?ZOHO_CRITERIA=%22Localiza_CL_Poblacion%22.%22Codcom%22%3D4305" u="1"/>
        <s v="https://analytics.zoho.com/open-view/2395394000008157701?ZOHO_CRITERIA=%22Localiza_CL_Poblacion%22.%22Codcom%22%3D8314" u="1"/>
        <s v="https://analytics.zoho.com/open-view/2395394000008132313?ZOHO_CRITERIA=%22Localiza_CL_Poblacion%22.%22Codcom%22%3D10105" u="1"/>
        <s v="https://analytics.zoho.com/open-view/2395394000008134446?ZOHO_CRITERIA=%22Localiza_CL_Poblacion%22.%22Codcom%22%3D10105" u="1"/>
        <s v="https://analytics.zoho.com/open-view/2395394000008136598?ZOHO_CRITERIA=%22Localiza_CL_Poblacion%22.%22Codcom%22%3D10105" u="1"/>
        <s v="https://analytics.zoho.com/open-view/2395394000008137967?ZOHO_CRITERIA=%22Localiza_CL_Poblacion%22.%22Codcom%22%3D10105" u="1"/>
        <s v="https://analytics.zoho.com/open-view/2395394000008153647?ZOHO_CRITERIA=%22Localiza_CL_Poblacion%22.%22Codcom%22%3D10105" u="1"/>
        <s v="https://analytics.zoho.com/open-view/2395394000008155038?ZOHO_CRITERIA=%22Localiza_CL_Poblacion%22.%22Codcom%22%3D10105" u="1"/>
        <s v="https://analytics.zoho.com/open-view/2395394000008156433?ZOHO_CRITERIA=%22Localiza_CL_Poblacion%22.%22Codcom%22%3D10105" u="1"/>
        <s v="https://analytics.zoho.com/open-view/2395394000008157701?ZOHO_CRITERIA=%22Localiza_CL_Poblacion%22.%22Codcom%22%3D10105" u="1"/>
        <s v="https://analytics.zoho.com/open-view/2395394000008132313?ZOHO_CRITERIA=%22Localiza_CL_Poblacion%22.%22Codcom%22%3D10205" u="1"/>
        <s v="https://analytics.zoho.com/open-view/2395394000008134446?ZOHO_CRITERIA=%22Localiza_CL_Poblacion%22.%22Codcom%22%3D10205" u="1"/>
        <s v="https://analytics.zoho.com/open-view/2395394000008136598?ZOHO_CRITERIA=%22Localiza_CL_Poblacion%22.%22Codcom%22%3D10205" u="1"/>
        <s v="https://analytics.zoho.com/open-view/2395394000008137967?ZOHO_CRITERIA=%22Localiza_CL_Poblacion%22.%22Codcom%22%3D10205" u="1"/>
        <s v="https://analytics.zoho.com/open-view/2395394000008153647?ZOHO_CRITERIA=%22Localiza_CL_Poblacion%22.%22Codcom%22%3D10205" u="1"/>
        <s v="https://analytics.zoho.com/open-view/2395394000008155038?ZOHO_CRITERIA=%22Localiza_CL_Poblacion%22.%22Codcom%22%3D10205" u="1"/>
        <s v="https://analytics.zoho.com/open-view/2395394000008156433?ZOHO_CRITERIA=%22Localiza_CL_Poblacion%22.%22Codcom%22%3D10205" u="1"/>
        <s v="https://analytics.zoho.com/open-view/2395394000008157701?ZOHO_CRITERIA=%22Localiza_CL_Poblacion%22.%22Codcom%22%3D10205" u="1"/>
        <s v="https://analytics.zoho.com/open-view/2395394000008132313?ZOHO_CRITERIA=%22Localiza_CL_Poblacion%22.%22Codcom%22%3D10305" u="1"/>
        <s v="https://analytics.zoho.com/open-view/2395394000008134446?ZOHO_CRITERIA=%22Localiza_CL_Poblacion%22.%22Codcom%22%3D10305" u="1"/>
        <s v="https://analytics.zoho.com/open-view/2395394000008136598?ZOHO_CRITERIA=%22Localiza_CL_Poblacion%22.%22Codcom%22%3D10305" u="1"/>
        <s v="https://analytics.zoho.com/open-view/2395394000008137967?ZOHO_CRITERIA=%22Localiza_CL_Poblacion%22.%22Codcom%22%3D10305" u="1"/>
        <s v="https://analytics.zoho.com/open-view/2395394000008153647?ZOHO_CRITERIA=%22Localiza_CL_Poblacion%22.%22Codcom%22%3D10305" u="1"/>
        <s v="https://analytics.zoho.com/open-view/2395394000008155038?ZOHO_CRITERIA=%22Localiza_CL_Poblacion%22.%22Codcom%22%3D10305" u="1"/>
        <s v="https://analytics.zoho.com/open-view/2395394000008156433?ZOHO_CRITERIA=%22Localiza_CL_Poblacion%22.%22Codcom%22%3D10305" u="1"/>
        <s v="https://analytics.zoho.com/open-view/2395394000008157701?ZOHO_CRITERIA=%22Localiza_CL_Poblacion%22.%22Codcom%22%3D10305" u="1"/>
        <s v="https://analytics.zoho.com/open-view/2395394000007087483?ZOHO_CRITERIA=%22Localiza_CL_Poblacion%22.%22Codcom%22%3D16" u="1"/>
        <s v="https://analytics.zoho.com/open-view/2395394000008132313?ZOHO_CRITERIA=%22Localiza_CL_Poblacion%22.%22Codcom%22%3D14107" u="1"/>
        <s v="https://analytics.zoho.com/open-view/2395394000008134446?ZOHO_CRITERIA=%22Localiza_CL_Poblacion%22.%22Codcom%22%3D14107" u="1"/>
        <s v="https://analytics.zoho.com/open-view/2395394000008136598?ZOHO_CRITERIA=%22Localiza_CL_Poblacion%22.%22Codcom%22%3D14107" u="1"/>
        <s v="https://analytics.zoho.com/open-view/2395394000008137967?ZOHO_CRITERIA=%22Localiza_CL_Poblacion%22.%22Codcom%22%3D14107" u="1"/>
        <s v="https://analytics.zoho.com/open-view/2395394000008153647?ZOHO_CRITERIA=%22Localiza_CL_Poblacion%22.%22Codcom%22%3D14107" u="1"/>
        <s v="https://analytics.zoho.com/open-view/2395394000008155038?ZOHO_CRITERIA=%22Localiza_CL_Poblacion%22.%22Codcom%22%3D14107" u="1"/>
        <s v="https://analytics.zoho.com/open-view/2395394000008156433?ZOHO_CRITERIA=%22Localiza_CL_Poblacion%22.%22Codcom%22%3D14107" u="1"/>
        <s v="https://analytics.zoho.com/open-view/2395394000008157701?ZOHO_CRITERIA=%22Localiza_CL_Poblacion%22.%22Codcom%22%3D14107" u="1"/>
        <s v="https://analytics.zoho.com/open-view/2395394000008132313?ZOHO_CRITERIA=%22Localiza_CL_Poblacion%22.%22Codcom%22%3D9104" u="1"/>
        <s v="https://analytics.zoho.com/open-view/2395394000008134446?ZOHO_CRITERIA=%22Localiza_CL_Poblacion%22.%22Codcom%22%3D9104" u="1"/>
        <s v="https://analytics.zoho.com/open-view/2395394000008136598?ZOHO_CRITERIA=%22Localiza_CL_Poblacion%22.%22Codcom%22%3D9104" u="1"/>
        <s v="https://analytics.zoho.com/open-view/2395394000008137967?ZOHO_CRITERIA=%22Localiza_CL_Poblacion%22.%22Codcom%22%3D9104" u="1"/>
        <s v="https://analytics.zoho.com/open-view/2395394000008153647?ZOHO_CRITERIA=%22Localiza_CL_Poblacion%22.%22Codcom%22%3D9104" u="1"/>
        <s v="https://analytics.zoho.com/open-view/2395394000008155038?ZOHO_CRITERIA=%22Localiza_CL_Poblacion%22.%22Codcom%22%3D9104" u="1"/>
        <s v="https://analytics.zoho.com/open-view/2395394000008156433?ZOHO_CRITERIA=%22Localiza_CL_Poblacion%22.%22Codcom%22%3D9104" u="1"/>
        <s v="https://analytics.zoho.com/open-view/2395394000008157701?ZOHO_CRITERIA=%22Localiza_CL_Poblacion%22.%22Codcom%22%3D9104" u="1"/>
        <s v="https://analytics.zoho.com/open-view/2395394000008132313?ZOHO_CRITERIA=%22Localiza_CL_Poblacion%22.%22Codcom%22%3D6305" u="1"/>
        <s v="https://analytics.zoho.com/open-view/2395394000008134446?ZOHO_CRITERIA=%22Localiza_CL_Poblacion%22.%22Codcom%22%3D6305" u="1"/>
        <s v="https://analytics.zoho.com/open-view/2395394000008136598?ZOHO_CRITERIA=%22Localiza_CL_Poblacion%22.%22Codcom%22%3D6305" u="1"/>
        <s v="https://analytics.zoho.com/open-view/2395394000008137967?ZOHO_CRITERIA=%22Localiza_CL_Poblacion%22.%22Codcom%22%3D6305" u="1"/>
        <s v="https://analytics.zoho.com/open-view/2395394000008153647?ZOHO_CRITERIA=%22Localiza_CL_Poblacion%22.%22Codcom%22%3D6305" u="1"/>
        <s v="https://analytics.zoho.com/open-view/2395394000008155038?ZOHO_CRITERIA=%22Localiza_CL_Poblacion%22.%22Codcom%22%3D6305" u="1"/>
        <s v="https://analytics.zoho.com/open-view/2395394000008156433?ZOHO_CRITERIA=%22Localiza_CL_Poblacion%22.%22Codcom%22%3D6305" u="1"/>
        <s v="https://analytics.zoho.com/open-view/2395394000008157701?ZOHO_CRITERIA=%22Localiza_CL_Poblacion%22.%22Codcom%22%3D6305" u="1"/>
        <s v="https://analytics.zoho.com/open-view/2395394000008132313?ZOHO_CRITERIA=%22Localiza_CL_Poblacion%22.%22Codcom%22%3D10106" u="1"/>
        <s v="https://analytics.zoho.com/open-view/2395394000008134446?ZOHO_CRITERIA=%22Localiza_CL_Poblacion%22.%22Codcom%22%3D10106" u="1"/>
        <s v="https://analytics.zoho.com/open-view/2395394000008136598?ZOHO_CRITERIA=%22Localiza_CL_Poblacion%22.%22Codcom%22%3D10106" u="1"/>
        <s v="https://analytics.zoho.com/open-view/2395394000008137967?ZOHO_CRITERIA=%22Localiza_CL_Poblacion%22.%22Codcom%22%3D10106" u="1"/>
        <s v="https://analytics.zoho.com/open-view/2395394000008153647?ZOHO_CRITERIA=%22Localiza_CL_Poblacion%22.%22Codcom%22%3D10106" u="1"/>
        <s v="https://analytics.zoho.com/open-view/2395394000008155038?ZOHO_CRITERIA=%22Localiza_CL_Poblacion%22.%22Codcom%22%3D10106" u="1"/>
        <s v="https://analytics.zoho.com/open-view/2395394000008156433?ZOHO_CRITERIA=%22Localiza_CL_Poblacion%22.%22Codcom%22%3D10106" u="1"/>
        <s v="https://analytics.zoho.com/open-view/2395394000008157701?ZOHO_CRITERIA=%22Localiza_CL_Poblacion%22.%22Codcom%22%3D10106" u="1"/>
        <s v="https://analytics.zoho.com/open-view/2395394000008132313?ZOHO_CRITERIA=%22Localiza_CL_Poblacion%22.%22Codcom%22%3D5105" u="1"/>
        <s v="https://analytics.zoho.com/open-view/2395394000008132313?ZOHO_CRITERIA=%22Localiza_CL_Poblacion%22.%22Codcom%22%3D9114" u="1"/>
        <s v="https://analytics.zoho.com/open-view/2395394000008134446?ZOHO_CRITERIA=%22Localiza_CL_Poblacion%22.%22Codcom%22%3D5105" u="1"/>
        <s v="https://analytics.zoho.com/open-view/2395394000008134446?ZOHO_CRITERIA=%22Localiza_CL_Poblacion%22.%22Codcom%22%3D9114" u="1"/>
        <s v="https://analytics.zoho.com/open-view/2395394000008136598?ZOHO_CRITERIA=%22Localiza_CL_Poblacion%22.%22Codcom%22%3D5105" u="1"/>
        <s v="https://analytics.zoho.com/open-view/2395394000008136598?ZOHO_CRITERIA=%22Localiza_CL_Poblacion%22.%22Codcom%22%3D9114" u="1"/>
        <s v="https://analytics.zoho.com/open-view/2395394000008137967?ZOHO_CRITERIA=%22Localiza_CL_Poblacion%22.%22Codcom%22%3D5105" u="1"/>
        <s v="https://analytics.zoho.com/open-view/2395394000008137967?ZOHO_CRITERIA=%22Localiza_CL_Poblacion%22.%22Codcom%22%3D9114" u="1"/>
        <s v="https://analytics.zoho.com/open-view/2395394000008153647?ZOHO_CRITERIA=%22Localiza_CL_Poblacion%22.%22Codcom%22%3D5105" u="1"/>
        <s v="https://analytics.zoho.com/open-view/2395394000008153647?ZOHO_CRITERIA=%22Localiza_CL_Poblacion%22.%22Codcom%22%3D9114" u="1"/>
        <s v="https://analytics.zoho.com/open-view/2395394000008155038?ZOHO_CRITERIA=%22Localiza_CL_Poblacion%22.%22Codcom%22%3D5105" u="1"/>
        <s v="https://analytics.zoho.com/open-view/2395394000008155038?ZOHO_CRITERIA=%22Localiza_CL_Poblacion%22.%22Codcom%22%3D9114" u="1"/>
        <s v="https://analytics.zoho.com/open-view/2395394000008156433?ZOHO_CRITERIA=%22Localiza_CL_Poblacion%22.%22Codcom%22%3D5105" u="1"/>
        <s v="https://analytics.zoho.com/open-view/2395394000008156433?ZOHO_CRITERIA=%22Localiza_CL_Poblacion%22.%22Codcom%22%3D9114" u="1"/>
        <s v="https://analytics.zoho.com/open-view/2395394000008157701?ZOHO_CRITERIA=%22Localiza_CL_Poblacion%22.%22Codcom%22%3D5105" u="1"/>
        <s v="https://analytics.zoho.com/open-view/2395394000008157701?ZOHO_CRITERIA=%22Localiza_CL_Poblacion%22.%22Codcom%22%3D9114" u="1"/>
        <s v="https://analytics.zoho.com/open-view/2395394000008132313?ZOHO_CRITERIA=%22Localiza_CL_Poblacion%22.%22Codcom%22%3D10206" u="1"/>
        <s v="https://analytics.zoho.com/open-view/2395394000008134446?ZOHO_CRITERIA=%22Localiza_CL_Poblacion%22.%22Codcom%22%3D10206" u="1"/>
        <s v="https://analytics.zoho.com/open-view/2395394000008136598?ZOHO_CRITERIA=%22Localiza_CL_Poblacion%22.%22Codcom%22%3D10206" u="1"/>
        <s v="https://analytics.zoho.com/open-view/2395394000008137967?ZOHO_CRITERIA=%22Localiza_CL_Poblacion%22.%22Codcom%22%3D10206" u="1"/>
        <s v="https://analytics.zoho.com/open-view/2395394000008153647?ZOHO_CRITERIA=%22Localiza_CL_Poblacion%22.%22Codcom%22%3D10206" u="1"/>
        <s v="https://analytics.zoho.com/open-view/2395394000008155038?ZOHO_CRITERIA=%22Localiza_CL_Poblacion%22.%22Codcom%22%3D10206" u="1"/>
        <s v="https://analytics.zoho.com/open-view/2395394000008156433?ZOHO_CRITERIA=%22Localiza_CL_Poblacion%22.%22Codcom%22%3D10206" u="1"/>
        <s v="https://analytics.zoho.com/open-view/2395394000008157701?ZOHO_CRITERIA=%22Localiza_CL_Poblacion%22.%22Codcom%22%3D10206" u="1"/>
        <s v="https://analytics.zoho.com/open-view/2395394000008132313?ZOHO_CRITERIA=%22Localiza_CL_Poblacion%22.%22Codcom%22%3D10306" u="1"/>
        <s v="https://analytics.zoho.com/open-view/2395394000008134446?ZOHO_CRITERIA=%22Localiza_CL_Poblacion%22.%22Codcom%22%3D10306" u="1"/>
        <s v="https://analytics.zoho.com/open-view/2395394000008136598?ZOHO_CRITERIA=%22Localiza_CL_Poblacion%22.%22Codcom%22%3D10306" u="1"/>
        <s v="https://analytics.zoho.com/open-view/2395394000008137967?ZOHO_CRITERIA=%22Localiza_CL_Poblacion%22.%22Codcom%22%3D10306" u="1"/>
        <s v="https://analytics.zoho.com/open-view/2395394000008153647?ZOHO_CRITERIA=%22Localiza_CL_Poblacion%22.%22Codcom%22%3D10306" u="1"/>
        <s v="https://analytics.zoho.com/open-view/2395394000008155038?ZOHO_CRITERIA=%22Localiza_CL_Poblacion%22.%22Codcom%22%3D10306" u="1"/>
        <s v="https://analytics.zoho.com/open-view/2395394000008156433?ZOHO_CRITERIA=%22Localiza_CL_Poblacion%22.%22Codcom%22%3D10306" u="1"/>
        <s v="https://analytics.zoho.com/open-view/2395394000008157701?ZOHO_CRITERIA=%22Localiza_CL_Poblacion%22.%22Codcom%22%3D10306" u="1"/>
        <s v="https://analytics.zoho.com/open-view/2395394000007087483?ZOHO_CRITERIA=%22Localiza_CL_Poblacion%22.%22Codcom%22%3D12" u="1"/>
        <s v="https://analytics.zoho.com/open-view/2395394000008132313?ZOHO_CRITERIA=%22Localiza_CL_Poblacion%22.%22Codcom%22%3D14108" u="1"/>
        <s v="https://analytics.zoho.com/open-view/2395394000008134446?ZOHO_CRITERIA=%22Localiza_CL_Poblacion%22.%22Codcom%22%3D14108" u="1"/>
        <s v="https://analytics.zoho.com/open-view/2395394000008136598?ZOHO_CRITERIA=%22Localiza_CL_Poblacion%22.%22Codcom%22%3D14108" u="1"/>
        <s v="https://analytics.zoho.com/open-view/2395394000008137967?ZOHO_CRITERIA=%22Localiza_CL_Poblacion%22.%22Codcom%22%3D14108" u="1"/>
        <s v="https://analytics.zoho.com/open-view/2395394000008153647?ZOHO_CRITERIA=%22Localiza_CL_Poblacion%22.%22Codcom%22%3D14108" u="1"/>
        <s v="https://analytics.zoho.com/open-view/2395394000008155038?ZOHO_CRITERIA=%22Localiza_CL_Poblacion%22.%22Codcom%22%3D14108" u="1"/>
        <s v="https://analytics.zoho.com/open-view/2395394000008156433?ZOHO_CRITERIA=%22Localiza_CL_Poblacion%22.%22Codcom%22%3D14108" u="1"/>
        <s v="https://analytics.zoho.com/open-view/2395394000008157701?ZOHO_CRITERIA=%22Localiza_CL_Poblacion%22.%22Codcom%22%3D14108" u="1"/>
        <s v="https://analytics.zoho.com/open-view/2395394000008132313?ZOHO_CRITERIA=%22Localiza_CL_Poblacion%22.%22Codcom%22%3D8305" u="1"/>
        <s v="https://analytics.zoho.com/open-view/2395394000008134446?ZOHO_CRITERIA=%22Localiza_CL_Poblacion%22.%22Codcom%22%3D8305" u="1"/>
        <s v="https://analytics.zoho.com/open-view/2395394000008136598?ZOHO_CRITERIA=%22Localiza_CL_Poblacion%22.%22Codcom%22%3D8305" u="1"/>
        <s v="https://analytics.zoho.com/open-view/2395394000008137967?ZOHO_CRITERIA=%22Localiza_CL_Poblacion%22.%22Codcom%22%3D8305" u="1"/>
        <s v="https://analytics.zoho.com/open-view/2395394000008153647?ZOHO_CRITERIA=%22Localiza_CL_Poblacion%22.%22Codcom%22%3D8305" u="1"/>
        <s v="https://analytics.zoho.com/open-view/2395394000008155038?ZOHO_CRITERIA=%22Localiza_CL_Poblacion%22.%22Codcom%22%3D8305" u="1"/>
        <s v="https://analytics.zoho.com/open-view/2395394000008156433?ZOHO_CRITERIA=%22Localiza_CL_Poblacion%22.%22Codcom%22%3D8305" u="1"/>
        <s v="https://analytics.zoho.com/open-view/2395394000008157701?ZOHO_CRITERIA=%22Localiza_CL_Poblacion%22.%22Codcom%22%3D8305" u="1"/>
        <s v="https://analytics.zoho.com/open-view/2395394000008132313?ZOHO_CRITERIA=%22Localiza_CL_Poblacion%22.%22Codcom%22%3D10107" u="1"/>
        <s v="https://analytics.zoho.com/open-view/2395394000008134446?ZOHO_CRITERIA=%22Localiza_CL_Poblacion%22.%22Codcom%22%3D10107" u="1"/>
        <s v="https://analytics.zoho.com/open-view/2395394000008136598?ZOHO_CRITERIA=%22Localiza_CL_Poblacion%22.%22Codcom%22%3D10107" u="1"/>
        <s v="https://analytics.zoho.com/open-view/2395394000008137967?ZOHO_CRITERIA=%22Localiza_CL_Poblacion%22.%22Codcom%22%3D10107" u="1"/>
        <s v="https://analytics.zoho.com/open-view/2395394000008153647?ZOHO_CRITERIA=%22Localiza_CL_Poblacion%22.%22Codcom%22%3D10107" u="1"/>
        <s v="https://analytics.zoho.com/open-view/2395394000008155038?ZOHO_CRITERIA=%22Localiza_CL_Poblacion%22.%22Codcom%22%3D10107" u="1"/>
        <s v="https://analytics.zoho.com/open-view/2395394000008156433?ZOHO_CRITERIA=%22Localiza_CL_Poblacion%22.%22Codcom%22%3D10107" u="1"/>
        <s v="https://analytics.zoho.com/open-view/2395394000008157701?ZOHO_CRITERIA=%22Localiza_CL_Poblacion%22.%22Codcom%22%3D10107" u="1"/>
        <s v="https://analytics.zoho.com/open-view/2395394000008132313?ZOHO_CRITERIA=%22Localiza_CL_Poblacion%22.%22Codcom%22%3D5506" u="1"/>
        <s v="https://analytics.zoho.com/open-view/2395394000008132313?ZOHO_CRITERIA=%22Localiza_CL_Poblacion%22.%22Codcom%22%3D7105" u="1"/>
        <s v="https://analytics.zoho.com/open-view/2395394000008134446?ZOHO_CRITERIA=%22Localiza_CL_Poblacion%22.%22Codcom%22%3D5506" u="1"/>
        <s v="https://analytics.zoho.com/open-view/2395394000008134446?ZOHO_CRITERIA=%22Localiza_CL_Poblacion%22.%22Codcom%22%3D7105" u="1"/>
        <s v="https://analytics.zoho.com/open-view/2395394000008136598?ZOHO_CRITERIA=%22Localiza_CL_Poblacion%22.%22Codcom%22%3D5506" u="1"/>
        <s v="https://analytics.zoho.com/open-view/2395394000008136598?ZOHO_CRITERIA=%22Localiza_CL_Poblacion%22.%22Codcom%22%3D7105" u="1"/>
        <s v="https://analytics.zoho.com/open-view/2395394000008137967?ZOHO_CRITERIA=%22Localiza_CL_Poblacion%22.%22Codcom%22%3D5506" u="1"/>
        <s v="https://analytics.zoho.com/open-view/2395394000008137967?ZOHO_CRITERIA=%22Localiza_CL_Poblacion%22.%22Codcom%22%3D7105" u="1"/>
        <s v="https://analytics.zoho.com/open-view/2395394000008153647?ZOHO_CRITERIA=%22Localiza_CL_Poblacion%22.%22Codcom%22%3D5506" u="1"/>
        <s v="https://analytics.zoho.com/open-view/2395394000008153647?ZOHO_CRITERIA=%22Localiza_CL_Poblacion%22.%22Codcom%22%3D7105" u="1"/>
        <s v="https://analytics.zoho.com/open-view/2395394000008155038?ZOHO_CRITERIA=%22Localiza_CL_Poblacion%22.%22Codcom%22%3D5506" u="1"/>
        <s v="https://analytics.zoho.com/open-view/2395394000008155038?ZOHO_CRITERIA=%22Localiza_CL_Poblacion%22.%22Codcom%22%3D7105" u="1"/>
        <s v="https://analytics.zoho.com/open-view/2395394000008156433?ZOHO_CRITERIA=%22Localiza_CL_Poblacion%22.%22Codcom%22%3D5506" u="1"/>
        <s v="https://analytics.zoho.com/open-view/2395394000008156433?ZOHO_CRITERIA=%22Localiza_CL_Poblacion%22.%22Codcom%22%3D7105" u="1"/>
        <s v="https://analytics.zoho.com/open-view/2395394000008157701?ZOHO_CRITERIA=%22Localiza_CL_Poblacion%22.%22Codcom%22%3D5506" u="1"/>
        <s v="https://analytics.zoho.com/open-view/2395394000008157701?ZOHO_CRITERIA=%22Localiza_CL_Poblacion%22.%22Codcom%22%3D7105" u="1"/>
        <s v="https://analytics.zoho.com/open-view/2395394000008132313?ZOHO_CRITERIA=%22Localiza_CL_Poblacion%22.%22Codcom%22%3D10207" u="1"/>
        <s v="https://analytics.zoho.com/open-view/2395394000008134446?ZOHO_CRITERIA=%22Localiza_CL_Poblacion%22.%22Codcom%22%3D10207" u="1"/>
        <s v="https://analytics.zoho.com/open-view/2395394000008136598?ZOHO_CRITERIA=%22Localiza_CL_Poblacion%22.%22Codcom%22%3D10207" u="1"/>
        <s v="https://analytics.zoho.com/open-view/2395394000008137967?ZOHO_CRITERIA=%22Localiza_CL_Poblacion%22.%22Codcom%22%3D10207" u="1"/>
        <s v="https://analytics.zoho.com/open-view/2395394000008153647?ZOHO_CRITERIA=%22Localiza_CL_Poblacion%22.%22Codcom%22%3D10207" u="1"/>
        <s v="https://analytics.zoho.com/open-view/2395394000008155038?ZOHO_CRITERIA=%22Localiza_CL_Poblacion%22.%22Codcom%22%3D10207" u="1"/>
        <s v="https://analytics.zoho.com/open-view/2395394000008156433?ZOHO_CRITERIA=%22Localiza_CL_Poblacion%22.%22Codcom%22%3D10207" u="1"/>
        <s v="https://analytics.zoho.com/open-view/2395394000008157701?ZOHO_CRITERIA=%22Localiza_CL_Poblacion%22.%22Codcom%22%3D10207" u="1"/>
        <s v="https://analytics.zoho.com/open-view/2395394000008132313?ZOHO_CRITERIA=%22Localiza_CL_Poblacion%22.%22Codcom%22%3D10307" u="1"/>
        <s v="https://analytics.zoho.com/open-view/2395394000008134446?ZOHO_CRITERIA=%22Localiza_CL_Poblacion%22.%22Codcom%22%3D10307" u="1"/>
        <s v="https://analytics.zoho.com/open-view/2395394000008136598?ZOHO_CRITERIA=%22Localiza_CL_Poblacion%22.%22Codcom%22%3D10307" u="1"/>
        <s v="https://analytics.zoho.com/open-view/2395394000008137967?ZOHO_CRITERIA=%22Localiza_CL_Poblacion%22.%22Codcom%22%3D10307" u="1"/>
        <s v="https://analytics.zoho.com/open-view/2395394000008153647?ZOHO_CRITERIA=%22Localiza_CL_Poblacion%22.%22Codcom%22%3D10307" u="1"/>
        <s v="https://analytics.zoho.com/open-view/2395394000008155038?ZOHO_CRITERIA=%22Localiza_CL_Poblacion%22.%22Codcom%22%3D10307" u="1"/>
        <s v="https://analytics.zoho.com/open-view/2395394000008156433?ZOHO_CRITERIA=%22Localiza_CL_Poblacion%22.%22Codcom%22%3D10307" u="1"/>
        <s v="https://analytics.zoho.com/open-view/2395394000008157701?ZOHO_CRITERIA=%22Localiza_CL_Poblacion%22.%22Codcom%22%3D10307" u="1"/>
        <s v="https://analytics.zoho.com/open-view/2395394000008158415" u="1"/>
        <s v="https://analytics.zoho.com/open-view/2395394000008132313?ZOHO_CRITERIA=%22Localiza_CL_Poblacion%22.%22Codcom%22%3D10108" u="1"/>
        <s v="https://analytics.zoho.com/open-view/2395394000008134446?ZOHO_CRITERIA=%22Localiza_CL_Poblacion%22.%22Codcom%22%3D10108" u="1"/>
        <s v="https://analytics.zoho.com/open-view/2395394000008136598?ZOHO_CRITERIA=%22Localiza_CL_Poblacion%22.%22Codcom%22%3D10108" u="1"/>
        <s v="https://analytics.zoho.com/open-view/2395394000008137967?ZOHO_CRITERIA=%22Localiza_CL_Poblacion%22.%22Codcom%22%3D10108" u="1"/>
        <s v="https://analytics.zoho.com/open-view/2395394000008153647?ZOHO_CRITERIA=%22Localiza_CL_Poblacion%22.%22Codcom%22%3D10108" u="1"/>
        <s v="https://analytics.zoho.com/open-view/2395394000008155038?ZOHO_CRITERIA=%22Localiza_CL_Poblacion%22.%22Codcom%22%3D10108" u="1"/>
        <s v="https://analytics.zoho.com/open-view/2395394000008156433?ZOHO_CRITERIA=%22Localiza_CL_Poblacion%22.%22Codcom%22%3D10108" u="1"/>
        <s v="https://analytics.zoho.com/open-view/2395394000008157701?ZOHO_CRITERIA=%22Localiza_CL_Poblacion%22.%22Codcom%22%3D10108" u="1"/>
        <s v="https://analytics.zoho.com/open-view/2395394000008132313?ZOHO_CRITERIA=%22Localiza_CL_Poblacion%22.%22Codcom%22%3D9105" u="1"/>
        <s v="https://analytics.zoho.com/open-view/2395394000008134446?ZOHO_CRITERIA=%22Localiza_CL_Poblacion%22.%22Codcom%22%3D9105" u="1"/>
        <s v="https://analytics.zoho.com/open-view/2395394000008136598?ZOHO_CRITERIA=%22Localiza_CL_Poblacion%22.%22Codcom%22%3D9105" u="1"/>
        <s v="https://analytics.zoho.com/open-view/2395394000008137967?ZOHO_CRITERIA=%22Localiza_CL_Poblacion%22.%22Codcom%22%3D9105" u="1"/>
        <s v="https://analytics.zoho.com/open-view/2395394000008153647?ZOHO_CRITERIA=%22Localiza_CL_Poblacion%22.%22Codcom%22%3D9105" u="1"/>
        <s v="https://analytics.zoho.com/open-view/2395394000008155038?ZOHO_CRITERIA=%22Localiza_CL_Poblacion%22.%22Codcom%22%3D9105" u="1"/>
        <s v="https://analytics.zoho.com/open-view/2395394000008156433?ZOHO_CRITERIA=%22Localiza_CL_Poblacion%22.%22Codcom%22%3D9105" u="1"/>
        <s v="https://analytics.zoho.com/open-view/2395394000008157701?ZOHO_CRITERIA=%22Localiza_CL_Poblacion%22.%22Codcom%22%3D9105" u="1"/>
        <s v="https://analytics.zoho.com/open-view/2395394000008132313?ZOHO_CRITERIA=%22Localiza_CL_Poblacion%22.%22Codcom%22%3D6306" u="1"/>
        <s v="https://analytics.zoho.com/open-view/2395394000008134446?ZOHO_CRITERIA=%22Localiza_CL_Poblacion%22.%22Codcom%22%3D6306" u="1"/>
        <s v="https://analytics.zoho.com/open-view/2395394000008136598?ZOHO_CRITERIA=%22Localiza_CL_Poblacion%22.%22Codcom%22%3D6306" u="1"/>
        <s v="https://analytics.zoho.com/open-view/2395394000008137967?ZOHO_CRITERIA=%22Localiza_CL_Poblacion%22.%22Codcom%22%3D6306" u="1"/>
        <s v="https://analytics.zoho.com/open-view/2395394000008153647?ZOHO_CRITERIA=%22Localiza_CL_Poblacion%22.%22Codcom%22%3D6306" u="1"/>
        <s v="https://analytics.zoho.com/open-view/2395394000008155038?ZOHO_CRITERIA=%22Localiza_CL_Poblacion%22.%22Codcom%22%3D6306" u="1"/>
        <s v="https://analytics.zoho.com/open-view/2395394000008156433?ZOHO_CRITERIA=%22Localiza_CL_Poblacion%22.%22Codcom%22%3D6306" u="1"/>
        <s v="https://analytics.zoho.com/open-view/2395394000008157701?ZOHO_CRITERIA=%22Localiza_CL_Poblacion%22.%22Codcom%22%3D6306" u="1"/>
        <s v="https://analytics.zoho.com/open-view/2395394000008132313?ZOHO_CRITERIA=%22Localiza_CL_Poblacion%22.%22Codcom%22%3D10208" u="1"/>
        <s v="https://analytics.zoho.com/open-view/2395394000008134446?ZOHO_CRITERIA=%22Localiza_CL_Poblacion%22.%22Codcom%22%3D10208" u="1"/>
        <s v="https://analytics.zoho.com/open-view/2395394000008136598?ZOHO_CRITERIA=%22Localiza_CL_Poblacion%22.%22Codcom%22%3D10208" u="1"/>
        <s v="https://analytics.zoho.com/open-view/2395394000008137967?ZOHO_CRITERIA=%22Localiza_CL_Poblacion%22.%22Codcom%22%3D10208" u="1"/>
        <s v="https://analytics.zoho.com/open-view/2395394000008153647?ZOHO_CRITERIA=%22Localiza_CL_Poblacion%22.%22Codcom%22%3D10208" u="1"/>
        <s v="https://analytics.zoho.com/open-view/2395394000008155038?ZOHO_CRITERIA=%22Localiza_CL_Poblacion%22.%22Codcom%22%3D10208" u="1"/>
        <s v="https://analytics.zoho.com/open-view/2395394000008156433?ZOHO_CRITERIA=%22Localiza_CL_Poblacion%22.%22Codcom%22%3D10208" u="1"/>
        <s v="https://analytics.zoho.com/open-view/2395394000008157701?ZOHO_CRITERIA=%22Localiza_CL_Poblacion%22.%22Codcom%22%3D10208" u="1"/>
        <s v="https://analytics.zoho.com/open-view/2395394000008132313?ZOHO_CRITERIA=%22Localiza_CL_Poblacion%22.%22Codcom%22%3D9115" u="1"/>
        <s v="https://analytics.zoho.com/open-view/2395394000008134446?ZOHO_CRITERIA=%22Localiza_CL_Poblacion%22.%22Codcom%22%3D9115" u="1"/>
        <s v="https://analytics.zoho.com/open-view/2395394000008136598?ZOHO_CRITERIA=%22Localiza_CL_Poblacion%22.%22Codcom%22%3D9115" u="1"/>
        <s v="https://analytics.zoho.com/open-view/2395394000008137967?ZOHO_CRITERIA=%22Localiza_CL_Poblacion%22.%22Codcom%22%3D9115" u="1"/>
        <s v="https://analytics.zoho.com/open-view/2395394000008153647?ZOHO_CRITERIA=%22Localiza_CL_Poblacion%22.%22Codcom%22%3D9115" u="1"/>
        <s v="https://analytics.zoho.com/open-view/2395394000008155038?ZOHO_CRITERIA=%22Localiza_CL_Poblacion%22.%22Codcom%22%3D9115" u="1"/>
        <s v="https://analytics.zoho.com/open-view/2395394000008156433?ZOHO_CRITERIA=%22Localiza_CL_Poblacion%22.%22Codcom%22%3D9115" u="1"/>
        <s v="https://analytics.zoho.com/open-view/2395394000008157701?ZOHO_CRITERIA=%22Localiza_CL_Poblacion%22.%22Codcom%22%3D9115" u="1"/>
        <s v="https://analytics.zoho.com/open-view/2395394000008132313?ZOHO_CRITERIA=%22Localiza_CL_Poblacion%22.%22Codcom%22%3D1107" u="1"/>
        <s v="https://analytics.zoho.com/open-view/2395394000008134446?ZOHO_CRITERIA=%22Localiza_CL_Poblacion%22.%22Codcom%22%3D1107" u="1"/>
        <s v="https://analytics.zoho.com/open-view/2395394000008136598?ZOHO_CRITERIA=%22Localiza_CL_Poblacion%22.%22Codcom%22%3D1107" u="1"/>
        <s v="https://analytics.zoho.com/open-view/2395394000008137967?ZOHO_CRITERIA=%22Localiza_CL_Poblacion%22.%22Codcom%22%3D1107" u="1"/>
        <s v="https://analytics.zoho.com/open-view/2395394000008153647?ZOHO_CRITERIA=%22Localiza_CL_Poblacion%22.%22Codcom%22%3D1107" u="1"/>
        <s v="https://analytics.zoho.com/open-view/2395394000008155038?ZOHO_CRITERIA=%22Localiza_CL_Poblacion%22.%22Codcom%22%3D1107" u="1"/>
        <s v="https://analytics.zoho.com/open-view/2395394000008156433?ZOHO_CRITERIA=%22Localiza_CL_Poblacion%22.%22Codcom%22%3D1107" u="1"/>
        <s v="https://analytics.zoho.com/open-view/2395394000008157701?ZOHO_CRITERIA=%22Localiza_CL_Poblacion%22.%22Codcom%22%3D1107" u="1"/>
        <s v="https://analytics.zoho.com/open-view/2395394000008133573" u="1"/>
        <s v="https://analytics.zoho.com/open-view/2395394000008132313?ZOHO_CRITERIA=%22Localiza_CL_Poblacion%22.%22Codcom%22%3D10109" u="1"/>
        <s v="https://analytics.zoho.com/open-view/2395394000008134446?ZOHO_CRITERIA=%22Localiza_CL_Poblacion%22.%22Codcom%22%3D10109" u="1"/>
        <s v="https://analytics.zoho.com/open-view/2395394000008136598?ZOHO_CRITERIA=%22Localiza_CL_Poblacion%22.%22Codcom%22%3D10109" u="1"/>
        <s v="https://analytics.zoho.com/open-view/2395394000008137967?ZOHO_CRITERIA=%22Localiza_CL_Poblacion%22.%22Codcom%22%3D10109" u="1"/>
        <s v="https://analytics.zoho.com/open-view/2395394000008153647?ZOHO_CRITERIA=%22Localiza_CL_Poblacion%22.%22Codcom%22%3D10109" u="1"/>
        <s v="https://analytics.zoho.com/open-view/2395394000008155038?ZOHO_CRITERIA=%22Localiza_CL_Poblacion%22.%22Codcom%22%3D10109" u="1"/>
        <s v="https://analytics.zoho.com/open-view/2395394000008156433?ZOHO_CRITERIA=%22Localiza_CL_Poblacion%22.%22Codcom%22%3D10109" u="1"/>
        <s v="https://analytics.zoho.com/open-view/2395394000008157701?ZOHO_CRITERIA=%22Localiza_CL_Poblacion%22.%22Codcom%22%3D10109" u="1"/>
        <s v="https://analytics.zoho.com/open-view/2395394000008132313?ZOHO_CRITERIA=%22Localiza_CL_Poblacion%22.%22Codcom%22%3D8306" u="1"/>
        <s v="https://analytics.zoho.com/open-view/2395394000008134446?ZOHO_CRITERIA=%22Localiza_CL_Poblacion%22.%22Codcom%22%3D8306" u="1"/>
        <s v="https://analytics.zoho.com/open-view/2395394000008136598?ZOHO_CRITERIA=%22Localiza_CL_Poblacion%22.%22Codcom%22%3D8306" u="1"/>
        <s v="https://analytics.zoho.com/open-view/2395394000008137967?ZOHO_CRITERIA=%22Localiza_CL_Poblacion%22.%22Codcom%22%3D8306" u="1"/>
        <s v="https://analytics.zoho.com/open-view/2395394000008153647?ZOHO_CRITERIA=%22Localiza_CL_Poblacion%22.%22Codcom%22%3D8306" u="1"/>
        <s v="https://analytics.zoho.com/open-view/2395394000008155038?ZOHO_CRITERIA=%22Localiza_CL_Poblacion%22.%22Codcom%22%3D8306" u="1"/>
        <s v="https://analytics.zoho.com/open-view/2395394000008156433?ZOHO_CRITERIA=%22Localiza_CL_Poblacion%22.%22Codcom%22%3D8306" u="1"/>
        <s v="https://analytics.zoho.com/open-view/2395394000008157701?ZOHO_CRITERIA=%22Localiza_CL_Poblacion%22.%22Codcom%22%3D8306" u="1"/>
        <s v="https://analytics.zoho.com/open-view/2395394000008132313?ZOHO_CRITERIA=%22Localiza_CL_Poblacion%22.%22Codcom%22%3D10209" u="1"/>
        <s v="https://analytics.zoho.com/open-view/2395394000008134446?ZOHO_CRITERIA=%22Localiza_CL_Poblacion%22.%22Codcom%22%3D10209" u="1"/>
        <s v="https://analytics.zoho.com/open-view/2395394000008136598?ZOHO_CRITERIA=%22Localiza_CL_Poblacion%22.%22Codcom%22%3D10209" u="1"/>
        <s v="https://analytics.zoho.com/open-view/2395394000008137967?ZOHO_CRITERIA=%22Localiza_CL_Poblacion%22.%22Codcom%22%3D10209" u="1"/>
        <s v="https://analytics.zoho.com/open-view/2395394000008153647?ZOHO_CRITERIA=%22Localiza_CL_Poblacion%22.%22Codcom%22%3D10209" u="1"/>
        <s v="https://analytics.zoho.com/open-view/2395394000008155038?ZOHO_CRITERIA=%22Localiza_CL_Poblacion%22.%22Codcom%22%3D10209" u="1"/>
        <s v="https://analytics.zoho.com/open-view/2395394000008156433?ZOHO_CRITERIA=%22Localiza_CL_Poblacion%22.%22Codcom%22%3D10209" u="1"/>
        <s v="https://analytics.zoho.com/open-view/2395394000008157701?ZOHO_CRITERIA=%22Localiza_CL_Poblacion%22.%22Codcom%22%3D10209" u="1"/>
        <s v="https://analytics.zoho.com/open-view/2395394000008132313?ZOHO_CRITERIA=%22Localiza_CL_Poblacion%22.%22Codcom%22%3D7106" u="1"/>
        <s v="https://analytics.zoho.com/open-view/2395394000008134446?ZOHO_CRITERIA=%22Localiza_CL_Poblacion%22.%22Codcom%22%3D7106" u="1"/>
        <s v="https://analytics.zoho.com/open-view/2395394000008136598?ZOHO_CRITERIA=%22Localiza_CL_Poblacion%22.%22Codcom%22%3D7106" u="1"/>
        <s v="https://analytics.zoho.com/open-view/2395394000008137967?ZOHO_CRITERIA=%22Localiza_CL_Poblacion%22.%22Codcom%22%3D7106" u="1"/>
        <s v="https://analytics.zoho.com/open-view/2395394000008153647?ZOHO_CRITERIA=%22Localiza_CL_Poblacion%22.%22Codcom%22%3D7106" u="1"/>
        <s v="https://analytics.zoho.com/open-view/2395394000008155038?ZOHO_CRITERIA=%22Localiza_CL_Poblacion%22.%22Codcom%22%3D7106" u="1"/>
        <s v="https://analytics.zoho.com/open-view/2395394000008156433?ZOHO_CRITERIA=%22Localiza_CL_Poblacion%22.%22Codcom%22%3D7106" u="1"/>
        <s v="https://analytics.zoho.com/open-view/2395394000008157701?ZOHO_CRITERIA=%22Localiza_CL_Poblacion%22.%22Codcom%22%3D7106" u="1"/>
        <s v="https://analytics.zoho.com/open-view/2395394000008137099" u="1"/>
        <s v="https://analytics.zoho.com/open-view/2395394000008132313?ZOHO_CRITERIA=%22Localiza_CL_Poblacion%22.%22Codcom%22%3D9106" u="1"/>
        <s v="https://analytics.zoho.com/open-view/2395394000008134446?ZOHO_CRITERIA=%22Localiza_CL_Poblacion%22.%22Codcom%22%3D9106" u="1"/>
        <s v="https://analytics.zoho.com/open-view/2395394000008136598?ZOHO_CRITERIA=%22Localiza_CL_Poblacion%22.%22Codcom%22%3D9106" u="1"/>
        <s v="https://analytics.zoho.com/open-view/2395394000008137967?ZOHO_CRITERIA=%22Localiza_CL_Poblacion%22.%22Codcom%22%3D9106" u="1"/>
        <s v="https://analytics.zoho.com/open-view/2395394000008153647?ZOHO_CRITERIA=%22Localiza_CL_Poblacion%22.%22Codcom%22%3D9106" u="1"/>
        <s v="https://analytics.zoho.com/open-view/2395394000008155038?ZOHO_CRITERIA=%22Localiza_CL_Poblacion%22.%22Codcom%22%3D9106" u="1"/>
        <s v="https://analytics.zoho.com/open-view/2395394000008156433?ZOHO_CRITERIA=%22Localiza_CL_Poblacion%22.%22Codcom%22%3D9106" u="1"/>
        <s v="https://analytics.zoho.com/open-view/2395394000008157701?ZOHO_CRITERIA=%22Localiza_CL_Poblacion%22.%22Codcom%22%3D9106" u="1"/>
        <s v="https://analytics.zoho.com/open-view/2395394000008132313?ZOHO_CRITERIA=%22Localiza_CL_Poblacion%22.%22Codcom%22%3D6307" u="1"/>
        <s v="https://analytics.zoho.com/open-view/2395394000008134446?ZOHO_CRITERIA=%22Localiza_CL_Poblacion%22.%22Codcom%22%3D6307" u="1"/>
        <s v="https://analytics.zoho.com/open-view/2395394000008136598?ZOHO_CRITERIA=%22Localiza_CL_Poblacion%22.%22Codcom%22%3D6307" u="1"/>
        <s v="https://analytics.zoho.com/open-view/2395394000008137967?ZOHO_CRITERIA=%22Localiza_CL_Poblacion%22.%22Codcom%22%3D6307" u="1"/>
        <s v="https://analytics.zoho.com/open-view/2395394000008153647?ZOHO_CRITERIA=%22Localiza_CL_Poblacion%22.%22Codcom%22%3D6307" u="1"/>
        <s v="https://analytics.zoho.com/open-view/2395394000008155038?ZOHO_CRITERIA=%22Localiza_CL_Poblacion%22.%22Codcom%22%3D6307" u="1"/>
        <s v="https://analytics.zoho.com/open-view/2395394000008156433?ZOHO_CRITERIA=%22Localiza_CL_Poblacion%22.%22Codcom%22%3D6307" u="1"/>
        <s v="https://analytics.zoho.com/open-view/2395394000008157701?ZOHO_CRITERIA=%22Localiza_CL_Poblacion%22.%22Codcom%22%3D6307" u="1"/>
        <s v="https://analytics.zoho.com/open-view/2395394000008132313?ZOHO_CRITERIA=%22Localiza_CL_Poblacion%22.%22Codcom%22%3D5107" u="1"/>
        <s v="https://analytics.zoho.com/open-view/2395394000008132313?ZOHO_CRITERIA=%22Localiza_CL_Poblacion%22.%22Codcom%22%3D9116" u="1"/>
        <s v="https://analytics.zoho.com/open-view/2395394000008134446?ZOHO_CRITERIA=%22Localiza_CL_Poblacion%22.%22Codcom%22%3D5107" u="1"/>
        <s v="https://analytics.zoho.com/open-view/2395394000008134446?ZOHO_CRITERIA=%22Localiza_CL_Poblacion%22.%22Codcom%22%3D9116" u="1"/>
        <s v="https://analytics.zoho.com/open-view/2395394000008136598?ZOHO_CRITERIA=%22Localiza_CL_Poblacion%22.%22Codcom%22%3D5107" u="1"/>
        <s v="https://analytics.zoho.com/open-view/2395394000008136598?ZOHO_CRITERIA=%22Localiza_CL_Poblacion%22.%22Codcom%22%3D9116" u="1"/>
        <s v="https://analytics.zoho.com/open-view/2395394000008137967?ZOHO_CRITERIA=%22Localiza_CL_Poblacion%22.%22Codcom%22%3D5107" u="1"/>
        <s v="https://analytics.zoho.com/open-view/2395394000008137967?ZOHO_CRITERIA=%22Localiza_CL_Poblacion%22.%22Codcom%22%3D9116" u="1"/>
        <s v="https://analytics.zoho.com/open-view/2395394000008153647?ZOHO_CRITERIA=%22Localiza_CL_Poblacion%22.%22Codcom%22%3D5107" u="1"/>
        <s v="https://analytics.zoho.com/open-view/2395394000008153647?ZOHO_CRITERIA=%22Localiza_CL_Poblacion%22.%22Codcom%22%3D9116" u="1"/>
        <s v="https://analytics.zoho.com/open-view/2395394000008155038?ZOHO_CRITERIA=%22Localiza_CL_Poblacion%22.%22Codcom%22%3D5107" u="1"/>
        <s v="https://analytics.zoho.com/open-view/2395394000008155038?ZOHO_CRITERIA=%22Localiza_CL_Poblacion%22.%22Codcom%22%3D9116" u="1"/>
        <s v="https://analytics.zoho.com/open-view/2395394000008156433?ZOHO_CRITERIA=%22Localiza_CL_Poblacion%22.%22Codcom%22%3D5107" u="1"/>
        <s v="https://analytics.zoho.com/open-view/2395394000008156433?ZOHO_CRITERIA=%22Localiza_CL_Poblacion%22.%22Codcom%22%3D9116" u="1"/>
        <s v="https://analytics.zoho.com/open-view/2395394000008157701?ZOHO_CRITERIA=%22Localiza_CL_Poblacion%22.%22Codcom%22%3D5107" u="1"/>
        <s v="https://analytics.zoho.com/open-view/2395394000008157701?ZOHO_CRITERIA=%22Localiza_CL_Poblacion%22.%22Codcom%22%3D9116" u="1"/>
        <s v="https://analytics.zoho.com/open-view/2395394000008132313?ZOHO_CRITERIA=%22Localiza_CL_Poblacion%22.%22Codcom%22%3D8307" u="1"/>
        <s v="https://analytics.zoho.com/open-view/2395394000008134446?ZOHO_CRITERIA=%22Localiza_CL_Poblacion%22.%22Codcom%22%3D8307" u="1"/>
        <s v="https://analytics.zoho.com/open-view/2395394000008136598?ZOHO_CRITERIA=%22Localiza_CL_Poblacion%22.%22Codcom%22%3D8307" u="1"/>
        <s v="https://analytics.zoho.com/open-view/2395394000008137967?ZOHO_CRITERIA=%22Localiza_CL_Poblacion%22.%22Codcom%22%3D8307" u="1"/>
        <s v="https://analytics.zoho.com/open-view/2395394000008153647?ZOHO_CRITERIA=%22Localiza_CL_Poblacion%22.%22Codcom%22%3D8307" u="1"/>
        <s v="https://analytics.zoho.com/open-view/2395394000008155038?ZOHO_CRITERIA=%22Localiza_CL_Poblacion%22.%22Codcom%22%3D8307" u="1"/>
        <s v="https://analytics.zoho.com/open-view/2395394000008156433?ZOHO_CRITERIA=%22Localiza_CL_Poblacion%22.%22Codcom%22%3D8307" u="1"/>
        <s v="https://analytics.zoho.com/open-view/2395394000008157701?ZOHO_CRITERIA=%22Localiza_CL_Poblacion%22.%22Codcom%22%3D8307" u="1"/>
        <s v="https://analytics.zoho.com/open-view/2395394000008132313?ZOHO_CRITERIA=%22Localiza_CL_Poblacion%22.%22Codcom%22%3D7107" u="1"/>
        <s v="https://analytics.zoho.com/open-view/2395394000008134446?ZOHO_CRITERIA=%22Localiza_CL_Poblacion%22.%22Codcom%22%3D7107" u="1"/>
        <s v="https://analytics.zoho.com/open-view/2395394000008136598?ZOHO_CRITERIA=%22Localiza_CL_Poblacion%22.%22Codcom%22%3D7107" u="1"/>
        <s v="https://analytics.zoho.com/open-view/2395394000008137967?ZOHO_CRITERIA=%22Localiza_CL_Poblacion%22.%22Codcom%22%3D7107" u="1"/>
        <s v="https://analytics.zoho.com/open-view/2395394000008153647?ZOHO_CRITERIA=%22Localiza_CL_Poblacion%22.%22Codcom%22%3D7107" u="1"/>
        <s v="https://analytics.zoho.com/open-view/2395394000008155038?ZOHO_CRITERIA=%22Localiza_CL_Poblacion%22.%22Codcom%22%3D7107" u="1"/>
        <s v="https://analytics.zoho.com/open-view/2395394000008156433?ZOHO_CRITERIA=%22Localiza_CL_Poblacion%22.%22Codcom%22%3D7107" u="1"/>
        <s v="https://analytics.zoho.com/open-view/2395394000008157701?ZOHO_CRITERIA=%22Localiza_CL_Poblacion%22.%22Codcom%22%3D7107" u="1"/>
        <s v="https://analytics.zoho.com/open-view/2395394000008132313?ZOHO_CRITERIA=%22Localiza_CL_Poblacion%22.%22Codcom%22%3D9107" u="1"/>
        <s v="https://analytics.zoho.com/open-view/2395394000008134446?ZOHO_CRITERIA=%22Localiza_CL_Poblacion%22.%22Codcom%22%3D9107" u="1"/>
        <s v="https://analytics.zoho.com/open-view/2395394000008136598?ZOHO_CRITERIA=%22Localiza_CL_Poblacion%22.%22Codcom%22%3D9107" u="1"/>
        <s v="https://analytics.zoho.com/open-view/2395394000008137967?ZOHO_CRITERIA=%22Localiza_CL_Poblacion%22.%22Codcom%22%3D9107" u="1"/>
        <s v="https://analytics.zoho.com/open-view/2395394000008153647?ZOHO_CRITERIA=%22Localiza_CL_Poblacion%22.%22Codcom%22%3D9107" u="1"/>
        <s v="https://analytics.zoho.com/open-view/2395394000008155038?ZOHO_CRITERIA=%22Localiza_CL_Poblacion%22.%22Codcom%22%3D9107" u="1"/>
        <s v="https://analytics.zoho.com/open-view/2395394000008156433?ZOHO_CRITERIA=%22Localiza_CL_Poblacion%22.%22Codcom%22%3D9107" u="1"/>
        <s v="https://analytics.zoho.com/open-view/2395394000008157701?ZOHO_CRITERIA=%22Localiza_CL_Poblacion%22.%22Codcom%22%3D9107" u="1"/>
        <s v="https://analytics.zoho.com/open-view/2395394000008132313?ZOHO_CRITERIA=%22Localiza_CL_Poblacion%22.%22Codcom%22%3D6308" u="1"/>
        <s v="https://analytics.zoho.com/open-view/2395394000008134446?ZOHO_CRITERIA=%22Localiza_CL_Poblacion%22.%22Codcom%22%3D6308" u="1"/>
        <s v="https://analytics.zoho.com/open-view/2395394000008136598?ZOHO_CRITERIA=%22Localiza_CL_Poblacion%22.%22Codcom%22%3D6308" u="1"/>
        <s v="https://analytics.zoho.com/open-view/2395394000008137967?ZOHO_CRITERIA=%22Localiza_CL_Poblacion%22.%22Codcom%22%3D6308" u="1"/>
        <s v="https://analytics.zoho.com/open-view/2395394000008153647?ZOHO_CRITERIA=%22Localiza_CL_Poblacion%22.%22Codcom%22%3D6308" u="1"/>
        <s v="https://analytics.zoho.com/open-view/2395394000008155038?ZOHO_CRITERIA=%22Localiza_CL_Poblacion%22.%22Codcom%22%3D6308" u="1"/>
        <s v="https://analytics.zoho.com/open-view/2395394000008156433?ZOHO_CRITERIA=%22Localiza_CL_Poblacion%22.%22Codcom%22%3D6308" u="1"/>
        <s v="https://analytics.zoho.com/open-view/2395394000008157701?ZOHO_CRITERIA=%22Localiza_CL_Poblacion%22.%22Codcom%22%3D6308" u="1"/>
        <s v="https://analytics.zoho.com/open-view/2395394000008132313?ZOHO_CRITERIA=%22Localiza_CL_Poblacion%22.%22Codcom%22%3D9117" u="1"/>
        <s v="https://analytics.zoho.com/open-view/2395394000008134446?ZOHO_CRITERIA=%22Localiza_CL_Poblacion%22.%22Codcom%22%3D9117" u="1"/>
        <s v="https://analytics.zoho.com/open-view/2395394000008136598?ZOHO_CRITERIA=%22Localiza_CL_Poblacion%22.%22Codcom%22%3D9117" u="1"/>
        <s v="https://analytics.zoho.com/open-view/2395394000008137967?ZOHO_CRITERIA=%22Localiza_CL_Poblacion%22.%22Codcom%22%3D9117" u="1"/>
        <s v="https://analytics.zoho.com/open-view/2395394000008153647?ZOHO_CRITERIA=%22Localiza_CL_Poblacion%22.%22Codcom%22%3D9117" u="1"/>
        <s v="https://analytics.zoho.com/open-view/2395394000008155038?ZOHO_CRITERIA=%22Localiza_CL_Poblacion%22.%22Codcom%22%3D9117" u="1"/>
        <s v="https://analytics.zoho.com/open-view/2395394000008156433?ZOHO_CRITERIA=%22Localiza_CL_Poblacion%22.%22Codcom%22%3D9117" u="1"/>
        <s v="https://analytics.zoho.com/open-view/2395394000008157701?ZOHO_CRITERIA=%22Localiza_CL_Poblacion%22.%22Codcom%22%3D9117" u="1"/>
        <s v="https://analytics.zoho.com/open-view/2395394000008117468?ZOHO_CRITERIA=%22Localiza_CL_Poblacion%22.%22Codreg%22%3D1" u="1"/>
        <s v="https://analytics.zoho.com/open-view/2395394000008129784?ZOHO_CRITERIA=%22Localiza_CL_Poblacion%22.%22Codreg%22%3D1" u="1"/>
        <s v="https://analytics.zoho.com/open-view/2395394000008130352?ZOHO_CRITERIA=%22Localiza_CL_Poblacion%22.%22Codreg%22%3D1" u="1"/>
        <s v="https://analytics.zoho.com/open-view/2395394000008131953?ZOHO_CRITERIA=%22Localiza_CL_Poblacion%22.%22Codreg%22%3D1" u="1"/>
        <s v="https://analytics.zoho.com/open-view/2395394000008133573?ZOHO_CRITERIA=%22Localiza_CL_Poblacion%22.%22Codreg%22%3D1" u="1"/>
        <s v="https://analytics.zoho.com/open-view/2395394000008135457?ZOHO_CRITERIA=%22Localiza_CL_Poblacion%22.%22Codreg%22%3D1" u="1"/>
        <s v="https://analytics.zoho.com/open-view/2395394000008137533?ZOHO_CRITERIA=%22Localiza_CL_Poblacion%22.%22Codreg%22%3D1" u="1"/>
        <s v="https://analytics.zoho.com/open-view/2395394000008138671?ZOHO_CRITERIA=%22Localiza_CL_Poblacion%22.%22Codreg%22%3D1" u="1"/>
        <s v="https://analytics.zoho.com/open-view/2395394000008139790?ZOHO_CRITERIA=%22Localiza_CL_Poblacion%22.%22Codreg%22%3D1" u="1"/>
        <s v="https://analytics.zoho.com/open-view/2395394000008140315?ZOHO_CRITERIA=%22Localiza_CL_Poblacion%22.%22Codreg%22%3D1" u="1"/>
        <s v="https://analytics.zoho.com/open-view/2395394000008140789?ZOHO_CRITERIA=%22Localiza_CL_Poblacion%22.%22Codreg%22%3D1" u="1"/>
        <s v="https://analytics.zoho.com/open-view/2395394000008142605?ZOHO_CRITERIA=%22Localiza_CL_Poblacion%22.%22Codreg%22%3D1" u="1"/>
        <s v="https://analytics.zoho.com/open-view/2395394000008142922?ZOHO_CRITERIA=%22Localiza_CL_Poblacion%22.%22Codreg%22%3D1" u="1"/>
        <s v="https://analytics.zoho.com/open-view/2395394000008143873?ZOHO_CRITERIA=%22Localiza_CL_Poblacion%22.%22Codreg%22%3D1" u="1"/>
        <s v="https://analytics.zoho.com/open-view/2395394000008144190?ZOHO_CRITERIA=%22Localiza_CL_Poblacion%22.%22Codreg%22%3D1" u="1"/>
        <s v="https://analytics.zoho.com/open-view/2395394000008154660?ZOHO_CRITERIA=%22Localiza_CL_Poblacion%22.%22Codreg%22%3D1" u="1"/>
        <s v="https://analytics.zoho.com/open-view/2395394000008155426?ZOHO_CRITERIA=%22Localiza_CL_Poblacion%22.%22Codreg%22%3D1" u="1"/>
        <s v="https://analytics.zoho.com/open-view/2395394000008156811?ZOHO_CRITERIA=%22Localiza_CL_Poblacion%22.%22Codreg%22%3D1" u="1"/>
        <s v="https://analytics.zoho.com/open-view/2395394000008158089?ZOHO_CRITERIA=%22Localiza_CL_Poblacion%22.%22Codreg%22%3D1" u="1"/>
        <s v="https://analytics.zoho.com/open-view/2395394000008132313?ZOHO_CRITERIA=%22Localiza_CL_Poblacion%22.%22Codcom%22%3D5601" u="1"/>
        <s v="https://analytics.zoho.com/open-view/2395394000008134446?ZOHO_CRITERIA=%22Localiza_CL_Poblacion%22.%22Codcom%22%3D5601" u="1"/>
        <s v="https://analytics.zoho.com/open-view/2395394000008136598?ZOHO_CRITERIA=%22Localiza_CL_Poblacion%22.%22Codcom%22%3D5601" u="1"/>
        <s v="https://analytics.zoho.com/open-view/2395394000008137967?ZOHO_CRITERIA=%22Localiza_CL_Poblacion%22.%22Codcom%22%3D5601" u="1"/>
        <s v="https://analytics.zoho.com/open-view/2395394000008153647?ZOHO_CRITERIA=%22Localiza_CL_Poblacion%22.%22Codcom%22%3D5601" u="1"/>
        <s v="https://analytics.zoho.com/open-view/2395394000008155038?ZOHO_CRITERIA=%22Localiza_CL_Poblacion%22.%22Codcom%22%3D5601" u="1"/>
        <s v="https://analytics.zoho.com/open-view/2395394000008156433?ZOHO_CRITERIA=%22Localiza_CL_Poblacion%22.%22Codcom%22%3D5601" u="1"/>
        <s v="https://analytics.zoho.com/open-view/2395394000008157701?ZOHO_CRITERIA=%22Localiza_CL_Poblacion%22.%22Codcom%22%3D5601" u="1"/>
        <s v="https://analytics.zoho.com/open-view/2395394000008132313?ZOHO_CRITERIA=%22Localiza_CL_Poblacion%22.%22Codcom%22%3D3201" u="1"/>
        <s v="https://analytics.zoho.com/open-view/2395394000008134446?ZOHO_CRITERIA=%22Localiza_CL_Poblacion%22.%22Codcom%22%3D3201" u="1"/>
        <s v="https://analytics.zoho.com/open-view/2395394000008136598?ZOHO_CRITERIA=%22Localiza_CL_Poblacion%22.%22Codcom%22%3D3201" u="1"/>
        <s v="https://analytics.zoho.com/open-view/2395394000008137967?ZOHO_CRITERIA=%22Localiza_CL_Poblacion%22.%22Codcom%22%3D3201" u="1"/>
        <s v="https://analytics.zoho.com/open-view/2395394000008153647?ZOHO_CRITERIA=%22Localiza_CL_Poblacion%22.%22Codcom%22%3D3201" u="1"/>
        <s v="https://analytics.zoho.com/open-view/2395394000008155038?ZOHO_CRITERIA=%22Localiza_CL_Poblacion%22.%22Codcom%22%3D3201" u="1"/>
        <s v="https://analytics.zoho.com/open-view/2395394000008156433?ZOHO_CRITERIA=%22Localiza_CL_Poblacion%22.%22Codcom%22%3D3201" u="1"/>
        <s v="https://analytics.zoho.com/open-view/2395394000008157701?ZOHO_CRITERIA=%22Localiza_CL_Poblacion%22.%22Codcom%22%3D3201" u="1"/>
        <s v="https://analytics.zoho.com/open-view/2395394000008141188" u="1"/>
        <s v="https://analytics.zoho.com/open-view/2395394000008132313?ZOHO_CRITERIA=%22Localiza_CL_Poblacion%22.%22Codcom%22%3D8308" u="1"/>
        <s v="https://analytics.zoho.com/open-view/2395394000008134446?ZOHO_CRITERIA=%22Localiza_CL_Poblacion%22.%22Codcom%22%3D8308" u="1"/>
        <s v="https://analytics.zoho.com/open-view/2395394000008136598?ZOHO_CRITERIA=%22Localiza_CL_Poblacion%22.%22Codcom%22%3D8308" u="1"/>
        <s v="https://analytics.zoho.com/open-view/2395394000008137967?ZOHO_CRITERIA=%22Localiza_CL_Poblacion%22.%22Codcom%22%3D8308" u="1"/>
        <s v="https://analytics.zoho.com/open-view/2395394000008153647?ZOHO_CRITERIA=%22Localiza_CL_Poblacion%22.%22Codcom%22%3D8308" u="1"/>
        <s v="https://analytics.zoho.com/open-view/2395394000008155038?ZOHO_CRITERIA=%22Localiza_CL_Poblacion%22.%22Codcom%22%3D8308" u="1"/>
        <s v="https://analytics.zoho.com/open-view/2395394000008156433?ZOHO_CRITERIA=%22Localiza_CL_Poblacion%22.%22Codcom%22%3D8308" u="1"/>
        <s v="https://analytics.zoho.com/open-view/2395394000008157701?ZOHO_CRITERIA=%22Localiza_CL_Poblacion%22.%22Codcom%22%3D8308" u="1"/>
        <s v="https://analytics.zoho.com/open-view/2395394000008132313?ZOHO_CRITERIA=%22Localiza_CL_Poblacion%22.%22Codcom%22%3D7108" u="1"/>
        <s v="https://analytics.zoho.com/open-view/2395394000008134446?ZOHO_CRITERIA=%22Localiza_CL_Poblacion%22.%22Codcom%22%3D7108" u="1"/>
        <s v="https://analytics.zoho.com/open-view/2395394000008136598?ZOHO_CRITERIA=%22Localiza_CL_Poblacion%22.%22Codcom%22%3D7108" u="1"/>
        <s v="https://analytics.zoho.com/open-view/2395394000008137967?ZOHO_CRITERIA=%22Localiza_CL_Poblacion%22.%22Codcom%22%3D7108" u="1"/>
        <s v="https://analytics.zoho.com/open-view/2395394000008153647?ZOHO_CRITERIA=%22Localiza_CL_Poblacion%22.%22Codcom%22%3D7108" u="1"/>
        <s v="https://analytics.zoho.com/open-view/2395394000008155038?ZOHO_CRITERIA=%22Localiza_CL_Poblacion%22.%22Codcom%22%3D7108" u="1"/>
        <s v="https://analytics.zoho.com/open-view/2395394000008156433?ZOHO_CRITERIA=%22Localiza_CL_Poblacion%22.%22Codcom%22%3D7108" u="1"/>
        <s v="https://analytics.zoho.com/open-view/2395394000008157701?ZOHO_CRITERIA=%22Localiza_CL_Poblacion%22.%22Codcom%22%3D7108" u="1"/>
        <s v="https://analytics.zoho.com/open-view/2395394000008117468?ZOHO_CRITERIA=%22Localiza_CL_Poblacion%22.%22Codreg%22%3D3" u="1"/>
        <s v="https://analytics.zoho.com/open-view/2395394000008129784?ZOHO_CRITERIA=%22Localiza_CL_Poblacion%22.%22Codreg%22%3D3" u="1"/>
        <s v="https://analytics.zoho.com/open-view/2395394000008130352?ZOHO_CRITERIA=%22Localiza_CL_Poblacion%22.%22Codreg%22%3D3" u="1"/>
        <s v="https://analytics.zoho.com/open-view/2395394000008131953?ZOHO_CRITERIA=%22Localiza_CL_Poblacion%22.%22Codreg%22%3D3" u="1"/>
        <s v="https://analytics.zoho.com/open-view/2395394000008133573?ZOHO_CRITERIA=%22Localiza_CL_Poblacion%22.%22Codreg%22%3D3" u="1"/>
        <s v="https://analytics.zoho.com/open-view/2395394000008135457?ZOHO_CRITERIA=%22Localiza_CL_Poblacion%22.%22Codreg%22%3D3" u="1"/>
        <s v="https://analytics.zoho.com/open-view/2395394000008137533?ZOHO_CRITERIA=%22Localiza_CL_Poblacion%22.%22Codreg%22%3D3" u="1"/>
        <s v="https://analytics.zoho.com/open-view/2395394000008138671?ZOHO_CRITERIA=%22Localiza_CL_Poblacion%22.%22Codreg%22%3D3" u="1"/>
        <s v="https://analytics.zoho.com/open-view/2395394000008139790?ZOHO_CRITERIA=%22Localiza_CL_Poblacion%22.%22Codreg%22%3D3" u="1"/>
        <s v="https://analytics.zoho.com/open-view/2395394000008140315?ZOHO_CRITERIA=%22Localiza_CL_Poblacion%22.%22Codreg%22%3D3" u="1"/>
        <s v="https://analytics.zoho.com/open-view/2395394000008140789?ZOHO_CRITERIA=%22Localiza_CL_Poblacion%22.%22Codreg%22%3D3" u="1"/>
        <s v="https://analytics.zoho.com/open-view/2395394000008142605?ZOHO_CRITERIA=%22Localiza_CL_Poblacion%22.%22Codreg%22%3D3" u="1"/>
        <s v="https://analytics.zoho.com/open-view/2395394000008142922?ZOHO_CRITERIA=%22Localiza_CL_Poblacion%22.%22Codreg%22%3D3" u="1"/>
        <s v="https://analytics.zoho.com/open-view/2395394000008143873?ZOHO_CRITERIA=%22Localiza_CL_Poblacion%22.%22Codreg%22%3D3" u="1"/>
        <s v="https://analytics.zoho.com/open-view/2395394000008144190?ZOHO_CRITERIA=%22Localiza_CL_Poblacion%22.%22Codreg%22%3D3" u="1"/>
        <s v="https://analytics.zoho.com/open-view/2395394000008154660?ZOHO_CRITERIA=%22Localiza_CL_Poblacion%22.%22Codreg%22%3D3" u="1"/>
        <s v="https://analytics.zoho.com/open-view/2395394000008155426?ZOHO_CRITERIA=%22Localiza_CL_Poblacion%22.%22Codreg%22%3D3" u="1"/>
        <s v="https://analytics.zoho.com/open-view/2395394000008156811?ZOHO_CRITERIA=%22Localiza_CL_Poblacion%22.%22Codreg%22%3D3" u="1"/>
        <s v="https://analytics.zoho.com/open-view/2395394000008158089?ZOHO_CRITERIA=%22Localiza_CL_Poblacion%22.%22Codreg%22%3D3" u="1"/>
        <s v="https://analytics.zoho.com/open-view/2395394000008132313?ZOHO_CRITERIA=%22Localiza_CL_Poblacion%22.%22Codcom%22%3D5201" u="1"/>
        <s v="https://analytics.zoho.com/open-view/2395394000008132313?ZOHO_CRITERIA=%22Localiza_CL_Poblacion%22.%22Codcom%22%3D9210" u="1"/>
        <s v="https://analytics.zoho.com/open-view/2395394000008134446?ZOHO_CRITERIA=%22Localiza_CL_Poblacion%22.%22Codcom%22%3D5201" u="1"/>
        <s v="https://analytics.zoho.com/open-view/2395394000008134446?ZOHO_CRITERIA=%22Localiza_CL_Poblacion%22.%22Codcom%22%3D9210" u="1"/>
        <s v="https://analytics.zoho.com/open-view/2395394000008136598?ZOHO_CRITERIA=%22Localiza_CL_Poblacion%22.%22Codcom%22%3D5201" u="1"/>
        <s v="https://analytics.zoho.com/open-view/2395394000008136598?ZOHO_CRITERIA=%22Localiza_CL_Poblacion%22.%22Codcom%22%3D9210" u="1"/>
        <s v="https://analytics.zoho.com/open-view/2395394000008137967?ZOHO_CRITERIA=%22Localiza_CL_Poblacion%22.%22Codcom%22%3D5201" u="1"/>
        <s v="https://analytics.zoho.com/open-view/2395394000008137967?ZOHO_CRITERIA=%22Localiza_CL_Poblacion%22.%22Codcom%22%3D9210" u="1"/>
        <s v="https://analytics.zoho.com/open-view/2395394000008153647?ZOHO_CRITERIA=%22Localiza_CL_Poblacion%22.%22Codcom%22%3D5201" u="1"/>
        <s v="https://analytics.zoho.com/open-view/2395394000008153647?ZOHO_CRITERIA=%22Localiza_CL_Poblacion%22.%22Codcom%22%3D9210" u="1"/>
        <s v="https://analytics.zoho.com/open-view/2395394000008155038?ZOHO_CRITERIA=%22Localiza_CL_Poblacion%22.%22Codcom%22%3D5201" u="1"/>
        <s v="https://analytics.zoho.com/open-view/2395394000008155038?ZOHO_CRITERIA=%22Localiza_CL_Poblacion%22.%22Codcom%22%3D9210" u="1"/>
        <s v="https://analytics.zoho.com/open-view/2395394000008156433?ZOHO_CRITERIA=%22Localiza_CL_Poblacion%22.%22Codcom%22%3D5201" u="1"/>
        <s v="https://analytics.zoho.com/open-view/2395394000008156433?ZOHO_CRITERIA=%22Localiza_CL_Poblacion%22.%22Codcom%22%3D9210" u="1"/>
        <s v="https://analytics.zoho.com/open-view/2395394000008157701?ZOHO_CRITERIA=%22Localiza_CL_Poblacion%22.%22Codcom%22%3D5201" u="1"/>
        <s v="https://analytics.zoho.com/open-view/2395394000008157701?ZOHO_CRITERIA=%22Localiza_CL_Poblacion%22.%22Codcom%22%3D9210" u="1"/>
        <s v="https://analytics.zoho.com/open-view/2395394000008132313?ZOHO_CRITERIA=%22Localiza_CL_Poblacion%22.%22Codcom%22%3D9108" u="1"/>
        <s v="https://analytics.zoho.com/open-view/2395394000008134446?ZOHO_CRITERIA=%22Localiza_CL_Poblacion%22.%22Codcom%22%3D9108" u="1"/>
        <s v="https://analytics.zoho.com/open-view/2395394000008136598?ZOHO_CRITERIA=%22Localiza_CL_Poblacion%22.%22Codcom%22%3D9108" u="1"/>
        <s v="https://analytics.zoho.com/open-view/2395394000008137967?ZOHO_CRITERIA=%22Localiza_CL_Poblacion%22.%22Codcom%22%3D9108" u="1"/>
        <s v="https://analytics.zoho.com/open-view/2395394000008153647?ZOHO_CRITERIA=%22Localiza_CL_Poblacion%22.%22Codcom%22%3D9108" u="1"/>
        <s v="https://analytics.zoho.com/open-view/2395394000008155038?ZOHO_CRITERIA=%22Localiza_CL_Poblacion%22.%22Codcom%22%3D9108" u="1"/>
        <s v="https://analytics.zoho.com/open-view/2395394000008156433?ZOHO_CRITERIA=%22Localiza_CL_Poblacion%22.%22Codcom%22%3D9108" u="1"/>
        <s v="https://analytics.zoho.com/open-view/2395394000008157701?ZOHO_CRITERIA=%22Localiza_CL_Poblacion%22.%22Codcom%22%3D9108" u="1"/>
        <s v="https://analytics.zoho.com/open-view/2395394000008132313?ZOHO_CRITERIA=%22Localiza_CL_Poblacion%22.%22Codcom%22%3D6309" u="1"/>
        <s v="https://analytics.zoho.com/open-view/2395394000008134446?ZOHO_CRITERIA=%22Localiza_CL_Poblacion%22.%22Codcom%22%3D6309" u="1"/>
        <s v="https://analytics.zoho.com/open-view/2395394000008136598?ZOHO_CRITERIA=%22Localiza_CL_Poblacion%22.%22Codcom%22%3D6309" u="1"/>
        <s v="https://analytics.zoho.com/open-view/2395394000008137967?ZOHO_CRITERIA=%22Localiza_CL_Poblacion%22.%22Codcom%22%3D6309" u="1"/>
        <s v="https://analytics.zoho.com/open-view/2395394000008153647?ZOHO_CRITERIA=%22Localiza_CL_Poblacion%22.%22Codcom%22%3D6309" u="1"/>
        <s v="https://analytics.zoho.com/open-view/2395394000008155038?ZOHO_CRITERIA=%22Localiza_CL_Poblacion%22.%22Codcom%22%3D6309" u="1"/>
        <s v="https://analytics.zoho.com/open-view/2395394000008156433?ZOHO_CRITERIA=%22Localiza_CL_Poblacion%22.%22Codcom%22%3D6309" u="1"/>
        <s v="https://analytics.zoho.com/open-view/2395394000008157701?ZOHO_CRITERIA=%22Localiza_CL_Poblacion%22.%22Codcom%22%3D6309" u="1"/>
        <s v="https://analytics.zoho.com/open-view/2395394000008132313?ZOHO_CRITERIA=%22Localiza_CL_Poblacion%22.%22Codcom%22%3D5109" u="1"/>
        <s v="https://analytics.zoho.com/open-view/2395394000008132313?ZOHO_CRITERIA=%22Localiza_CL_Poblacion%22.%22Codcom%22%3D9118" u="1"/>
        <s v="https://analytics.zoho.com/open-view/2395394000008134446?ZOHO_CRITERIA=%22Localiza_CL_Poblacion%22.%22Codcom%22%3D5109" u="1"/>
        <s v="https://analytics.zoho.com/open-view/2395394000008134446?ZOHO_CRITERIA=%22Localiza_CL_Poblacion%22.%22Codcom%22%3D9118" u="1"/>
        <s v="https://analytics.zoho.com/open-view/2395394000008136598?ZOHO_CRITERIA=%22Localiza_CL_Poblacion%22.%22Codcom%22%3D5109" u="1"/>
        <s v="https://analytics.zoho.com/open-view/2395394000008136598?ZOHO_CRITERIA=%22Localiza_CL_Poblacion%22.%22Codcom%22%3D9118" u="1"/>
        <s v="https://analytics.zoho.com/open-view/2395394000008137967?ZOHO_CRITERIA=%22Localiza_CL_Poblacion%22.%22Codcom%22%3D5109" u="1"/>
        <s v="https://analytics.zoho.com/open-view/2395394000008137967?ZOHO_CRITERIA=%22Localiza_CL_Poblacion%22.%22Codcom%22%3D9118" u="1"/>
        <s v="https://analytics.zoho.com/open-view/2395394000008153647?ZOHO_CRITERIA=%22Localiza_CL_Poblacion%22.%22Codcom%22%3D5109" u="1"/>
        <s v="https://analytics.zoho.com/open-view/2395394000008153647?ZOHO_CRITERIA=%22Localiza_CL_Poblacion%22.%22Codcom%22%3D9118" u="1"/>
        <s v="https://analytics.zoho.com/open-view/2395394000008155038?ZOHO_CRITERIA=%22Localiza_CL_Poblacion%22.%22Codcom%22%3D5109" u="1"/>
        <s v="https://analytics.zoho.com/open-view/2395394000008155038?ZOHO_CRITERIA=%22Localiza_CL_Poblacion%22.%22Codcom%22%3D9118" u="1"/>
        <s v="https://analytics.zoho.com/open-view/2395394000008156433?ZOHO_CRITERIA=%22Localiza_CL_Poblacion%22.%22Codcom%22%3D5109" u="1"/>
        <s v="https://analytics.zoho.com/open-view/2395394000008156433?ZOHO_CRITERIA=%22Localiza_CL_Poblacion%22.%22Codcom%22%3D9118" u="1"/>
        <s v="https://analytics.zoho.com/open-view/2395394000008157701?ZOHO_CRITERIA=%22Localiza_CL_Poblacion%22.%22Codcom%22%3D5109" u="1"/>
        <s v="https://analytics.zoho.com/open-view/2395394000008157701?ZOHO_CRITERIA=%22Localiza_CL_Poblacion%22.%22Codcom%22%3D9118" u="1"/>
        <s v="https://analytics.zoho.com/open-view/2395394000008117468?ZOHO_CRITERIA=%22Localiza_CL_Poblacion%22.%22Codreg%22%3D14" u="1"/>
        <s v="https://analytics.zoho.com/open-view/2395394000008129784?ZOHO_CRITERIA=%22Localiza_CL_Poblacion%22.%22Codreg%22%3D14" u="1"/>
        <s v="https://analytics.zoho.com/open-view/2395394000008130352?ZOHO_CRITERIA=%22Localiza_CL_Poblacion%22.%22Codreg%22%3D14" u="1"/>
        <s v="https://analytics.zoho.com/open-view/2395394000008131953?ZOHO_CRITERIA=%22Localiza_CL_Poblacion%22.%22Codreg%22%3D14" u="1"/>
        <s v="https://analytics.zoho.com/open-view/2395394000008133573?ZOHO_CRITERIA=%22Localiza_CL_Poblacion%22.%22Codreg%22%3D14" u="1"/>
        <s v="https://analytics.zoho.com/open-view/2395394000008135457?ZOHO_CRITERIA=%22Localiza_CL_Poblacion%22.%22Codreg%22%3D14" u="1"/>
        <s v="https://analytics.zoho.com/open-view/2395394000008137533?ZOHO_CRITERIA=%22Localiza_CL_Poblacion%22.%22Codreg%22%3D14" u="1"/>
        <s v="https://analytics.zoho.com/open-view/2395394000008138671?ZOHO_CRITERIA=%22Localiza_CL_Poblacion%22.%22Codreg%22%3D14" u="1"/>
        <s v="https://analytics.zoho.com/open-view/2395394000008139790?ZOHO_CRITERIA=%22Localiza_CL_Poblacion%22.%22Codreg%22%3D14" u="1"/>
        <s v="https://analytics.zoho.com/open-view/2395394000008140315?ZOHO_CRITERIA=%22Localiza_CL_Poblacion%22.%22Codreg%22%3D14" u="1"/>
        <s v="https://analytics.zoho.com/open-view/2395394000008140789?ZOHO_CRITERIA=%22Localiza_CL_Poblacion%22.%22Codreg%22%3D14" u="1"/>
        <s v="https://analytics.zoho.com/open-view/2395394000008142605?ZOHO_CRITERIA=%22Localiza_CL_Poblacion%22.%22Codreg%22%3D14" u="1"/>
        <s v="https://analytics.zoho.com/open-view/2395394000008142922?ZOHO_CRITERIA=%22Localiza_CL_Poblacion%22.%22Codreg%22%3D14" u="1"/>
        <s v="https://analytics.zoho.com/open-view/2395394000008143873?ZOHO_CRITERIA=%22Localiza_CL_Poblacion%22.%22Codreg%22%3D14" u="1"/>
        <s v="https://analytics.zoho.com/open-view/2395394000008144190?ZOHO_CRITERIA=%22Localiza_CL_Poblacion%22.%22Codreg%22%3D14" u="1"/>
        <s v="https://analytics.zoho.com/open-view/2395394000008154660?ZOHO_CRITERIA=%22Localiza_CL_Poblacion%22.%22Codreg%22%3D14" u="1"/>
        <s v="https://analytics.zoho.com/open-view/2395394000008155426?ZOHO_CRITERIA=%22Localiza_CL_Poblacion%22.%22Codreg%22%3D14" u="1"/>
        <s v="https://analytics.zoho.com/open-view/2395394000008156811?ZOHO_CRITERIA=%22Localiza_CL_Poblacion%22.%22Codreg%22%3D14" u="1"/>
        <s v="https://analytics.zoho.com/open-view/2395394000008158089?ZOHO_CRITERIA=%22Localiza_CL_Poblacion%22.%22Codreg%22%3D14" u="1"/>
        <s v="https://analytics.zoho.com/open-view/2395394000008117468?ZOHO_CRITERIA=%22Localiza_CL_Poblacion%22.%22Codreg%22%3D5" u="1"/>
        <s v="https://analytics.zoho.com/open-view/2395394000008129784?ZOHO_CRITERIA=%22Localiza_CL_Poblacion%22.%22Codreg%22%3D5" u="1"/>
        <s v="https://analytics.zoho.com/open-view/2395394000008130352?ZOHO_CRITERIA=%22Localiza_CL_Poblacion%22.%22Codreg%22%3D5" u="1"/>
        <s v="https://analytics.zoho.com/open-view/2395394000008131953?ZOHO_CRITERIA=%22Localiza_CL_Poblacion%22.%22Codreg%22%3D5" u="1"/>
        <s v="https://analytics.zoho.com/open-view/2395394000008133573?ZOHO_CRITERIA=%22Localiza_CL_Poblacion%22.%22Codreg%22%3D5" u="1"/>
        <s v="https://analytics.zoho.com/open-view/2395394000008135457?ZOHO_CRITERIA=%22Localiza_CL_Poblacion%22.%22Codreg%22%3D5" u="1"/>
        <s v="https://analytics.zoho.com/open-view/2395394000008137533?ZOHO_CRITERIA=%22Localiza_CL_Poblacion%22.%22Codreg%22%3D5" u="1"/>
        <s v="https://analytics.zoho.com/open-view/2395394000008138671?ZOHO_CRITERIA=%22Localiza_CL_Poblacion%22.%22Codreg%22%3D5" u="1"/>
        <s v="https://analytics.zoho.com/open-view/2395394000008139790?ZOHO_CRITERIA=%22Localiza_CL_Poblacion%22.%22Codreg%22%3D5" u="1"/>
        <s v="https://analytics.zoho.com/open-view/2395394000008140315?ZOHO_CRITERIA=%22Localiza_CL_Poblacion%22.%22Codreg%22%3D5" u="1"/>
        <s v="https://analytics.zoho.com/open-view/2395394000008140789?ZOHO_CRITERIA=%22Localiza_CL_Poblacion%22.%22Codreg%22%3D5" u="1"/>
        <s v="https://analytics.zoho.com/open-view/2395394000008142605?ZOHO_CRITERIA=%22Localiza_CL_Poblacion%22.%22Codreg%22%3D5" u="1"/>
        <s v="https://analytics.zoho.com/open-view/2395394000008142922?ZOHO_CRITERIA=%22Localiza_CL_Poblacion%22.%22Codreg%22%3D5" u="1"/>
        <s v="https://analytics.zoho.com/open-view/2395394000008143873?ZOHO_CRITERIA=%22Localiza_CL_Poblacion%22.%22Codreg%22%3D5" u="1"/>
        <s v="https://analytics.zoho.com/open-view/2395394000008144190?ZOHO_CRITERIA=%22Localiza_CL_Poblacion%22.%22Codreg%22%3D5" u="1"/>
        <s v="https://analytics.zoho.com/open-view/2395394000008154660?ZOHO_CRITERIA=%22Localiza_CL_Poblacion%22.%22Codreg%22%3D5" u="1"/>
        <s v="https://analytics.zoho.com/open-view/2395394000008155426?ZOHO_CRITERIA=%22Localiza_CL_Poblacion%22.%22Codreg%22%3D5" u="1"/>
        <s v="https://analytics.zoho.com/open-view/2395394000008156811?ZOHO_CRITERIA=%22Localiza_CL_Poblacion%22.%22Codreg%22%3D5" u="1"/>
        <s v="https://analytics.zoho.com/open-view/2395394000008158089?ZOHO_CRITERIA=%22Localiza_CL_Poblacion%22.%22Codreg%22%3D5" u="1"/>
        <s v="https://analytics.zoho.com/open-view/2395394000008155747" u="1"/>
        <s v="https://analytics.zoho.com/open-view/2395394000008132313?ZOHO_CRITERIA=%22Localiza_CL_Poblacion%22.%22Codcom%22%3D5602" u="1"/>
        <s v="https://analytics.zoho.com/open-view/2395394000008132313?ZOHO_CRITERIA=%22Localiza_CL_Poblacion%22.%22Codcom%22%3D7201" u="1"/>
        <s v="https://analytics.zoho.com/open-view/2395394000008134446?ZOHO_CRITERIA=%22Localiza_CL_Poblacion%22.%22Codcom%22%3D5602" u="1"/>
        <s v="https://analytics.zoho.com/open-view/2395394000008134446?ZOHO_CRITERIA=%22Localiza_CL_Poblacion%22.%22Codcom%22%3D7201" u="1"/>
        <s v="https://analytics.zoho.com/open-view/2395394000008136598?ZOHO_CRITERIA=%22Localiza_CL_Poblacion%22.%22Codcom%22%3D5602" u="1"/>
        <s v="https://analytics.zoho.com/open-view/2395394000008136598?ZOHO_CRITERIA=%22Localiza_CL_Poblacion%22.%22Codcom%22%3D7201" u="1"/>
        <s v="https://analytics.zoho.com/open-view/2395394000008137967?ZOHO_CRITERIA=%22Localiza_CL_Poblacion%22.%22Codcom%22%3D5602" u="1"/>
        <s v="https://analytics.zoho.com/open-view/2395394000008137967?ZOHO_CRITERIA=%22Localiza_CL_Poblacion%22.%22Codcom%22%3D7201" u="1"/>
        <s v="https://analytics.zoho.com/open-view/2395394000008153647?ZOHO_CRITERIA=%22Localiza_CL_Poblacion%22.%22Codcom%22%3D5602" u="1"/>
        <s v="https://analytics.zoho.com/open-view/2395394000008153647?ZOHO_CRITERIA=%22Localiza_CL_Poblacion%22.%22Codcom%22%3D7201" u="1"/>
        <s v="https://analytics.zoho.com/open-view/2395394000008155038?ZOHO_CRITERIA=%22Localiza_CL_Poblacion%22.%22Codcom%22%3D5602" u="1"/>
        <s v="https://analytics.zoho.com/open-view/2395394000008155038?ZOHO_CRITERIA=%22Localiza_CL_Poblacion%22.%22Codcom%22%3D7201" u="1"/>
        <s v="https://analytics.zoho.com/open-view/2395394000008156433?ZOHO_CRITERIA=%22Localiza_CL_Poblacion%22.%22Codcom%22%3D5602" u="1"/>
        <s v="https://analytics.zoho.com/open-view/2395394000008156433?ZOHO_CRITERIA=%22Localiza_CL_Poblacion%22.%22Codcom%22%3D7201" u="1"/>
        <s v="https://analytics.zoho.com/open-view/2395394000008157701?ZOHO_CRITERIA=%22Localiza_CL_Poblacion%22.%22Codcom%22%3D5602" u="1"/>
        <s v="https://analytics.zoho.com/open-view/2395394000008157701?ZOHO_CRITERIA=%22Localiza_CL_Poblacion%22.%22Codcom%22%3D7201" u="1"/>
        <s v="https://analytics.zoho.com/open-view/2395394000008132313?ZOHO_CRITERIA=%22Localiza_CL_Poblacion%22.%22Codcom%22%3D3202" u="1"/>
        <s v="https://analytics.zoho.com/open-view/2395394000008134446?ZOHO_CRITERIA=%22Localiza_CL_Poblacion%22.%22Codcom%22%3D3202" u="1"/>
        <s v="https://analytics.zoho.com/open-view/2395394000008136598?ZOHO_CRITERIA=%22Localiza_CL_Poblacion%22.%22Codcom%22%3D3202" u="1"/>
        <s v="https://analytics.zoho.com/open-view/2395394000008137967?ZOHO_CRITERIA=%22Localiza_CL_Poblacion%22.%22Codcom%22%3D3202" u="1"/>
        <s v="https://analytics.zoho.com/open-view/2395394000008153647?ZOHO_CRITERIA=%22Localiza_CL_Poblacion%22.%22Codcom%22%3D3202" u="1"/>
        <s v="https://analytics.zoho.com/open-view/2395394000008155038?ZOHO_CRITERIA=%22Localiza_CL_Poblacion%22.%22Codcom%22%3D3202" u="1"/>
        <s v="https://analytics.zoho.com/open-view/2395394000008156433?ZOHO_CRITERIA=%22Localiza_CL_Poblacion%22.%22Codcom%22%3D3202" u="1"/>
        <s v="https://analytics.zoho.com/open-view/2395394000008157701?ZOHO_CRITERIA=%22Localiza_CL_Poblacion%22.%22Codcom%22%3D3202" u="1"/>
        <s v="https://analytics.zoho.com/open-view/2395394000008132313?ZOHO_CRITERIA=%22Localiza_CL_Poblacion%22.%22Codcom%22%3D8309" u="1"/>
        <s v="https://analytics.zoho.com/open-view/2395394000008134446?ZOHO_CRITERIA=%22Localiza_CL_Poblacion%22.%22Codcom%22%3D8309" u="1"/>
        <s v="https://analytics.zoho.com/open-view/2395394000008136598?ZOHO_CRITERIA=%22Localiza_CL_Poblacion%22.%22Codcom%22%3D8309" u="1"/>
        <s v="https://analytics.zoho.com/open-view/2395394000008137967?ZOHO_CRITERIA=%22Localiza_CL_Poblacion%22.%22Codcom%22%3D8309" u="1"/>
        <s v="https://analytics.zoho.com/open-view/2395394000008153647?ZOHO_CRITERIA=%22Localiza_CL_Poblacion%22.%22Codcom%22%3D8309" u="1"/>
        <s v="https://analytics.zoho.com/open-view/2395394000008155038?ZOHO_CRITERIA=%22Localiza_CL_Poblacion%22.%22Codcom%22%3D8309" u="1"/>
        <s v="https://analytics.zoho.com/open-view/2395394000008156433?ZOHO_CRITERIA=%22Localiza_CL_Poblacion%22.%22Codcom%22%3D8309" u="1"/>
        <s v="https://analytics.zoho.com/open-view/2395394000008157701?ZOHO_CRITERIA=%22Localiza_CL_Poblacion%22.%22Codcom%22%3D8309" u="1"/>
        <s v="https://analytics.zoho.com/open-view/2395394000008132313?ZOHO_CRITERIA=%22Localiza_CL_Poblacion%22.%22Codcom%22%3D7109" u="1"/>
        <s v="https://analytics.zoho.com/open-view/2395394000008134446?ZOHO_CRITERIA=%22Localiza_CL_Poblacion%22.%22Codcom%22%3D7109" u="1"/>
        <s v="https://analytics.zoho.com/open-view/2395394000008136598?ZOHO_CRITERIA=%22Localiza_CL_Poblacion%22.%22Codcom%22%3D7109" u="1"/>
        <s v="https://analytics.zoho.com/open-view/2395394000008137967?ZOHO_CRITERIA=%22Localiza_CL_Poblacion%22.%22Codcom%22%3D7109" u="1"/>
        <s v="https://analytics.zoho.com/open-view/2395394000008153647?ZOHO_CRITERIA=%22Localiza_CL_Poblacion%22.%22Codcom%22%3D7109" u="1"/>
        <s v="https://analytics.zoho.com/open-view/2395394000008155038?ZOHO_CRITERIA=%22Localiza_CL_Poblacion%22.%22Codcom%22%3D7109" u="1"/>
        <s v="https://analytics.zoho.com/open-view/2395394000008156433?ZOHO_CRITERIA=%22Localiza_CL_Poblacion%22.%22Codcom%22%3D7109" u="1"/>
        <s v="https://analytics.zoho.com/open-view/2395394000008157701?ZOHO_CRITERIA=%22Localiza_CL_Poblacion%22.%22Codcom%22%3D7109" u="1"/>
        <s v="https://analytics.zoho.com/open-view/2395394000008117468?ZOHO_CRITERIA=%22Localiza_CL_Poblacion%22.%22Codreg%22%3D7" u="1"/>
        <s v="https://analytics.zoho.com/open-view/2395394000008129784?ZOHO_CRITERIA=%22Localiza_CL_Poblacion%22.%22Codreg%22%3D7" u="1"/>
        <s v="https://analytics.zoho.com/open-view/2395394000008130352?ZOHO_CRITERIA=%22Localiza_CL_Poblacion%22.%22Codreg%22%3D7" u="1"/>
        <s v="https://analytics.zoho.com/open-view/2395394000008131953?ZOHO_CRITERIA=%22Localiza_CL_Poblacion%22.%22Codreg%22%3D7" u="1"/>
        <s v="https://analytics.zoho.com/open-view/2395394000008133573?ZOHO_CRITERIA=%22Localiza_CL_Poblacion%22.%22Codreg%22%3D7" u="1"/>
        <s v="https://analytics.zoho.com/open-view/2395394000008135457?ZOHO_CRITERIA=%22Localiza_CL_Poblacion%22.%22Codreg%22%3D7" u="1"/>
        <s v="https://analytics.zoho.com/open-view/2395394000008137533?ZOHO_CRITERIA=%22Localiza_CL_Poblacion%22.%22Codreg%22%3D7" u="1"/>
        <s v="https://analytics.zoho.com/open-view/2395394000008138671?ZOHO_CRITERIA=%22Localiza_CL_Poblacion%22.%22Codreg%22%3D7" u="1"/>
        <s v="https://analytics.zoho.com/open-view/2395394000008139790?ZOHO_CRITERIA=%22Localiza_CL_Poblacion%22.%22Codreg%22%3D7" u="1"/>
        <s v="https://analytics.zoho.com/open-view/2395394000008140315?ZOHO_CRITERIA=%22Localiza_CL_Poblacion%22.%22Codreg%22%3D7" u="1"/>
        <s v="https://analytics.zoho.com/open-view/2395394000008140789?ZOHO_CRITERIA=%22Localiza_CL_Poblacion%22.%22Codreg%22%3D7" u="1"/>
        <s v="https://analytics.zoho.com/open-view/2395394000008142605?ZOHO_CRITERIA=%22Localiza_CL_Poblacion%22.%22Codreg%22%3D7" u="1"/>
        <s v="https://analytics.zoho.com/open-view/2395394000008142922?ZOHO_CRITERIA=%22Localiza_CL_Poblacion%22.%22Codreg%22%3D7" u="1"/>
        <s v="https://analytics.zoho.com/open-view/2395394000008143873?ZOHO_CRITERIA=%22Localiza_CL_Poblacion%22.%22Codreg%22%3D7" u="1"/>
        <s v="https://analytics.zoho.com/open-view/2395394000008144190?ZOHO_CRITERIA=%22Localiza_CL_Poblacion%22.%22Codreg%22%3D7" u="1"/>
        <s v="https://analytics.zoho.com/open-view/2395394000008154660?ZOHO_CRITERIA=%22Localiza_CL_Poblacion%22.%22Codreg%22%3D7" u="1"/>
        <s v="https://analytics.zoho.com/open-view/2395394000008155426?ZOHO_CRITERIA=%22Localiza_CL_Poblacion%22.%22Codreg%22%3D7" u="1"/>
        <s v="https://analytics.zoho.com/open-view/2395394000008156811?ZOHO_CRITERIA=%22Localiza_CL_Poblacion%22.%22Codreg%22%3D7" u="1"/>
        <s v="https://analytics.zoho.com/open-view/2395394000008158089?ZOHO_CRITERIA=%22Localiza_CL_Poblacion%22.%22Codreg%22%3D7" u="1"/>
        <s v="https://analytics.zoho.com/open-view/2395394000008117468?ZOHO_CRITERIA=%22Localiza_CL_Poblacion%22.%22Codreg%22%3D10" u="1"/>
        <s v="https://analytics.zoho.com/open-view/2395394000008129784?ZOHO_CRITERIA=%22Localiza_CL_Poblacion%22.%22Codreg%22%3D10" u="1"/>
        <s v="https://analytics.zoho.com/open-view/2395394000008130352?ZOHO_CRITERIA=%22Localiza_CL_Poblacion%22.%22Codreg%22%3D10" u="1"/>
        <s v="https://analytics.zoho.com/open-view/2395394000008131953?ZOHO_CRITERIA=%22Localiza_CL_Poblacion%22.%22Codreg%22%3D10" u="1"/>
        <s v="https://analytics.zoho.com/open-view/2395394000008133573?ZOHO_CRITERIA=%22Localiza_CL_Poblacion%22.%22Codreg%22%3D10" u="1"/>
        <s v="https://analytics.zoho.com/open-view/2395394000008135457?ZOHO_CRITERIA=%22Localiza_CL_Poblacion%22.%22Codreg%22%3D10" u="1"/>
        <s v="https://analytics.zoho.com/open-view/2395394000008137533?ZOHO_CRITERIA=%22Localiza_CL_Poblacion%22.%22Codreg%22%3D10" u="1"/>
        <s v="https://analytics.zoho.com/open-view/2395394000008138671?ZOHO_CRITERIA=%22Localiza_CL_Poblacion%22.%22Codreg%22%3D10" u="1"/>
        <s v="https://analytics.zoho.com/open-view/2395394000008139790?ZOHO_CRITERIA=%22Localiza_CL_Poblacion%22.%22Codreg%22%3D10" u="1"/>
        <s v="https://analytics.zoho.com/open-view/2395394000008140315?ZOHO_CRITERIA=%22Localiza_CL_Poblacion%22.%22Codreg%22%3D10" u="1"/>
        <s v="https://analytics.zoho.com/open-view/2395394000008140789?ZOHO_CRITERIA=%22Localiza_CL_Poblacion%22.%22Codreg%22%3D10" u="1"/>
        <s v="https://analytics.zoho.com/open-view/2395394000008142605?ZOHO_CRITERIA=%22Localiza_CL_Poblacion%22.%22Codreg%22%3D10" u="1"/>
        <s v="https://analytics.zoho.com/open-view/2395394000008142922?ZOHO_CRITERIA=%22Localiza_CL_Poblacion%22.%22Codreg%22%3D10" u="1"/>
        <s v="https://analytics.zoho.com/open-view/2395394000008143873?ZOHO_CRITERIA=%22Localiza_CL_Poblacion%22.%22Codreg%22%3D10" u="1"/>
        <s v="https://analytics.zoho.com/open-view/2395394000008144190?ZOHO_CRITERIA=%22Localiza_CL_Poblacion%22.%22Codreg%22%3D10" u="1"/>
        <s v="https://analytics.zoho.com/open-view/2395394000008154660?ZOHO_CRITERIA=%22Localiza_CL_Poblacion%22.%22Codreg%22%3D10" u="1"/>
        <s v="https://analytics.zoho.com/open-view/2395394000008155426?ZOHO_CRITERIA=%22Localiza_CL_Poblacion%22.%22Codreg%22%3D10" u="1"/>
        <s v="https://analytics.zoho.com/open-view/2395394000008156811?ZOHO_CRITERIA=%22Localiza_CL_Poblacion%22.%22Codreg%22%3D10" u="1"/>
        <s v="https://analytics.zoho.com/open-view/2395394000008158089?ZOHO_CRITERIA=%22Localiza_CL_Poblacion%22.%22Codreg%22%3D10" u="1"/>
        <s v="https://analytics.zoho.com/open-view/2395394000008132313?ZOHO_CRITERIA=%22Localiza_CL_Poblacion%22.%22Codcom%22%3D9201" u="1"/>
        <s v="https://analytics.zoho.com/open-view/2395394000008134446?ZOHO_CRITERIA=%22Localiza_CL_Poblacion%22.%22Codcom%22%3D9201" u="1"/>
        <s v="https://analytics.zoho.com/open-view/2395394000008136598?ZOHO_CRITERIA=%22Localiza_CL_Poblacion%22.%22Codcom%22%3D9201" u="1"/>
        <s v="https://analytics.zoho.com/open-view/2395394000008137967?ZOHO_CRITERIA=%22Localiza_CL_Poblacion%22.%22Codcom%22%3D9201" u="1"/>
        <s v="https://analytics.zoho.com/open-view/2395394000008153647?ZOHO_CRITERIA=%22Localiza_CL_Poblacion%22.%22Codcom%22%3D9201" u="1"/>
        <s v="https://analytics.zoho.com/open-view/2395394000008155038?ZOHO_CRITERIA=%22Localiza_CL_Poblacion%22.%22Codcom%22%3D9201" u="1"/>
        <s v="https://analytics.zoho.com/open-view/2395394000008156433?ZOHO_CRITERIA=%22Localiza_CL_Poblacion%22.%22Codcom%22%3D9201" u="1"/>
        <s v="https://analytics.zoho.com/open-view/2395394000008157701?ZOHO_CRITERIA=%22Localiza_CL_Poblacion%22.%22Codcom%22%3D9201" u="1"/>
        <s v="https://analytics.zoho.com/open-view/2395394000008132313?ZOHO_CRITERIA=%22Localiza_CL_Poblacion%22.%22Codcom%22%3D9211" u="1"/>
        <s v="https://analytics.zoho.com/open-view/2395394000008134446?ZOHO_CRITERIA=%22Localiza_CL_Poblacion%22.%22Codcom%22%3D9211" u="1"/>
        <s v="https://analytics.zoho.com/open-view/2395394000008136598?ZOHO_CRITERIA=%22Localiza_CL_Poblacion%22.%22Codcom%22%3D9211" u="1"/>
        <s v="https://analytics.zoho.com/open-view/2395394000008137967?ZOHO_CRITERIA=%22Localiza_CL_Poblacion%22.%22Codcom%22%3D9211" u="1"/>
        <s v="https://analytics.zoho.com/open-view/2395394000008153647?ZOHO_CRITERIA=%22Localiza_CL_Poblacion%22.%22Codcom%22%3D9211" u="1"/>
        <s v="https://analytics.zoho.com/open-view/2395394000008155038?ZOHO_CRITERIA=%22Localiza_CL_Poblacion%22.%22Codcom%22%3D9211" u="1"/>
        <s v="https://analytics.zoho.com/open-view/2395394000008156433?ZOHO_CRITERIA=%22Localiza_CL_Poblacion%22.%22Codcom%22%3D9211" u="1"/>
        <s v="https://analytics.zoho.com/open-view/2395394000008157701?ZOHO_CRITERIA=%22Localiza_CL_Poblacion%22.%22Codcom%22%3D9211" u="1"/>
        <s v="https://analytics.zoho.com/open-view/2395394000008132313?ZOHO_CRITERIA=%22Localiza_CL_Poblacion%22.%22Codcom%22%3D15101" u="1"/>
        <s v="https://analytics.zoho.com/open-view/2395394000008134446?ZOHO_CRITERIA=%22Localiza_CL_Poblacion%22.%22Codcom%22%3D15101" u="1"/>
        <s v="https://analytics.zoho.com/open-view/2395394000008136598?ZOHO_CRITERIA=%22Localiza_CL_Poblacion%22.%22Codcom%22%3D15101" u="1"/>
        <s v="https://analytics.zoho.com/open-view/2395394000008137967?ZOHO_CRITERIA=%22Localiza_CL_Poblacion%22.%22Codcom%22%3D15101" u="1"/>
        <s v="https://analytics.zoho.com/open-view/2395394000008153647?ZOHO_CRITERIA=%22Localiza_CL_Poblacion%22.%22Codcom%22%3D15101" u="1"/>
        <s v="https://analytics.zoho.com/open-view/2395394000008155038?ZOHO_CRITERIA=%22Localiza_CL_Poblacion%22.%22Codcom%22%3D15101" u="1"/>
        <s v="https://analytics.zoho.com/open-view/2395394000008156433?ZOHO_CRITERIA=%22Localiza_CL_Poblacion%22.%22Codcom%22%3D15101" u="1"/>
        <s v="https://analytics.zoho.com/open-view/2395394000008157701?ZOHO_CRITERIA=%22Localiza_CL_Poblacion%22.%22Codcom%22%3D15101" u="1"/>
        <s v="https://analytics.zoho.com/open-view/2395394000008132313?ZOHO_CRITERIA=%22Localiza_CL_Poblacion%22.%22Codcom%22%3D15201" u="1"/>
        <s v="https://analytics.zoho.com/open-view/2395394000008134446?ZOHO_CRITERIA=%22Localiza_CL_Poblacion%22.%22Codcom%22%3D15201" u="1"/>
        <s v="https://analytics.zoho.com/open-view/2395394000008136598?ZOHO_CRITERIA=%22Localiza_CL_Poblacion%22.%22Codcom%22%3D15201" u="1"/>
        <s v="https://analytics.zoho.com/open-view/2395394000008137967?ZOHO_CRITERIA=%22Localiza_CL_Poblacion%22.%22Codcom%22%3D15201" u="1"/>
        <s v="https://analytics.zoho.com/open-view/2395394000008153647?ZOHO_CRITERIA=%22Localiza_CL_Poblacion%22.%22Codcom%22%3D15201" u="1"/>
        <s v="https://analytics.zoho.com/open-view/2395394000008155038?ZOHO_CRITERIA=%22Localiza_CL_Poblacion%22.%22Codcom%22%3D15201" u="1"/>
        <s v="https://analytics.zoho.com/open-view/2395394000008156433?ZOHO_CRITERIA=%22Localiza_CL_Poblacion%22.%22Codcom%22%3D15201" u="1"/>
        <s v="https://analytics.zoho.com/open-view/2395394000008157701?ZOHO_CRITERIA=%22Localiza_CL_Poblacion%22.%22Codcom%22%3D15201" u="1"/>
        <s v="https://analytics.zoho.com/open-view/2395394000008132313?ZOHO_CRITERIA=%22Localiza_CL_Poblacion%22.%22Codcom%22%3D9109" u="1"/>
        <s v="https://analytics.zoho.com/open-view/2395394000008134446?ZOHO_CRITERIA=%22Localiza_CL_Poblacion%22.%22Codcom%22%3D9109" u="1"/>
        <s v="https://analytics.zoho.com/open-view/2395394000008136598?ZOHO_CRITERIA=%22Localiza_CL_Poblacion%22.%22Codcom%22%3D9109" u="1"/>
        <s v="https://analytics.zoho.com/open-view/2395394000008137967?ZOHO_CRITERIA=%22Localiza_CL_Poblacion%22.%22Codcom%22%3D9109" u="1"/>
        <s v="https://analytics.zoho.com/open-view/2395394000008153647?ZOHO_CRITERIA=%22Localiza_CL_Poblacion%22.%22Codcom%22%3D9109" u="1"/>
        <s v="https://analytics.zoho.com/open-view/2395394000008155038?ZOHO_CRITERIA=%22Localiza_CL_Poblacion%22.%22Codcom%22%3D9109" u="1"/>
        <s v="https://analytics.zoho.com/open-view/2395394000008156433?ZOHO_CRITERIA=%22Localiza_CL_Poblacion%22.%22Codcom%22%3D9109" u="1"/>
        <s v="https://analytics.zoho.com/open-view/2395394000008157701?ZOHO_CRITERIA=%22Localiza_CL_Poblacion%22.%22Codcom%22%3D9109" u="1"/>
        <s v="https://analytics.zoho.com/open-view/2395394000008132313?ZOHO_CRITERIA=%22Localiza_CL_Poblacion%22.%22Codcom%22%3D9119" u="1"/>
        <s v="https://analytics.zoho.com/open-view/2395394000008134446?ZOHO_CRITERIA=%22Localiza_CL_Poblacion%22.%22Codcom%22%3D9119" u="1"/>
        <s v="https://analytics.zoho.com/open-view/2395394000008136598?ZOHO_CRITERIA=%22Localiza_CL_Poblacion%22.%22Codcom%22%3D9119" u="1"/>
        <s v="https://analytics.zoho.com/open-view/2395394000008137967?ZOHO_CRITERIA=%22Localiza_CL_Poblacion%22.%22Codcom%22%3D9119" u="1"/>
        <s v="https://analytics.zoho.com/open-view/2395394000008153647?ZOHO_CRITERIA=%22Localiza_CL_Poblacion%22.%22Codcom%22%3D9119" u="1"/>
        <s v="https://analytics.zoho.com/open-view/2395394000008155038?ZOHO_CRITERIA=%22Localiza_CL_Poblacion%22.%22Codcom%22%3D9119" u="1"/>
        <s v="https://analytics.zoho.com/open-view/2395394000008156433?ZOHO_CRITERIA=%22Localiza_CL_Poblacion%22.%22Codcom%22%3D9119" u="1"/>
        <s v="https://analytics.zoho.com/open-view/2395394000008157701?ZOHO_CRITERIA=%22Localiza_CL_Poblacion%22.%22Codcom%22%3D9119" u="1"/>
        <s v="https://analytics.zoho.com/open-view/2395394000008144507" u="1"/>
        <s v="https://analytics.zoho.com/open-view/2395394000008117468?ZOHO_CRITERIA=%22Localiza_CL_Poblacion%22.%22Codreg%22%3D9" u="1"/>
        <s v="https://analytics.zoho.com/open-view/2395394000008129784?ZOHO_CRITERIA=%22Localiza_CL_Poblacion%22.%22Codreg%22%3D9" u="1"/>
        <s v="https://analytics.zoho.com/open-view/2395394000008130352?ZOHO_CRITERIA=%22Localiza_CL_Poblacion%22.%22Codreg%22%3D9" u="1"/>
        <s v="https://analytics.zoho.com/open-view/2395394000008131953?ZOHO_CRITERIA=%22Localiza_CL_Poblacion%22.%22Codreg%22%3D9" u="1"/>
        <s v="https://analytics.zoho.com/open-view/2395394000008133573?ZOHO_CRITERIA=%22Localiza_CL_Poblacion%22.%22Codreg%22%3D9" u="1"/>
        <s v="https://analytics.zoho.com/open-view/2395394000008135457?ZOHO_CRITERIA=%22Localiza_CL_Poblacion%22.%22Codreg%22%3D9" u="1"/>
        <s v="https://analytics.zoho.com/open-view/2395394000008137533?ZOHO_CRITERIA=%22Localiza_CL_Poblacion%22.%22Codreg%22%3D9" u="1"/>
        <s v="https://analytics.zoho.com/open-view/2395394000008138671?ZOHO_CRITERIA=%22Localiza_CL_Poblacion%22.%22Codreg%22%3D9" u="1"/>
        <s v="https://analytics.zoho.com/open-view/2395394000008139790?ZOHO_CRITERIA=%22Localiza_CL_Poblacion%22.%22Codreg%22%3D9" u="1"/>
        <s v="https://analytics.zoho.com/open-view/2395394000008140315?ZOHO_CRITERIA=%22Localiza_CL_Poblacion%22.%22Codreg%22%3D9" u="1"/>
        <s v="https://analytics.zoho.com/open-view/2395394000008140789?ZOHO_CRITERIA=%22Localiza_CL_Poblacion%22.%22Codreg%22%3D9" u="1"/>
        <s v="https://analytics.zoho.com/open-view/2395394000008142605?ZOHO_CRITERIA=%22Localiza_CL_Poblacion%22.%22Codreg%22%3D9" u="1"/>
        <s v="https://analytics.zoho.com/open-view/2395394000008142922?ZOHO_CRITERIA=%22Localiza_CL_Poblacion%22.%22Codreg%22%3D9" u="1"/>
        <s v="https://analytics.zoho.com/open-view/2395394000008143873?ZOHO_CRITERIA=%22Localiza_CL_Poblacion%22.%22Codreg%22%3D9" u="1"/>
        <s v="https://analytics.zoho.com/open-view/2395394000008144190?ZOHO_CRITERIA=%22Localiza_CL_Poblacion%22.%22Codreg%22%3D9" u="1"/>
        <s v="https://analytics.zoho.com/open-view/2395394000008154660?ZOHO_CRITERIA=%22Localiza_CL_Poblacion%22.%22Codreg%22%3D9" u="1"/>
        <s v="https://analytics.zoho.com/open-view/2395394000008155426?ZOHO_CRITERIA=%22Localiza_CL_Poblacion%22.%22Codreg%22%3D9" u="1"/>
        <s v="https://analytics.zoho.com/open-view/2395394000008156811?ZOHO_CRITERIA=%22Localiza_CL_Poblacion%22.%22Codreg%22%3D9" u="1"/>
        <s v="https://analytics.zoho.com/open-view/2395394000008158089?ZOHO_CRITERIA=%22Localiza_CL_Poblacion%22.%22Codreg%22%3D9" u="1"/>
        <s v="https://analytics.zoho.com/open-view/2395394000008132313?ZOHO_CRITERIA=%22Localiza_CL_Poblacion%22.%22Codcom%22%3D5603" u="1"/>
        <s v="https://analytics.zoho.com/open-view/2395394000008132313?ZOHO_CRITERIA=%22Localiza_CL_Poblacion%22.%22Codcom%22%3D7202" u="1"/>
        <s v="https://analytics.zoho.com/open-view/2395394000008134446?ZOHO_CRITERIA=%22Localiza_CL_Poblacion%22.%22Codcom%22%3D5603" u="1"/>
        <s v="https://analytics.zoho.com/open-view/2395394000008134446?ZOHO_CRITERIA=%22Localiza_CL_Poblacion%22.%22Codcom%22%3D7202" u="1"/>
        <s v="https://analytics.zoho.com/open-view/2395394000008136598?ZOHO_CRITERIA=%22Localiza_CL_Poblacion%22.%22Codcom%22%3D5603" u="1"/>
        <s v="https://analytics.zoho.com/open-view/2395394000008136598?ZOHO_CRITERIA=%22Localiza_CL_Poblacion%22.%22Codcom%22%3D7202" u="1"/>
        <s v="https://analytics.zoho.com/open-view/2395394000008137967?ZOHO_CRITERIA=%22Localiza_CL_Poblacion%22.%22Codcom%22%3D5603" u="1"/>
        <s v="https://analytics.zoho.com/open-view/2395394000008137967?ZOHO_CRITERIA=%22Localiza_CL_Poblacion%22.%22Codcom%22%3D7202" u="1"/>
        <s v="https://analytics.zoho.com/open-view/2395394000008153647?ZOHO_CRITERIA=%22Localiza_CL_Poblacion%22.%22Codcom%22%3D5603" u="1"/>
        <s v="https://analytics.zoho.com/open-view/2395394000008153647?ZOHO_CRITERIA=%22Localiza_CL_Poblacion%22.%22Codcom%22%3D7202" u="1"/>
        <s v="https://analytics.zoho.com/open-view/2395394000008155038?ZOHO_CRITERIA=%22Localiza_CL_Poblacion%22.%22Codcom%22%3D5603" u="1"/>
        <s v="https://analytics.zoho.com/open-view/2395394000008155038?ZOHO_CRITERIA=%22Localiza_CL_Poblacion%22.%22Codcom%22%3D7202" u="1"/>
        <s v="https://analytics.zoho.com/open-view/2395394000008156433?ZOHO_CRITERIA=%22Localiza_CL_Poblacion%22.%22Codcom%22%3D5603" u="1"/>
        <s v="https://analytics.zoho.com/open-view/2395394000008156433?ZOHO_CRITERIA=%22Localiza_CL_Poblacion%22.%22Codcom%22%3D7202" u="1"/>
        <s v="https://analytics.zoho.com/open-view/2395394000008157701?ZOHO_CRITERIA=%22Localiza_CL_Poblacion%22.%22Codcom%22%3D5603" u="1"/>
        <s v="https://analytics.zoho.com/open-view/2395394000008157701?ZOHO_CRITERIA=%22Localiza_CL_Poblacion%22.%22Codcom%22%3D7202" u="1"/>
        <s v="https://analytics.zoho.com/open-view/2395394000008132313?ZOHO_CRITERIA=%22Localiza_CL_Poblacion%22.%22Codcom%22%3D15102" u="1"/>
        <s v="https://analytics.zoho.com/open-view/2395394000008134446?ZOHO_CRITERIA=%22Localiza_CL_Poblacion%22.%22Codcom%22%3D15102" u="1"/>
        <s v="https://analytics.zoho.com/open-view/2395394000008136598?ZOHO_CRITERIA=%22Localiza_CL_Poblacion%22.%22Codcom%22%3D15102" u="1"/>
        <s v="https://analytics.zoho.com/open-view/2395394000008137967?ZOHO_CRITERIA=%22Localiza_CL_Poblacion%22.%22Codcom%22%3D15102" u="1"/>
        <s v="https://analytics.zoho.com/open-view/2395394000008153647?ZOHO_CRITERIA=%22Localiza_CL_Poblacion%22.%22Codcom%22%3D15102" u="1"/>
        <s v="https://analytics.zoho.com/open-view/2395394000008155038?ZOHO_CRITERIA=%22Localiza_CL_Poblacion%22.%22Codcom%22%3D15102" u="1"/>
        <s v="https://analytics.zoho.com/open-view/2395394000008156433?ZOHO_CRITERIA=%22Localiza_CL_Poblacion%22.%22Codcom%22%3D15102" u="1"/>
        <s v="https://analytics.zoho.com/open-view/2395394000008157701?ZOHO_CRITERIA=%22Localiza_CL_Poblacion%22.%22Codcom%22%3D15102" u="1"/>
        <s v="https://analytics.zoho.com/open-view/2395394000008132313?ZOHO_CRITERIA=%22Localiza_CL_Poblacion%22.%22Codcom%22%3D11101" u="1"/>
        <s v="https://analytics.zoho.com/open-view/2395394000008132313?ZOHO_CRITERIA=%22Localiza_CL_Poblacion%22.%22Codcom%22%3D15202" u="1"/>
        <s v="https://analytics.zoho.com/open-view/2395394000008134446?ZOHO_CRITERIA=%22Localiza_CL_Poblacion%22.%22Codcom%22%3D11101" u="1"/>
        <s v="https://analytics.zoho.com/open-view/2395394000008134446?ZOHO_CRITERIA=%22Localiza_CL_Poblacion%22.%22Codcom%22%3D15202" u="1"/>
        <s v="https://analytics.zoho.com/open-view/2395394000008136598?ZOHO_CRITERIA=%22Localiza_CL_Poblacion%22.%22Codcom%22%3D11101" u="1"/>
        <s v="https://analytics.zoho.com/open-view/2395394000008136598?ZOHO_CRITERIA=%22Localiza_CL_Poblacion%22.%22Codcom%22%3D15202" u="1"/>
        <s v="https://analytics.zoho.com/open-view/2395394000008137967?ZOHO_CRITERIA=%22Localiza_CL_Poblacion%22.%22Codcom%22%3D11101" u="1"/>
        <s v="https://analytics.zoho.com/open-view/2395394000008137967?ZOHO_CRITERIA=%22Localiza_CL_Poblacion%22.%22Codcom%22%3D15202" u="1"/>
        <s v="https://analytics.zoho.com/open-view/2395394000008153647?ZOHO_CRITERIA=%22Localiza_CL_Poblacion%22.%22Codcom%22%3D11101" u="1"/>
        <s v="https://analytics.zoho.com/open-view/2395394000008153647?ZOHO_CRITERIA=%22Localiza_CL_Poblacion%22.%22Codcom%22%3D15202" u="1"/>
        <s v="https://analytics.zoho.com/open-view/2395394000008155038?ZOHO_CRITERIA=%22Localiza_CL_Poblacion%22.%22Codcom%22%3D11101" u="1"/>
        <s v="https://analytics.zoho.com/open-view/2395394000008155038?ZOHO_CRITERIA=%22Localiza_CL_Poblacion%22.%22Codcom%22%3D15202" u="1"/>
        <s v="https://analytics.zoho.com/open-view/2395394000008156433?ZOHO_CRITERIA=%22Localiza_CL_Poblacion%22.%22Codcom%22%3D11101" u="1"/>
        <s v="https://analytics.zoho.com/open-view/2395394000008156433?ZOHO_CRITERIA=%22Localiza_CL_Poblacion%22.%22Codcom%22%3D15202" u="1"/>
        <s v="https://analytics.zoho.com/open-view/2395394000008157701?ZOHO_CRITERIA=%22Localiza_CL_Poblacion%22.%22Codcom%22%3D11101" u="1"/>
        <s v="https://analytics.zoho.com/open-view/2395394000008157701?ZOHO_CRITERIA=%22Localiza_CL_Poblacion%22.%22Codcom%22%3D15202" u="1"/>
        <s v="https://analytics.zoho.com/open-view/2395394000008132313?ZOHO_CRITERIA=%22Localiza_CL_Poblacion%22.%22Codcom%22%3D11201" u="1"/>
        <s v="https://analytics.zoho.com/open-view/2395394000008134446?ZOHO_CRITERIA=%22Localiza_CL_Poblacion%22.%22Codcom%22%3D11201" u="1"/>
        <s v="https://analytics.zoho.com/open-view/2395394000008136598?ZOHO_CRITERIA=%22Localiza_CL_Poblacion%22.%22Codcom%22%3D11201" u="1"/>
        <s v="https://analytics.zoho.com/open-view/2395394000008137967?ZOHO_CRITERIA=%22Localiza_CL_Poblacion%22.%22Codcom%22%3D11201" u="1"/>
        <s v="https://analytics.zoho.com/open-view/2395394000008153647?ZOHO_CRITERIA=%22Localiza_CL_Poblacion%22.%22Codcom%22%3D11201" u="1"/>
        <s v="https://analytics.zoho.com/open-view/2395394000008155038?ZOHO_CRITERIA=%22Localiza_CL_Poblacion%22.%22Codcom%22%3D11201" u="1"/>
        <s v="https://analytics.zoho.com/open-view/2395394000008156433?ZOHO_CRITERIA=%22Localiza_CL_Poblacion%22.%22Codcom%22%3D11201" u="1"/>
        <s v="https://analytics.zoho.com/open-view/2395394000008157701?ZOHO_CRITERIA=%22Localiza_CL_Poblacion%22.%22Codcom%22%3D11201" u="1"/>
        <s v="https://analytics.zoho.com/open-view/2395394000008132313?ZOHO_CRITERIA=%22Localiza_CL_Poblacion%22.%22Codcom%22%3D11301" u="1"/>
        <s v="https://analytics.zoho.com/open-view/2395394000008134446?ZOHO_CRITERIA=%22Localiza_CL_Poblacion%22.%22Codcom%22%3D11301" u="1"/>
        <s v="https://analytics.zoho.com/open-view/2395394000008136598?ZOHO_CRITERIA=%22Localiza_CL_Poblacion%22.%22Codcom%22%3D11301" u="1"/>
        <s v="https://analytics.zoho.com/open-view/2395394000008137967?ZOHO_CRITERIA=%22Localiza_CL_Poblacion%22.%22Codcom%22%3D11301" u="1"/>
        <s v="https://analytics.zoho.com/open-view/2395394000008153647?ZOHO_CRITERIA=%22Localiza_CL_Poblacion%22.%22Codcom%22%3D11301" u="1"/>
        <s v="https://analytics.zoho.com/open-view/2395394000008155038?ZOHO_CRITERIA=%22Localiza_CL_Poblacion%22.%22Codcom%22%3D11301" u="1"/>
        <s v="https://analytics.zoho.com/open-view/2395394000008156433?ZOHO_CRITERIA=%22Localiza_CL_Poblacion%22.%22Codcom%22%3D11301" u="1"/>
        <s v="https://analytics.zoho.com/open-view/2395394000008157701?ZOHO_CRITERIA=%22Localiza_CL_Poblacion%22.%22Codcom%22%3D11301" u="1"/>
        <s v="https://analytics.zoho.com/open-view/2395394000008132313?ZOHO_CRITERIA=%22Localiza_CL_Poblacion%22.%22Codcom%22%3D11401" u="1"/>
        <s v="https://analytics.zoho.com/open-view/2395394000008134446?ZOHO_CRITERIA=%22Localiza_CL_Poblacion%22.%22Codcom%22%3D11401" u="1"/>
        <s v="https://analytics.zoho.com/open-view/2395394000008136598?ZOHO_CRITERIA=%22Localiza_CL_Poblacion%22.%22Codcom%22%3D11401" u="1"/>
        <s v="https://analytics.zoho.com/open-view/2395394000008137967?ZOHO_CRITERIA=%22Localiza_CL_Poblacion%22.%22Codcom%22%3D11401" u="1"/>
        <s v="https://analytics.zoho.com/open-view/2395394000008153647?ZOHO_CRITERIA=%22Localiza_CL_Poblacion%22.%22Codcom%22%3D11401" u="1"/>
        <s v="https://analytics.zoho.com/open-view/2395394000008155038?ZOHO_CRITERIA=%22Localiza_CL_Poblacion%22.%22Codcom%22%3D11401" u="1"/>
        <s v="https://analytics.zoho.com/open-view/2395394000008156433?ZOHO_CRITERIA=%22Localiza_CL_Poblacion%22.%22Codcom%22%3D11401" u="1"/>
        <s v="https://analytics.zoho.com/open-view/2395394000008157701?ZOHO_CRITERIA=%22Localiza_CL_Poblacion%22.%22Codcom%22%3D11401" u="1"/>
        <s v="https://analytics.zoho.com/open-view/2395394000008132313?ZOHO_CRITERIA=%22Localiza_CL_Poblacion%22.%22Codcom%22%3D9202" u="1"/>
        <s v="https://analytics.zoho.com/open-view/2395394000008134446?ZOHO_CRITERIA=%22Localiza_CL_Poblacion%22.%22Codcom%22%3D9202" u="1"/>
        <s v="https://analytics.zoho.com/open-view/2395394000008136598?ZOHO_CRITERIA=%22Localiza_CL_Poblacion%22.%22Codcom%22%3D9202" u="1"/>
        <s v="https://analytics.zoho.com/open-view/2395394000008137967?ZOHO_CRITERIA=%22Localiza_CL_Poblacion%22.%22Codcom%22%3D9202" u="1"/>
        <s v="https://analytics.zoho.com/open-view/2395394000008153647?ZOHO_CRITERIA=%22Localiza_CL_Poblacion%22.%22Codcom%22%3D9202" u="1"/>
        <s v="https://analytics.zoho.com/open-view/2395394000008155038?ZOHO_CRITERIA=%22Localiza_CL_Poblacion%22.%22Codcom%22%3D9202" u="1"/>
        <s v="https://analytics.zoho.com/open-view/2395394000008156433?ZOHO_CRITERIA=%22Localiza_CL_Poblacion%22.%22Codcom%22%3D9202" u="1"/>
        <s v="https://analytics.zoho.com/open-view/2395394000008157701?ZOHO_CRITERIA=%22Localiza_CL_Poblacion%22.%22Codcom%22%3D9202" u="1"/>
        <s v="https://analytics.zoho.com/open-view/2395394000008133986" u="1"/>
        <s v="https://analytics.zoho.com/open-view/2395394000008132313?ZOHO_CRITERIA=%22Localiza_CL_Poblacion%22.%22Codcom%22%3D11102" u="1"/>
        <s v="https://analytics.zoho.com/open-view/2395394000008134446?ZOHO_CRITERIA=%22Localiza_CL_Poblacion%22.%22Codcom%22%3D11102" u="1"/>
        <s v="https://analytics.zoho.com/open-view/2395394000008136598?ZOHO_CRITERIA=%22Localiza_CL_Poblacion%22.%22Codcom%22%3D11102" u="1"/>
        <s v="https://analytics.zoho.com/open-view/2395394000008137967?ZOHO_CRITERIA=%22Localiza_CL_Poblacion%22.%22Codcom%22%3D11102" u="1"/>
        <s v="https://analytics.zoho.com/open-view/2395394000008153647?ZOHO_CRITERIA=%22Localiza_CL_Poblacion%22.%22Codcom%22%3D11102" u="1"/>
        <s v="https://analytics.zoho.com/open-view/2395394000008155038?ZOHO_CRITERIA=%22Localiza_CL_Poblacion%22.%22Codcom%22%3D11102" u="1"/>
        <s v="https://analytics.zoho.com/open-view/2395394000008156433?ZOHO_CRITERIA=%22Localiza_CL_Poblacion%22.%22Codcom%22%3D11102" u="1"/>
        <s v="https://analytics.zoho.com/open-view/2395394000008157701?ZOHO_CRITERIA=%22Localiza_CL_Poblacion%22.%22Codcom%22%3D11102" u="1"/>
        <s v="https://analytics.zoho.com/open-view/2395394000008132313?ZOHO_CRITERIA=%22Localiza_CL_Poblacion%22.%22Codcom%22%3D11202" u="1"/>
        <s v="https://analytics.zoho.com/open-view/2395394000008134446?ZOHO_CRITERIA=%22Localiza_CL_Poblacion%22.%22Codcom%22%3D11202" u="1"/>
        <s v="https://analytics.zoho.com/open-view/2395394000008136598?ZOHO_CRITERIA=%22Localiza_CL_Poblacion%22.%22Codcom%22%3D11202" u="1"/>
        <s v="https://analytics.zoho.com/open-view/2395394000008137967?ZOHO_CRITERIA=%22Localiza_CL_Poblacion%22.%22Codcom%22%3D11202" u="1"/>
        <s v="https://analytics.zoho.com/open-view/2395394000008153647?ZOHO_CRITERIA=%22Localiza_CL_Poblacion%22.%22Codcom%22%3D11202" u="1"/>
        <s v="https://analytics.zoho.com/open-view/2395394000008155038?ZOHO_CRITERIA=%22Localiza_CL_Poblacion%22.%22Codcom%22%3D11202" u="1"/>
        <s v="https://analytics.zoho.com/open-view/2395394000008156433?ZOHO_CRITERIA=%22Localiza_CL_Poblacion%22.%22Codcom%22%3D11202" u="1"/>
        <s v="https://analytics.zoho.com/open-view/2395394000008157701?ZOHO_CRITERIA=%22Localiza_CL_Poblacion%22.%22Codcom%22%3D11202" u="1"/>
        <s v="https://analytics.zoho.com/open-view/2395394000008132313?ZOHO_CRITERIA=%22Localiza_CL_Poblacion%22.%22Codcom%22%3D11302" u="1"/>
        <s v="https://analytics.zoho.com/open-view/2395394000008134446?ZOHO_CRITERIA=%22Localiza_CL_Poblacion%22.%22Codcom%22%3D11302" u="1"/>
        <s v="https://analytics.zoho.com/open-view/2395394000008136598?ZOHO_CRITERIA=%22Localiza_CL_Poblacion%22.%22Codcom%22%3D11302" u="1"/>
        <s v="https://analytics.zoho.com/open-view/2395394000008137967?ZOHO_CRITERIA=%22Localiza_CL_Poblacion%22.%22Codcom%22%3D11302" u="1"/>
        <s v="https://analytics.zoho.com/open-view/2395394000008153647?ZOHO_CRITERIA=%22Localiza_CL_Poblacion%22.%22Codcom%22%3D11302" u="1"/>
        <s v="https://analytics.zoho.com/open-view/2395394000008155038?ZOHO_CRITERIA=%22Localiza_CL_Poblacion%22.%22Codcom%22%3D11302" u="1"/>
        <s v="https://analytics.zoho.com/open-view/2395394000008156433?ZOHO_CRITERIA=%22Localiza_CL_Poblacion%22.%22Codcom%22%3D11302" u="1"/>
        <s v="https://analytics.zoho.com/open-view/2395394000008157701?ZOHO_CRITERIA=%22Localiza_CL_Poblacion%22.%22Codcom%22%3D11302" u="1"/>
        <s v="https://analytics.zoho.com/open-view/2395394000008132313?ZOHO_CRITERIA=%22Localiza_CL_Poblacion%22.%22Codcom%22%3D11402" u="1"/>
        <s v="https://analytics.zoho.com/open-view/2395394000008134446?ZOHO_CRITERIA=%22Localiza_CL_Poblacion%22.%22Codcom%22%3D11402" u="1"/>
        <s v="https://analytics.zoho.com/open-view/2395394000008136598?ZOHO_CRITERIA=%22Localiza_CL_Poblacion%22.%22Codcom%22%3D11402" u="1"/>
        <s v="https://analytics.zoho.com/open-view/2395394000008137967?ZOHO_CRITERIA=%22Localiza_CL_Poblacion%22.%22Codcom%22%3D11402" u="1"/>
        <s v="https://analytics.zoho.com/open-view/2395394000008153647?ZOHO_CRITERIA=%22Localiza_CL_Poblacion%22.%22Codcom%22%3D11402" u="1"/>
        <s v="https://analytics.zoho.com/open-view/2395394000008155038?ZOHO_CRITERIA=%22Localiza_CL_Poblacion%22.%22Codcom%22%3D11402" u="1"/>
        <s v="https://analytics.zoho.com/open-view/2395394000008156433?ZOHO_CRITERIA=%22Localiza_CL_Poblacion%22.%22Codcom%22%3D11402" u="1"/>
        <s v="https://analytics.zoho.com/open-view/2395394000008157701?ZOHO_CRITERIA=%22Localiza_CL_Poblacion%22.%22Codcom%22%3D11402" u="1"/>
        <s v="https://analytics.zoho.com/open-view/2395394000008132313?ZOHO_CRITERIA=%22Localiza_CL_Poblacion%22.%22Codcom%22%3D5604" u="1"/>
        <s v="https://analytics.zoho.com/open-view/2395394000008132313?ZOHO_CRITERIA=%22Localiza_CL_Poblacion%22.%22Codcom%22%3D7203" u="1"/>
        <s v="https://analytics.zoho.com/open-view/2395394000008134446?ZOHO_CRITERIA=%22Localiza_CL_Poblacion%22.%22Codcom%22%3D5604" u="1"/>
        <s v="https://analytics.zoho.com/open-view/2395394000008134446?ZOHO_CRITERIA=%22Localiza_CL_Poblacion%22.%22Codcom%22%3D7203" u="1"/>
        <s v="https://analytics.zoho.com/open-view/2395394000008136598?ZOHO_CRITERIA=%22Localiza_CL_Poblacion%22.%22Codcom%22%3D5604" u="1"/>
        <s v="https://analytics.zoho.com/open-view/2395394000008136598?ZOHO_CRITERIA=%22Localiza_CL_Poblacion%22.%22Codcom%22%3D7203" u="1"/>
        <s v="https://analytics.zoho.com/open-view/2395394000008137967?ZOHO_CRITERIA=%22Localiza_CL_Poblacion%22.%22Codcom%22%3D5604" u="1"/>
        <s v="https://analytics.zoho.com/open-view/2395394000008137967?ZOHO_CRITERIA=%22Localiza_CL_Poblacion%22.%22Codcom%22%3D7203" u="1"/>
        <s v="https://analytics.zoho.com/open-view/2395394000008153647?ZOHO_CRITERIA=%22Localiza_CL_Poblacion%22.%22Codcom%22%3D5604" u="1"/>
        <s v="https://analytics.zoho.com/open-view/2395394000008153647?ZOHO_CRITERIA=%22Localiza_CL_Poblacion%22.%22Codcom%22%3D7203" u="1"/>
        <s v="https://analytics.zoho.com/open-view/2395394000008155038?ZOHO_CRITERIA=%22Localiza_CL_Poblacion%22.%22Codcom%22%3D5604" u="1"/>
        <s v="https://analytics.zoho.com/open-view/2395394000008155038?ZOHO_CRITERIA=%22Localiza_CL_Poblacion%22.%22Codcom%22%3D7203" u="1"/>
        <s v="https://analytics.zoho.com/open-view/2395394000008156433?ZOHO_CRITERIA=%22Localiza_CL_Poblacion%22.%22Codcom%22%3D5604" u="1"/>
        <s v="https://analytics.zoho.com/open-view/2395394000008156433?ZOHO_CRITERIA=%22Localiza_CL_Poblacion%22.%22Codcom%22%3D7203" u="1"/>
        <s v="https://analytics.zoho.com/open-view/2395394000008157701?ZOHO_CRITERIA=%22Localiza_CL_Poblacion%22.%22Codcom%22%3D5604" u="1"/>
        <s v="https://analytics.zoho.com/open-view/2395394000008157701?ZOHO_CRITERIA=%22Localiza_CL_Poblacion%22.%22Codcom%22%3D7203" u="1"/>
        <s v="https://analytics.zoho.com/open-view/2395394000008132313?ZOHO_CRITERIA=%22Localiza_CL_Poblacion%22.%22Codcom%22%3D11203" u="1"/>
        <s v="https://analytics.zoho.com/open-view/2395394000008134446?ZOHO_CRITERIA=%22Localiza_CL_Poblacion%22.%22Codcom%22%3D11203" u="1"/>
        <s v="https://analytics.zoho.com/open-view/2395394000008136598?ZOHO_CRITERIA=%22Localiza_CL_Poblacion%22.%22Codcom%22%3D11203" u="1"/>
        <s v="https://analytics.zoho.com/open-view/2395394000008137967?ZOHO_CRITERIA=%22Localiza_CL_Poblacion%22.%22Codcom%22%3D11203" u="1"/>
        <s v="https://analytics.zoho.com/open-view/2395394000008153647?ZOHO_CRITERIA=%22Localiza_CL_Poblacion%22.%22Codcom%22%3D11203" u="1"/>
        <s v="https://analytics.zoho.com/open-view/2395394000008155038?ZOHO_CRITERIA=%22Localiza_CL_Poblacion%22.%22Codcom%22%3D11203" u="1"/>
        <s v="https://analytics.zoho.com/open-view/2395394000008156433?ZOHO_CRITERIA=%22Localiza_CL_Poblacion%22.%22Codcom%22%3D11203" u="1"/>
        <s v="https://analytics.zoho.com/open-view/2395394000008157701?ZOHO_CRITERIA=%22Localiza_CL_Poblacion%22.%22Codcom%22%3D11203" u="1"/>
        <s v="https://analytics.zoho.com/open-view/2395394000008132313?ZOHO_CRITERIA=%22Localiza_CL_Poblacion%22.%22Codcom%22%3D11303" u="1"/>
        <s v="https://analytics.zoho.com/open-view/2395394000008134446?ZOHO_CRITERIA=%22Localiza_CL_Poblacion%22.%22Codcom%22%3D11303" u="1"/>
        <s v="https://analytics.zoho.com/open-view/2395394000008136598?ZOHO_CRITERIA=%22Localiza_CL_Poblacion%22.%22Codcom%22%3D11303" u="1"/>
        <s v="https://analytics.zoho.com/open-view/2395394000008137967?ZOHO_CRITERIA=%22Localiza_CL_Poblacion%22.%22Codcom%22%3D11303" u="1"/>
        <s v="https://analytics.zoho.com/open-view/2395394000008153647?ZOHO_CRITERIA=%22Localiza_CL_Poblacion%22.%22Codcom%22%3D11303" u="1"/>
        <s v="https://analytics.zoho.com/open-view/2395394000008155038?ZOHO_CRITERIA=%22Localiza_CL_Poblacion%22.%22Codcom%22%3D11303" u="1"/>
        <s v="https://analytics.zoho.com/open-view/2395394000008156433?ZOHO_CRITERIA=%22Localiza_CL_Poblacion%22.%22Codcom%22%3D11303" u="1"/>
        <s v="https://analytics.zoho.com/open-view/2395394000008157701?ZOHO_CRITERIA=%22Localiza_CL_Poblacion%22.%22Codcom%22%3D11303" u="1"/>
        <s v="https://analytics.zoho.com/open-view/2395394000008132313?ZOHO_CRITERIA=%22Localiza_CL_Poblacion%22.%22Codcom%22%3D9203" u="1"/>
        <s v="https://analytics.zoho.com/open-view/2395394000008134446?ZOHO_CRITERIA=%22Localiza_CL_Poblacion%22.%22Codcom%22%3D9203" u="1"/>
        <s v="https://analytics.zoho.com/open-view/2395394000008136598?ZOHO_CRITERIA=%22Localiza_CL_Poblacion%22.%22Codcom%22%3D9203" u="1"/>
        <s v="https://analytics.zoho.com/open-view/2395394000008137967?ZOHO_CRITERIA=%22Localiza_CL_Poblacion%22.%22Codcom%22%3D9203" u="1"/>
        <s v="https://analytics.zoho.com/open-view/2395394000008153647?ZOHO_CRITERIA=%22Localiza_CL_Poblacion%22.%22Codcom%22%3D9203" u="1"/>
        <s v="https://analytics.zoho.com/open-view/2395394000008155038?ZOHO_CRITERIA=%22Localiza_CL_Poblacion%22.%22Codcom%22%3D9203" u="1"/>
        <s v="https://analytics.zoho.com/open-view/2395394000008156433?ZOHO_CRITERIA=%22Localiza_CL_Poblacion%22.%22Codcom%22%3D9203" u="1"/>
        <s v="https://analytics.zoho.com/open-view/2395394000008157701?ZOHO_CRITERIA=%22Localiza_CL_Poblacion%22.%22Codcom%22%3D9203" u="1"/>
        <s v="https://analytics.zoho.com/open-view/2395394000008132313?ZOHO_CRITERIA=%22Localiza_CL_Poblacion%22.%22Codcom%22%3D5605" u="1"/>
        <s v="https://analytics.zoho.com/open-view/2395394000008134446?ZOHO_CRITERIA=%22Localiza_CL_Poblacion%22.%22Codcom%22%3D5605" u="1"/>
        <s v="https://analytics.zoho.com/open-view/2395394000008136598?ZOHO_CRITERIA=%22Localiza_CL_Poblacion%22.%22Codcom%22%3D5605" u="1"/>
        <s v="https://analytics.zoho.com/open-view/2395394000008137967?ZOHO_CRITERIA=%22Localiza_CL_Poblacion%22.%22Codcom%22%3D5605" u="1"/>
        <s v="https://analytics.zoho.com/open-view/2395394000008153647?ZOHO_CRITERIA=%22Localiza_CL_Poblacion%22.%22Codcom%22%3D5605" u="1"/>
        <s v="https://analytics.zoho.com/open-view/2395394000008155038?ZOHO_CRITERIA=%22Localiza_CL_Poblacion%22.%22Codcom%22%3D5605" u="1"/>
        <s v="https://analytics.zoho.com/open-view/2395394000008156433?ZOHO_CRITERIA=%22Localiza_CL_Poblacion%22.%22Codcom%22%3D5605" u="1"/>
        <s v="https://analytics.zoho.com/open-view/2395394000008157701?ZOHO_CRITERIA=%22Localiza_CL_Poblacion%22.%22Codcom%22%3D5605" u="1"/>
        <s v="https://analytics.zoho.com/open-view/2395394000008132313?ZOHO_CRITERIA=%22Localiza_CL_Poblacion%22.%22Codcom%22%3D9204" u="1"/>
        <s v="https://analytics.zoho.com/open-view/2395394000008134446?ZOHO_CRITERIA=%22Localiza_CL_Poblacion%22.%22Codcom%22%3D9204" u="1"/>
        <s v="https://analytics.zoho.com/open-view/2395394000008136598?ZOHO_CRITERIA=%22Localiza_CL_Poblacion%22.%22Codcom%22%3D9204" u="1"/>
        <s v="https://analytics.zoho.com/open-view/2395394000008137967?ZOHO_CRITERIA=%22Localiza_CL_Poblacion%22.%22Codcom%22%3D9204" u="1"/>
        <s v="https://analytics.zoho.com/open-view/2395394000008153647?ZOHO_CRITERIA=%22Localiza_CL_Poblacion%22.%22Codcom%22%3D9204" u="1"/>
        <s v="https://analytics.zoho.com/open-view/2395394000008155038?ZOHO_CRITERIA=%22Localiza_CL_Poblacion%22.%22Codcom%22%3D9204" u="1"/>
        <s v="https://analytics.zoho.com/open-view/2395394000008156433?ZOHO_CRITERIA=%22Localiza_CL_Poblacion%22.%22Codcom%22%3D9204" u="1"/>
        <s v="https://analytics.zoho.com/open-view/2395394000008157701?ZOHO_CRITERIA=%22Localiza_CL_Poblacion%22.%22Codcom%22%3D9204" u="1"/>
        <s v="https://analytics.zoho.com/open-view/2395394000008144190" u="1"/>
        <s v="https://analytics.zoho.com/open-view/2395394000007087483?ZOHO_CRITERIA=%22Localiza_CL_Poblacion%22.%22Codcom%22%3D13" u="1"/>
        <s v="https://analytics.zoho.com/open-view/2395394000008132313?ZOHO_CRITERIA=%22Localiza_CL_Poblacion%22.%22Codcom%22%3D5606" u="1"/>
        <s v="https://analytics.zoho.com/open-view/2395394000008134446?ZOHO_CRITERIA=%22Localiza_CL_Poblacion%22.%22Codcom%22%3D5606" u="1"/>
        <s v="https://analytics.zoho.com/open-view/2395394000008136598?ZOHO_CRITERIA=%22Localiza_CL_Poblacion%22.%22Codcom%22%3D5606" u="1"/>
        <s v="https://analytics.zoho.com/open-view/2395394000008137967?ZOHO_CRITERIA=%22Localiza_CL_Poblacion%22.%22Codcom%22%3D5606" u="1"/>
        <s v="https://analytics.zoho.com/open-view/2395394000008153647?ZOHO_CRITERIA=%22Localiza_CL_Poblacion%22.%22Codcom%22%3D5606" u="1"/>
        <s v="https://analytics.zoho.com/open-view/2395394000008155038?ZOHO_CRITERIA=%22Localiza_CL_Poblacion%22.%22Codcom%22%3D5606" u="1"/>
        <s v="https://analytics.zoho.com/open-view/2395394000008156433?ZOHO_CRITERIA=%22Localiza_CL_Poblacion%22.%22Codcom%22%3D5606" u="1"/>
        <s v="https://analytics.zoho.com/open-view/2395394000008157701?ZOHO_CRITERIA=%22Localiza_CL_Poblacion%22.%22Codcom%22%3D5606" u="1"/>
        <s v="https://analytics.zoho.com/open-view/2395394000007087483?ZOHO_CRITERIA=%22Localiza_CL_Poblacion%22.%22Codcom%22%3D4" u="1"/>
        <s v="https://analytics.zoho.com/open-view/2395394000008130352" u="1"/>
        <s v="https://analytics.zoho.com/open-view/2395394000008132313?ZOHO_CRITERIA=%22Localiza_CL_Poblacion%22.%22Codcom%22%3D9205" u="1"/>
        <s v="https://analytics.zoho.com/open-view/2395394000008134446?ZOHO_CRITERIA=%22Localiza_CL_Poblacion%22.%22Codcom%22%3D9205" u="1"/>
        <s v="https://analytics.zoho.com/open-view/2395394000008136598?ZOHO_CRITERIA=%22Localiza_CL_Poblacion%22.%22Codcom%22%3D9205" u="1"/>
        <s v="https://analytics.zoho.com/open-view/2395394000008137967?ZOHO_CRITERIA=%22Localiza_CL_Poblacion%22.%22Codcom%22%3D9205" u="1"/>
        <s v="https://analytics.zoho.com/open-view/2395394000008153647?ZOHO_CRITERIA=%22Localiza_CL_Poblacion%22.%22Codcom%22%3D9205" u="1"/>
        <s v="https://analytics.zoho.com/open-view/2395394000008155038?ZOHO_CRITERIA=%22Localiza_CL_Poblacion%22.%22Codcom%22%3D9205" u="1"/>
        <s v="https://analytics.zoho.com/open-view/2395394000008156433?ZOHO_CRITERIA=%22Localiza_CL_Poblacion%22.%22Codcom%22%3D9205" u="1"/>
        <s v="https://analytics.zoho.com/open-view/2395394000008157701?ZOHO_CRITERIA=%22Localiza_CL_Poblacion%22.%22Codcom%22%3D9205" u="1"/>
        <s v="https://analytics.zoho.com/open-view/2395394000007087483?ZOHO_CRITERIA=%22Localiza_CL_Poblacion%22.%22Codcom%22%3D6" u="1"/>
        <s v="https://analytics.zoho.com/open-view/2395394000007087483?ZOHO_CRITERIA=%22Localiza_CL_Poblacion%22.%22Codcom%22%3D8" u="1"/>
        <s v="https://analytics.zoho.com/open-view/2395394000008132313?ZOHO_CRITERIA=%22Localiza_CL_Poblacion%22.%22Codcom%22%3D9206" u="1"/>
        <s v="https://analytics.zoho.com/open-view/2395394000008134446?ZOHO_CRITERIA=%22Localiza_CL_Poblacion%22.%22Codcom%22%3D9206" u="1"/>
        <s v="https://analytics.zoho.com/open-view/2395394000008136598?ZOHO_CRITERIA=%22Localiza_CL_Poblacion%22.%22Codcom%22%3D9206" u="1"/>
        <s v="https://analytics.zoho.com/open-view/2395394000008137967?ZOHO_CRITERIA=%22Localiza_CL_Poblacion%22.%22Codcom%22%3D9206" u="1"/>
        <s v="https://analytics.zoho.com/open-view/2395394000008153647?ZOHO_CRITERIA=%22Localiza_CL_Poblacion%22.%22Codcom%22%3D9206" u="1"/>
        <s v="https://analytics.zoho.com/open-view/2395394000008155038?ZOHO_CRITERIA=%22Localiza_CL_Poblacion%22.%22Codcom%22%3D9206" u="1"/>
        <s v="https://analytics.zoho.com/open-view/2395394000008156433?ZOHO_CRITERIA=%22Localiza_CL_Poblacion%22.%22Codcom%22%3D9206" u="1"/>
        <s v="https://analytics.zoho.com/open-view/2395394000008157701?ZOHO_CRITERIA=%22Localiza_CL_Poblacion%22.%22Codcom%22%3D9206" u="1"/>
        <s v="https://analytics.zoho.com/open-view/2395394000008138350" u="1"/>
        <s v="https://analytics.zoho.com/open-view/2395394000008132313?ZOHO_CRITERIA=%22Localiza_CL_Poblacion%22.%22Codcom%22%3D9207" u="1"/>
        <s v="https://analytics.zoho.com/open-view/2395394000008134446?ZOHO_CRITERIA=%22Localiza_CL_Poblacion%22.%22Codcom%22%3D9207" u="1"/>
        <s v="https://analytics.zoho.com/open-view/2395394000008136598?ZOHO_CRITERIA=%22Localiza_CL_Poblacion%22.%22Codcom%22%3D9207" u="1"/>
        <s v="https://analytics.zoho.com/open-view/2395394000008137967?ZOHO_CRITERIA=%22Localiza_CL_Poblacion%22.%22Codcom%22%3D9207" u="1"/>
        <s v="https://analytics.zoho.com/open-view/2395394000008153647?ZOHO_CRITERIA=%22Localiza_CL_Poblacion%22.%22Codcom%22%3D9207" u="1"/>
        <s v="https://analytics.zoho.com/open-view/2395394000008155038?ZOHO_CRITERIA=%22Localiza_CL_Poblacion%22.%22Codcom%22%3D9207" u="1"/>
        <s v="https://analytics.zoho.com/open-view/2395394000008156433?ZOHO_CRITERIA=%22Localiza_CL_Poblacion%22.%22Codcom%22%3D9207" u="1"/>
        <s v="https://analytics.zoho.com/open-view/2395394000008157701?ZOHO_CRITERIA=%22Localiza_CL_Poblacion%22.%22Codcom%22%3D9207" u="1"/>
        <s v="https://analytics.zoho.com/open-view/2395394000008132313?ZOHO_CRITERIA=%22Localiza_CL_Poblacion%22.%22Codcom%22%3D5701" u="1"/>
        <s v="https://analytics.zoho.com/open-view/2395394000008134446?ZOHO_CRITERIA=%22Localiza_CL_Poblacion%22.%22Codcom%22%3D5701" u="1"/>
        <s v="https://analytics.zoho.com/open-view/2395394000008136598?ZOHO_CRITERIA=%22Localiza_CL_Poblacion%22.%22Codcom%22%3D5701" u="1"/>
        <s v="https://analytics.zoho.com/open-view/2395394000008137967?ZOHO_CRITERIA=%22Localiza_CL_Poblacion%22.%22Codcom%22%3D5701" u="1"/>
        <s v="https://analytics.zoho.com/open-view/2395394000008153647?ZOHO_CRITERIA=%22Localiza_CL_Poblacion%22.%22Codcom%22%3D5701" u="1"/>
        <s v="https://analytics.zoho.com/open-view/2395394000008155038?ZOHO_CRITERIA=%22Localiza_CL_Poblacion%22.%22Codcom%22%3D5701" u="1"/>
        <s v="https://analytics.zoho.com/open-view/2395394000008156433?ZOHO_CRITERIA=%22Localiza_CL_Poblacion%22.%22Codcom%22%3D5701" u="1"/>
        <s v="https://analytics.zoho.com/open-view/2395394000008157701?ZOHO_CRITERIA=%22Localiza_CL_Poblacion%22.%22Codcom%22%3D5701" u="1"/>
        <s v="https://analytics.zoho.com/open-view/2395394000008132313?ZOHO_CRITERIA=%22Localiza_CL_Poblacion%22.%22Codcom%22%3D3301" u="1"/>
        <s v="https://analytics.zoho.com/open-view/2395394000008134446?ZOHO_CRITERIA=%22Localiza_CL_Poblacion%22.%22Codcom%22%3D3301" u="1"/>
        <s v="https://analytics.zoho.com/open-view/2395394000008136598?ZOHO_CRITERIA=%22Localiza_CL_Poblacion%22.%22Codcom%22%3D3301" u="1"/>
        <s v="https://analytics.zoho.com/open-view/2395394000008137967?ZOHO_CRITERIA=%22Localiza_CL_Poblacion%22.%22Codcom%22%3D3301" u="1"/>
        <s v="https://analytics.zoho.com/open-view/2395394000008153647?ZOHO_CRITERIA=%22Localiza_CL_Poblacion%22.%22Codcom%22%3D3301" u="1"/>
        <s v="https://analytics.zoho.com/open-view/2395394000008155038?ZOHO_CRITERIA=%22Localiza_CL_Poblacion%22.%22Codcom%22%3D3301" u="1"/>
        <s v="https://analytics.zoho.com/open-view/2395394000008156433?ZOHO_CRITERIA=%22Localiza_CL_Poblacion%22.%22Codcom%22%3D3301" u="1"/>
        <s v="https://analytics.zoho.com/open-view/2395394000008157701?ZOHO_CRITERIA=%22Localiza_CL_Poblacion%22.%22Codcom%22%3D3301" u="1"/>
        <s v="https://analytics.zoho.com/open-view/2395394000008132313?ZOHO_CRITERIA=%22Localiza_CL_Poblacion%22.%22Codcom%22%3D2101" u="1"/>
        <s v="https://analytics.zoho.com/open-view/2395394000008132313?ZOHO_CRITERIA=%22Localiza_CL_Poblacion%22.%22Codcom%22%3D6110" u="1"/>
        <s v="https://analytics.zoho.com/open-view/2395394000008134446?ZOHO_CRITERIA=%22Localiza_CL_Poblacion%22.%22Codcom%22%3D2101" u="1"/>
        <s v="https://analytics.zoho.com/open-view/2395394000008134446?ZOHO_CRITERIA=%22Localiza_CL_Poblacion%22.%22Codcom%22%3D6110" u="1"/>
        <s v="https://analytics.zoho.com/open-view/2395394000008136598?ZOHO_CRITERIA=%22Localiza_CL_Poblacion%22.%22Codcom%22%3D2101" u="1"/>
        <s v="https://analytics.zoho.com/open-view/2395394000008136598?ZOHO_CRITERIA=%22Localiza_CL_Poblacion%22.%22Codcom%22%3D6110" u="1"/>
        <s v="https://analytics.zoho.com/open-view/2395394000008137967?ZOHO_CRITERIA=%22Localiza_CL_Poblacion%22.%22Codcom%22%3D2101" u="1"/>
        <s v="https://analytics.zoho.com/open-view/2395394000008137967?ZOHO_CRITERIA=%22Localiza_CL_Poblacion%22.%22Codcom%22%3D6110" u="1"/>
        <s v="https://analytics.zoho.com/open-view/2395394000008153647?ZOHO_CRITERIA=%22Localiza_CL_Poblacion%22.%22Codcom%22%3D2101" u="1"/>
        <s v="https://analytics.zoho.com/open-view/2395394000008153647?ZOHO_CRITERIA=%22Localiza_CL_Poblacion%22.%22Codcom%22%3D6110" u="1"/>
        <s v="https://analytics.zoho.com/open-view/2395394000008155038?ZOHO_CRITERIA=%22Localiza_CL_Poblacion%22.%22Codcom%22%3D2101" u="1"/>
        <s v="https://analytics.zoho.com/open-view/2395394000008155038?ZOHO_CRITERIA=%22Localiza_CL_Poblacion%22.%22Codcom%22%3D6110" u="1"/>
        <s v="https://analytics.zoho.com/open-view/2395394000008156433?ZOHO_CRITERIA=%22Localiza_CL_Poblacion%22.%22Codcom%22%3D2101" u="1"/>
        <s v="https://analytics.zoho.com/open-view/2395394000008156433?ZOHO_CRITERIA=%22Localiza_CL_Poblacion%22.%22Codcom%22%3D6110" u="1"/>
        <s v="https://analytics.zoho.com/open-view/2395394000008157701?ZOHO_CRITERIA=%22Localiza_CL_Poblacion%22.%22Codcom%22%3D2101" u="1"/>
        <s v="https://analytics.zoho.com/open-view/2395394000008157701?ZOHO_CRITERIA=%22Localiza_CL_Poblacion%22.%22Codcom%22%3D6110" u="1"/>
        <s v="https://analytics.zoho.com/open-view/2395394000008132313?ZOHO_CRITERIA=%22Localiza_CL_Poblacion%22.%22Codcom%22%3D5301" u="1"/>
        <s v="https://analytics.zoho.com/open-view/2395394000008134446?ZOHO_CRITERIA=%22Localiza_CL_Poblacion%22.%22Codcom%22%3D5301" u="1"/>
        <s v="https://analytics.zoho.com/open-view/2395394000008136598?ZOHO_CRITERIA=%22Localiza_CL_Poblacion%22.%22Codcom%22%3D5301" u="1"/>
        <s v="https://analytics.zoho.com/open-view/2395394000008137967?ZOHO_CRITERIA=%22Localiza_CL_Poblacion%22.%22Codcom%22%3D5301" u="1"/>
        <s v="https://analytics.zoho.com/open-view/2395394000008153647?ZOHO_CRITERIA=%22Localiza_CL_Poblacion%22.%22Codcom%22%3D5301" u="1"/>
        <s v="https://analytics.zoho.com/open-view/2395394000008155038?ZOHO_CRITERIA=%22Localiza_CL_Poblacion%22.%22Codcom%22%3D5301" u="1"/>
        <s v="https://analytics.zoho.com/open-view/2395394000008156433?ZOHO_CRITERIA=%22Localiza_CL_Poblacion%22.%22Codcom%22%3D5301" u="1"/>
        <s v="https://analytics.zoho.com/open-view/2395394000008157701?ZOHO_CRITERIA=%22Localiza_CL_Poblacion%22.%22Codcom%22%3D5301" u="1"/>
        <s v="https://analytics.zoho.com/open-view/2395394000008132313?ZOHO_CRITERIA=%22Localiza_CL_Poblacion%22.%22Codcom%22%3D4101" u="1"/>
        <s v="https://analytics.zoho.com/open-view/2395394000008132313?ZOHO_CRITERIA=%22Localiza_CL_Poblacion%22.%22Codcom%22%3D8110" u="1"/>
        <s v="https://analytics.zoho.com/open-view/2395394000008134446?ZOHO_CRITERIA=%22Localiza_CL_Poblacion%22.%22Codcom%22%3D4101" u="1"/>
        <s v="https://analytics.zoho.com/open-view/2395394000008134446?ZOHO_CRITERIA=%22Localiza_CL_Poblacion%22.%22Codcom%22%3D8110" u="1"/>
        <s v="https://analytics.zoho.com/open-view/2395394000008136598?ZOHO_CRITERIA=%22Localiza_CL_Poblacion%22.%22Codcom%22%3D4101" u="1"/>
        <s v="https://analytics.zoho.com/open-view/2395394000008136598?ZOHO_CRITERIA=%22Localiza_CL_Poblacion%22.%22Codcom%22%3D8110" u="1"/>
        <s v="https://analytics.zoho.com/open-view/2395394000008137967?ZOHO_CRITERIA=%22Localiza_CL_Poblacion%22.%22Codcom%22%3D4101" u="1"/>
        <s v="https://analytics.zoho.com/open-view/2395394000008137967?ZOHO_CRITERIA=%22Localiza_CL_Poblacion%22.%22Codcom%22%3D8110" u="1"/>
        <s v="https://analytics.zoho.com/open-view/2395394000008153647?ZOHO_CRITERIA=%22Localiza_CL_Poblacion%22.%22Codcom%22%3D4101" u="1"/>
        <s v="https://analytics.zoho.com/open-view/2395394000008153647?ZOHO_CRITERIA=%22Localiza_CL_Poblacion%22.%22Codcom%22%3D8110" u="1"/>
        <s v="https://analytics.zoho.com/open-view/2395394000008155038?ZOHO_CRITERIA=%22Localiza_CL_Poblacion%22.%22Codcom%22%3D4101" u="1"/>
        <s v="https://analytics.zoho.com/open-view/2395394000008155038?ZOHO_CRITERIA=%22Localiza_CL_Poblacion%22.%22Codcom%22%3D8110" u="1"/>
        <s v="https://analytics.zoho.com/open-view/2395394000008156433?ZOHO_CRITERIA=%22Localiza_CL_Poblacion%22.%22Codcom%22%3D4101" u="1"/>
        <s v="https://analytics.zoho.com/open-view/2395394000008156433?ZOHO_CRITERIA=%22Localiza_CL_Poblacion%22.%22Codcom%22%3D8110" u="1"/>
        <s v="https://analytics.zoho.com/open-view/2395394000008157701?ZOHO_CRITERIA=%22Localiza_CL_Poblacion%22.%22Codcom%22%3D4101" u="1"/>
        <s v="https://analytics.zoho.com/open-view/2395394000008157701?ZOHO_CRITERIA=%22Localiza_CL_Poblacion%22.%22Codcom%22%3D8110" u="1"/>
        <s v="https://analytics.zoho.com/open-view/2395394000008132313?ZOHO_CRITERIA=%22Localiza_CL_Poblacion%22.%22Codcom%22%3D9208" u="1"/>
        <s v="https://analytics.zoho.com/open-view/2395394000008134446?ZOHO_CRITERIA=%22Localiza_CL_Poblacion%22.%22Codcom%22%3D9208" u="1"/>
        <s v="https://analytics.zoho.com/open-view/2395394000008136598?ZOHO_CRITERIA=%22Localiza_CL_Poblacion%22.%22Codcom%22%3D9208" u="1"/>
        <s v="https://analytics.zoho.com/open-view/2395394000008137967?ZOHO_CRITERIA=%22Localiza_CL_Poblacion%22.%22Codcom%22%3D9208" u="1"/>
        <s v="https://analytics.zoho.com/open-view/2395394000008153647?ZOHO_CRITERIA=%22Localiza_CL_Poblacion%22.%22Codcom%22%3D9208" u="1"/>
        <s v="https://analytics.zoho.com/open-view/2395394000008155038?ZOHO_CRITERIA=%22Localiza_CL_Poblacion%22.%22Codcom%22%3D9208" u="1"/>
        <s v="https://analytics.zoho.com/open-view/2395394000008156433?ZOHO_CRITERIA=%22Localiza_CL_Poblacion%22.%22Codcom%22%3D9208" u="1"/>
        <s v="https://analytics.zoho.com/open-view/2395394000008157701?ZOHO_CRITERIA=%22Localiza_CL_Poblacion%22.%22Codcom%22%3D9208" u="1"/>
        <s v="https://analytics.zoho.com/open-view/2395394000008117468?ZOHO_CRITERIA=%22Localiza_CL_Poblacion%22.%22Codreg%22%3D15" u="1"/>
        <s v="https://analytics.zoho.com/open-view/2395394000008129784?ZOHO_CRITERIA=%22Localiza_CL_Poblacion%22.%22Codreg%22%3D15" u="1"/>
        <s v="https://analytics.zoho.com/open-view/2395394000008130352?ZOHO_CRITERIA=%22Localiza_CL_Poblacion%22.%22Codreg%22%3D15" u="1"/>
        <s v="https://analytics.zoho.com/open-view/2395394000008131953?ZOHO_CRITERIA=%22Localiza_CL_Poblacion%22.%22Codreg%22%3D15" u="1"/>
        <s v="https://analytics.zoho.com/open-view/2395394000008133573?ZOHO_CRITERIA=%22Localiza_CL_Poblacion%22.%22Codreg%22%3D15" u="1"/>
        <s v="https://analytics.zoho.com/open-view/2395394000008135457?ZOHO_CRITERIA=%22Localiza_CL_Poblacion%22.%22Codreg%22%3D15" u="1"/>
        <s v="https://analytics.zoho.com/open-view/2395394000008137533?ZOHO_CRITERIA=%22Localiza_CL_Poblacion%22.%22Codreg%22%3D15" u="1"/>
        <s v="https://analytics.zoho.com/open-view/2395394000008138671?ZOHO_CRITERIA=%22Localiza_CL_Poblacion%22.%22Codreg%22%3D15" u="1"/>
        <s v="https://analytics.zoho.com/open-view/2395394000008139790?ZOHO_CRITERIA=%22Localiza_CL_Poblacion%22.%22Codreg%22%3D15" u="1"/>
        <s v="https://analytics.zoho.com/open-view/2395394000008140315?ZOHO_CRITERIA=%22Localiza_CL_Poblacion%22.%22Codreg%22%3D15" u="1"/>
        <s v="https://analytics.zoho.com/open-view/2395394000008140789?ZOHO_CRITERIA=%22Localiza_CL_Poblacion%22.%22Codreg%22%3D15" u="1"/>
        <s v="https://analytics.zoho.com/open-view/2395394000008142605?ZOHO_CRITERIA=%22Localiza_CL_Poblacion%22.%22Codreg%22%3D15" u="1"/>
        <s v="https://analytics.zoho.com/open-view/2395394000008142922?ZOHO_CRITERIA=%22Localiza_CL_Poblacion%22.%22Codreg%22%3D15" u="1"/>
        <s v="https://analytics.zoho.com/open-view/2395394000008143873?ZOHO_CRITERIA=%22Localiza_CL_Poblacion%22.%22Codreg%22%3D15" u="1"/>
        <s v="https://analytics.zoho.com/open-view/2395394000008144190?ZOHO_CRITERIA=%22Localiza_CL_Poblacion%22.%22Codreg%22%3D15" u="1"/>
        <s v="https://analytics.zoho.com/open-view/2395394000008154660?ZOHO_CRITERIA=%22Localiza_CL_Poblacion%22.%22Codreg%22%3D15" u="1"/>
        <s v="https://analytics.zoho.com/open-view/2395394000008155426?ZOHO_CRITERIA=%22Localiza_CL_Poblacion%22.%22Codreg%22%3D15" u="1"/>
        <s v="https://analytics.zoho.com/open-view/2395394000008156811?ZOHO_CRITERIA=%22Localiza_CL_Poblacion%22.%22Codreg%22%3D15" u="1"/>
        <s v="https://analytics.zoho.com/open-view/2395394000008158089?ZOHO_CRITERIA=%22Localiza_CL_Poblacion%22.%22Codreg%22%3D15" u="1"/>
        <s v="https://analytics.zoho.com/open-view/2395394000008132313?ZOHO_CRITERIA=%22Localiza_CL_Poblacion%22.%22Codcom%22%3D5702" u="1"/>
        <s v="https://analytics.zoho.com/open-view/2395394000008132313?ZOHO_CRITERIA=%22Localiza_CL_Poblacion%22.%22Codcom%22%3D7301" u="1"/>
        <s v="https://analytics.zoho.com/open-view/2395394000008134446?ZOHO_CRITERIA=%22Localiza_CL_Poblacion%22.%22Codcom%22%3D5702" u="1"/>
        <s v="https://analytics.zoho.com/open-view/2395394000008134446?ZOHO_CRITERIA=%22Localiza_CL_Poblacion%22.%22Codcom%22%3D7301" u="1"/>
        <s v="https://analytics.zoho.com/open-view/2395394000008136598?ZOHO_CRITERIA=%22Localiza_CL_Poblacion%22.%22Codcom%22%3D5702" u="1"/>
        <s v="https://analytics.zoho.com/open-view/2395394000008136598?ZOHO_CRITERIA=%22Localiza_CL_Poblacion%22.%22Codcom%22%3D7301" u="1"/>
        <s v="https://analytics.zoho.com/open-view/2395394000008137967?ZOHO_CRITERIA=%22Localiza_CL_Poblacion%22.%22Codcom%22%3D5702" u="1"/>
        <s v="https://analytics.zoho.com/open-view/2395394000008137967?ZOHO_CRITERIA=%22Localiza_CL_Poblacion%22.%22Codcom%22%3D7301" u="1"/>
        <s v="https://analytics.zoho.com/open-view/2395394000008153647?ZOHO_CRITERIA=%22Localiza_CL_Poblacion%22.%22Codcom%22%3D5702" u="1"/>
        <s v="https://analytics.zoho.com/open-view/2395394000008153647?ZOHO_CRITERIA=%22Localiza_CL_Poblacion%22.%22Codcom%22%3D7301" u="1"/>
        <s v="https://analytics.zoho.com/open-view/2395394000008155038?ZOHO_CRITERIA=%22Localiza_CL_Poblacion%22.%22Codcom%22%3D5702" u="1"/>
        <s v="https://analytics.zoho.com/open-view/2395394000008155038?ZOHO_CRITERIA=%22Localiza_CL_Poblacion%22.%22Codcom%22%3D7301" u="1"/>
        <s v="https://analytics.zoho.com/open-view/2395394000008156433?ZOHO_CRITERIA=%22Localiza_CL_Poblacion%22.%22Codcom%22%3D5702" u="1"/>
        <s v="https://analytics.zoho.com/open-view/2395394000008156433?ZOHO_CRITERIA=%22Localiza_CL_Poblacion%22.%22Codcom%22%3D7301" u="1"/>
        <s v="https://analytics.zoho.com/open-view/2395394000008157701?ZOHO_CRITERIA=%22Localiza_CL_Poblacion%22.%22Codcom%22%3D5702" u="1"/>
        <s v="https://analytics.zoho.com/open-view/2395394000008157701?ZOHO_CRITERIA=%22Localiza_CL_Poblacion%22.%22Codcom%22%3D7301" u="1"/>
        <s v="https://analytics.zoho.com/open-view/2395394000008132313?ZOHO_CRITERIA=%22Localiza_CL_Poblacion%22.%22Codcom%22%3D6101" u="1"/>
        <s v="https://analytics.zoho.com/open-view/2395394000008134446?ZOHO_CRITERIA=%22Localiza_CL_Poblacion%22.%22Codcom%22%3D6101" u="1"/>
        <s v="https://analytics.zoho.com/open-view/2395394000008136598?ZOHO_CRITERIA=%22Localiza_CL_Poblacion%22.%22Codcom%22%3D6101" u="1"/>
        <s v="https://analytics.zoho.com/open-view/2395394000008137967?ZOHO_CRITERIA=%22Localiza_CL_Poblacion%22.%22Codcom%22%3D6101" u="1"/>
        <s v="https://analytics.zoho.com/open-view/2395394000008153647?ZOHO_CRITERIA=%22Localiza_CL_Poblacion%22.%22Codcom%22%3D6101" u="1"/>
        <s v="https://analytics.zoho.com/open-view/2395394000008155038?ZOHO_CRITERIA=%22Localiza_CL_Poblacion%22.%22Codcom%22%3D6101" u="1"/>
        <s v="https://analytics.zoho.com/open-view/2395394000008156433?ZOHO_CRITERIA=%22Localiza_CL_Poblacion%22.%22Codcom%22%3D6101" u="1"/>
        <s v="https://analytics.zoho.com/open-view/2395394000008157701?ZOHO_CRITERIA=%22Localiza_CL_Poblacion%22.%22Codcom%22%3D6101" u="1"/>
        <s v="https://analytics.zoho.com/open-view/2395394000008132313?ZOHO_CRITERIA=%22Localiza_CL_Poblacion%22.%22Codcom%22%3D3302" u="1"/>
        <s v="https://analytics.zoho.com/open-view/2395394000008134446?ZOHO_CRITERIA=%22Localiza_CL_Poblacion%22.%22Codcom%22%3D3302" u="1"/>
        <s v="https://analytics.zoho.com/open-view/2395394000008136598?ZOHO_CRITERIA=%22Localiza_CL_Poblacion%22.%22Codcom%22%3D3302" u="1"/>
        <s v="https://analytics.zoho.com/open-view/2395394000008137967?ZOHO_CRITERIA=%22Localiza_CL_Poblacion%22.%22Codcom%22%3D3302" u="1"/>
        <s v="https://analytics.zoho.com/open-view/2395394000008153647?ZOHO_CRITERIA=%22Localiza_CL_Poblacion%22.%22Codcom%22%3D3302" u="1"/>
        <s v="https://analytics.zoho.com/open-view/2395394000008155038?ZOHO_CRITERIA=%22Localiza_CL_Poblacion%22.%22Codcom%22%3D3302" u="1"/>
        <s v="https://analytics.zoho.com/open-view/2395394000008156433?ZOHO_CRITERIA=%22Localiza_CL_Poblacion%22.%22Codcom%22%3D3302" u="1"/>
        <s v="https://analytics.zoho.com/open-view/2395394000008157701?ZOHO_CRITERIA=%22Localiza_CL_Poblacion%22.%22Codcom%22%3D3302" u="1"/>
        <s v="https://analytics.zoho.com/open-view/2395394000008132313?ZOHO_CRITERIA=%22Localiza_CL_Poblacion%22.%22Codcom%22%3D2102" u="1"/>
        <s v="https://analytics.zoho.com/open-view/2395394000008132313?ZOHO_CRITERIA=%22Localiza_CL_Poblacion%22.%22Codcom%22%3D6111" u="1"/>
        <s v="https://analytics.zoho.com/open-view/2395394000008134446?ZOHO_CRITERIA=%22Localiza_CL_Poblacion%22.%22Codcom%22%3D2102" u="1"/>
        <s v="https://analytics.zoho.com/open-view/2395394000008134446?ZOHO_CRITERIA=%22Localiza_CL_Poblacion%22.%22Codcom%22%3D6111" u="1"/>
        <s v="https://analytics.zoho.com/open-view/2395394000008136598?ZOHO_CRITERIA=%22Localiza_CL_Poblacion%22.%22Codcom%22%3D2102" u="1"/>
        <s v="https://analytics.zoho.com/open-view/2395394000008136598?ZOHO_CRITERIA=%22Localiza_CL_Poblacion%22.%22Codcom%22%3D6111" u="1"/>
        <s v="https://analytics.zoho.com/open-view/2395394000008137967?ZOHO_CRITERIA=%22Localiza_CL_Poblacion%22.%22Codcom%22%3D2102" u="1"/>
        <s v="https://analytics.zoho.com/open-view/2395394000008137967?ZOHO_CRITERIA=%22Localiza_CL_Poblacion%22.%22Codcom%22%3D6111" u="1"/>
        <s v="https://analytics.zoho.com/open-view/2395394000008153647?ZOHO_CRITERIA=%22Localiza_CL_Poblacion%22.%22Codcom%22%3D2102" u="1"/>
        <s v="https://analytics.zoho.com/open-view/2395394000008153647?ZOHO_CRITERIA=%22Localiza_CL_Poblacion%22.%22Codcom%22%3D6111" u="1"/>
        <s v="https://analytics.zoho.com/open-view/2395394000008155038?ZOHO_CRITERIA=%22Localiza_CL_Poblacion%22.%22Codcom%22%3D2102" u="1"/>
        <s v="https://analytics.zoho.com/open-view/2395394000008155038?ZOHO_CRITERIA=%22Localiza_CL_Poblacion%22.%22Codcom%22%3D6111" u="1"/>
        <s v="https://analytics.zoho.com/open-view/2395394000008156433?ZOHO_CRITERIA=%22Localiza_CL_Poblacion%22.%22Codcom%22%3D2102" u="1"/>
        <s v="https://analytics.zoho.com/open-view/2395394000008156433?ZOHO_CRITERIA=%22Localiza_CL_Poblacion%22.%22Codcom%22%3D6111" u="1"/>
        <s v="https://analytics.zoho.com/open-view/2395394000008157701?ZOHO_CRITERIA=%22Localiza_CL_Poblacion%22.%22Codcom%22%3D2102" u="1"/>
        <s v="https://analytics.zoho.com/open-view/2395394000008157701?ZOHO_CRITERIA=%22Localiza_CL_Poblacion%22.%22Codcom%22%3D6111" u="1"/>
        <s v="https://analytics.zoho.com/open-view/2395394000008117468?ZOHO_CRITERIA=%22Localiza_CL_Poblacion%22.%22Codreg%22%3D11" u="1"/>
        <s v="https://analytics.zoho.com/open-view/2395394000008129784?ZOHO_CRITERIA=%22Localiza_CL_Poblacion%22.%22Codreg%22%3D11" u="1"/>
        <s v="https://analytics.zoho.com/open-view/2395394000008130352?ZOHO_CRITERIA=%22Localiza_CL_Poblacion%22.%22Codreg%22%3D11" u="1"/>
        <s v="https://analytics.zoho.com/open-view/2395394000008131953?ZOHO_CRITERIA=%22Localiza_CL_Poblacion%22.%22Codreg%22%3D11" u="1"/>
        <s v="https://analytics.zoho.com/open-view/2395394000008133573?ZOHO_CRITERIA=%22Localiza_CL_Poblacion%22.%22Codreg%22%3D11" u="1"/>
        <s v="https://analytics.zoho.com/open-view/2395394000008135457?ZOHO_CRITERIA=%22Localiza_CL_Poblacion%22.%22Codreg%22%3D11" u="1"/>
        <s v="https://analytics.zoho.com/open-view/2395394000008137533?ZOHO_CRITERIA=%22Localiza_CL_Poblacion%22.%22Codreg%22%3D11" u="1"/>
        <s v="https://analytics.zoho.com/open-view/2395394000008138671?ZOHO_CRITERIA=%22Localiza_CL_Poblacion%22.%22Codreg%22%3D11" u="1"/>
        <s v="https://analytics.zoho.com/open-view/2395394000008139790?ZOHO_CRITERIA=%22Localiza_CL_Poblacion%22.%22Codreg%22%3D11" u="1"/>
        <s v="https://analytics.zoho.com/open-view/2395394000008140315?ZOHO_CRITERIA=%22Localiza_CL_Poblacion%22.%22Codreg%22%3D11" u="1"/>
        <s v="https://analytics.zoho.com/open-view/2395394000008140789?ZOHO_CRITERIA=%22Localiza_CL_Poblacion%22.%22Codreg%22%3D11" u="1"/>
        <s v="https://analytics.zoho.com/open-view/2395394000008142605?ZOHO_CRITERIA=%22Localiza_CL_Poblacion%22.%22Codreg%22%3D11" u="1"/>
        <s v="https://analytics.zoho.com/open-view/2395394000008142922?ZOHO_CRITERIA=%22Localiza_CL_Poblacion%22.%22Codreg%22%3D11" u="1"/>
        <s v="https://analytics.zoho.com/open-view/2395394000008143873?ZOHO_CRITERIA=%22Localiza_CL_Poblacion%22.%22Codreg%22%3D11" u="1"/>
        <s v="https://analytics.zoho.com/open-view/2395394000008144190?ZOHO_CRITERIA=%22Localiza_CL_Poblacion%22.%22Codreg%22%3D11" u="1"/>
        <s v="https://analytics.zoho.com/open-view/2395394000008154660?ZOHO_CRITERIA=%22Localiza_CL_Poblacion%22.%22Codreg%22%3D11" u="1"/>
        <s v="https://analytics.zoho.com/open-view/2395394000008155426?ZOHO_CRITERIA=%22Localiza_CL_Poblacion%22.%22Codreg%22%3D11" u="1"/>
        <s v="https://analytics.zoho.com/open-view/2395394000008156811?ZOHO_CRITERIA=%22Localiza_CL_Poblacion%22.%22Codreg%22%3D11" u="1"/>
        <s v="https://analytics.zoho.com/open-view/2395394000008158089?ZOHO_CRITERIA=%22Localiza_CL_Poblacion%22.%22Codreg%22%3D11" u="1"/>
        <s v="https://analytics.zoho.com/open-view/2395394000008132313?ZOHO_CRITERIA=%22Localiza_CL_Poblacion%22.%22Codcom%22%3D8101" u="1"/>
        <s v="https://analytics.zoho.com/open-view/2395394000008134446?ZOHO_CRITERIA=%22Localiza_CL_Poblacion%22.%22Codcom%22%3D8101" u="1"/>
        <s v="https://analytics.zoho.com/open-view/2395394000008136598?ZOHO_CRITERIA=%22Localiza_CL_Poblacion%22.%22Codcom%22%3D8101" u="1"/>
        <s v="https://analytics.zoho.com/open-view/2395394000008137967?ZOHO_CRITERIA=%22Localiza_CL_Poblacion%22.%22Codcom%22%3D8101" u="1"/>
        <s v="https://analytics.zoho.com/open-view/2395394000008153647?ZOHO_CRITERIA=%22Localiza_CL_Poblacion%22.%22Codcom%22%3D8101" u="1"/>
        <s v="https://analytics.zoho.com/open-view/2395394000008155038?ZOHO_CRITERIA=%22Localiza_CL_Poblacion%22.%22Codcom%22%3D8101" u="1"/>
        <s v="https://analytics.zoho.com/open-view/2395394000008156433?ZOHO_CRITERIA=%22Localiza_CL_Poblacion%22.%22Codcom%22%3D8101" u="1"/>
        <s v="https://analytics.zoho.com/open-view/2395394000008157701?ZOHO_CRITERIA=%22Localiza_CL_Poblacion%22.%22Codcom%22%3D8101" u="1"/>
        <s v="https://analytics.zoho.com/open-view/2395394000008142605" u="1"/>
        <s v="https://analytics.zoho.com/open-view/2395394000008132313?ZOHO_CRITERIA=%22Localiza_CL_Poblacion%22.%22Codcom%22%3D5302" u="1"/>
        <s v="https://analytics.zoho.com/open-view/2395394000008134446?ZOHO_CRITERIA=%22Localiza_CL_Poblacion%22.%22Codcom%22%3D5302" u="1"/>
        <s v="https://analytics.zoho.com/open-view/2395394000008136598?ZOHO_CRITERIA=%22Localiza_CL_Poblacion%22.%22Codcom%22%3D5302" u="1"/>
        <s v="https://analytics.zoho.com/open-view/2395394000008137967?ZOHO_CRITERIA=%22Localiza_CL_Poblacion%22.%22Codcom%22%3D5302" u="1"/>
        <s v="https://analytics.zoho.com/open-view/2395394000008153647?ZOHO_CRITERIA=%22Localiza_CL_Poblacion%22.%22Codcom%22%3D5302" u="1"/>
        <s v="https://analytics.zoho.com/open-view/2395394000008155038?ZOHO_CRITERIA=%22Localiza_CL_Poblacion%22.%22Codcom%22%3D5302" u="1"/>
        <s v="https://analytics.zoho.com/open-view/2395394000008156433?ZOHO_CRITERIA=%22Localiza_CL_Poblacion%22.%22Codcom%22%3D5302" u="1"/>
        <s v="https://analytics.zoho.com/open-view/2395394000008157701?ZOHO_CRITERIA=%22Localiza_CL_Poblacion%22.%22Codcom%22%3D5302" u="1"/>
        <s v="https://analytics.zoho.com/open-view/2395394000008132313?ZOHO_CRITERIA=%22Localiza_CL_Poblacion%22.%22Codcom%22%3D4102" u="1"/>
        <s v="https://analytics.zoho.com/open-view/2395394000008132313?ZOHO_CRITERIA=%22Localiza_CL_Poblacion%22.%22Codcom%22%3D8111" u="1"/>
        <s v="https://analytics.zoho.com/open-view/2395394000008134446?ZOHO_CRITERIA=%22Localiza_CL_Poblacion%22.%22Codcom%22%3D4102" u="1"/>
        <s v="https://analytics.zoho.com/open-view/2395394000008134446?ZOHO_CRITERIA=%22Localiza_CL_Poblacion%22.%22Codcom%22%3D8111" u="1"/>
        <s v="https://analytics.zoho.com/open-view/2395394000008136598?ZOHO_CRITERIA=%22Localiza_CL_Poblacion%22.%22Codcom%22%3D4102" u="1"/>
        <s v="https://analytics.zoho.com/open-view/2395394000008136598?ZOHO_CRITERIA=%22Localiza_CL_Poblacion%22.%22Codcom%22%3D8111" u="1"/>
        <s v="https://analytics.zoho.com/open-view/2395394000008137967?ZOHO_CRITERIA=%22Localiza_CL_Poblacion%22.%22Codcom%22%3D4102" u="1"/>
        <s v="https://analytics.zoho.com/open-view/2395394000008137967?ZOHO_CRITERIA=%22Localiza_CL_Poblacion%22.%22Codcom%22%3D8111" u="1"/>
        <s v="https://analytics.zoho.com/open-view/2395394000008153647?ZOHO_CRITERIA=%22Localiza_CL_Poblacion%22.%22Codcom%22%3D4102" u="1"/>
        <s v="https://analytics.zoho.com/open-view/2395394000008153647?ZOHO_CRITERIA=%22Localiza_CL_Poblacion%22.%22Codcom%22%3D8111" u="1"/>
        <s v="https://analytics.zoho.com/open-view/2395394000008155038?ZOHO_CRITERIA=%22Localiza_CL_Poblacion%22.%22Codcom%22%3D4102" u="1"/>
        <s v="https://analytics.zoho.com/open-view/2395394000008155038?ZOHO_CRITERIA=%22Localiza_CL_Poblacion%22.%22Codcom%22%3D8111" u="1"/>
        <s v="https://analytics.zoho.com/open-view/2395394000008156433?ZOHO_CRITERIA=%22Localiza_CL_Poblacion%22.%22Codcom%22%3D4102" u="1"/>
        <s v="https://analytics.zoho.com/open-view/2395394000008156433?ZOHO_CRITERIA=%22Localiza_CL_Poblacion%22.%22Codcom%22%3D8111" u="1"/>
        <s v="https://analytics.zoho.com/open-view/2395394000008157701?ZOHO_CRITERIA=%22Localiza_CL_Poblacion%22.%22Codcom%22%3D4102" u="1"/>
        <s v="https://analytics.zoho.com/open-view/2395394000008157701?ZOHO_CRITERIA=%22Localiza_CL_Poblacion%22.%22Codcom%22%3D8111" u="1"/>
        <s v="https://analytics.zoho.com/open-view/2395394000008132313?ZOHO_CRITERIA=%22Localiza_CL_Poblacion%22.%22Codcom%22%3D16101" u="1"/>
        <s v="https://analytics.zoho.com/open-view/2395394000008134446?ZOHO_CRITERIA=%22Localiza_CL_Poblacion%22.%22Codcom%22%3D16101" u="1"/>
        <s v="https://analytics.zoho.com/open-view/2395394000008136598?ZOHO_CRITERIA=%22Localiza_CL_Poblacion%22.%22Codcom%22%3D16101" u="1"/>
        <s v="https://analytics.zoho.com/open-view/2395394000008137967?ZOHO_CRITERIA=%22Localiza_CL_Poblacion%22.%22Codcom%22%3D16101" u="1"/>
        <s v="https://analytics.zoho.com/open-view/2395394000008153647?ZOHO_CRITERIA=%22Localiza_CL_Poblacion%22.%22Codcom%22%3D16101" u="1"/>
        <s v="https://analytics.zoho.com/open-view/2395394000008155038?ZOHO_CRITERIA=%22Localiza_CL_Poblacion%22.%22Codcom%22%3D16101" u="1"/>
        <s v="https://analytics.zoho.com/open-view/2395394000008156433?ZOHO_CRITERIA=%22Localiza_CL_Poblacion%22.%22Codcom%22%3D16101" u="1"/>
        <s v="https://analytics.zoho.com/open-view/2395394000008157701?ZOHO_CRITERIA=%22Localiza_CL_Poblacion%22.%22Codcom%22%3D16101" u="1"/>
        <s v="https://analytics.zoho.com/open-view/2395394000008132313?ZOHO_CRITERIA=%22Localiza_CL_Poblacion%22.%22Codcom%22%3D16201" u="1"/>
        <s v="https://analytics.zoho.com/open-view/2395394000008134446?ZOHO_CRITERIA=%22Localiza_CL_Poblacion%22.%22Codcom%22%3D16201" u="1"/>
        <s v="https://analytics.zoho.com/open-view/2395394000008136598?ZOHO_CRITERIA=%22Localiza_CL_Poblacion%22.%22Codcom%22%3D16201" u="1"/>
        <s v="https://analytics.zoho.com/open-view/2395394000008137967?ZOHO_CRITERIA=%22Localiza_CL_Poblacion%22.%22Codcom%22%3D16201" u="1"/>
        <s v="https://analytics.zoho.com/open-view/2395394000008153647?ZOHO_CRITERIA=%22Localiza_CL_Poblacion%22.%22Codcom%22%3D16201" u="1"/>
        <s v="https://analytics.zoho.com/open-view/2395394000008155038?ZOHO_CRITERIA=%22Localiza_CL_Poblacion%22.%22Codcom%22%3D16201" u="1"/>
        <s v="https://analytics.zoho.com/open-view/2395394000008156433?ZOHO_CRITERIA=%22Localiza_CL_Poblacion%22.%22Codcom%22%3D16201" u="1"/>
        <s v="https://analytics.zoho.com/open-view/2395394000008157701?ZOHO_CRITERIA=%22Localiza_CL_Poblacion%22.%22Codcom%22%3D16201" u="1"/>
        <s v="https://analytics.zoho.com/open-view/2395394000008132313?ZOHO_CRITERIA=%22Localiza_CL_Poblacion%22.%22Codcom%22%3D16301" u="1"/>
        <s v="https://analytics.zoho.com/open-view/2395394000008134446?ZOHO_CRITERIA=%22Localiza_CL_Poblacion%22.%22Codcom%22%3D16301" u="1"/>
        <s v="https://analytics.zoho.com/open-view/2395394000008136598?ZOHO_CRITERIA=%22Localiza_CL_Poblacion%22.%22Codcom%22%3D16301" u="1"/>
        <s v="https://analytics.zoho.com/open-view/2395394000008137967?ZOHO_CRITERIA=%22Localiza_CL_Poblacion%22.%22Codcom%22%3D16301" u="1"/>
        <s v="https://analytics.zoho.com/open-view/2395394000008153647?ZOHO_CRITERIA=%22Localiza_CL_Poblacion%22.%22Codcom%22%3D16301" u="1"/>
        <s v="https://analytics.zoho.com/open-view/2395394000008155038?ZOHO_CRITERIA=%22Localiza_CL_Poblacion%22.%22Codcom%22%3D16301" u="1"/>
        <s v="https://analytics.zoho.com/open-view/2395394000008156433?ZOHO_CRITERIA=%22Localiza_CL_Poblacion%22.%22Codcom%22%3D16301" u="1"/>
        <s v="https://analytics.zoho.com/open-view/2395394000008157701?ZOHO_CRITERIA=%22Localiza_CL_Poblacion%22.%22Codcom%22%3D16301" u="1"/>
        <s v="https://analytics.zoho.com/open-view/2395394000008142922" u="1"/>
        <s v="https://analytics.zoho.com/open-view/2395394000008132313?ZOHO_CRITERIA=%22Localiza_CL_Poblacion%22.%22Codcom%22%3D9209" u="1"/>
        <s v="https://analytics.zoho.com/open-view/2395394000008134446?ZOHO_CRITERIA=%22Localiza_CL_Poblacion%22.%22Codcom%22%3D9209" u="1"/>
        <s v="https://analytics.zoho.com/open-view/2395394000008136598?ZOHO_CRITERIA=%22Localiza_CL_Poblacion%22.%22Codcom%22%3D9209" u="1"/>
        <s v="https://analytics.zoho.com/open-view/2395394000008137967?ZOHO_CRITERIA=%22Localiza_CL_Poblacion%22.%22Codcom%22%3D9209" u="1"/>
        <s v="https://analytics.zoho.com/open-view/2395394000008153647?ZOHO_CRITERIA=%22Localiza_CL_Poblacion%22.%22Codcom%22%3D9209" u="1"/>
        <s v="https://analytics.zoho.com/open-view/2395394000008155038?ZOHO_CRITERIA=%22Localiza_CL_Poblacion%22.%22Codcom%22%3D9209" u="1"/>
        <s v="https://analytics.zoho.com/open-view/2395394000008156433?ZOHO_CRITERIA=%22Localiza_CL_Poblacion%22.%22Codcom%22%3D9209" u="1"/>
        <s v="https://analytics.zoho.com/open-view/2395394000008157701?ZOHO_CRITERIA=%22Localiza_CL_Poblacion%22.%22Codcom%22%3D9209" u="1"/>
        <s v="https://analytics.zoho.com/open-view/2395394000008132313?ZOHO_CRITERIA=%22Localiza_CL_Poblacion%22.%22Codcom%22%3D5703" u="1"/>
        <s v="https://analytics.zoho.com/open-view/2395394000008132313?ZOHO_CRITERIA=%22Localiza_CL_Poblacion%22.%22Codcom%22%3D7302" u="1"/>
        <s v="https://analytics.zoho.com/open-view/2395394000008134446?ZOHO_CRITERIA=%22Localiza_CL_Poblacion%22.%22Codcom%22%3D5703" u="1"/>
        <s v="https://analytics.zoho.com/open-view/2395394000008134446?ZOHO_CRITERIA=%22Localiza_CL_Poblacion%22.%22Codcom%22%3D7302" u="1"/>
        <s v="https://analytics.zoho.com/open-view/2395394000008136598?ZOHO_CRITERIA=%22Localiza_CL_Poblacion%22.%22Codcom%22%3D5703" u="1"/>
        <s v="https://analytics.zoho.com/open-view/2395394000008136598?ZOHO_CRITERIA=%22Localiza_CL_Poblacion%22.%22Codcom%22%3D7302" u="1"/>
        <s v="https://analytics.zoho.com/open-view/2395394000008137967?ZOHO_CRITERIA=%22Localiza_CL_Poblacion%22.%22Codcom%22%3D5703" u="1"/>
        <s v="https://analytics.zoho.com/open-view/2395394000008137967?ZOHO_CRITERIA=%22Localiza_CL_Poblacion%22.%22Codcom%22%3D7302" u="1"/>
        <s v="https://analytics.zoho.com/open-view/2395394000008153647?ZOHO_CRITERIA=%22Localiza_CL_Poblacion%22.%22Codcom%22%3D5703" u="1"/>
        <s v="https://analytics.zoho.com/open-view/2395394000008153647?ZOHO_CRITERIA=%22Localiza_CL_Poblacion%22.%22Codcom%22%3D7302" u="1"/>
        <s v="https://analytics.zoho.com/open-view/2395394000008155038?ZOHO_CRITERIA=%22Localiza_CL_Poblacion%22.%22Codcom%22%3D5703" u="1"/>
        <s v="https://analytics.zoho.com/open-view/2395394000008155038?ZOHO_CRITERIA=%22Localiza_CL_Poblacion%22.%22Codcom%22%3D7302" u="1"/>
        <s v="https://analytics.zoho.com/open-view/2395394000008156433?ZOHO_CRITERIA=%22Localiza_CL_Poblacion%22.%22Codcom%22%3D5703" u="1"/>
        <s v="https://analytics.zoho.com/open-view/2395394000008156433?ZOHO_CRITERIA=%22Localiza_CL_Poblacion%22.%22Codcom%22%3D7302" u="1"/>
        <s v="https://analytics.zoho.com/open-view/2395394000008157701?ZOHO_CRITERIA=%22Localiza_CL_Poblacion%22.%22Codcom%22%3D5703" u="1"/>
        <s v="https://analytics.zoho.com/open-view/2395394000008157701?ZOHO_CRITERIA=%22Localiza_CL_Poblacion%22.%22Codcom%22%3D7302" u="1"/>
        <s v="https://analytics.zoho.com/open-view/2395394000008132313?ZOHO_CRITERIA=%22Localiza_CL_Poblacion%22.%22Codcom%22%3D6102" u="1"/>
        <s v="https://analytics.zoho.com/open-view/2395394000008134446?ZOHO_CRITERIA=%22Localiza_CL_Poblacion%22.%22Codcom%22%3D6102" u="1"/>
        <s v="https://analytics.zoho.com/open-view/2395394000008136598?ZOHO_CRITERIA=%22Localiza_CL_Poblacion%22.%22Codcom%22%3D6102" u="1"/>
        <s v="https://analytics.zoho.com/open-view/2395394000008137967?ZOHO_CRITERIA=%22Localiza_CL_Poblacion%22.%22Codcom%22%3D6102" u="1"/>
        <s v="https://analytics.zoho.com/open-view/2395394000008153647?ZOHO_CRITERIA=%22Localiza_CL_Poblacion%22.%22Codcom%22%3D6102" u="1"/>
        <s v="https://analytics.zoho.com/open-view/2395394000008155038?ZOHO_CRITERIA=%22Localiza_CL_Poblacion%22.%22Codcom%22%3D6102" u="1"/>
        <s v="https://analytics.zoho.com/open-view/2395394000008156433?ZOHO_CRITERIA=%22Localiza_CL_Poblacion%22.%22Codcom%22%3D6102" u="1"/>
        <s v="https://analytics.zoho.com/open-view/2395394000008157701?ZOHO_CRITERIA=%22Localiza_CL_Poblacion%22.%22Codcom%22%3D6102" u="1"/>
        <s v="https://analytics.zoho.com/open-view/2395394000008132313?ZOHO_CRITERIA=%22Localiza_CL_Poblacion%22.%22Codcom%22%3D3303" u="1"/>
        <s v="https://analytics.zoho.com/open-view/2395394000008134446?ZOHO_CRITERIA=%22Localiza_CL_Poblacion%22.%22Codcom%22%3D3303" u="1"/>
        <s v="https://analytics.zoho.com/open-view/2395394000008136598?ZOHO_CRITERIA=%22Localiza_CL_Poblacion%22.%22Codcom%22%3D3303" u="1"/>
        <s v="https://analytics.zoho.com/open-view/2395394000008137967?ZOHO_CRITERIA=%22Localiza_CL_Poblacion%22.%22Codcom%22%3D3303" u="1"/>
        <s v="https://analytics.zoho.com/open-view/2395394000008153647?ZOHO_CRITERIA=%22Localiza_CL_Poblacion%22.%22Codcom%22%3D3303" u="1"/>
        <s v="https://analytics.zoho.com/open-view/2395394000008155038?ZOHO_CRITERIA=%22Localiza_CL_Poblacion%22.%22Codcom%22%3D3303" u="1"/>
        <s v="https://analytics.zoho.com/open-view/2395394000008156433?ZOHO_CRITERIA=%22Localiza_CL_Poblacion%22.%22Codcom%22%3D3303" u="1"/>
        <s v="https://analytics.zoho.com/open-view/2395394000008157701?ZOHO_CRITERIA=%22Localiza_CL_Poblacion%22.%22Codcom%22%3D3303" u="1"/>
        <s v="https://analytics.zoho.com/open-view/2395394000008132313?ZOHO_CRITERIA=%22Localiza_CL_Poblacion%22.%22Codcom%22%3D2103" u="1"/>
        <s v="https://analytics.zoho.com/open-view/2395394000008132313?ZOHO_CRITERIA=%22Localiza_CL_Poblacion%22.%22Codcom%22%3D6112" u="1"/>
        <s v="https://analytics.zoho.com/open-view/2395394000008134446?ZOHO_CRITERIA=%22Localiza_CL_Poblacion%22.%22Codcom%22%3D2103" u="1"/>
        <s v="https://analytics.zoho.com/open-view/2395394000008134446?ZOHO_CRITERIA=%22Localiza_CL_Poblacion%22.%22Codcom%22%3D6112" u="1"/>
        <s v="https://analytics.zoho.com/open-view/2395394000008136598?ZOHO_CRITERIA=%22Localiza_CL_Poblacion%22.%22Codcom%22%3D2103" u="1"/>
        <s v="https://analytics.zoho.com/open-view/2395394000008136598?ZOHO_CRITERIA=%22Localiza_CL_Poblacion%22.%22Codcom%22%3D6112" u="1"/>
        <s v="https://analytics.zoho.com/open-view/2395394000008137967?ZOHO_CRITERIA=%22Localiza_CL_Poblacion%22.%22Codcom%22%3D2103" u="1"/>
        <s v="https://analytics.zoho.com/open-view/2395394000008137967?ZOHO_CRITERIA=%22Localiza_CL_Poblacion%22.%22Codcom%22%3D6112" u="1"/>
        <s v="https://analytics.zoho.com/open-view/2395394000008153647?ZOHO_CRITERIA=%22Localiza_CL_Poblacion%22.%22Codcom%22%3D2103" u="1"/>
        <s v="https://analytics.zoho.com/open-view/2395394000008153647?ZOHO_CRITERIA=%22Localiza_CL_Poblacion%22.%22Codcom%22%3D6112" u="1"/>
        <s v="https://analytics.zoho.com/open-view/2395394000008155038?ZOHO_CRITERIA=%22Localiza_CL_Poblacion%22.%22Codcom%22%3D2103" u="1"/>
        <s v="https://analytics.zoho.com/open-view/2395394000008155038?ZOHO_CRITERIA=%22Localiza_CL_Poblacion%22.%22Codcom%22%3D6112" u="1"/>
        <s v="https://analytics.zoho.com/open-view/2395394000008156433?ZOHO_CRITERIA=%22Localiza_CL_Poblacion%22.%22Codcom%22%3D2103" u="1"/>
        <s v="https://analytics.zoho.com/open-view/2395394000008156433?ZOHO_CRITERIA=%22Localiza_CL_Poblacion%22.%22Codcom%22%3D6112" u="1"/>
        <s v="https://analytics.zoho.com/open-view/2395394000008157701?ZOHO_CRITERIA=%22Localiza_CL_Poblacion%22.%22Codcom%22%3D2103" u="1"/>
        <s v="https://analytics.zoho.com/open-view/2395394000008157701?ZOHO_CRITERIA=%22Localiza_CL_Poblacion%22.%22Codcom%22%3D6112" u="1"/>
        <s v="https://analytics.zoho.com/open-view/2395394000008132313?ZOHO_CRITERIA=%22Localiza_CL_Poblacion%22.%22Codcom%22%3D16102" u="1"/>
        <s v="https://analytics.zoho.com/open-view/2395394000008134446?ZOHO_CRITERIA=%22Localiza_CL_Poblacion%22.%22Codcom%22%3D16102" u="1"/>
        <s v="https://analytics.zoho.com/open-view/2395394000008136598?ZOHO_CRITERIA=%22Localiza_CL_Poblacion%22.%22Codcom%22%3D16102" u="1"/>
        <s v="https://analytics.zoho.com/open-view/2395394000008137967?ZOHO_CRITERIA=%22Localiza_CL_Poblacion%22.%22Codcom%22%3D16102" u="1"/>
        <s v="https://analytics.zoho.com/open-view/2395394000008153647?ZOHO_CRITERIA=%22Localiza_CL_Poblacion%22.%22Codcom%22%3D16102" u="1"/>
        <s v="https://analytics.zoho.com/open-view/2395394000008155038?ZOHO_CRITERIA=%22Localiza_CL_Poblacion%22.%22Codcom%22%3D16102" u="1"/>
        <s v="https://analytics.zoho.com/open-view/2395394000008156433?ZOHO_CRITERIA=%22Localiza_CL_Poblacion%22.%22Codcom%22%3D16102" u="1"/>
        <s v="https://analytics.zoho.com/open-view/2395394000008157701?ZOHO_CRITERIA=%22Localiza_CL_Poblacion%22.%22Codcom%22%3D16102" u="1"/>
        <s v="https://analytics.zoho.com/open-view/2395394000008132313?ZOHO_CRITERIA=%22Localiza_CL_Poblacion%22.%22Codcom%22%3D12101" u="1"/>
        <s v="https://analytics.zoho.com/open-view/2395394000008132313?ZOHO_CRITERIA=%22Localiza_CL_Poblacion%22.%22Codcom%22%3D16202" u="1"/>
        <s v="https://analytics.zoho.com/open-view/2395394000008134446?ZOHO_CRITERIA=%22Localiza_CL_Poblacion%22.%22Codcom%22%3D12101" u="1"/>
        <s v="https://analytics.zoho.com/open-view/2395394000008134446?ZOHO_CRITERIA=%22Localiza_CL_Poblacion%22.%22Codcom%22%3D16202" u="1"/>
        <s v="https://analytics.zoho.com/open-view/2395394000008136598?ZOHO_CRITERIA=%22Localiza_CL_Poblacion%22.%22Codcom%22%3D12101" u="1"/>
        <s v="https://analytics.zoho.com/open-view/2395394000008136598?ZOHO_CRITERIA=%22Localiza_CL_Poblacion%22.%22Codcom%22%3D16202" u="1"/>
        <s v="https://analytics.zoho.com/open-view/2395394000008137967?ZOHO_CRITERIA=%22Localiza_CL_Poblacion%22.%22Codcom%22%3D12101" u="1"/>
        <s v="https://analytics.zoho.com/open-view/2395394000008137967?ZOHO_CRITERIA=%22Localiza_CL_Poblacion%22.%22Codcom%22%3D16202" u="1"/>
        <s v="https://analytics.zoho.com/open-view/2395394000008153647?ZOHO_CRITERIA=%22Localiza_CL_Poblacion%22.%22Codcom%22%3D12101" u="1"/>
        <s v="https://analytics.zoho.com/open-view/2395394000008153647?ZOHO_CRITERIA=%22Localiza_CL_Poblacion%22.%22Codcom%22%3D16202" u="1"/>
        <s v="https://analytics.zoho.com/open-view/2395394000008155038?ZOHO_CRITERIA=%22Localiza_CL_Poblacion%22.%22Codcom%22%3D12101" u="1"/>
        <s v="https://analytics.zoho.com/open-view/2395394000008155038?ZOHO_CRITERIA=%22Localiza_CL_Poblacion%22.%22Codcom%22%3D16202" u="1"/>
        <s v="https://analytics.zoho.com/open-view/2395394000008156433?ZOHO_CRITERIA=%22Localiza_CL_Poblacion%22.%22Codcom%22%3D12101" u="1"/>
        <s v="https://analytics.zoho.com/open-view/2395394000008156433?ZOHO_CRITERIA=%22Localiza_CL_Poblacion%22.%22Codcom%22%3D16202" u="1"/>
        <s v="https://analytics.zoho.com/open-view/2395394000008157701?ZOHO_CRITERIA=%22Localiza_CL_Poblacion%22.%22Codcom%22%3D12101" u="1"/>
        <s v="https://analytics.zoho.com/open-view/2395394000008157701?ZOHO_CRITERIA=%22Localiza_CL_Poblacion%22.%22Codcom%22%3D16202" u="1"/>
        <s v="https://analytics.zoho.com/open-view/2395394000008132313?ZOHO_CRITERIA=%22Localiza_CL_Poblacion%22.%22Codcom%22%3D12201" u="1"/>
        <s v="https://analytics.zoho.com/open-view/2395394000008132313?ZOHO_CRITERIA=%22Localiza_CL_Poblacion%22.%22Codcom%22%3D16302" u="1"/>
        <s v="https://analytics.zoho.com/open-view/2395394000008134446?ZOHO_CRITERIA=%22Localiza_CL_Poblacion%22.%22Codcom%22%3D12201" u="1"/>
        <s v="https://analytics.zoho.com/open-view/2395394000008134446?ZOHO_CRITERIA=%22Localiza_CL_Poblacion%22.%22Codcom%22%3D16302" u="1"/>
        <s v="https://analytics.zoho.com/open-view/2395394000008136598?ZOHO_CRITERIA=%22Localiza_CL_Poblacion%22.%22Codcom%22%3D12201" u="1"/>
        <s v="https://analytics.zoho.com/open-view/2395394000008136598?ZOHO_CRITERIA=%22Localiza_CL_Poblacion%22.%22Codcom%22%3D16302" u="1"/>
        <s v="https://analytics.zoho.com/open-view/2395394000008137967?ZOHO_CRITERIA=%22Localiza_CL_Poblacion%22.%22Codcom%22%3D12201" u="1"/>
        <s v="https://analytics.zoho.com/open-view/2395394000008137967?ZOHO_CRITERIA=%22Localiza_CL_Poblacion%22.%22Codcom%22%3D16302" u="1"/>
        <s v="https://analytics.zoho.com/open-view/2395394000008153647?ZOHO_CRITERIA=%22Localiza_CL_Poblacion%22.%22Codcom%22%3D12201" u="1"/>
        <s v="https://analytics.zoho.com/open-view/2395394000008153647?ZOHO_CRITERIA=%22Localiza_CL_Poblacion%22.%22Codcom%22%3D16302" u="1"/>
        <s v="https://analytics.zoho.com/open-view/2395394000008155038?ZOHO_CRITERIA=%22Localiza_CL_Poblacion%22.%22Codcom%22%3D12201" u="1"/>
        <s v="https://analytics.zoho.com/open-view/2395394000008155038?ZOHO_CRITERIA=%22Localiza_CL_Poblacion%22.%22Codcom%22%3D16302" u="1"/>
        <s v="https://analytics.zoho.com/open-view/2395394000008156433?ZOHO_CRITERIA=%22Localiza_CL_Poblacion%22.%22Codcom%22%3D12201" u="1"/>
        <s v="https://analytics.zoho.com/open-view/2395394000008156433?ZOHO_CRITERIA=%22Localiza_CL_Poblacion%22.%22Codcom%22%3D16302" u="1"/>
        <s v="https://analytics.zoho.com/open-view/2395394000008157701?ZOHO_CRITERIA=%22Localiza_CL_Poblacion%22.%22Codcom%22%3D12201" u="1"/>
        <s v="https://analytics.zoho.com/open-view/2395394000008157701?ZOHO_CRITERIA=%22Localiza_CL_Poblacion%22.%22Codcom%22%3D16302" u="1"/>
        <s v="https://analytics.zoho.com/open-view/2395394000008132313?ZOHO_CRITERIA=%22Localiza_CL_Poblacion%22.%22Codcom%22%3D12301" u="1"/>
        <s v="https://analytics.zoho.com/open-view/2395394000008134446?ZOHO_CRITERIA=%22Localiza_CL_Poblacion%22.%22Codcom%22%3D12301" u="1"/>
        <s v="https://analytics.zoho.com/open-view/2395394000008136598?ZOHO_CRITERIA=%22Localiza_CL_Poblacion%22.%22Codcom%22%3D12301" u="1"/>
        <s v="https://analytics.zoho.com/open-view/2395394000008137967?ZOHO_CRITERIA=%22Localiza_CL_Poblacion%22.%22Codcom%22%3D12301" u="1"/>
        <s v="https://analytics.zoho.com/open-view/2395394000008153647?ZOHO_CRITERIA=%22Localiza_CL_Poblacion%22.%22Codcom%22%3D12301" u="1"/>
        <s v="https://analytics.zoho.com/open-view/2395394000008155038?ZOHO_CRITERIA=%22Localiza_CL_Poblacion%22.%22Codcom%22%3D12301" u="1"/>
        <s v="https://analytics.zoho.com/open-view/2395394000008156433?ZOHO_CRITERIA=%22Localiza_CL_Poblacion%22.%22Codcom%22%3D12301" u="1"/>
        <s v="https://analytics.zoho.com/open-view/2395394000008157701?ZOHO_CRITERIA=%22Localiza_CL_Poblacion%22.%22Codcom%22%3D12301" u="1"/>
        <s v="https://analytics.zoho.com/open-view/2395394000008132313?ZOHO_CRITERIA=%22Localiza_CL_Poblacion%22.%22Codcom%22%3D12401" u="1"/>
        <s v="https://analytics.zoho.com/open-view/2395394000008134446?ZOHO_CRITERIA=%22Localiza_CL_Poblacion%22.%22Codcom%22%3D12401" u="1"/>
        <s v="https://analytics.zoho.com/open-view/2395394000008136598?ZOHO_CRITERIA=%22Localiza_CL_Poblacion%22.%22Codcom%22%3D12401" u="1"/>
        <s v="https://analytics.zoho.com/open-view/2395394000008137967?ZOHO_CRITERIA=%22Localiza_CL_Poblacion%22.%22Codcom%22%3D12401" u="1"/>
        <s v="https://analytics.zoho.com/open-view/2395394000008153647?ZOHO_CRITERIA=%22Localiza_CL_Poblacion%22.%22Codcom%22%3D12401" u="1"/>
        <s v="https://analytics.zoho.com/open-view/2395394000008155038?ZOHO_CRITERIA=%22Localiza_CL_Poblacion%22.%22Codcom%22%3D12401" u="1"/>
        <s v="https://analytics.zoho.com/open-view/2395394000008156433?ZOHO_CRITERIA=%22Localiza_CL_Poblacion%22.%22Codcom%22%3D12401" u="1"/>
        <s v="https://analytics.zoho.com/open-view/2395394000008157701?ZOHO_CRITERIA=%22Localiza_CL_Poblacion%22.%22Codcom%22%3D12401" u="1"/>
        <s v="https://analytics.zoho.com/open-view/2395394000008132313?ZOHO_CRITERIA=%22Localiza_CL_Poblacion%22.%22Codcom%22%3D8102" u="1"/>
        <s v="https://analytics.zoho.com/open-view/2395394000008134446?ZOHO_CRITERIA=%22Localiza_CL_Poblacion%22.%22Codcom%22%3D8102" u="1"/>
        <s v="https://analytics.zoho.com/open-view/2395394000008136598?ZOHO_CRITERIA=%22Localiza_CL_Poblacion%22.%22Codcom%22%3D8102" u="1"/>
        <s v="https://analytics.zoho.com/open-view/2395394000008137967?ZOHO_CRITERIA=%22Localiza_CL_Poblacion%22.%22Codcom%22%3D8102" u="1"/>
        <s v="https://analytics.zoho.com/open-view/2395394000008153647?ZOHO_CRITERIA=%22Localiza_CL_Poblacion%22.%22Codcom%22%3D8102" u="1"/>
        <s v="https://analytics.zoho.com/open-view/2395394000008155038?ZOHO_CRITERIA=%22Localiza_CL_Poblacion%22.%22Codcom%22%3D8102" u="1"/>
        <s v="https://analytics.zoho.com/open-view/2395394000008156433?ZOHO_CRITERIA=%22Localiza_CL_Poblacion%22.%22Codcom%22%3D8102" u="1"/>
        <s v="https://analytics.zoho.com/open-view/2395394000008157701?ZOHO_CRITERIA=%22Localiza_CL_Poblacion%22.%22Codcom%22%3D8102" u="1"/>
        <s v="https://analytics.zoho.com/open-view/2395394000008132313?ZOHO_CRITERIA=%22Localiza_CL_Poblacion%22.%22Codcom%22%3D5303" u="1"/>
        <s v="https://analytics.zoho.com/open-view/2395394000008134446?ZOHO_CRITERIA=%22Localiza_CL_Poblacion%22.%22Codcom%22%3D5303" u="1"/>
        <s v="https://analytics.zoho.com/open-view/2395394000008136598?ZOHO_CRITERIA=%22Localiza_CL_Poblacion%22.%22Codcom%22%3D5303" u="1"/>
        <s v="https://analytics.zoho.com/open-view/2395394000008137967?ZOHO_CRITERIA=%22Localiza_CL_Poblacion%22.%22Codcom%22%3D5303" u="1"/>
        <s v="https://analytics.zoho.com/open-view/2395394000008153647?ZOHO_CRITERIA=%22Localiza_CL_Poblacion%22.%22Codcom%22%3D5303" u="1"/>
        <s v="https://analytics.zoho.com/open-view/2395394000008155038?ZOHO_CRITERIA=%22Localiza_CL_Poblacion%22.%22Codcom%22%3D5303" u="1"/>
        <s v="https://analytics.zoho.com/open-view/2395394000008156433?ZOHO_CRITERIA=%22Localiza_CL_Poblacion%22.%22Codcom%22%3D5303" u="1"/>
        <s v="https://analytics.zoho.com/open-view/2395394000008157701?ZOHO_CRITERIA=%22Localiza_CL_Poblacion%22.%22Codcom%22%3D5303" u="1"/>
        <s v="https://analytics.zoho.com/open-view/2395394000008132313?ZOHO_CRITERIA=%22Localiza_CL_Poblacion%22.%22Codcom%22%3D4103" u="1"/>
        <s v="https://analytics.zoho.com/open-view/2395394000008132313?ZOHO_CRITERIA=%22Localiza_CL_Poblacion%22.%22Codcom%22%3D8112" u="1"/>
        <s v="https://analytics.zoho.com/open-view/2395394000008134446?ZOHO_CRITERIA=%22Localiza_CL_Poblacion%22.%22Codcom%22%3D4103" u="1"/>
        <s v="https://analytics.zoho.com/open-view/2395394000008134446?ZOHO_CRITERIA=%22Localiza_CL_Poblacion%22.%22Codcom%22%3D8112" u="1"/>
        <s v="https://analytics.zoho.com/open-view/2395394000008136598?ZOHO_CRITERIA=%22Localiza_CL_Poblacion%22.%22Codcom%22%3D4103" u="1"/>
        <s v="https://analytics.zoho.com/open-view/2395394000008136598?ZOHO_CRITERIA=%22Localiza_CL_Poblacion%22.%22Codcom%22%3D8112" u="1"/>
        <s v="https://analytics.zoho.com/open-view/2395394000008137967?ZOHO_CRITERIA=%22Localiza_CL_Poblacion%22.%22Codcom%22%3D4103" u="1"/>
        <s v="https://analytics.zoho.com/open-view/2395394000008137967?ZOHO_CRITERIA=%22Localiza_CL_Poblacion%22.%22Codcom%22%3D8112" u="1"/>
        <s v="https://analytics.zoho.com/open-view/2395394000008153647?ZOHO_CRITERIA=%22Localiza_CL_Poblacion%22.%22Codcom%22%3D4103" u="1"/>
        <s v="https://analytics.zoho.com/open-view/2395394000008153647?ZOHO_CRITERIA=%22Localiza_CL_Poblacion%22.%22Codcom%22%3D8112" u="1"/>
        <s v="https://analytics.zoho.com/open-view/2395394000008155038?ZOHO_CRITERIA=%22Localiza_CL_Poblacion%22.%22Codcom%22%3D4103" u="1"/>
        <s v="https://analytics.zoho.com/open-view/2395394000008155038?ZOHO_CRITERIA=%22Localiza_CL_Poblacion%22.%22Codcom%22%3D8112" u="1"/>
        <s v="https://analytics.zoho.com/open-view/2395394000008156433?ZOHO_CRITERIA=%22Localiza_CL_Poblacion%22.%22Codcom%22%3D4103" u="1"/>
        <s v="https://analytics.zoho.com/open-view/2395394000008156433?ZOHO_CRITERIA=%22Localiza_CL_Poblacion%22.%22Codcom%22%3D8112" u="1"/>
        <s v="https://analytics.zoho.com/open-view/2395394000008157701?ZOHO_CRITERIA=%22Localiza_CL_Poblacion%22.%22Codcom%22%3D4103" u="1"/>
        <s v="https://analytics.zoho.com/open-view/2395394000008157701?ZOHO_CRITERIA=%22Localiza_CL_Poblacion%22.%22Codcom%22%3D8112" u="1"/>
        <s v="https://analytics.zoho.com/open-view/2395394000008132313?ZOHO_CRITERIA=%22Localiza_CL_Poblacion%22.%22Codcom%22%3D16103" u="1"/>
        <s v="https://analytics.zoho.com/open-view/2395394000008134446?ZOHO_CRITERIA=%22Localiza_CL_Poblacion%22.%22Codcom%22%3D16103" u="1"/>
        <s v="https://analytics.zoho.com/open-view/2395394000008136598?ZOHO_CRITERIA=%22Localiza_CL_Poblacion%22.%22Codcom%22%3D16103" u="1"/>
        <s v="https://analytics.zoho.com/open-view/2395394000008137967?ZOHO_CRITERIA=%22Localiza_CL_Poblacion%22.%22Codcom%22%3D16103" u="1"/>
        <s v="https://analytics.zoho.com/open-view/2395394000008153647?ZOHO_CRITERIA=%22Localiza_CL_Poblacion%22.%22Codcom%22%3D16103" u="1"/>
        <s v="https://analytics.zoho.com/open-view/2395394000008155038?ZOHO_CRITERIA=%22Localiza_CL_Poblacion%22.%22Codcom%22%3D16103" u="1"/>
        <s v="https://analytics.zoho.com/open-view/2395394000008156433?ZOHO_CRITERIA=%22Localiza_CL_Poblacion%22.%22Codcom%22%3D16103" u="1"/>
        <s v="https://analytics.zoho.com/open-view/2395394000008157701?ZOHO_CRITERIA=%22Localiza_CL_Poblacion%22.%22Codcom%22%3D16103" u="1"/>
        <s v="https://analytics.zoho.com/open-view/2395394000008132313?ZOHO_CRITERIA=%22Localiza_CL_Poblacion%22.%22Codcom%22%3D12102" u="1"/>
        <s v="https://analytics.zoho.com/open-view/2395394000008132313?ZOHO_CRITERIA=%22Localiza_CL_Poblacion%22.%22Codcom%22%3D16203" u="1"/>
        <s v="https://analytics.zoho.com/open-view/2395394000008134446?ZOHO_CRITERIA=%22Localiza_CL_Poblacion%22.%22Codcom%22%3D12102" u="1"/>
        <s v="https://analytics.zoho.com/open-view/2395394000008134446?ZOHO_CRITERIA=%22Localiza_CL_Poblacion%22.%22Codcom%22%3D16203" u="1"/>
        <s v="https://analytics.zoho.com/open-view/2395394000008136598?ZOHO_CRITERIA=%22Localiza_CL_Poblacion%22.%22Codcom%22%3D12102" u="1"/>
        <s v="https://analytics.zoho.com/open-view/2395394000008136598?ZOHO_CRITERIA=%22Localiza_CL_Poblacion%22.%22Codcom%22%3D16203" u="1"/>
        <s v="https://analytics.zoho.com/open-view/2395394000008137967?ZOHO_CRITERIA=%22Localiza_CL_Poblacion%22.%22Codcom%22%3D12102" u="1"/>
        <s v="https://analytics.zoho.com/open-view/2395394000008137967?ZOHO_CRITERIA=%22Localiza_CL_Poblacion%22.%22Codcom%22%3D16203" u="1"/>
        <s v="https://analytics.zoho.com/open-view/2395394000008153647?ZOHO_CRITERIA=%22Localiza_CL_Poblacion%22.%22Codcom%22%3D12102" u="1"/>
        <s v="https://analytics.zoho.com/open-view/2395394000008153647?ZOHO_CRITERIA=%22Localiza_CL_Poblacion%22.%22Codcom%22%3D16203" u="1"/>
        <s v="https://analytics.zoho.com/open-view/2395394000008155038?ZOHO_CRITERIA=%22Localiza_CL_Poblacion%22.%22Codcom%22%3D12102" u="1"/>
        <s v="https://analytics.zoho.com/open-view/2395394000008155038?ZOHO_CRITERIA=%22Localiza_CL_Poblacion%22.%22Codcom%22%3D16203" u="1"/>
        <s v="https://analytics.zoho.com/open-view/2395394000008156433?ZOHO_CRITERIA=%22Localiza_CL_Poblacion%22.%22Codcom%22%3D12102" u="1"/>
        <s v="https://analytics.zoho.com/open-view/2395394000008156433?ZOHO_CRITERIA=%22Localiza_CL_Poblacion%22.%22Codcom%22%3D16203" u="1"/>
        <s v="https://analytics.zoho.com/open-view/2395394000008157701?ZOHO_CRITERIA=%22Localiza_CL_Poblacion%22.%22Codcom%22%3D12102" u="1"/>
        <s v="https://analytics.zoho.com/open-view/2395394000008157701?ZOHO_CRITERIA=%22Localiza_CL_Poblacion%22.%22Codcom%22%3D16203" u="1"/>
        <s v="https://analytics.zoho.com/open-view/2395394000008132313?ZOHO_CRITERIA=%22Localiza_CL_Poblacion%22.%22Codcom%22%3D16303" u="1"/>
        <s v="https://analytics.zoho.com/open-view/2395394000008134446?ZOHO_CRITERIA=%22Localiza_CL_Poblacion%22.%22Codcom%22%3D16303" u="1"/>
        <s v="https://analytics.zoho.com/open-view/2395394000008136598?ZOHO_CRITERIA=%22Localiza_CL_Poblacion%22.%22Codcom%22%3D16303" u="1"/>
        <s v="https://analytics.zoho.com/open-view/2395394000008137967?ZOHO_CRITERIA=%22Localiza_CL_Poblacion%22.%22Codcom%22%3D16303" u="1"/>
        <s v="https://analytics.zoho.com/open-view/2395394000008153647?ZOHO_CRITERIA=%22Localiza_CL_Poblacion%22.%22Codcom%22%3D16303" u="1"/>
        <s v="https://analytics.zoho.com/open-view/2395394000008155038?ZOHO_CRITERIA=%22Localiza_CL_Poblacion%22.%22Codcom%22%3D16303" u="1"/>
        <s v="https://analytics.zoho.com/open-view/2395394000008156433?ZOHO_CRITERIA=%22Localiza_CL_Poblacion%22.%22Codcom%22%3D16303" u="1"/>
        <s v="https://analytics.zoho.com/open-view/2395394000008157701?ZOHO_CRITERIA=%22Localiza_CL_Poblacion%22.%22Codcom%22%3D16303" u="1"/>
        <s v="https://analytics.zoho.com/open-view/2395394000008132313?ZOHO_CRITERIA=%22Localiza_CL_Poblacion%22.%22Codcom%22%3D12302" u="1"/>
        <s v="https://analytics.zoho.com/open-view/2395394000008134446?ZOHO_CRITERIA=%22Localiza_CL_Poblacion%22.%22Codcom%22%3D12302" u="1"/>
        <s v="https://analytics.zoho.com/open-view/2395394000008136598?ZOHO_CRITERIA=%22Localiza_CL_Poblacion%22.%22Codcom%22%3D12302" u="1"/>
        <s v="https://analytics.zoho.com/open-view/2395394000008137967?ZOHO_CRITERIA=%22Localiza_CL_Poblacion%22.%22Codcom%22%3D12302" u="1"/>
        <s v="https://analytics.zoho.com/open-view/2395394000008153647?ZOHO_CRITERIA=%22Localiza_CL_Poblacion%22.%22Codcom%22%3D12302" u="1"/>
        <s v="https://analytics.zoho.com/open-view/2395394000008155038?ZOHO_CRITERIA=%22Localiza_CL_Poblacion%22.%22Codcom%22%3D12302" u="1"/>
        <s v="https://analytics.zoho.com/open-view/2395394000008156433?ZOHO_CRITERIA=%22Localiza_CL_Poblacion%22.%22Codcom%22%3D12302" u="1"/>
        <s v="https://analytics.zoho.com/open-view/2395394000008157701?ZOHO_CRITERIA=%22Localiza_CL_Poblacion%22.%22Codcom%22%3D12302" u="1"/>
        <s v="https://analytics.zoho.com/open-view/2395394000008132313?ZOHO_CRITERIA=%22Localiza_CL_Poblacion%22.%22Codcom%22%3D12402" u="1"/>
        <s v="https://analytics.zoho.com/open-view/2395394000008134446?ZOHO_CRITERIA=%22Localiza_CL_Poblacion%22.%22Codcom%22%3D12402" u="1"/>
        <s v="https://analytics.zoho.com/open-view/2395394000008136598?ZOHO_CRITERIA=%22Localiza_CL_Poblacion%22.%22Codcom%22%3D12402" u="1"/>
        <s v="https://analytics.zoho.com/open-view/2395394000008137967?ZOHO_CRITERIA=%22Localiza_CL_Poblacion%22.%22Codcom%22%3D12402" u="1"/>
        <s v="https://analytics.zoho.com/open-view/2395394000008153647?ZOHO_CRITERIA=%22Localiza_CL_Poblacion%22.%22Codcom%22%3D12402" u="1"/>
        <s v="https://analytics.zoho.com/open-view/2395394000008155038?ZOHO_CRITERIA=%22Localiza_CL_Poblacion%22.%22Codcom%22%3D12402" u="1"/>
        <s v="https://analytics.zoho.com/open-view/2395394000008156433?ZOHO_CRITERIA=%22Localiza_CL_Poblacion%22.%22Codcom%22%3D12402" u="1"/>
        <s v="https://analytics.zoho.com/open-view/2395394000008157701?ZOHO_CRITERIA=%22Localiza_CL_Poblacion%22.%22Codcom%22%3D12402" u="1"/>
        <s v="https://analytics.zoho.com/open-view/2395394000008132313?ZOHO_CRITERIA=%22Localiza_CL_Poblacion%22.%22Codcom%22%3D5704" u="1"/>
        <s v="https://analytics.zoho.com/open-view/2395394000008132313?ZOHO_CRITERIA=%22Localiza_CL_Poblacion%22.%22Codcom%22%3D7303" u="1"/>
        <s v="https://analytics.zoho.com/open-view/2395394000008134446?ZOHO_CRITERIA=%22Localiza_CL_Poblacion%22.%22Codcom%22%3D5704" u="1"/>
        <s v="https://analytics.zoho.com/open-view/2395394000008134446?ZOHO_CRITERIA=%22Localiza_CL_Poblacion%22.%22Codcom%22%3D7303" u="1"/>
        <s v="https://analytics.zoho.com/open-view/2395394000008136598?ZOHO_CRITERIA=%22Localiza_CL_Poblacion%22.%22Codcom%22%3D5704" u="1"/>
        <s v="https://analytics.zoho.com/open-view/2395394000008136598?ZOHO_CRITERIA=%22Localiza_CL_Poblacion%22.%22Codcom%22%3D7303" u="1"/>
        <s v="https://analytics.zoho.com/open-view/2395394000008137967?ZOHO_CRITERIA=%22Localiza_CL_Poblacion%22.%22Codcom%22%3D5704" u="1"/>
        <s v="https://analytics.zoho.com/open-view/2395394000008137967?ZOHO_CRITERIA=%22Localiza_CL_Poblacion%22.%22Codcom%22%3D7303" u="1"/>
        <s v="https://analytics.zoho.com/open-view/2395394000008153647?ZOHO_CRITERIA=%22Localiza_CL_Poblacion%22.%22Codcom%22%3D5704" u="1"/>
        <s v="https://analytics.zoho.com/open-view/2395394000008153647?ZOHO_CRITERIA=%22Localiza_CL_Poblacion%22.%22Codcom%22%3D7303" u="1"/>
        <s v="https://analytics.zoho.com/open-view/2395394000008155038?ZOHO_CRITERIA=%22Localiza_CL_Poblacion%22.%22Codcom%22%3D5704" u="1"/>
        <s v="https://analytics.zoho.com/open-view/2395394000008155038?ZOHO_CRITERIA=%22Localiza_CL_Poblacion%22.%22Codcom%22%3D7303" u="1"/>
        <s v="https://analytics.zoho.com/open-view/2395394000008156433?ZOHO_CRITERIA=%22Localiza_CL_Poblacion%22.%22Codcom%22%3D5704" u="1"/>
        <s v="https://analytics.zoho.com/open-view/2395394000008156433?ZOHO_CRITERIA=%22Localiza_CL_Poblacion%22.%22Codcom%22%3D7303" u="1"/>
        <s v="https://analytics.zoho.com/open-view/2395394000008157701?ZOHO_CRITERIA=%22Localiza_CL_Poblacion%22.%22Codcom%22%3D5704" u="1"/>
        <s v="https://analytics.zoho.com/open-view/2395394000008157701?ZOHO_CRITERIA=%22Localiza_CL_Poblacion%22.%22Codcom%22%3D7303" u="1"/>
        <s v="https://analytics.zoho.com/open-view/2395394000008132313?ZOHO_CRITERIA=%22Localiza_CL_Poblacion%22.%22Codcom%22%3D6103" u="1"/>
        <s v="https://analytics.zoho.com/open-view/2395394000008134446?ZOHO_CRITERIA=%22Localiza_CL_Poblacion%22.%22Codcom%22%3D6103" u="1"/>
        <s v="https://analytics.zoho.com/open-view/2395394000008136598?ZOHO_CRITERIA=%22Localiza_CL_Poblacion%22.%22Codcom%22%3D6103" u="1"/>
        <s v="https://analytics.zoho.com/open-view/2395394000008137967?ZOHO_CRITERIA=%22Localiza_CL_Poblacion%22.%22Codcom%22%3D6103" u="1"/>
        <s v="https://analytics.zoho.com/open-view/2395394000008153647?ZOHO_CRITERIA=%22Localiza_CL_Poblacion%22.%22Codcom%22%3D6103" u="1"/>
        <s v="https://analytics.zoho.com/open-view/2395394000008155038?ZOHO_CRITERIA=%22Localiza_CL_Poblacion%22.%22Codcom%22%3D6103" u="1"/>
        <s v="https://analytics.zoho.com/open-view/2395394000008156433?ZOHO_CRITERIA=%22Localiza_CL_Poblacion%22.%22Codcom%22%3D6103" u="1"/>
        <s v="https://analytics.zoho.com/open-view/2395394000008157701?ZOHO_CRITERIA=%22Localiza_CL_Poblacion%22.%22Codcom%22%3D6103" u="1"/>
        <s v="https://analytics.zoho.com/open-view/2395394000008132313?ZOHO_CRITERIA=%22Localiza_CL_Poblacion%22.%22Codcom%22%3D16104" u="1"/>
        <s v="https://analytics.zoho.com/open-view/2395394000008134446?ZOHO_CRITERIA=%22Localiza_CL_Poblacion%22.%22Codcom%22%3D16104" u="1"/>
        <s v="https://analytics.zoho.com/open-view/2395394000008136598?ZOHO_CRITERIA=%22Localiza_CL_Poblacion%22.%22Codcom%22%3D16104" u="1"/>
        <s v="https://analytics.zoho.com/open-view/2395394000008137967?ZOHO_CRITERIA=%22Localiza_CL_Poblacion%22.%22Codcom%22%3D16104" u="1"/>
        <s v="https://analytics.zoho.com/open-view/2395394000008153647?ZOHO_CRITERIA=%22Localiza_CL_Poblacion%22.%22Codcom%22%3D16104" u="1"/>
        <s v="https://analytics.zoho.com/open-view/2395394000008155038?ZOHO_CRITERIA=%22Localiza_CL_Poblacion%22.%22Codcom%22%3D16104" u="1"/>
        <s v="https://analytics.zoho.com/open-view/2395394000008156433?ZOHO_CRITERIA=%22Localiza_CL_Poblacion%22.%22Codcom%22%3D16104" u="1"/>
        <s v="https://analytics.zoho.com/open-view/2395394000008157701?ZOHO_CRITERIA=%22Localiza_CL_Poblacion%22.%22Codcom%22%3D16104" u="1"/>
        <s v="https://analytics.zoho.com/open-view/2395394000008132313?ZOHO_CRITERIA=%22Localiza_CL_Poblacion%22.%22Codcom%22%3D3304" u="1"/>
        <s v="https://analytics.zoho.com/open-view/2395394000008134446?ZOHO_CRITERIA=%22Localiza_CL_Poblacion%22.%22Codcom%22%3D3304" u="1"/>
        <s v="https://analytics.zoho.com/open-view/2395394000008136598?ZOHO_CRITERIA=%22Localiza_CL_Poblacion%22.%22Codcom%22%3D3304" u="1"/>
        <s v="https://analytics.zoho.com/open-view/2395394000008137967?ZOHO_CRITERIA=%22Localiza_CL_Poblacion%22.%22Codcom%22%3D3304" u="1"/>
        <s v="https://analytics.zoho.com/open-view/2395394000008153647?ZOHO_CRITERIA=%22Localiza_CL_Poblacion%22.%22Codcom%22%3D3304" u="1"/>
        <s v="https://analytics.zoho.com/open-view/2395394000008155038?ZOHO_CRITERIA=%22Localiza_CL_Poblacion%22.%22Codcom%22%3D3304" u="1"/>
        <s v="https://analytics.zoho.com/open-view/2395394000008156433?ZOHO_CRITERIA=%22Localiza_CL_Poblacion%22.%22Codcom%22%3D3304" u="1"/>
        <s v="https://analytics.zoho.com/open-view/2395394000008157701?ZOHO_CRITERIA=%22Localiza_CL_Poblacion%22.%22Codcom%22%3D3304" u="1"/>
        <s v="https://analytics.zoho.com/open-view/2395394000008132313?ZOHO_CRITERIA=%22Localiza_CL_Poblacion%22.%22Codcom%22%3D2104" u="1"/>
        <s v="https://analytics.zoho.com/open-view/2395394000008132313?ZOHO_CRITERIA=%22Localiza_CL_Poblacion%22.%22Codcom%22%3D6113" u="1"/>
        <s v="https://analytics.zoho.com/open-view/2395394000008134446?ZOHO_CRITERIA=%22Localiza_CL_Poblacion%22.%22Codcom%22%3D2104" u="1"/>
        <s v="https://analytics.zoho.com/open-view/2395394000008134446?ZOHO_CRITERIA=%22Localiza_CL_Poblacion%22.%22Codcom%22%3D6113" u="1"/>
        <s v="https://analytics.zoho.com/open-view/2395394000008136598?ZOHO_CRITERIA=%22Localiza_CL_Poblacion%22.%22Codcom%22%3D2104" u="1"/>
        <s v="https://analytics.zoho.com/open-view/2395394000008136598?ZOHO_CRITERIA=%22Localiza_CL_Poblacion%22.%22Codcom%22%3D6113" u="1"/>
        <s v="https://analytics.zoho.com/open-view/2395394000008137967?ZOHO_CRITERIA=%22Localiza_CL_Poblacion%22.%22Codcom%22%3D2104" u="1"/>
        <s v="https://analytics.zoho.com/open-view/2395394000008137967?ZOHO_CRITERIA=%22Localiza_CL_Poblacion%22.%22Codcom%22%3D6113" u="1"/>
        <s v="https://analytics.zoho.com/open-view/2395394000008153647?ZOHO_CRITERIA=%22Localiza_CL_Poblacion%22.%22Codcom%22%3D2104" u="1"/>
        <s v="https://analytics.zoho.com/open-view/2395394000008153647?ZOHO_CRITERIA=%22Localiza_CL_Poblacion%22.%22Codcom%22%3D6113" u="1"/>
        <s v="https://analytics.zoho.com/open-view/2395394000008155038?ZOHO_CRITERIA=%22Localiza_CL_Poblacion%22.%22Codcom%22%3D2104" u="1"/>
        <s v="https://analytics.zoho.com/open-view/2395394000008155038?ZOHO_CRITERIA=%22Localiza_CL_Poblacion%22.%22Codcom%22%3D6113" u="1"/>
        <s v="https://analytics.zoho.com/open-view/2395394000008156433?ZOHO_CRITERIA=%22Localiza_CL_Poblacion%22.%22Codcom%22%3D2104" u="1"/>
        <s v="https://analytics.zoho.com/open-view/2395394000008156433?ZOHO_CRITERIA=%22Localiza_CL_Poblacion%22.%22Codcom%22%3D6113" u="1"/>
        <s v="https://analytics.zoho.com/open-view/2395394000008157701?ZOHO_CRITERIA=%22Localiza_CL_Poblacion%22.%22Codcom%22%3D2104" u="1"/>
        <s v="https://analytics.zoho.com/open-view/2395394000008157701?ZOHO_CRITERIA=%22Localiza_CL_Poblacion%22.%22Codcom%22%3D6113" u="1"/>
        <s v="https://analytics.zoho.com/open-view/2395394000008132313?ZOHO_CRITERIA=%22Localiza_CL_Poblacion%22.%22Codcom%22%3D12103" u="1"/>
        <s v="https://analytics.zoho.com/open-view/2395394000008132313?ZOHO_CRITERIA=%22Localiza_CL_Poblacion%22.%22Codcom%22%3D16204" u="1"/>
        <s v="https://analytics.zoho.com/open-view/2395394000008134446?ZOHO_CRITERIA=%22Localiza_CL_Poblacion%22.%22Codcom%22%3D12103" u="1"/>
        <s v="https://analytics.zoho.com/open-view/2395394000008134446?ZOHO_CRITERIA=%22Localiza_CL_Poblacion%22.%22Codcom%22%3D16204" u="1"/>
        <s v="https://analytics.zoho.com/open-view/2395394000008136598?ZOHO_CRITERIA=%22Localiza_CL_Poblacion%22.%22Codcom%22%3D12103" u="1"/>
        <s v="https://analytics.zoho.com/open-view/2395394000008136598?ZOHO_CRITERIA=%22Localiza_CL_Poblacion%22.%22Codcom%22%3D16204" u="1"/>
        <s v="https://analytics.zoho.com/open-view/2395394000008137967?ZOHO_CRITERIA=%22Localiza_CL_Poblacion%22.%22Codcom%22%3D12103" u="1"/>
        <s v="https://analytics.zoho.com/open-view/2395394000008137967?ZOHO_CRITERIA=%22Localiza_CL_Poblacion%22.%22Codcom%22%3D16204" u="1"/>
        <s v="https://analytics.zoho.com/open-view/2395394000008153647?ZOHO_CRITERIA=%22Localiza_CL_Poblacion%22.%22Codcom%22%3D12103" u="1"/>
        <s v="https://analytics.zoho.com/open-view/2395394000008153647?ZOHO_CRITERIA=%22Localiza_CL_Poblacion%22.%22Codcom%22%3D16204" u="1"/>
        <s v="https://analytics.zoho.com/open-view/2395394000008155038?ZOHO_CRITERIA=%22Localiza_CL_Poblacion%22.%22Codcom%22%3D12103" u="1"/>
        <s v="https://analytics.zoho.com/open-view/2395394000008155038?ZOHO_CRITERIA=%22Localiza_CL_Poblacion%22.%22Codcom%22%3D16204" u="1"/>
        <s v="https://analytics.zoho.com/open-view/2395394000008156433?ZOHO_CRITERIA=%22Localiza_CL_Poblacion%22.%22Codcom%22%3D12103" u="1"/>
        <s v="https://analytics.zoho.com/open-view/2395394000008156433?ZOHO_CRITERIA=%22Localiza_CL_Poblacion%22.%22Codcom%22%3D16204" u="1"/>
        <s v="https://analytics.zoho.com/open-view/2395394000008157701?ZOHO_CRITERIA=%22Localiza_CL_Poblacion%22.%22Codcom%22%3D12103" u="1"/>
        <s v="https://analytics.zoho.com/open-view/2395394000008157701?ZOHO_CRITERIA=%22Localiza_CL_Poblacion%22.%22Codcom%22%3D16204" u="1"/>
        <s v="https://analytics.zoho.com/open-view/2395394000008132313?ZOHO_CRITERIA=%22Localiza_CL_Poblacion%22.%22Codcom%22%3D16304" u="1"/>
        <s v="https://analytics.zoho.com/open-view/2395394000008134446?ZOHO_CRITERIA=%22Localiza_CL_Poblacion%22.%22Codcom%22%3D16304" u="1"/>
        <s v="https://analytics.zoho.com/open-view/2395394000008136598?ZOHO_CRITERIA=%22Localiza_CL_Poblacion%22.%22Codcom%22%3D16304" u="1"/>
        <s v="https://analytics.zoho.com/open-view/2395394000008137967?ZOHO_CRITERIA=%22Localiza_CL_Poblacion%22.%22Codcom%22%3D16304" u="1"/>
        <s v="https://analytics.zoho.com/open-view/2395394000008153647?ZOHO_CRITERIA=%22Localiza_CL_Poblacion%22.%22Codcom%22%3D16304" u="1"/>
        <s v="https://analytics.zoho.com/open-view/2395394000008155038?ZOHO_CRITERIA=%22Localiza_CL_Poblacion%22.%22Codcom%22%3D16304" u="1"/>
        <s v="https://analytics.zoho.com/open-view/2395394000008156433?ZOHO_CRITERIA=%22Localiza_CL_Poblacion%22.%22Codcom%22%3D16304" u="1"/>
        <s v="https://analytics.zoho.com/open-view/2395394000008157701?ZOHO_CRITERIA=%22Localiza_CL_Poblacion%22.%22Codcom%22%3D16304" u="1"/>
        <s v="https://analytics.zoho.com/open-view/2395394000008132313?ZOHO_CRITERIA=%22Localiza_CL_Poblacion%22.%22Codcom%22%3D12303" u="1"/>
        <s v="https://analytics.zoho.com/open-view/2395394000008134446?ZOHO_CRITERIA=%22Localiza_CL_Poblacion%22.%22Codcom%22%3D12303" u="1"/>
        <s v="https://analytics.zoho.com/open-view/2395394000008136598?ZOHO_CRITERIA=%22Localiza_CL_Poblacion%22.%22Codcom%22%3D12303" u="1"/>
        <s v="https://analytics.zoho.com/open-view/2395394000008137967?ZOHO_CRITERIA=%22Localiza_CL_Poblacion%22.%22Codcom%22%3D12303" u="1"/>
        <s v="https://analytics.zoho.com/open-view/2395394000008153647?ZOHO_CRITERIA=%22Localiza_CL_Poblacion%22.%22Codcom%22%3D12303" u="1"/>
        <s v="https://analytics.zoho.com/open-view/2395394000008155038?ZOHO_CRITERIA=%22Localiza_CL_Poblacion%22.%22Codcom%22%3D12303" u="1"/>
        <s v="https://analytics.zoho.com/open-view/2395394000008156433?ZOHO_CRITERIA=%22Localiza_CL_Poblacion%22.%22Codcom%22%3D12303" u="1"/>
        <s v="https://analytics.zoho.com/open-view/2395394000008157701?ZOHO_CRITERIA=%22Localiza_CL_Poblacion%22.%22Codcom%22%3D12303" u="1"/>
        <s v="https://analytics.zoho.com/open-view/2395394000008132313?ZOHO_CRITERIA=%22Localiza_CL_Poblacion%22.%22Codcom%22%3D8103" u="1"/>
        <s v="https://analytics.zoho.com/open-view/2395394000008134446?ZOHO_CRITERIA=%22Localiza_CL_Poblacion%22.%22Codcom%22%3D8103" u="1"/>
        <s v="https://analytics.zoho.com/open-view/2395394000008136598?ZOHO_CRITERIA=%22Localiza_CL_Poblacion%22.%22Codcom%22%3D8103" u="1"/>
        <s v="https://analytics.zoho.com/open-view/2395394000008137967?ZOHO_CRITERIA=%22Localiza_CL_Poblacion%22.%22Codcom%22%3D8103" u="1"/>
        <s v="https://analytics.zoho.com/open-view/2395394000008153647?ZOHO_CRITERIA=%22Localiza_CL_Poblacion%22.%22Codcom%22%3D8103" u="1"/>
        <s v="https://analytics.zoho.com/open-view/2395394000008155038?ZOHO_CRITERIA=%22Localiza_CL_Poblacion%22.%22Codcom%22%3D8103" u="1"/>
        <s v="https://analytics.zoho.com/open-view/2395394000008156433?ZOHO_CRITERIA=%22Localiza_CL_Poblacion%22.%22Codcom%22%3D8103" u="1"/>
        <s v="https://analytics.zoho.com/open-view/2395394000008157701?ZOHO_CRITERIA=%22Localiza_CL_Poblacion%22.%22Codcom%22%3D8103" u="1"/>
        <s v="https://analytics.zoho.com/open-view/2395394000008132313?ZOHO_CRITERIA=%22Localiza_CL_Poblacion%22.%22Codcom%22%3D16105" u="1"/>
        <s v="https://analytics.zoho.com/open-view/2395394000008134446?ZOHO_CRITERIA=%22Localiza_CL_Poblacion%22.%22Codcom%22%3D16105" u="1"/>
        <s v="https://analytics.zoho.com/open-view/2395394000008136598?ZOHO_CRITERIA=%22Localiza_CL_Poblacion%22.%22Codcom%22%3D16105" u="1"/>
        <s v="https://analytics.zoho.com/open-view/2395394000008137967?ZOHO_CRITERIA=%22Localiza_CL_Poblacion%22.%22Codcom%22%3D16105" u="1"/>
        <s v="https://analytics.zoho.com/open-view/2395394000008153647?ZOHO_CRITERIA=%22Localiza_CL_Poblacion%22.%22Codcom%22%3D16105" u="1"/>
        <s v="https://analytics.zoho.com/open-view/2395394000008155038?ZOHO_CRITERIA=%22Localiza_CL_Poblacion%22.%22Codcom%22%3D16105" u="1"/>
        <s v="https://analytics.zoho.com/open-view/2395394000008156433?ZOHO_CRITERIA=%22Localiza_CL_Poblacion%22.%22Codcom%22%3D16105" u="1"/>
        <s v="https://analytics.zoho.com/open-view/2395394000008157701?ZOHO_CRITERIA=%22Localiza_CL_Poblacion%22.%22Codcom%22%3D16105" u="1"/>
        <s v="https://analytics.zoho.com/open-view/2395394000008132313?ZOHO_CRITERIA=%22Localiza_CL_Poblacion%22.%22Codcom%22%3D5304" u="1"/>
        <s v="https://analytics.zoho.com/open-view/2395394000008134446?ZOHO_CRITERIA=%22Localiza_CL_Poblacion%22.%22Codcom%22%3D5304" u="1"/>
        <s v="https://analytics.zoho.com/open-view/2395394000008136598?ZOHO_CRITERIA=%22Localiza_CL_Poblacion%22.%22Codcom%22%3D5304" u="1"/>
        <s v="https://analytics.zoho.com/open-view/2395394000008137967?ZOHO_CRITERIA=%22Localiza_CL_Poblacion%22.%22Codcom%22%3D5304" u="1"/>
        <s v="https://analytics.zoho.com/open-view/2395394000008153647?ZOHO_CRITERIA=%22Localiza_CL_Poblacion%22.%22Codcom%22%3D5304" u="1"/>
        <s v="https://analytics.zoho.com/open-view/2395394000008155038?ZOHO_CRITERIA=%22Localiza_CL_Poblacion%22.%22Codcom%22%3D5304" u="1"/>
        <s v="https://analytics.zoho.com/open-view/2395394000008156433?ZOHO_CRITERIA=%22Localiza_CL_Poblacion%22.%22Codcom%22%3D5304" u="1"/>
        <s v="https://analytics.zoho.com/open-view/2395394000008157701?ZOHO_CRITERIA=%22Localiza_CL_Poblacion%22.%22Codcom%22%3D5304" u="1"/>
        <s v="https://analytics.zoho.com/open-view/2395394000008132313?ZOHO_CRITERIA=%22Localiza_CL_Poblacion%22.%22Codcom%22%3D4104" u="1"/>
        <s v="https://analytics.zoho.com/open-view/2395394000008134446?ZOHO_CRITERIA=%22Localiza_CL_Poblacion%22.%22Codcom%22%3D4104" u="1"/>
        <s v="https://analytics.zoho.com/open-view/2395394000008136598?ZOHO_CRITERIA=%22Localiza_CL_Poblacion%22.%22Codcom%22%3D4104" u="1"/>
        <s v="https://analytics.zoho.com/open-view/2395394000008137967?ZOHO_CRITERIA=%22Localiza_CL_Poblacion%22.%22Codcom%22%3D4104" u="1"/>
        <s v="https://analytics.zoho.com/open-view/2395394000008153647?ZOHO_CRITERIA=%22Localiza_CL_Poblacion%22.%22Codcom%22%3D4104" u="1"/>
        <s v="https://analytics.zoho.com/open-view/2395394000008155038?ZOHO_CRITERIA=%22Localiza_CL_Poblacion%22.%22Codcom%22%3D4104" u="1"/>
        <s v="https://analytics.zoho.com/open-view/2395394000008156433?ZOHO_CRITERIA=%22Localiza_CL_Poblacion%22.%22Codcom%22%3D4104" u="1"/>
        <s v="https://analytics.zoho.com/open-view/2395394000008157701?ZOHO_CRITERIA=%22Localiza_CL_Poblacion%22.%22Codcom%22%3D4104" u="1"/>
        <s v="https://analytics.zoho.com/open-view/2395394000008132313?ZOHO_CRITERIA=%22Localiza_CL_Poblacion%22.%22Codcom%22%3D12104" u="1"/>
        <s v="https://analytics.zoho.com/open-view/2395394000008132313?ZOHO_CRITERIA=%22Localiza_CL_Poblacion%22.%22Codcom%22%3D16205" u="1"/>
        <s v="https://analytics.zoho.com/open-view/2395394000008134446?ZOHO_CRITERIA=%22Localiza_CL_Poblacion%22.%22Codcom%22%3D12104" u="1"/>
        <s v="https://analytics.zoho.com/open-view/2395394000008134446?ZOHO_CRITERIA=%22Localiza_CL_Poblacion%22.%22Codcom%22%3D16205" u="1"/>
        <s v="https://analytics.zoho.com/open-view/2395394000008136598?ZOHO_CRITERIA=%22Localiza_CL_Poblacion%22.%22Codcom%22%3D12104" u="1"/>
        <s v="https://analytics.zoho.com/open-view/2395394000008136598?ZOHO_CRITERIA=%22Localiza_CL_Poblacion%22.%22Codcom%22%3D16205" u="1"/>
        <s v="https://analytics.zoho.com/open-view/2395394000008137967?ZOHO_CRITERIA=%22Localiza_CL_Poblacion%22.%22Codcom%22%3D12104" u="1"/>
        <s v="https://analytics.zoho.com/open-view/2395394000008137967?ZOHO_CRITERIA=%22Localiza_CL_Poblacion%22.%22Codcom%22%3D16205" u="1"/>
        <s v="https://analytics.zoho.com/open-view/2395394000008153647?ZOHO_CRITERIA=%22Localiza_CL_Poblacion%22.%22Codcom%22%3D12104" u="1"/>
        <s v="https://analytics.zoho.com/open-view/2395394000008153647?ZOHO_CRITERIA=%22Localiza_CL_Poblacion%22.%22Codcom%22%3D16205" u="1"/>
        <s v="https://analytics.zoho.com/open-view/2395394000008155038?ZOHO_CRITERIA=%22Localiza_CL_Poblacion%22.%22Codcom%22%3D12104" u="1"/>
        <s v="https://analytics.zoho.com/open-view/2395394000008155038?ZOHO_CRITERIA=%22Localiza_CL_Poblacion%22.%22Codcom%22%3D16205" u="1"/>
        <s v="https://analytics.zoho.com/open-view/2395394000008156433?ZOHO_CRITERIA=%22Localiza_CL_Poblacion%22.%22Codcom%22%3D12104" u="1"/>
        <s v="https://analytics.zoho.com/open-view/2395394000008156433?ZOHO_CRITERIA=%22Localiza_CL_Poblacion%22.%22Codcom%22%3D16205" u="1"/>
        <s v="https://analytics.zoho.com/open-view/2395394000008157701?ZOHO_CRITERIA=%22Localiza_CL_Poblacion%22.%22Codcom%22%3D12104" u="1"/>
        <s v="https://analytics.zoho.com/open-view/2395394000008157701?ZOHO_CRITERIA=%22Localiza_CL_Poblacion%22.%22Codcom%22%3D16205" u="1"/>
        <s v="https://analytics.zoho.com/open-view/2395394000008132313?ZOHO_CRITERIA=%22Localiza_CL_Poblacion%22.%22Codcom%22%3D16305" u="1"/>
        <s v="https://analytics.zoho.com/open-view/2395394000008134446?ZOHO_CRITERIA=%22Localiza_CL_Poblacion%22.%22Codcom%22%3D16305" u="1"/>
        <s v="https://analytics.zoho.com/open-view/2395394000008136598?ZOHO_CRITERIA=%22Localiza_CL_Poblacion%22.%22Codcom%22%3D16305" u="1"/>
        <s v="https://analytics.zoho.com/open-view/2395394000008137967?ZOHO_CRITERIA=%22Localiza_CL_Poblacion%22.%22Codcom%22%3D16305" u="1"/>
        <s v="https://analytics.zoho.com/open-view/2395394000008153647?ZOHO_CRITERIA=%22Localiza_CL_Poblacion%22.%22Codcom%22%3D16305" u="1"/>
        <s v="https://analytics.zoho.com/open-view/2395394000008155038?ZOHO_CRITERIA=%22Localiza_CL_Poblacion%22.%22Codcom%22%3D16305" u="1"/>
        <s v="https://analytics.zoho.com/open-view/2395394000008156433?ZOHO_CRITERIA=%22Localiza_CL_Poblacion%22.%22Codcom%22%3D16305" u="1"/>
        <s v="https://analytics.zoho.com/open-view/2395394000008157701?ZOHO_CRITERIA=%22Localiza_CL_Poblacion%22.%22Codcom%22%3D16305" u="1"/>
        <s v="https://analytics.zoho.com/open-view/2395394000008132313?ZOHO_CRITERIA=%22Localiza_CL_Poblacion%22.%22Codcom%22%3D16106" u="1"/>
        <s v="https://analytics.zoho.com/open-view/2395394000008134446?ZOHO_CRITERIA=%22Localiza_CL_Poblacion%22.%22Codcom%22%3D16106" u="1"/>
        <s v="https://analytics.zoho.com/open-view/2395394000008136598?ZOHO_CRITERIA=%22Localiza_CL_Poblacion%22.%22Codcom%22%3D16106" u="1"/>
        <s v="https://analytics.zoho.com/open-view/2395394000008137967?ZOHO_CRITERIA=%22Localiza_CL_Poblacion%22.%22Codcom%22%3D16106" u="1"/>
        <s v="https://analytics.zoho.com/open-view/2395394000008153647?ZOHO_CRITERIA=%22Localiza_CL_Poblacion%22.%22Codcom%22%3D16106" u="1"/>
        <s v="https://analytics.zoho.com/open-view/2395394000008155038?ZOHO_CRITERIA=%22Localiza_CL_Poblacion%22.%22Codcom%22%3D16106" u="1"/>
        <s v="https://analytics.zoho.com/open-view/2395394000008156433?ZOHO_CRITERIA=%22Localiza_CL_Poblacion%22.%22Codcom%22%3D16106" u="1"/>
        <s v="https://analytics.zoho.com/open-view/2395394000008157701?ZOHO_CRITERIA=%22Localiza_CL_Poblacion%22.%22Codcom%22%3D16106" u="1"/>
        <s v="https://analytics.zoho.com/open-view/2395394000008132313?ZOHO_CRITERIA=%22Localiza_CL_Poblacion%22.%22Codcom%22%3D5705" u="1"/>
        <s v="https://analytics.zoho.com/open-view/2395394000008132313?ZOHO_CRITERIA=%22Localiza_CL_Poblacion%22.%22Codcom%22%3D7304" u="1"/>
        <s v="https://analytics.zoho.com/open-view/2395394000008134446?ZOHO_CRITERIA=%22Localiza_CL_Poblacion%22.%22Codcom%22%3D5705" u="1"/>
        <s v="https://analytics.zoho.com/open-view/2395394000008134446?ZOHO_CRITERIA=%22Localiza_CL_Poblacion%22.%22Codcom%22%3D7304" u="1"/>
        <s v="https://analytics.zoho.com/open-view/2395394000008136598?ZOHO_CRITERIA=%22Localiza_CL_Poblacion%22.%22Codcom%22%3D5705" u="1"/>
        <s v="https://analytics.zoho.com/open-view/2395394000008136598?ZOHO_CRITERIA=%22Localiza_CL_Poblacion%22.%22Codcom%22%3D7304" u="1"/>
        <s v="https://analytics.zoho.com/open-view/2395394000008137967?ZOHO_CRITERIA=%22Localiza_CL_Poblacion%22.%22Codcom%22%3D5705" u="1"/>
        <s v="https://analytics.zoho.com/open-view/2395394000008137967?ZOHO_CRITERIA=%22Localiza_CL_Poblacion%22.%22Codcom%22%3D7304" u="1"/>
        <s v="https://analytics.zoho.com/open-view/2395394000008153647?ZOHO_CRITERIA=%22Localiza_CL_Poblacion%22.%22Codcom%22%3D5705" u="1"/>
        <s v="https://analytics.zoho.com/open-view/2395394000008153647?ZOHO_CRITERIA=%22Localiza_CL_Poblacion%22.%22Codcom%22%3D7304" u="1"/>
        <s v="https://analytics.zoho.com/open-view/2395394000008155038?ZOHO_CRITERIA=%22Localiza_CL_Poblacion%22.%22Codcom%22%3D5705" u="1"/>
        <s v="https://analytics.zoho.com/open-view/2395394000008155038?ZOHO_CRITERIA=%22Localiza_CL_Poblacion%22.%22Codcom%22%3D7304" u="1"/>
        <s v="https://analytics.zoho.com/open-view/2395394000008156433?ZOHO_CRITERIA=%22Localiza_CL_Poblacion%22.%22Codcom%22%3D5705" u="1"/>
        <s v="https://analytics.zoho.com/open-view/2395394000008156433?ZOHO_CRITERIA=%22Localiza_CL_Poblacion%22.%22Codcom%22%3D7304" u="1"/>
        <s v="https://analytics.zoho.com/open-view/2395394000008157701?ZOHO_CRITERIA=%22Localiza_CL_Poblacion%22.%22Codcom%22%3D5705" u="1"/>
        <s v="https://analytics.zoho.com/open-view/2395394000008157701?ZOHO_CRITERIA=%22Localiza_CL_Poblacion%22.%22Codcom%22%3D7304" u="1"/>
        <s v="https://analytics.zoho.com/open-view/2395394000008132313?ZOHO_CRITERIA=%22Localiza_CL_Poblacion%22.%22Codcom%22%3D6104" u="1"/>
        <s v="https://analytics.zoho.com/open-view/2395394000008134446?ZOHO_CRITERIA=%22Localiza_CL_Poblacion%22.%22Codcom%22%3D6104" u="1"/>
        <s v="https://analytics.zoho.com/open-view/2395394000008136598?ZOHO_CRITERIA=%22Localiza_CL_Poblacion%22.%22Codcom%22%3D6104" u="1"/>
        <s v="https://analytics.zoho.com/open-view/2395394000008137967?ZOHO_CRITERIA=%22Localiza_CL_Poblacion%22.%22Codcom%22%3D6104" u="1"/>
        <s v="https://analytics.zoho.com/open-view/2395394000008153647?ZOHO_CRITERIA=%22Localiza_CL_Poblacion%22.%22Codcom%22%3D6104" u="1"/>
        <s v="https://analytics.zoho.com/open-view/2395394000008155038?ZOHO_CRITERIA=%22Localiza_CL_Poblacion%22.%22Codcom%22%3D6104" u="1"/>
        <s v="https://analytics.zoho.com/open-view/2395394000008156433?ZOHO_CRITERIA=%22Localiza_CL_Poblacion%22.%22Codcom%22%3D6104" u="1"/>
        <s v="https://analytics.zoho.com/open-view/2395394000008157701?ZOHO_CRITERIA=%22Localiza_CL_Poblacion%22.%22Codcom%22%3D6104" u="1"/>
        <s v="https://analytics.zoho.com/open-view/2395394000008132313?ZOHO_CRITERIA=%22Localiza_CL_Poblacion%22.%22Codcom%22%3D16206" u="1"/>
        <s v="https://analytics.zoho.com/open-view/2395394000008134446?ZOHO_CRITERIA=%22Localiza_CL_Poblacion%22.%22Codcom%22%3D16206" u="1"/>
        <s v="https://analytics.zoho.com/open-view/2395394000008136598?ZOHO_CRITERIA=%22Localiza_CL_Poblacion%22.%22Codcom%22%3D16206" u="1"/>
        <s v="https://analytics.zoho.com/open-view/2395394000008137967?ZOHO_CRITERIA=%22Localiza_CL_Poblacion%22.%22Codcom%22%3D16206" u="1"/>
        <s v="https://analytics.zoho.com/open-view/2395394000008153647?ZOHO_CRITERIA=%22Localiza_CL_Poblacion%22.%22Codcom%22%3D16206" u="1"/>
        <s v="https://analytics.zoho.com/open-view/2395394000008155038?ZOHO_CRITERIA=%22Localiza_CL_Poblacion%22.%22Codcom%22%3D16206" u="1"/>
        <s v="https://analytics.zoho.com/open-view/2395394000008156433?ZOHO_CRITERIA=%22Localiza_CL_Poblacion%22.%22Codcom%22%3D16206" u="1"/>
        <s v="https://analytics.zoho.com/open-view/2395394000008157701?ZOHO_CRITERIA=%22Localiza_CL_Poblacion%22.%22Codcom%22%3D16206" u="1"/>
        <s v="https://analytics.zoho.com/open-view/2395394000008132313?ZOHO_CRITERIA=%22Localiza_CL_Poblacion%22.%22Codcom%22%3D6114" u="1"/>
        <s v="https://analytics.zoho.com/open-view/2395394000008134446?ZOHO_CRITERIA=%22Localiza_CL_Poblacion%22.%22Codcom%22%3D6114" u="1"/>
        <s v="https://analytics.zoho.com/open-view/2395394000008136598?ZOHO_CRITERIA=%22Localiza_CL_Poblacion%22.%22Codcom%22%3D6114" u="1"/>
        <s v="https://analytics.zoho.com/open-view/2395394000008137967?ZOHO_CRITERIA=%22Localiza_CL_Poblacion%22.%22Codcom%22%3D6114" u="1"/>
        <s v="https://analytics.zoho.com/open-view/2395394000008153647?ZOHO_CRITERIA=%22Localiza_CL_Poblacion%22.%22Codcom%22%3D6114" u="1"/>
        <s v="https://analytics.zoho.com/open-view/2395394000008155038?ZOHO_CRITERIA=%22Localiza_CL_Poblacion%22.%22Codcom%22%3D6114" u="1"/>
        <s v="https://analytics.zoho.com/open-view/2395394000008156433?ZOHO_CRITERIA=%22Localiza_CL_Poblacion%22.%22Codcom%22%3D6114" u="1"/>
        <s v="https://analytics.zoho.com/open-view/2395394000008157701?ZOHO_CRITERIA=%22Localiza_CL_Poblacion%22.%22Codcom%22%3D6114" u="1"/>
        <s v="https://analytics.zoho.com/open-view/2395394000008132313?ZOHO_CRITERIA=%22Localiza_CL_Poblacion%22.%22Codcom%22%3D16107" u="1"/>
        <s v="https://analytics.zoho.com/open-view/2395394000008134446?ZOHO_CRITERIA=%22Localiza_CL_Poblacion%22.%22Codcom%22%3D16107" u="1"/>
        <s v="https://analytics.zoho.com/open-view/2395394000008136598?ZOHO_CRITERIA=%22Localiza_CL_Poblacion%22.%22Codcom%22%3D16107" u="1"/>
        <s v="https://analytics.zoho.com/open-view/2395394000008137967?ZOHO_CRITERIA=%22Localiza_CL_Poblacion%22.%22Codcom%22%3D16107" u="1"/>
        <s v="https://analytics.zoho.com/open-view/2395394000008153647?ZOHO_CRITERIA=%22Localiza_CL_Poblacion%22.%22Codcom%22%3D16107" u="1"/>
        <s v="https://analytics.zoho.com/open-view/2395394000008155038?ZOHO_CRITERIA=%22Localiza_CL_Poblacion%22.%22Codcom%22%3D16107" u="1"/>
        <s v="https://analytics.zoho.com/open-view/2395394000008156433?ZOHO_CRITERIA=%22Localiza_CL_Poblacion%22.%22Codcom%22%3D16107" u="1"/>
        <s v="https://analytics.zoho.com/open-view/2395394000008157701?ZOHO_CRITERIA=%22Localiza_CL_Poblacion%22.%22Codcom%22%3D16107" u="1"/>
        <s v="https://analytics.zoho.com/open-view/2395394000008132313?ZOHO_CRITERIA=%22Localiza_CL_Poblacion%22.%22Codcom%22%3D8104" u="1"/>
        <s v="https://analytics.zoho.com/open-view/2395394000008134446?ZOHO_CRITERIA=%22Localiza_CL_Poblacion%22.%22Codcom%22%3D8104" u="1"/>
        <s v="https://analytics.zoho.com/open-view/2395394000008136598?ZOHO_CRITERIA=%22Localiza_CL_Poblacion%22.%22Codcom%22%3D8104" u="1"/>
        <s v="https://analytics.zoho.com/open-view/2395394000008137967?ZOHO_CRITERIA=%22Localiza_CL_Poblacion%22.%22Codcom%22%3D8104" u="1"/>
        <s v="https://analytics.zoho.com/open-view/2395394000008153647?ZOHO_CRITERIA=%22Localiza_CL_Poblacion%22.%22Codcom%22%3D8104" u="1"/>
        <s v="https://analytics.zoho.com/open-view/2395394000008155038?ZOHO_CRITERIA=%22Localiza_CL_Poblacion%22.%22Codcom%22%3D8104" u="1"/>
        <s v="https://analytics.zoho.com/open-view/2395394000008156433?ZOHO_CRITERIA=%22Localiza_CL_Poblacion%22.%22Codcom%22%3D8104" u="1"/>
        <s v="https://analytics.zoho.com/open-view/2395394000008157701?ZOHO_CRITERIA=%22Localiza_CL_Poblacion%22.%22Codcom%22%3D8104" u="1"/>
        <s v="https://analytics.zoho.com/open-view/2395394000008132313?ZOHO_CRITERIA=%22Localiza_CL_Poblacion%22.%22Codcom%22%3D16207" u="1"/>
        <s v="https://analytics.zoho.com/open-view/2395394000008134446?ZOHO_CRITERIA=%22Localiza_CL_Poblacion%22.%22Codcom%22%3D16207" u="1"/>
        <s v="https://analytics.zoho.com/open-view/2395394000008136598?ZOHO_CRITERIA=%22Localiza_CL_Poblacion%22.%22Codcom%22%3D16207" u="1"/>
        <s v="https://analytics.zoho.com/open-view/2395394000008137967?ZOHO_CRITERIA=%22Localiza_CL_Poblacion%22.%22Codcom%22%3D16207" u="1"/>
        <s v="https://analytics.zoho.com/open-view/2395394000008153647?ZOHO_CRITERIA=%22Localiza_CL_Poblacion%22.%22Codcom%22%3D16207" u="1"/>
        <s v="https://analytics.zoho.com/open-view/2395394000008155038?ZOHO_CRITERIA=%22Localiza_CL_Poblacion%22.%22Codcom%22%3D16207" u="1"/>
        <s v="https://analytics.zoho.com/open-view/2395394000008156433?ZOHO_CRITERIA=%22Localiza_CL_Poblacion%22.%22Codcom%22%3D16207" u="1"/>
        <s v="https://analytics.zoho.com/open-view/2395394000008157701?ZOHO_CRITERIA=%22Localiza_CL_Poblacion%22.%22Codcom%22%3D16207" u="1"/>
        <s v="https://analytics.zoho.com/open-view/2395394000008132313?ZOHO_CRITERIA=%22Localiza_CL_Poblacion%22.%22Codcom%22%3D4105" u="1"/>
        <s v="https://analytics.zoho.com/open-view/2395394000008134446?ZOHO_CRITERIA=%22Localiza_CL_Poblacion%22.%22Codcom%22%3D4105" u="1"/>
        <s v="https://analytics.zoho.com/open-view/2395394000008136598?ZOHO_CRITERIA=%22Localiza_CL_Poblacion%22.%22Codcom%22%3D4105" u="1"/>
        <s v="https://analytics.zoho.com/open-view/2395394000008137967?ZOHO_CRITERIA=%22Localiza_CL_Poblacion%22.%22Codcom%22%3D4105" u="1"/>
        <s v="https://analytics.zoho.com/open-view/2395394000008153647?ZOHO_CRITERIA=%22Localiza_CL_Poblacion%22.%22Codcom%22%3D4105" u="1"/>
        <s v="https://analytics.zoho.com/open-view/2395394000008155038?ZOHO_CRITERIA=%22Localiza_CL_Poblacion%22.%22Codcom%22%3D4105" u="1"/>
        <s v="https://analytics.zoho.com/open-view/2395394000008156433?ZOHO_CRITERIA=%22Localiza_CL_Poblacion%22.%22Codcom%22%3D4105" u="1"/>
        <s v="https://analytics.zoho.com/open-view/2395394000008157701?ZOHO_CRITERIA=%22Localiza_CL_Poblacion%22.%22Codcom%22%3D4105" u="1"/>
        <s v="https://analytics.zoho.com/open-view/2395394000007087483?ZOHO_CRITERIA=%22Localiza_CL_Poblacion%22.%22Codcom%22%3D14" u="1"/>
        <s v="https://analytics.zoho.com/open-view/2395394000008114762" u="1"/>
        <s v="https://analytics.zoho.com/open-view/2395394000008157137" u="1"/>
        <s v="https://analytics.zoho.com/open-view/2395394000008132313?ZOHO_CRITERIA=%22Localiza_CL_Poblacion%22.%22Codcom%22%3D16108" u="1"/>
        <s v="https://analytics.zoho.com/open-view/2395394000008134446?ZOHO_CRITERIA=%22Localiza_CL_Poblacion%22.%22Codcom%22%3D16108" u="1"/>
        <s v="https://analytics.zoho.com/open-view/2395394000008136598?ZOHO_CRITERIA=%22Localiza_CL_Poblacion%22.%22Codcom%22%3D16108" u="1"/>
        <s v="https://analytics.zoho.com/open-view/2395394000008137967?ZOHO_CRITERIA=%22Localiza_CL_Poblacion%22.%22Codcom%22%3D16108" u="1"/>
        <s v="https://analytics.zoho.com/open-view/2395394000008153647?ZOHO_CRITERIA=%22Localiza_CL_Poblacion%22.%22Codcom%22%3D16108" u="1"/>
        <s v="https://analytics.zoho.com/open-view/2395394000008155038?ZOHO_CRITERIA=%22Localiza_CL_Poblacion%22.%22Codcom%22%3D16108" u="1"/>
        <s v="https://analytics.zoho.com/open-view/2395394000008156433?ZOHO_CRITERIA=%22Localiza_CL_Poblacion%22.%22Codcom%22%3D16108" u="1"/>
        <s v="https://analytics.zoho.com/open-view/2395394000008157701?ZOHO_CRITERIA=%22Localiza_CL_Poblacion%22.%22Codcom%22%3D16108" u="1"/>
        <s v="https://analytics.zoho.com/open-view/2395394000008132313?ZOHO_CRITERIA=%22Localiza_CL_Poblacion%22.%22Codcom%22%3D5706" u="1"/>
        <s v="https://analytics.zoho.com/open-view/2395394000008132313?ZOHO_CRITERIA=%22Localiza_CL_Poblacion%22.%22Codcom%22%3D7305" u="1"/>
        <s v="https://analytics.zoho.com/open-view/2395394000008134446?ZOHO_CRITERIA=%22Localiza_CL_Poblacion%22.%22Codcom%22%3D5706" u="1"/>
        <s v="https://analytics.zoho.com/open-view/2395394000008134446?ZOHO_CRITERIA=%22Localiza_CL_Poblacion%22.%22Codcom%22%3D7305" u="1"/>
        <s v="https://analytics.zoho.com/open-view/2395394000008136598?ZOHO_CRITERIA=%22Localiza_CL_Poblacion%22.%22Codcom%22%3D5706" u="1"/>
        <s v="https://analytics.zoho.com/open-view/2395394000008136598?ZOHO_CRITERIA=%22Localiza_CL_Poblacion%22.%22Codcom%22%3D7305" u="1"/>
        <s v="https://analytics.zoho.com/open-view/2395394000008137967?ZOHO_CRITERIA=%22Localiza_CL_Poblacion%22.%22Codcom%22%3D5706" u="1"/>
        <s v="https://analytics.zoho.com/open-view/2395394000008137967?ZOHO_CRITERIA=%22Localiza_CL_Poblacion%22.%22Codcom%22%3D7305" u="1"/>
        <s v="https://analytics.zoho.com/open-view/2395394000008153647?ZOHO_CRITERIA=%22Localiza_CL_Poblacion%22.%22Codcom%22%3D5706" u="1"/>
        <s v="https://analytics.zoho.com/open-view/2395394000008153647?ZOHO_CRITERIA=%22Localiza_CL_Poblacion%22.%22Codcom%22%3D7305" u="1"/>
        <s v="https://analytics.zoho.com/open-view/2395394000008155038?ZOHO_CRITERIA=%22Localiza_CL_Poblacion%22.%22Codcom%22%3D5706" u="1"/>
        <s v="https://analytics.zoho.com/open-view/2395394000008155038?ZOHO_CRITERIA=%22Localiza_CL_Poblacion%22.%22Codcom%22%3D7305" u="1"/>
        <s v="https://analytics.zoho.com/open-view/2395394000008156433?ZOHO_CRITERIA=%22Localiza_CL_Poblacion%22.%22Codcom%22%3D5706" u="1"/>
        <s v="https://analytics.zoho.com/open-view/2395394000008156433?ZOHO_CRITERIA=%22Localiza_CL_Poblacion%22.%22Codcom%22%3D7305" u="1"/>
        <s v="https://analytics.zoho.com/open-view/2395394000008157701?ZOHO_CRITERIA=%22Localiza_CL_Poblacion%22.%22Codcom%22%3D5706" u="1"/>
        <s v="https://analytics.zoho.com/open-view/2395394000008157701?ZOHO_CRITERIA=%22Localiza_CL_Poblacion%22.%22Codcom%22%3D7305" u="1"/>
        <s v="https://analytics.zoho.com/open-view/2395394000008132313?ZOHO_CRITERIA=%22Localiza_CL_Poblacion%22.%22Codcom%22%3D6105" u="1"/>
        <s v="https://analytics.zoho.com/open-view/2395394000008134446?ZOHO_CRITERIA=%22Localiza_CL_Poblacion%22.%22Codcom%22%3D6105" u="1"/>
        <s v="https://analytics.zoho.com/open-view/2395394000008136598?ZOHO_CRITERIA=%22Localiza_CL_Poblacion%22.%22Codcom%22%3D6105" u="1"/>
        <s v="https://analytics.zoho.com/open-view/2395394000008137967?ZOHO_CRITERIA=%22Localiza_CL_Poblacion%22.%22Codcom%22%3D6105" u="1"/>
        <s v="https://analytics.zoho.com/open-view/2395394000008153647?ZOHO_CRITERIA=%22Localiza_CL_Poblacion%22.%22Codcom%22%3D6105" u="1"/>
        <s v="https://analytics.zoho.com/open-view/2395394000008155038?ZOHO_CRITERIA=%22Localiza_CL_Poblacion%22.%22Codcom%22%3D6105" u="1"/>
        <s v="https://analytics.zoho.com/open-view/2395394000008156433?ZOHO_CRITERIA=%22Localiza_CL_Poblacion%22.%22Codcom%22%3D6105" u="1"/>
        <s v="https://analytics.zoho.com/open-view/2395394000008157701?ZOHO_CRITERIA=%22Localiza_CL_Poblacion%22.%22Codcom%22%3D6105" u="1"/>
        <s v="https://analytics.zoho.com/open-view/2395394000008132313?ZOHO_CRITERIA=%22Localiza_CL_Poblacion%22.%22Codcom%22%3D6115" u="1"/>
        <s v="https://analytics.zoho.com/open-view/2395394000008134446?ZOHO_CRITERIA=%22Localiza_CL_Poblacion%22.%22Codcom%22%3D6115" u="1"/>
        <s v="https://analytics.zoho.com/open-view/2395394000008136598?ZOHO_CRITERIA=%22Localiza_CL_Poblacion%22.%22Codcom%22%3D6115" u="1"/>
        <s v="https://analytics.zoho.com/open-view/2395394000008137967?ZOHO_CRITERIA=%22Localiza_CL_Poblacion%22.%22Codcom%22%3D6115" u="1"/>
        <s v="https://analytics.zoho.com/open-view/2395394000008153647?ZOHO_CRITERIA=%22Localiza_CL_Poblacion%22.%22Codcom%22%3D6115" u="1"/>
        <s v="https://analytics.zoho.com/open-view/2395394000008155038?ZOHO_CRITERIA=%22Localiza_CL_Poblacion%22.%22Codcom%22%3D6115" u="1"/>
        <s v="https://analytics.zoho.com/open-view/2395394000008156433?ZOHO_CRITERIA=%22Localiza_CL_Poblacion%22.%22Codcom%22%3D6115" u="1"/>
        <s v="https://analytics.zoho.com/open-view/2395394000008157701?ZOHO_CRITERIA=%22Localiza_CL_Poblacion%22.%22Codcom%22%3D6115" u="1"/>
        <s v="https://analytics.zoho.com/open-view/2395394000008131055" u="1"/>
        <s v="https://analytics.zoho.com/open-view/2395394000007087483?ZOHO_CRITERIA=%22Localiza_CL_Poblacion%22.%22Codcom%22%3D10" u="1"/>
        <s v="https://analytics.zoho.com/open-view/2395394000008132313?ZOHO_CRITERIA=%22Localiza_CL_Poblacion%22.%22Codcom%22%3D16109" u="1"/>
        <s v="https://analytics.zoho.com/open-view/2395394000008134446?ZOHO_CRITERIA=%22Localiza_CL_Poblacion%22.%22Codcom%22%3D16109" u="1"/>
        <s v="https://analytics.zoho.com/open-view/2395394000008136598?ZOHO_CRITERIA=%22Localiza_CL_Poblacion%22.%22Codcom%22%3D16109" u="1"/>
        <s v="https://analytics.zoho.com/open-view/2395394000008137967?ZOHO_CRITERIA=%22Localiza_CL_Poblacion%22.%22Codcom%22%3D16109" u="1"/>
        <s v="https://analytics.zoho.com/open-view/2395394000008153647?ZOHO_CRITERIA=%22Localiza_CL_Poblacion%22.%22Codcom%22%3D16109" u="1"/>
        <s v="https://analytics.zoho.com/open-view/2395394000008155038?ZOHO_CRITERIA=%22Localiza_CL_Poblacion%22.%22Codcom%22%3D16109" u="1"/>
        <s v="https://analytics.zoho.com/open-view/2395394000008156433?ZOHO_CRITERIA=%22Localiza_CL_Poblacion%22.%22Codcom%22%3D16109" u="1"/>
        <s v="https://analytics.zoho.com/open-view/2395394000008157701?ZOHO_CRITERIA=%22Localiza_CL_Poblacion%22.%22Codcom%22%3D16109" u="1"/>
        <s v="https://analytics.zoho.com/open-view/2395394000008132313?ZOHO_CRITERIA=%22Localiza_CL_Poblacion%22.%22Codcom%22%3D8105" u="1"/>
        <s v="https://analytics.zoho.com/open-view/2395394000008134446?ZOHO_CRITERIA=%22Localiza_CL_Poblacion%22.%22Codcom%22%3D8105" u="1"/>
        <s v="https://analytics.zoho.com/open-view/2395394000008136598?ZOHO_CRITERIA=%22Localiza_CL_Poblacion%22.%22Codcom%22%3D8105" u="1"/>
        <s v="https://analytics.zoho.com/open-view/2395394000008137967?ZOHO_CRITERIA=%22Localiza_CL_Poblacion%22.%22Codcom%22%3D8105" u="1"/>
        <s v="https://analytics.zoho.com/open-view/2395394000008153647?ZOHO_CRITERIA=%22Localiza_CL_Poblacion%22.%22Codcom%22%3D8105" u="1"/>
        <s v="https://analytics.zoho.com/open-view/2395394000008155038?ZOHO_CRITERIA=%22Localiza_CL_Poblacion%22.%22Codcom%22%3D8105" u="1"/>
        <s v="https://analytics.zoho.com/open-view/2395394000008156433?ZOHO_CRITERIA=%22Localiza_CL_Poblacion%22.%22Codcom%22%3D8105" u="1"/>
        <s v="https://analytics.zoho.com/open-view/2395394000008157701?ZOHO_CRITERIA=%22Localiza_CL_Poblacion%22.%22Codcom%22%3D8105" u="1"/>
        <s v="https://analytics.zoho.com/open-view/2395394000008132313?ZOHO_CRITERIA=%22Localiza_CL_Poblacion%22.%22Codcom%22%3D4106" u="1"/>
        <s v="https://analytics.zoho.com/open-view/2395394000008134446?ZOHO_CRITERIA=%22Localiza_CL_Poblacion%22.%22Codcom%22%3D4106" u="1"/>
        <s v="https://analytics.zoho.com/open-view/2395394000008136598?ZOHO_CRITERIA=%22Localiza_CL_Poblacion%22.%22Codcom%22%3D4106" u="1"/>
        <s v="https://analytics.zoho.com/open-view/2395394000008137967?ZOHO_CRITERIA=%22Localiza_CL_Poblacion%22.%22Codcom%22%3D4106" u="1"/>
        <s v="https://analytics.zoho.com/open-view/2395394000008153647?ZOHO_CRITERIA=%22Localiza_CL_Poblacion%22.%22Codcom%22%3D4106" u="1"/>
        <s v="https://analytics.zoho.com/open-view/2395394000008155038?ZOHO_CRITERIA=%22Localiza_CL_Poblacion%22.%22Codcom%22%3D4106" u="1"/>
        <s v="https://analytics.zoho.com/open-view/2395394000008156433?ZOHO_CRITERIA=%22Localiza_CL_Poblacion%22.%22Codcom%22%3D4106" u="1"/>
        <s v="https://analytics.zoho.com/open-view/2395394000008157701?ZOHO_CRITERIA=%22Localiza_CL_Poblacion%22.%22Codcom%22%3D4106" u="1"/>
        <s v="https://analytics.zoho.com/open-view/2395394000008132313?ZOHO_CRITERIA=%22Localiza_CL_Poblacion%22.%22Codcom%22%3D7306" u="1"/>
        <s v="https://analytics.zoho.com/open-view/2395394000008134446?ZOHO_CRITERIA=%22Localiza_CL_Poblacion%22.%22Codcom%22%3D7306" u="1"/>
        <s v="https://analytics.zoho.com/open-view/2395394000008136598?ZOHO_CRITERIA=%22Localiza_CL_Poblacion%22.%22Codcom%22%3D7306" u="1"/>
        <s v="https://analytics.zoho.com/open-view/2395394000008137967?ZOHO_CRITERIA=%22Localiza_CL_Poblacion%22.%22Codcom%22%3D7306" u="1"/>
        <s v="https://analytics.zoho.com/open-view/2395394000008153647?ZOHO_CRITERIA=%22Localiza_CL_Poblacion%22.%22Codcom%22%3D7306" u="1"/>
        <s v="https://analytics.zoho.com/open-view/2395394000008155038?ZOHO_CRITERIA=%22Localiza_CL_Poblacion%22.%22Codcom%22%3D7306" u="1"/>
        <s v="https://analytics.zoho.com/open-view/2395394000008156433?ZOHO_CRITERIA=%22Localiza_CL_Poblacion%22.%22Codcom%22%3D7306" u="1"/>
        <s v="https://analytics.zoho.com/open-view/2395394000008157701?ZOHO_CRITERIA=%22Localiza_CL_Poblacion%22.%22Codcom%22%3D7306" u="1"/>
        <s v="https://analytics.zoho.com/open-view/2395394000008132313?ZOHO_CRITERIA=%22Localiza_CL_Poblacion%22.%22Codcom%22%3D6106" u="1"/>
        <s v="https://analytics.zoho.com/open-view/2395394000008134446?ZOHO_CRITERIA=%22Localiza_CL_Poblacion%22.%22Codcom%22%3D6106" u="1"/>
        <s v="https://analytics.zoho.com/open-view/2395394000008136598?ZOHO_CRITERIA=%22Localiza_CL_Poblacion%22.%22Codcom%22%3D6106" u="1"/>
        <s v="https://analytics.zoho.com/open-view/2395394000008137967?ZOHO_CRITERIA=%22Localiza_CL_Poblacion%22.%22Codcom%22%3D6106" u="1"/>
        <s v="https://analytics.zoho.com/open-view/2395394000008153647?ZOHO_CRITERIA=%22Localiza_CL_Poblacion%22.%22Codcom%22%3D6106" u="1"/>
        <s v="https://analytics.zoho.com/open-view/2395394000008155038?ZOHO_CRITERIA=%22Localiza_CL_Poblacion%22.%22Codcom%22%3D6106" u="1"/>
        <s v="https://analytics.zoho.com/open-view/2395394000008156433?ZOHO_CRITERIA=%22Localiza_CL_Poblacion%22.%22Codcom%22%3D6106" u="1"/>
        <s v="https://analytics.zoho.com/open-view/2395394000008157701?ZOHO_CRITERIA=%22Localiza_CL_Poblacion%22.%22Codcom%22%3D6106" u="1"/>
        <s v="https://analytics.zoho.com/open-view/2395394000008132313?ZOHO_CRITERIA=%22Localiza_CL_Poblacion%22.%22Codcom%22%3D6116" u="1"/>
        <s v="https://analytics.zoho.com/open-view/2395394000008134446?ZOHO_CRITERIA=%22Localiza_CL_Poblacion%22.%22Codcom%22%3D6116" u="1"/>
        <s v="https://analytics.zoho.com/open-view/2395394000008136598?ZOHO_CRITERIA=%22Localiza_CL_Poblacion%22.%22Codcom%22%3D6116" u="1"/>
        <s v="https://analytics.zoho.com/open-view/2395394000008137967?ZOHO_CRITERIA=%22Localiza_CL_Poblacion%22.%22Codcom%22%3D6116" u="1"/>
        <s v="https://analytics.zoho.com/open-view/2395394000008153647?ZOHO_CRITERIA=%22Localiza_CL_Poblacion%22.%22Codcom%22%3D6116" u="1"/>
        <s v="https://analytics.zoho.com/open-view/2395394000008155038?ZOHO_CRITERIA=%22Localiza_CL_Poblacion%22.%22Codcom%22%3D6116" u="1"/>
        <s v="https://analytics.zoho.com/open-view/2395394000008156433?ZOHO_CRITERIA=%22Localiza_CL_Poblacion%22.%22Codcom%22%3D6116" u="1"/>
        <s v="https://analytics.zoho.com/open-view/2395394000008157701?ZOHO_CRITERIA=%22Localiza_CL_Poblacion%22.%22Codcom%22%3D6116" u="1"/>
        <s v="https://analytics.zoho.com/open-view/2395394000008132313?ZOHO_CRITERIA=%22Localiza_CL_Poblacion%22.%22Codcom%22%3D8106" u="1"/>
        <s v="https://analytics.zoho.com/open-view/2395394000008134446?ZOHO_CRITERIA=%22Localiza_CL_Poblacion%22.%22Codcom%22%3D8106" u="1"/>
        <s v="https://analytics.zoho.com/open-view/2395394000008136598?ZOHO_CRITERIA=%22Localiza_CL_Poblacion%22.%22Codcom%22%3D8106" u="1"/>
        <s v="https://analytics.zoho.com/open-view/2395394000008137967?ZOHO_CRITERIA=%22Localiza_CL_Poblacion%22.%22Codcom%22%3D8106" u="1"/>
        <s v="https://analytics.zoho.com/open-view/2395394000008153647?ZOHO_CRITERIA=%22Localiza_CL_Poblacion%22.%22Codcom%22%3D8106" u="1"/>
        <s v="https://analytics.zoho.com/open-view/2395394000008155038?ZOHO_CRITERIA=%22Localiza_CL_Poblacion%22.%22Codcom%22%3D8106" u="1"/>
        <s v="https://analytics.zoho.com/open-view/2395394000008156433?ZOHO_CRITERIA=%22Localiza_CL_Poblacion%22.%22Codcom%22%3D8106" u="1"/>
        <s v="https://analytics.zoho.com/open-view/2395394000008157701?ZOHO_CRITERIA=%22Localiza_CL_Poblacion%22.%22Codcom%22%3D8106" u="1"/>
        <s v="https://analytics.zoho.com/open-view/2395394000008134857" u="1"/>
        <s v="https://analytics.zoho.com/open-view/2395394000008132313?ZOHO_CRITERIA=%22Localiza_CL_Poblacion%22.%22Codcom%22%3D7307" u="1"/>
        <s v="https://analytics.zoho.com/open-view/2395394000008134446?ZOHO_CRITERIA=%22Localiza_CL_Poblacion%22.%22Codcom%22%3D7307" u="1"/>
        <s v="https://analytics.zoho.com/open-view/2395394000008136598?ZOHO_CRITERIA=%22Localiza_CL_Poblacion%22.%22Codcom%22%3D7307" u="1"/>
        <s v="https://analytics.zoho.com/open-view/2395394000008137967?ZOHO_CRITERIA=%22Localiza_CL_Poblacion%22.%22Codcom%22%3D7307" u="1"/>
        <s v="https://analytics.zoho.com/open-view/2395394000008153647?ZOHO_CRITERIA=%22Localiza_CL_Poblacion%22.%22Codcom%22%3D7307" u="1"/>
        <s v="https://analytics.zoho.com/open-view/2395394000008155038?ZOHO_CRITERIA=%22Localiza_CL_Poblacion%22.%22Codcom%22%3D7307" u="1"/>
        <s v="https://analytics.zoho.com/open-view/2395394000008156433?ZOHO_CRITERIA=%22Localiza_CL_Poblacion%22.%22Codcom%22%3D7307" u="1"/>
        <s v="https://analytics.zoho.com/open-view/2395394000008157701?ZOHO_CRITERIA=%22Localiza_CL_Poblacion%22.%22Codcom%22%3D7307" u="1"/>
        <s v="https://analytics.zoho.com/open-view/2395394000008132313?ZOHO_CRITERIA=%22Localiza_CL_Poblacion%22.%22Codcom%22%3D6107" u="1"/>
        <s v="https://analytics.zoho.com/open-view/2395394000008134446?ZOHO_CRITERIA=%22Localiza_CL_Poblacion%22.%22Codcom%22%3D6107" u="1"/>
        <s v="https://analytics.zoho.com/open-view/2395394000008136598?ZOHO_CRITERIA=%22Localiza_CL_Poblacion%22.%22Codcom%22%3D6107" u="1"/>
        <s v="https://analytics.zoho.com/open-view/2395394000008137967?ZOHO_CRITERIA=%22Localiza_CL_Poblacion%22.%22Codcom%22%3D6107" u="1"/>
        <s v="https://analytics.zoho.com/open-view/2395394000008153647?ZOHO_CRITERIA=%22Localiza_CL_Poblacion%22.%22Codcom%22%3D6107" u="1"/>
        <s v="https://analytics.zoho.com/open-view/2395394000008155038?ZOHO_CRITERIA=%22Localiza_CL_Poblacion%22.%22Codcom%22%3D6107" u="1"/>
        <s v="https://analytics.zoho.com/open-view/2395394000008156433?ZOHO_CRITERIA=%22Localiza_CL_Poblacion%22.%22Codcom%22%3D6107" u="1"/>
        <s v="https://analytics.zoho.com/open-view/2395394000008157701?ZOHO_CRITERIA=%22Localiza_CL_Poblacion%22.%22Codcom%22%3D6107" u="1"/>
        <s v="https://analytics.zoho.com/open-view/2395394000008132313?ZOHO_CRITERIA=%22Localiza_CL_Poblacion%22.%22Codcom%22%3D6117" u="1"/>
        <s v="https://analytics.zoho.com/open-view/2395394000008134446?ZOHO_CRITERIA=%22Localiza_CL_Poblacion%22.%22Codcom%22%3D6117" u="1"/>
        <s v="https://analytics.zoho.com/open-view/2395394000008136598?ZOHO_CRITERIA=%22Localiza_CL_Poblacion%22.%22Codcom%22%3D6117" u="1"/>
        <s v="https://analytics.zoho.com/open-view/2395394000008137967?ZOHO_CRITERIA=%22Localiza_CL_Poblacion%22.%22Codcom%22%3D6117" u="1"/>
        <s v="https://analytics.zoho.com/open-view/2395394000008153647?ZOHO_CRITERIA=%22Localiza_CL_Poblacion%22.%22Codcom%22%3D6117" u="1"/>
        <s v="https://analytics.zoho.com/open-view/2395394000008155038?ZOHO_CRITERIA=%22Localiza_CL_Poblacion%22.%22Codcom%22%3D6117" u="1"/>
        <s v="https://analytics.zoho.com/open-view/2395394000008156433?ZOHO_CRITERIA=%22Localiza_CL_Poblacion%22.%22Codcom%22%3D6117" u="1"/>
        <s v="https://analytics.zoho.com/open-view/2395394000008157701?ZOHO_CRITERIA=%22Localiza_CL_Poblacion%22.%22Codcom%22%3D6117" u="1"/>
        <s v="https://analytics.zoho.com/open-view/2395394000008132313?ZOHO_CRITERIA=%22Localiza_CL_Poblacion%22.%22Codcom%22%3D1401" u="1"/>
        <s v="https://analytics.zoho.com/open-view/2395394000008134446?ZOHO_CRITERIA=%22Localiza_CL_Poblacion%22.%22Codcom%22%3D1401" u="1"/>
        <s v="https://analytics.zoho.com/open-view/2395394000008136598?ZOHO_CRITERIA=%22Localiza_CL_Poblacion%22.%22Codcom%22%3D1401" u="1"/>
        <s v="https://analytics.zoho.com/open-view/2395394000008137967?ZOHO_CRITERIA=%22Localiza_CL_Poblacion%22.%22Codcom%22%3D1401" u="1"/>
        <s v="https://analytics.zoho.com/open-view/2395394000008153647?ZOHO_CRITERIA=%22Localiza_CL_Poblacion%22.%22Codcom%22%3D1401" u="1"/>
        <s v="https://analytics.zoho.com/open-view/2395394000008155038?ZOHO_CRITERIA=%22Localiza_CL_Poblacion%22.%22Codcom%22%3D1401" u="1"/>
        <s v="https://analytics.zoho.com/open-view/2395394000008156433?ZOHO_CRITERIA=%22Localiza_CL_Poblacion%22.%22Codcom%22%3D1401" u="1"/>
        <s v="https://analytics.zoho.com/open-view/2395394000008157701?ZOHO_CRITERIA=%22Localiza_CL_Poblacion%22.%22Codcom%22%3D1401" u="1"/>
        <s v="https://analytics.zoho.com/open-view/2395394000008132313?ZOHO_CRITERIA=%22Localiza_CL_Poblacion%22.%22Codcom%22%3D8107" u="1"/>
        <s v="https://analytics.zoho.com/open-view/2395394000008134446?ZOHO_CRITERIA=%22Localiza_CL_Poblacion%22.%22Codcom%22%3D8107" u="1"/>
        <s v="https://analytics.zoho.com/open-view/2395394000008136598?ZOHO_CRITERIA=%22Localiza_CL_Poblacion%22.%22Codcom%22%3D8107" u="1"/>
        <s v="https://analytics.zoho.com/open-view/2395394000008137967?ZOHO_CRITERIA=%22Localiza_CL_Poblacion%22.%22Codcom%22%3D8107" u="1"/>
        <s v="https://analytics.zoho.com/open-view/2395394000008153647?ZOHO_CRITERIA=%22Localiza_CL_Poblacion%22.%22Codcom%22%3D8107" u="1"/>
        <s v="https://analytics.zoho.com/open-view/2395394000008155038?ZOHO_CRITERIA=%22Localiza_CL_Poblacion%22.%22Codcom%22%3D8107" u="1"/>
        <s v="https://analytics.zoho.com/open-view/2395394000008156433?ZOHO_CRITERIA=%22Localiza_CL_Poblacion%22.%22Codcom%22%3D8107" u="1"/>
        <s v="https://analytics.zoho.com/open-view/2395394000008157701?ZOHO_CRITERIA=%22Localiza_CL_Poblacion%22.%22Codcom%22%3D8107" u="1"/>
        <s v="https://analytics.zoho.com/open-view/2395394000008132313?ZOHO_CRITERIA=%22Localiza_CL_Poblacion%22.%22Codcom%22%3D5801" u="1"/>
        <s v="https://analytics.zoho.com/open-view/2395394000008134446?ZOHO_CRITERIA=%22Localiza_CL_Poblacion%22.%22Codcom%22%3D5801" u="1"/>
        <s v="https://analytics.zoho.com/open-view/2395394000008136598?ZOHO_CRITERIA=%22Localiza_CL_Poblacion%22.%22Codcom%22%3D5801" u="1"/>
        <s v="https://analytics.zoho.com/open-view/2395394000008137967?ZOHO_CRITERIA=%22Localiza_CL_Poblacion%22.%22Codcom%22%3D5801" u="1"/>
        <s v="https://analytics.zoho.com/open-view/2395394000008153647?ZOHO_CRITERIA=%22Localiza_CL_Poblacion%22.%22Codcom%22%3D5801" u="1"/>
        <s v="https://analytics.zoho.com/open-view/2395394000008155038?ZOHO_CRITERIA=%22Localiza_CL_Poblacion%22.%22Codcom%22%3D5801" u="1"/>
        <s v="https://analytics.zoho.com/open-view/2395394000008156433?ZOHO_CRITERIA=%22Localiza_CL_Poblacion%22.%22Codcom%22%3D5801" u="1"/>
        <s v="https://analytics.zoho.com/open-view/2395394000008157701?ZOHO_CRITERIA=%22Localiza_CL_Poblacion%22.%22Codcom%22%3D5801" u="1"/>
        <s v="https://analytics.zoho.com/open-view/2395394000008132313?ZOHO_CRITERIA=%22Localiza_CL_Poblacion%22.%22Codcom%22%3D2201" u="1"/>
        <s v="https://analytics.zoho.com/open-view/2395394000008134446?ZOHO_CRITERIA=%22Localiza_CL_Poblacion%22.%22Codcom%22%3D2201" u="1"/>
        <s v="https://analytics.zoho.com/open-view/2395394000008136598?ZOHO_CRITERIA=%22Localiza_CL_Poblacion%22.%22Codcom%22%3D2201" u="1"/>
        <s v="https://analytics.zoho.com/open-view/2395394000008137967?ZOHO_CRITERIA=%22Localiza_CL_Poblacion%22.%22Codcom%22%3D2201" u="1"/>
        <s v="https://analytics.zoho.com/open-view/2395394000008153647?ZOHO_CRITERIA=%22Localiza_CL_Poblacion%22.%22Codcom%22%3D2201" u="1"/>
        <s v="https://analytics.zoho.com/open-view/2395394000008155038?ZOHO_CRITERIA=%22Localiza_CL_Poblacion%22.%22Codcom%22%3D2201" u="1"/>
        <s v="https://analytics.zoho.com/open-view/2395394000008156433?ZOHO_CRITERIA=%22Localiza_CL_Poblacion%22.%22Codcom%22%3D2201" u="1"/>
        <s v="https://analytics.zoho.com/open-view/2395394000008157701?ZOHO_CRITERIA=%22Localiza_CL_Poblacion%22.%22Codcom%22%3D2201" u="1"/>
        <s v="https://analytics.zoho.com/open-view/2395394000008154141" u="1"/>
        <s v="https://analytics.zoho.com/open-view/2395394000008132313?ZOHO_CRITERIA=%22Localiza_CL_Poblacion%22.%22Codcom%22%3D7308" u="1"/>
        <s v="https://analytics.zoho.com/open-view/2395394000008134446?ZOHO_CRITERIA=%22Localiza_CL_Poblacion%22.%22Codcom%22%3D7308" u="1"/>
        <s v="https://analytics.zoho.com/open-view/2395394000008136598?ZOHO_CRITERIA=%22Localiza_CL_Poblacion%22.%22Codcom%22%3D7308" u="1"/>
        <s v="https://analytics.zoho.com/open-view/2395394000008137967?ZOHO_CRITERIA=%22Localiza_CL_Poblacion%22.%22Codcom%22%3D7308" u="1"/>
        <s v="https://analytics.zoho.com/open-view/2395394000008153647?ZOHO_CRITERIA=%22Localiza_CL_Poblacion%22.%22Codcom%22%3D7308" u="1"/>
        <s v="https://analytics.zoho.com/open-view/2395394000008155038?ZOHO_CRITERIA=%22Localiza_CL_Poblacion%22.%22Codcom%22%3D7308" u="1"/>
        <s v="https://analytics.zoho.com/open-view/2395394000008156433?ZOHO_CRITERIA=%22Localiza_CL_Poblacion%22.%22Codcom%22%3D7308" u="1"/>
        <s v="https://analytics.zoho.com/open-view/2395394000008157701?ZOHO_CRITERIA=%22Localiza_CL_Poblacion%22.%22Codcom%22%3D7308" u="1"/>
        <s v="https://analytics.zoho.com/open-view/2395394000008132313?ZOHO_CRITERIA=%22Localiza_CL_Poblacion%22.%22Codcom%22%3D6108" u="1"/>
        <s v="https://analytics.zoho.com/open-view/2395394000008134446?ZOHO_CRITERIA=%22Localiza_CL_Poblacion%22.%22Codcom%22%3D6108" u="1"/>
        <s v="https://analytics.zoho.com/open-view/2395394000008136598?ZOHO_CRITERIA=%22Localiza_CL_Poblacion%22.%22Codcom%22%3D6108" u="1"/>
        <s v="https://analytics.zoho.com/open-view/2395394000008137967?ZOHO_CRITERIA=%22Localiza_CL_Poblacion%22.%22Codcom%22%3D6108" u="1"/>
        <s v="https://analytics.zoho.com/open-view/2395394000008153647?ZOHO_CRITERIA=%22Localiza_CL_Poblacion%22.%22Codcom%22%3D6108" u="1"/>
        <s v="https://analytics.zoho.com/open-view/2395394000008155038?ZOHO_CRITERIA=%22Localiza_CL_Poblacion%22.%22Codcom%22%3D6108" u="1"/>
        <s v="https://analytics.zoho.com/open-view/2395394000008156433?ZOHO_CRITERIA=%22Localiza_CL_Poblacion%22.%22Codcom%22%3D6108" u="1"/>
        <s v="https://analytics.zoho.com/open-view/2395394000008157701?ZOHO_CRITERIA=%22Localiza_CL_Poblacion%22.%22Codcom%22%3D6108" u="1"/>
        <s v="https://analytics.zoho.com/open-view/2395394000008117468?ZOHO_CRITERIA=%22Localiza_CL_Poblacion%22.%22Codreg%22%3D2" u="1"/>
        <s v="https://analytics.zoho.com/open-view/2395394000008129784?ZOHO_CRITERIA=%22Localiza_CL_Poblacion%22.%22Codreg%22%3D2" u="1"/>
        <s v="https://analytics.zoho.com/open-view/2395394000008130352?ZOHO_CRITERIA=%22Localiza_CL_Poblacion%22.%22Codreg%22%3D2" u="1"/>
        <s v="https://analytics.zoho.com/open-view/2395394000008131953?ZOHO_CRITERIA=%22Localiza_CL_Poblacion%22.%22Codreg%22%3D2" u="1"/>
        <s v="https://analytics.zoho.com/open-view/2395394000008133573?ZOHO_CRITERIA=%22Localiza_CL_Poblacion%22.%22Codreg%22%3D2" u="1"/>
        <s v="https://analytics.zoho.com/open-view/2395394000008135457?ZOHO_CRITERIA=%22Localiza_CL_Poblacion%22.%22Codreg%22%3D2" u="1"/>
        <s v="https://analytics.zoho.com/open-view/2395394000008137533?ZOHO_CRITERIA=%22Localiza_CL_Poblacion%22.%22Codreg%22%3D2" u="1"/>
        <s v="https://analytics.zoho.com/open-view/2395394000008138671?ZOHO_CRITERIA=%22Localiza_CL_Poblacion%22.%22Codreg%22%3D2" u="1"/>
        <s v="https://analytics.zoho.com/open-view/2395394000008139790?ZOHO_CRITERIA=%22Localiza_CL_Poblacion%22.%22Codreg%22%3D2" u="1"/>
        <s v="https://analytics.zoho.com/open-view/2395394000008140315?ZOHO_CRITERIA=%22Localiza_CL_Poblacion%22.%22Codreg%22%3D2" u="1"/>
        <s v="https://analytics.zoho.com/open-view/2395394000008140789?ZOHO_CRITERIA=%22Localiza_CL_Poblacion%22.%22Codreg%22%3D2" u="1"/>
        <s v="https://analytics.zoho.com/open-view/2395394000008142605?ZOHO_CRITERIA=%22Localiza_CL_Poblacion%22.%22Codreg%22%3D2" u="1"/>
        <s v="https://analytics.zoho.com/open-view/2395394000008142922?ZOHO_CRITERIA=%22Localiza_CL_Poblacion%22.%22Codreg%22%3D2" u="1"/>
        <s v="https://analytics.zoho.com/open-view/2395394000008143873?ZOHO_CRITERIA=%22Localiza_CL_Poblacion%22.%22Codreg%22%3D2" u="1"/>
        <s v="https://analytics.zoho.com/open-view/2395394000008144190?ZOHO_CRITERIA=%22Localiza_CL_Poblacion%22.%22Codreg%22%3D2" u="1"/>
        <s v="https://analytics.zoho.com/open-view/2395394000008154660?ZOHO_CRITERIA=%22Localiza_CL_Poblacion%22.%22Codreg%22%3D2" u="1"/>
        <s v="https://analytics.zoho.com/open-view/2395394000008155426?ZOHO_CRITERIA=%22Localiza_CL_Poblacion%22.%22Codreg%22%3D2" u="1"/>
        <s v="https://analytics.zoho.com/open-view/2395394000008156811?ZOHO_CRITERIA=%22Localiza_CL_Poblacion%22.%22Codreg%22%3D2" u="1"/>
        <s v="https://analytics.zoho.com/open-view/2395394000008158089?ZOHO_CRITERIA=%22Localiza_CL_Poblacion%22.%22Codreg%22%3D2" u="1"/>
        <s v="https://analytics.zoho.com/open-view/2395394000008132313?ZOHO_CRITERIA=%22Localiza_CL_Poblacion%22.%22Codcom%22%3D5401" u="1"/>
        <s v="https://analytics.zoho.com/open-view/2395394000008134446?ZOHO_CRITERIA=%22Localiza_CL_Poblacion%22.%22Codcom%22%3D5401" u="1"/>
        <s v="https://analytics.zoho.com/open-view/2395394000008136598?ZOHO_CRITERIA=%22Localiza_CL_Poblacion%22.%22Codcom%22%3D5401" u="1"/>
        <s v="https://analytics.zoho.com/open-view/2395394000008137967?ZOHO_CRITERIA=%22Localiza_CL_Poblacion%22.%22Codcom%22%3D5401" u="1"/>
        <s v="https://analytics.zoho.com/open-view/2395394000008153647?ZOHO_CRITERIA=%22Localiza_CL_Poblacion%22.%22Codcom%22%3D5401" u="1"/>
        <s v="https://analytics.zoho.com/open-view/2395394000008155038?ZOHO_CRITERIA=%22Localiza_CL_Poblacion%22.%22Codcom%22%3D5401" u="1"/>
        <s v="https://analytics.zoho.com/open-view/2395394000008156433?ZOHO_CRITERIA=%22Localiza_CL_Poblacion%22.%22Codcom%22%3D5401" u="1"/>
        <s v="https://analytics.zoho.com/open-view/2395394000008157701?ZOHO_CRITERIA=%22Localiza_CL_Poblacion%22.%22Codcom%22%3D5401" u="1"/>
        <s v="https://analytics.zoho.com/open-view/2395394000008132313?ZOHO_CRITERIA=%22Localiza_CL_Poblacion%22.%22Codcom%22%3D4201" u="1"/>
        <s v="https://analytics.zoho.com/open-view/2395394000008134446?ZOHO_CRITERIA=%22Localiza_CL_Poblacion%22.%22Codcom%22%3D4201" u="1"/>
        <s v="https://analytics.zoho.com/open-view/2395394000008136598?ZOHO_CRITERIA=%22Localiza_CL_Poblacion%22.%22Codcom%22%3D4201" u="1"/>
        <s v="https://analytics.zoho.com/open-view/2395394000008137967?ZOHO_CRITERIA=%22Localiza_CL_Poblacion%22.%22Codcom%22%3D4201" u="1"/>
        <s v="https://analytics.zoho.com/open-view/2395394000008153647?ZOHO_CRITERIA=%22Localiza_CL_Poblacion%22.%22Codcom%22%3D4201" u="1"/>
        <s v="https://analytics.zoho.com/open-view/2395394000008155038?ZOHO_CRITERIA=%22Localiza_CL_Poblacion%22.%22Codcom%22%3D4201" u="1"/>
        <s v="https://analytics.zoho.com/open-view/2395394000008156433?ZOHO_CRITERIA=%22Localiza_CL_Poblacion%22.%22Codcom%22%3D4201" u="1"/>
        <s v="https://analytics.zoho.com/open-view/2395394000008157701?ZOHO_CRITERIA=%22Localiza_CL_Poblacion%22.%22Codcom%22%3D4201" u="1"/>
        <s v="https://analytics.zoho.com/open-view/2395394000008132313?ZOHO_CRITERIA=%22Localiza_CL_Poblacion%22.%22Codcom%22%3D1402" u="1"/>
        <s v="https://analytics.zoho.com/open-view/2395394000008134446?ZOHO_CRITERIA=%22Localiza_CL_Poblacion%22.%22Codcom%22%3D1402" u="1"/>
        <s v="https://analytics.zoho.com/open-view/2395394000008136598?ZOHO_CRITERIA=%22Localiza_CL_Poblacion%22.%22Codcom%22%3D1402" u="1"/>
        <s v="https://analytics.zoho.com/open-view/2395394000008137967?ZOHO_CRITERIA=%22Localiza_CL_Poblacion%22.%22Codcom%22%3D1402" u="1"/>
        <s v="https://analytics.zoho.com/open-view/2395394000008153647?ZOHO_CRITERIA=%22Localiza_CL_Poblacion%22.%22Codcom%22%3D1402" u="1"/>
        <s v="https://analytics.zoho.com/open-view/2395394000008155038?ZOHO_CRITERIA=%22Localiza_CL_Poblacion%22.%22Codcom%22%3D1402" u="1"/>
        <s v="https://analytics.zoho.com/open-view/2395394000008156433?ZOHO_CRITERIA=%22Localiza_CL_Poblacion%22.%22Codcom%22%3D1402" u="1"/>
        <s v="https://analytics.zoho.com/open-view/2395394000008157701?ZOHO_CRITERIA=%22Localiza_CL_Poblacion%22.%22Codcom%22%3D1402" u="1"/>
        <s v="https://analytics.zoho.com/open-view/2395394000008132313?ZOHO_CRITERIA=%22Localiza_CL_Poblacion%22.%22Codcom%22%3D8108" u="1"/>
        <s v="https://analytics.zoho.com/open-view/2395394000008134446?ZOHO_CRITERIA=%22Localiza_CL_Poblacion%22.%22Codcom%22%3D8108" u="1"/>
        <s v="https://analytics.zoho.com/open-view/2395394000008136598?ZOHO_CRITERIA=%22Localiza_CL_Poblacion%22.%22Codcom%22%3D8108" u="1"/>
        <s v="https://analytics.zoho.com/open-view/2395394000008137967?ZOHO_CRITERIA=%22Localiza_CL_Poblacion%22.%22Codcom%22%3D8108" u="1"/>
        <s v="https://analytics.zoho.com/open-view/2395394000008153647?ZOHO_CRITERIA=%22Localiza_CL_Poblacion%22.%22Codcom%22%3D8108" u="1"/>
        <s v="https://analytics.zoho.com/open-view/2395394000008155038?ZOHO_CRITERIA=%22Localiza_CL_Poblacion%22.%22Codcom%22%3D8108" u="1"/>
        <s v="https://analytics.zoho.com/open-view/2395394000008156433?ZOHO_CRITERIA=%22Localiza_CL_Poblacion%22.%22Codcom%22%3D8108" u="1"/>
        <s v="https://analytics.zoho.com/open-view/2395394000008157701?ZOHO_CRITERIA=%22Localiza_CL_Poblacion%22.%22Codcom%22%3D8108" u="1"/>
        <s v="https://analytics.zoho.com/open-view/2395394000008140789" u="1"/>
        <s v="https://analytics.zoho.com/open-view/2395394000008117468?ZOHO_CRITERIA=%22Localiza_CL_Poblacion%22.%22Codreg%22%3D16" u="1"/>
        <s v="https://analytics.zoho.com/open-view/2395394000008129784?ZOHO_CRITERIA=%22Localiza_CL_Poblacion%22.%22Codreg%22%3D16" u="1"/>
        <s v="https://analytics.zoho.com/open-view/2395394000008130352?ZOHO_CRITERIA=%22Localiza_CL_Poblacion%22.%22Codreg%22%3D16" u="1"/>
        <s v="https://analytics.zoho.com/open-view/2395394000008131953?ZOHO_CRITERIA=%22Localiza_CL_Poblacion%22.%22Codreg%22%3D16" u="1"/>
        <s v="https://analytics.zoho.com/open-view/2395394000008133573?ZOHO_CRITERIA=%22Localiza_CL_Poblacion%22.%22Codreg%22%3D16" u="1"/>
        <s v="https://analytics.zoho.com/open-view/2395394000008135457?ZOHO_CRITERIA=%22Localiza_CL_Poblacion%22.%22Codreg%22%3D16" u="1"/>
        <s v="https://analytics.zoho.com/open-view/2395394000008137533?ZOHO_CRITERIA=%22Localiza_CL_Poblacion%22.%22Codreg%22%3D16" u="1"/>
        <s v="https://analytics.zoho.com/open-view/2395394000008138671?ZOHO_CRITERIA=%22Localiza_CL_Poblacion%22.%22Codreg%22%3D16" u="1"/>
        <s v="https://analytics.zoho.com/open-view/2395394000008139790?ZOHO_CRITERIA=%22Localiza_CL_Poblacion%22.%22Codreg%22%3D16" u="1"/>
        <s v="https://analytics.zoho.com/open-view/2395394000008140315?ZOHO_CRITERIA=%22Localiza_CL_Poblacion%22.%22Codreg%22%3D16" u="1"/>
        <s v="https://analytics.zoho.com/open-view/2395394000008140789?ZOHO_CRITERIA=%22Localiza_CL_Poblacion%22.%22Codreg%22%3D16" u="1"/>
        <s v="https://analytics.zoho.com/open-view/2395394000008142605?ZOHO_CRITERIA=%22Localiza_CL_Poblacion%22.%22Codreg%22%3D16" u="1"/>
        <s v="https://analytics.zoho.com/open-view/2395394000008142922?ZOHO_CRITERIA=%22Localiza_CL_Poblacion%22.%22Codreg%22%3D16" u="1"/>
        <s v="https://analytics.zoho.com/open-view/2395394000008143873?ZOHO_CRITERIA=%22Localiza_CL_Poblacion%22.%22Codreg%22%3D16" u="1"/>
        <s v="https://analytics.zoho.com/open-view/2395394000008144190?ZOHO_CRITERIA=%22Localiza_CL_Poblacion%22.%22Codreg%22%3D16" u="1"/>
        <s v="https://analytics.zoho.com/open-view/2395394000008154660?ZOHO_CRITERIA=%22Localiza_CL_Poblacion%22.%22Codreg%22%3D16" u="1"/>
        <s v="https://analytics.zoho.com/open-view/2395394000008155426?ZOHO_CRITERIA=%22Localiza_CL_Poblacion%22.%22Codreg%22%3D16" u="1"/>
        <s v="https://analytics.zoho.com/open-view/2395394000008156811?ZOHO_CRITERIA=%22Localiza_CL_Poblacion%22.%22Codreg%22%3D16" u="1"/>
        <s v="https://analytics.zoho.com/open-view/2395394000008158089?ZOHO_CRITERIA=%22Localiza_CL_Poblacion%22.%22Codreg%22%3D16" u="1"/>
        <s v="https://analytics.zoho.com/open-view/2395394000008117468?ZOHO_CRITERIA=%22Localiza_CL_Poblacion%22.%22Codreg%22%3D4" u="1"/>
        <s v="https://analytics.zoho.com/open-view/2395394000008129784?ZOHO_CRITERIA=%22Localiza_CL_Poblacion%22.%22Codreg%22%3D4" u="1"/>
        <s v="https://analytics.zoho.com/open-view/2395394000008130352?ZOHO_CRITERIA=%22Localiza_CL_Poblacion%22.%22Codreg%22%3D4" u="1"/>
        <s v="https://analytics.zoho.com/open-view/2395394000008131953?ZOHO_CRITERIA=%22Localiza_CL_Poblacion%22.%22Codreg%22%3D4" u="1"/>
        <s v="https://analytics.zoho.com/open-view/2395394000008133573?ZOHO_CRITERIA=%22Localiza_CL_Poblacion%22.%22Codreg%22%3D4" u="1"/>
        <s v="https://analytics.zoho.com/open-view/2395394000008135457?ZOHO_CRITERIA=%22Localiza_CL_Poblacion%22.%22Codreg%22%3D4" u="1"/>
        <s v="https://analytics.zoho.com/open-view/2395394000008137533?ZOHO_CRITERIA=%22Localiza_CL_Poblacion%22.%22Codreg%22%3D4" u="1"/>
        <s v="https://analytics.zoho.com/open-view/2395394000008138671?ZOHO_CRITERIA=%22Localiza_CL_Poblacion%22.%22Codreg%22%3D4" u="1"/>
        <s v="https://analytics.zoho.com/open-view/2395394000008139790?ZOHO_CRITERIA=%22Localiza_CL_Poblacion%22.%22Codreg%22%3D4" u="1"/>
        <s v="https://analytics.zoho.com/open-view/2395394000008140315?ZOHO_CRITERIA=%22Localiza_CL_Poblacion%22.%22Codreg%22%3D4" u="1"/>
        <s v="https://analytics.zoho.com/open-view/2395394000008140789?ZOHO_CRITERIA=%22Localiza_CL_Poblacion%22.%22Codreg%22%3D4" u="1"/>
        <s v="https://analytics.zoho.com/open-view/2395394000008142605?ZOHO_CRITERIA=%22Localiza_CL_Poblacion%22.%22Codreg%22%3D4" u="1"/>
        <s v="https://analytics.zoho.com/open-view/2395394000008142922?ZOHO_CRITERIA=%22Localiza_CL_Poblacion%22.%22Codreg%22%3D4" u="1"/>
        <s v="https://analytics.zoho.com/open-view/2395394000008143873?ZOHO_CRITERIA=%22Localiza_CL_Poblacion%22.%22Codreg%22%3D4" u="1"/>
        <s v="https://analytics.zoho.com/open-view/2395394000008144190?ZOHO_CRITERIA=%22Localiza_CL_Poblacion%22.%22Codreg%22%3D4" u="1"/>
        <s v="https://analytics.zoho.com/open-view/2395394000008154660?ZOHO_CRITERIA=%22Localiza_CL_Poblacion%22.%22Codreg%22%3D4" u="1"/>
        <s v="https://analytics.zoho.com/open-view/2395394000008155426?ZOHO_CRITERIA=%22Localiza_CL_Poblacion%22.%22Codreg%22%3D4" u="1"/>
        <s v="https://analytics.zoho.com/open-view/2395394000008156811?ZOHO_CRITERIA=%22Localiza_CL_Poblacion%22.%22Codreg%22%3D4" u="1"/>
        <s v="https://analytics.zoho.com/open-view/2395394000008158089?ZOHO_CRITERIA=%22Localiza_CL_Poblacion%22.%22Codreg%22%3D4" u="1"/>
        <s v="https://analytics.zoho.com/open-view/2395394000008132313?ZOHO_CRITERIA=%22Localiza_CL_Poblacion%22.%22Codcom%22%3D5802" u="1"/>
        <s v="https://analytics.zoho.com/open-view/2395394000008132313?ZOHO_CRITERIA=%22Localiza_CL_Poblacion%22.%22Codcom%22%3D7401" u="1"/>
        <s v="https://analytics.zoho.com/open-view/2395394000008134446?ZOHO_CRITERIA=%22Localiza_CL_Poblacion%22.%22Codcom%22%3D5802" u="1"/>
        <s v="https://analytics.zoho.com/open-view/2395394000008134446?ZOHO_CRITERIA=%22Localiza_CL_Poblacion%22.%22Codcom%22%3D7401" u="1"/>
        <s v="https://analytics.zoho.com/open-view/2395394000008136598?ZOHO_CRITERIA=%22Localiza_CL_Poblacion%22.%22Codcom%22%3D5802" u="1"/>
        <s v="https://analytics.zoho.com/open-view/2395394000008136598?ZOHO_CRITERIA=%22Localiza_CL_Poblacion%22.%22Codcom%22%3D7401" u="1"/>
        <s v="https://analytics.zoho.com/open-view/2395394000008137967?ZOHO_CRITERIA=%22Localiza_CL_Poblacion%22.%22Codcom%22%3D5802" u="1"/>
        <s v="https://analytics.zoho.com/open-view/2395394000008137967?ZOHO_CRITERIA=%22Localiza_CL_Poblacion%22.%22Codcom%22%3D7401" u="1"/>
        <s v="https://analytics.zoho.com/open-view/2395394000008153647?ZOHO_CRITERIA=%22Localiza_CL_Poblacion%22.%22Codcom%22%3D5802" u="1"/>
        <s v="https://analytics.zoho.com/open-view/2395394000008153647?ZOHO_CRITERIA=%22Localiza_CL_Poblacion%22.%22Codcom%22%3D7401" u="1"/>
        <s v="https://analytics.zoho.com/open-view/2395394000008155038?ZOHO_CRITERIA=%22Localiza_CL_Poblacion%22.%22Codcom%22%3D5802" u="1"/>
        <s v="https://analytics.zoho.com/open-view/2395394000008155038?ZOHO_CRITERIA=%22Localiza_CL_Poblacion%22.%22Codcom%22%3D7401" u="1"/>
        <s v="https://analytics.zoho.com/open-view/2395394000008156433?ZOHO_CRITERIA=%22Localiza_CL_Poblacion%22.%22Codcom%22%3D5802" u="1"/>
        <s v="https://analytics.zoho.com/open-view/2395394000008156433?ZOHO_CRITERIA=%22Localiza_CL_Poblacion%22.%22Codcom%22%3D7401" u="1"/>
        <s v="https://analytics.zoho.com/open-view/2395394000008157701?ZOHO_CRITERIA=%22Localiza_CL_Poblacion%22.%22Codcom%22%3D5802" u="1"/>
        <s v="https://analytics.zoho.com/open-view/2395394000008157701?ZOHO_CRITERIA=%22Localiza_CL_Poblacion%22.%22Codcom%22%3D7401" u="1"/>
        <s v="https://analytics.zoho.com/open-view/2395394000008132313?ZOHO_CRITERIA=%22Localiza_CL_Poblacion%22.%22Codcom%22%3D6201" u="1"/>
        <s v="https://analytics.zoho.com/open-view/2395394000008134446?ZOHO_CRITERIA=%22Localiza_CL_Poblacion%22.%22Codcom%22%3D6201" u="1"/>
        <s v="https://analytics.zoho.com/open-view/2395394000008136598?ZOHO_CRITERIA=%22Localiza_CL_Poblacion%22.%22Codcom%22%3D6201" u="1"/>
        <s v="https://analytics.zoho.com/open-view/2395394000008137967?ZOHO_CRITERIA=%22Localiza_CL_Poblacion%22.%22Codcom%22%3D6201" u="1"/>
        <s v="https://analytics.zoho.com/open-view/2395394000008153647?ZOHO_CRITERIA=%22Localiza_CL_Poblacion%22.%22Codcom%22%3D6201" u="1"/>
        <s v="https://analytics.zoho.com/open-view/2395394000008155038?ZOHO_CRITERIA=%22Localiza_CL_Poblacion%22.%22Codcom%22%3D6201" u="1"/>
        <s v="https://analytics.zoho.com/open-view/2395394000008156433?ZOHO_CRITERIA=%22Localiza_CL_Poblacion%22.%22Codcom%22%3D6201" u="1"/>
        <s v="https://analytics.zoho.com/open-view/2395394000008157701?ZOHO_CRITERIA=%22Localiza_CL_Poblacion%22.%22Codcom%22%3D6201" u="1"/>
        <s v="https://analytics.zoho.com/open-view/2395394000008132313?ZOHO_CRITERIA=%22Localiza_CL_Poblacion%22.%22Codcom%22%3D2202" u="1"/>
        <s v="https://analytics.zoho.com/open-view/2395394000008134446?ZOHO_CRITERIA=%22Localiza_CL_Poblacion%22.%22Codcom%22%3D2202" u="1"/>
        <s v="https://analytics.zoho.com/open-view/2395394000008136598?ZOHO_CRITERIA=%22Localiza_CL_Poblacion%22.%22Codcom%22%3D2202" u="1"/>
        <s v="https://analytics.zoho.com/open-view/2395394000008137967?ZOHO_CRITERIA=%22Localiza_CL_Poblacion%22.%22Codcom%22%3D2202" u="1"/>
        <s v="https://analytics.zoho.com/open-view/2395394000008153647?ZOHO_CRITERIA=%22Localiza_CL_Poblacion%22.%22Codcom%22%3D2202" u="1"/>
        <s v="https://analytics.zoho.com/open-view/2395394000008155038?ZOHO_CRITERIA=%22Localiza_CL_Poblacion%22.%22Codcom%22%3D2202" u="1"/>
        <s v="https://analytics.zoho.com/open-view/2395394000008156433?ZOHO_CRITERIA=%22Localiza_CL_Poblacion%22.%22Codcom%22%3D2202" u="1"/>
        <s v="https://analytics.zoho.com/open-view/2395394000008157701?ZOHO_CRITERIA=%22Localiza_CL_Poblacion%22.%22Codcom%22%3D2202" u="1"/>
        <s v="https://analytics.zoho.com/open-view/2395394000008132313?ZOHO_CRITERIA=%22Localiza_CL_Poblacion%22.%22Codcom%22%3D7309" u="1"/>
        <s v="https://analytics.zoho.com/open-view/2395394000008134446?ZOHO_CRITERIA=%22Localiza_CL_Poblacion%22.%22Codcom%22%3D7309" u="1"/>
        <s v="https://analytics.zoho.com/open-view/2395394000008136598?ZOHO_CRITERIA=%22Localiza_CL_Poblacion%22.%22Codcom%22%3D7309" u="1"/>
        <s v="https://analytics.zoho.com/open-view/2395394000008137967?ZOHO_CRITERIA=%22Localiza_CL_Poblacion%22.%22Codcom%22%3D7309" u="1"/>
        <s v="https://analytics.zoho.com/open-view/2395394000008153647?ZOHO_CRITERIA=%22Localiza_CL_Poblacion%22.%22Codcom%22%3D7309" u="1"/>
        <s v="https://analytics.zoho.com/open-view/2395394000008155038?ZOHO_CRITERIA=%22Localiza_CL_Poblacion%22.%22Codcom%22%3D7309" u="1"/>
        <s v="https://analytics.zoho.com/open-view/2395394000008156433?ZOHO_CRITERIA=%22Localiza_CL_Poblacion%22.%22Codcom%22%3D7309" u="1"/>
        <s v="https://analytics.zoho.com/open-view/2395394000008157701?ZOHO_CRITERIA=%22Localiza_CL_Poblacion%22.%22Codcom%22%3D7309" u="1"/>
        <s v="https://analytics.zoho.com/open-view/2395394000008132313?ZOHO_CRITERIA=%22Localiza_CL_Poblacion%22.%22Codcom%22%3D6109" u="1"/>
        <s v="https://analytics.zoho.com/open-view/2395394000008134446?ZOHO_CRITERIA=%22Localiza_CL_Poblacion%22.%22Codcom%22%3D6109" u="1"/>
        <s v="https://analytics.zoho.com/open-view/2395394000008136598?ZOHO_CRITERIA=%22Localiza_CL_Poblacion%22.%22Codcom%22%3D6109" u="1"/>
        <s v="https://analytics.zoho.com/open-view/2395394000008137967?ZOHO_CRITERIA=%22Localiza_CL_Poblacion%22.%22Codcom%22%3D6109" u="1"/>
        <s v="https://analytics.zoho.com/open-view/2395394000008153647?ZOHO_CRITERIA=%22Localiza_CL_Poblacion%22.%22Codcom%22%3D6109" u="1"/>
        <s v="https://analytics.zoho.com/open-view/2395394000008155038?ZOHO_CRITERIA=%22Localiza_CL_Poblacion%22.%22Codcom%22%3D6109" u="1"/>
        <s v="https://analytics.zoho.com/open-view/2395394000008156433?ZOHO_CRITERIA=%22Localiza_CL_Poblacion%22.%22Codcom%22%3D6109" u="1"/>
        <s v="https://analytics.zoho.com/open-view/2395394000008157701?ZOHO_CRITERIA=%22Localiza_CL_Poblacion%22.%22Codcom%22%3D6109" u="1"/>
        <s v="https://analytics.zoho.com/open-view/2395394000008117468?ZOHO_CRITERIA=%22Localiza_CL_Poblacion%22.%22Codreg%22%3D6" u="1"/>
        <s v="https://analytics.zoho.com/open-view/2395394000008129784?ZOHO_CRITERIA=%22Localiza_CL_Poblacion%22.%22Codreg%22%3D6" u="1"/>
        <s v="https://analytics.zoho.com/open-view/2395394000008130352?ZOHO_CRITERIA=%22Localiza_CL_Poblacion%22.%22Codreg%22%3D6" u="1"/>
        <s v="https://analytics.zoho.com/open-view/2395394000008131953?ZOHO_CRITERIA=%22Localiza_CL_Poblacion%22.%22Codreg%22%3D6" u="1"/>
        <s v="https://analytics.zoho.com/open-view/2395394000008133573?ZOHO_CRITERIA=%22Localiza_CL_Poblacion%22.%22Codreg%22%3D6" u="1"/>
        <s v="https://analytics.zoho.com/open-view/2395394000008135457?ZOHO_CRITERIA=%22Localiza_CL_Poblacion%22.%22Codreg%22%3D6" u="1"/>
        <s v="https://analytics.zoho.com/open-view/2395394000008137533?ZOHO_CRITERIA=%22Localiza_CL_Poblacion%22.%22Codreg%22%3D6" u="1"/>
        <s v="https://analytics.zoho.com/open-view/2395394000008138671?ZOHO_CRITERIA=%22Localiza_CL_Poblacion%22.%22Codreg%22%3D6" u="1"/>
        <s v="https://analytics.zoho.com/open-view/2395394000008139790?ZOHO_CRITERIA=%22Localiza_CL_Poblacion%22.%22Codreg%22%3D6" u="1"/>
        <s v="https://analytics.zoho.com/open-view/2395394000008140315?ZOHO_CRITERIA=%22Localiza_CL_Poblacion%22.%22Codreg%22%3D6" u="1"/>
        <s v="https://analytics.zoho.com/open-view/2395394000008140789?ZOHO_CRITERIA=%22Localiza_CL_Poblacion%22.%22Codreg%22%3D6" u="1"/>
        <s v="https://analytics.zoho.com/open-view/2395394000008142605?ZOHO_CRITERIA=%22Localiza_CL_Poblacion%22.%22Codreg%22%3D6" u="1"/>
        <s v="https://analytics.zoho.com/open-view/2395394000008142922?ZOHO_CRITERIA=%22Localiza_CL_Poblacion%22.%22Codreg%22%3D6" u="1"/>
        <s v="https://analytics.zoho.com/open-view/2395394000008143873?ZOHO_CRITERIA=%22Localiza_CL_Poblacion%22.%22Codreg%22%3D6" u="1"/>
        <s v="https://analytics.zoho.com/open-view/2395394000008144190?ZOHO_CRITERIA=%22Localiza_CL_Poblacion%22.%22Codreg%22%3D6" u="1"/>
        <s v="https://analytics.zoho.com/open-view/2395394000008154660?ZOHO_CRITERIA=%22Localiza_CL_Poblacion%22.%22Codreg%22%3D6" u="1"/>
        <s v="https://analytics.zoho.com/open-view/2395394000008155426?ZOHO_CRITERIA=%22Localiza_CL_Poblacion%22.%22Codreg%22%3D6" u="1"/>
        <s v="https://analytics.zoho.com/open-view/2395394000008156811?ZOHO_CRITERIA=%22Localiza_CL_Poblacion%22.%22Codreg%22%3D6" u="1"/>
        <s v="https://analytics.zoho.com/open-view/2395394000008158089?ZOHO_CRITERIA=%22Localiza_CL_Poblacion%22.%22Codreg%22%3D6" u="1"/>
        <s v="https://analytics.zoho.com/open-view/2395394000008117468?ZOHO_CRITERIA=%22Localiza_CL_Poblacion%22.%22Codreg%22%3D12" u="1"/>
        <s v="https://analytics.zoho.com/open-view/2395394000008129784?ZOHO_CRITERIA=%22Localiza_CL_Poblacion%22.%22Codreg%22%3D12" u="1"/>
        <s v="https://analytics.zoho.com/open-view/2395394000008130352?ZOHO_CRITERIA=%22Localiza_CL_Poblacion%22.%22Codreg%22%3D12" u="1"/>
        <s v="https://analytics.zoho.com/open-view/2395394000008131953?ZOHO_CRITERIA=%22Localiza_CL_Poblacion%22.%22Codreg%22%3D12" u="1"/>
        <s v="https://analytics.zoho.com/open-view/2395394000008133573?ZOHO_CRITERIA=%22Localiza_CL_Poblacion%22.%22Codreg%22%3D12" u="1"/>
        <s v="https://analytics.zoho.com/open-view/2395394000008135457?ZOHO_CRITERIA=%22Localiza_CL_Poblacion%22.%22Codreg%22%3D12" u="1"/>
        <s v="https://analytics.zoho.com/open-view/2395394000008137533?ZOHO_CRITERIA=%22Localiza_CL_Poblacion%22.%22Codreg%22%3D12" u="1"/>
        <s v="https://analytics.zoho.com/open-view/2395394000008138671?ZOHO_CRITERIA=%22Localiza_CL_Poblacion%22.%22Codreg%22%3D12" u="1"/>
        <s v="https://analytics.zoho.com/open-view/2395394000008139790?ZOHO_CRITERIA=%22Localiza_CL_Poblacion%22.%22Codreg%22%3D12" u="1"/>
        <s v="https://analytics.zoho.com/open-view/2395394000008140315?ZOHO_CRITERIA=%22Localiza_CL_Poblacion%22.%22Codreg%22%3D12" u="1"/>
        <s v="https://analytics.zoho.com/open-view/2395394000008140789?ZOHO_CRITERIA=%22Localiza_CL_Poblacion%22.%22Codreg%22%3D12" u="1"/>
        <s v="https://analytics.zoho.com/open-view/2395394000008142605?ZOHO_CRITERIA=%22Localiza_CL_Poblacion%22.%22Codreg%22%3D12" u="1"/>
        <s v="https://analytics.zoho.com/open-view/2395394000008142922?ZOHO_CRITERIA=%22Localiza_CL_Poblacion%22.%22Codreg%22%3D12" u="1"/>
        <s v="https://analytics.zoho.com/open-view/2395394000008143873?ZOHO_CRITERIA=%22Localiza_CL_Poblacion%22.%22Codreg%22%3D12" u="1"/>
        <s v="https://analytics.zoho.com/open-view/2395394000008144190?ZOHO_CRITERIA=%22Localiza_CL_Poblacion%22.%22Codreg%22%3D12" u="1"/>
        <s v="https://analytics.zoho.com/open-view/2395394000008154660?ZOHO_CRITERIA=%22Localiza_CL_Poblacion%22.%22Codreg%22%3D12" u="1"/>
        <s v="https://analytics.zoho.com/open-view/2395394000008155426?ZOHO_CRITERIA=%22Localiza_CL_Poblacion%22.%22Codreg%22%3D12" u="1"/>
        <s v="https://analytics.zoho.com/open-view/2395394000008156811?ZOHO_CRITERIA=%22Localiza_CL_Poblacion%22.%22Codreg%22%3D12" u="1"/>
        <s v="https://analytics.zoho.com/open-view/2395394000008158089?ZOHO_CRITERIA=%22Localiza_CL_Poblacion%22.%22Codreg%22%3D12" u="1"/>
        <s v="https://analytics.zoho.com/open-view/2395394000008132313?ZOHO_CRITERIA=%22Localiza_CL_Poblacion%22.%22Codcom%22%3D8201" u="1"/>
        <s v="https://analytics.zoho.com/open-view/2395394000008134446?ZOHO_CRITERIA=%22Localiza_CL_Poblacion%22.%22Codcom%22%3D8201" u="1"/>
        <s v="https://analytics.zoho.com/open-view/2395394000008136598?ZOHO_CRITERIA=%22Localiza_CL_Poblacion%22.%22Codcom%22%3D8201" u="1"/>
        <s v="https://analytics.zoho.com/open-view/2395394000008137967?ZOHO_CRITERIA=%22Localiza_CL_Poblacion%22.%22Codcom%22%3D8201" u="1"/>
        <s v="https://analytics.zoho.com/open-view/2395394000008153647?ZOHO_CRITERIA=%22Localiza_CL_Poblacion%22.%22Codcom%22%3D8201" u="1"/>
        <s v="https://analytics.zoho.com/open-view/2395394000008155038?ZOHO_CRITERIA=%22Localiza_CL_Poblacion%22.%22Codcom%22%3D8201" u="1"/>
        <s v="https://analytics.zoho.com/open-view/2395394000008156433?ZOHO_CRITERIA=%22Localiza_CL_Poblacion%22.%22Codcom%22%3D8201" u="1"/>
        <s v="https://analytics.zoho.com/open-view/2395394000008157701?ZOHO_CRITERIA=%22Localiza_CL_Poblacion%22.%22Codcom%22%3D8201" u="1"/>
        <s v="https://analytics.zoho.com/open-view/2395394000008132313?ZOHO_CRITERIA=%22Localiza_CL_Poblacion%22.%22Codcom%22%3D5402" u="1"/>
        <s v="https://analytics.zoho.com/open-view/2395394000008134446?ZOHO_CRITERIA=%22Localiza_CL_Poblacion%22.%22Codcom%22%3D5402" u="1"/>
        <s v="https://analytics.zoho.com/open-view/2395394000008136598?ZOHO_CRITERIA=%22Localiza_CL_Poblacion%22.%22Codcom%22%3D5402" u="1"/>
        <s v="https://analytics.zoho.com/open-view/2395394000008137967?ZOHO_CRITERIA=%22Localiza_CL_Poblacion%22.%22Codcom%22%3D5402" u="1"/>
        <s v="https://analytics.zoho.com/open-view/2395394000008153647?ZOHO_CRITERIA=%22Localiza_CL_Poblacion%22.%22Codcom%22%3D5402" u="1"/>
        <s v="https://analytics.zoho.com/open-view/2395394000008155038?ZOHO_CRITERIA=%22Localiza_CL_Poblacion%22.%22Codcom%22%3D5402" u="1"/>
        <s v="https://analytics.zoho.com/open-view/2395394000008156433?ZOHO_CRITERIA=%22Localiza_CL_Poblacion%22.%22Codcom%22%3D5402" u="1"/>
        <s v="https://analytics.zoho.com/open-view/2395394000008157701?ZOHO_CRITERIA=%22Localiza_CL_Poblacion%22.%22Codcom%22%3D5402" u="1"/>
        <s v="https://analytics.zoho.com/open-view/2395394000008132313?ZOHO_CRITERIA=%22Localiza_CL_Poblacion%22.%22Codcom%22%3D4202" u="1"/>
        <s v="https://analytics.zoho.com/open-view/2395394000008134446?ZOHO_CRITERIA=%22Localiza_CL_Poblacion%22.%22Codcom%22%3D4202" u="1"/>
        <s v="https://analytics.zoho.com/open-view/2395394000008136598?ZOHO_CRITERIA=%22Localiza_CL_Poblacion%22.%22Codcom%22%3D4202" u="1"/>
        <s v="https://analytics.zoho.com/open-view/2395394000008137967?ZOHO_CRITERIA=%22Localiza_CL_Poblacion%22.%22Codcom%22%3D4202" u="1"/>
        <s v="https://analytics.zoho.com/open-view/2395394000008153647?ZOHO_CRITERIA=%22Localiza_CL_Poblacion%22.%22Codcom%22%3D4202" u="1"/>
        <s v="https://analytics.zoho.com/open-view/2395394000008155038?ZOHO_CRITERIA=%22Localiza_CL_Poblacion%22.%22Codcom%22%3D4202" u="1"/>
        <s v="https://analytics.zoho.com/open-view/2395394000008156433?ZOHO_CRITERIA=%22Localiza_CL_Poblacion%22.%22Codcom%22%3D4202" u="1"/>
        <s v="https://analytics.zoho.com/open-view/2395394000008157701?ZOHO_CRITERIA=%22Localiza_CL_Poblacion%22.%22Codcom%22%3D4202" u="1"/>
        <s v="https://analytics.zoho.com/open-view/2395394000008132313?ZOHO_CRITERIA=%22Localiza_CL_Poblacion%22.%22Codcom%22%3D1403" u="1"/>
        <s v="https://analytics.zoho.com/open-view/2395394000008134446?ZOHO_CRITERIA=%22Localiza_CL_Poblacion%22.%22Codcom%22%3D1403" u="1"/>
        <s v="https://analytics.zoho.com/open-view/2395394000008136598?ZOHO_CRITERIA=%22Localiza_CL_Poblacion%22.%22Codcom%22%3D1403" u="1"/>
        <s v="https://analytics.zoho.com/open-view/2395394000008137967?ZOHO_CRITERIA=%22Localiza_CL_Poblacion%22.%22Codcom%22%3D1403" u="1"/>
        <s v="https://analytics.zoho.com/open-view/2395394000008153647?ZOHO_CRITERIA=%22Localiza_CL_Poblacion%22.%22Codcom%22%3D1403" u="1"/>
        <s v="https://analytics.zoho.com/open-view/2395394000008155038?ZOHO_CRITERIA=%22Localiza_CL_Poblacion%22.%22Codcom%22%3D1403" u="1"/>
        <s v="https://analytics.zoho.com/open-view/2395394000008156433?ZOHO_CRITERIA=%22Localiza_CL_Poblacion%22.%22Codcom%22%3D1403" u="1"/>
        <s v="https://analytics.zoho.com/open-view/2395394000008157701?ZOHO_CRITERIA=%22Localiza_CL_Poblacion%22.%22Codcom%22%3D1403" u="1"/>
        <s v="https://analytics.zoho.com/open-view/2395394000008132313?ZOHO_CRITERIA=%22Localiza_CL_Poblacion%22.%22Codcom%22%3D8109" u="1"/>
        <s v="https://analytics.zoho.com/open-view/2395394000008134446?ZOHO_CRITERIA=%22Localiza_CL_Poblacion%22.%22Codcom%22%3D8109" u="1"/>
        <s v="https://analytics.zoho.com/open-view/2395394000008136598?ZOHO_CRITERIA=%22Localiza_CL_Poblacion%22.%22Codcom%22%3D8109" u="1"/>
        <s v="https://analytics.zoho.com/open-view/2395394000008137967?ZOHO_CRITERIA=%22Localiza_CL_Poblacion%22.%22Codcom%22%3D8109" u="1"/>
        <s v="https://analytics.zoho.com/open-view/2395394000008153647?ZOHO_CRITERIA=%22Localiza_CL_Poblacion%22.%22Codcom%22%3D8109" u="1"/>
        <s v="https://analytics.zoho.com/open-view/2395394000008155038?ZOHO_CRITERIA=%22Localiza_CL_Poblacion%22.%22Codcom%22%3D8109" u="1"/>
        <s v="https://analytics.zoho.com/open-view/2395394000008156433?ZOHO_CRITERIA=%22Localiza_CL_Poblacion%22.%22Codcom%22%3D8109" u="1"/>
        <s v="https://analytics.zoho.com/open-view/2395394000008157701?ZOHO_CRITERIA=%22Localiza_CL_Poblacion%22.%22Codcom%22%3D8109" u="1"/>
        <s v="https://analytics.zoho.com/open-view/2395394000008117468?ZOHO_CRITERIA=%22Localiza_CL_Poblacion%22.%22Codreg%22%3D8" u="1"/>
        <s v="https://analytics.zoho.com/open-view/2395394000008129784?ZOHO_CRITERIA=%22Localiza_CL_Poblacion%22.%22Codreg%22%3D8" u="1"/>
        <s v="https://analytics.zoho.com/open-view/2395394000008130352?ZOHO_CRITERIA=%22Localiza_CL_Poblacion%22.%22Codreg%22%3D8" u="1"/>
        <s v="https://analytics.zoho.com/open-view/2395394000008131953?ZOHO_CRITERIA=%22Localiza_CL_Poblacion%22.%22Codreg%22%3D8" u="1"/>
        <s v="https://analytics.zoho.com/open-view/2395394000008133573?ZOHO_CRITERIA=%22Localiza_CL_Poblacion%22.%22Codreg%22%3D8" u="1"/>
        <s v="https://analytics.zoho.com/open-view/2395394000008135457?ZOHO_CRITERIA=%22Localiza_CL_Poblacion%22.%22Codreg%22%3D8" u="1"/>
        <s v="https://analytics.zoho.com/open-view/2395394000008137533?ZOHO_CRITERIA=%22Localiza_CL_Poblacion%22.%22Codreg%22%3D8" u="1"/>
        <s v="https://analytics.zoho.com/open-view/2395394000008138671?ZOHO_CRITERIA=%22Localiza_CL_Poblacion%22.%22Codreg%22%3D8" u="1"/>
        <s v="https://analytics.zoho.com/open-view/2395394000008139790?ZOHO_CRITERIA=%22Localiza_CL_Poblacion%22.%22Codreg%22%3D8" u="1"/>
        <s v="https://analytics.zoho.com/open-view/2395394000008140315?ZOHO_CRITERIA=%22Localiza_CL_Poblacion%22.%22Codreg%22%3D8" u="1"/>
        <s v="https://analytics.zoho.com/open-view/2395394000008140789?ZOHO_CRITERIA=%22Localiza_CL_Poblacion%22.%22Codreg%22%3D8" u="1"/>
        <s v="https://analytics.zoho.com/open-view/2395394000008142605?ZOHO_CRITERIA=%22Localiza_CL_Poblacion%22.%22Codreg%22%3D8" u="1"/>
        <s v="https://analytics.zoho.com/open-view/2395394000008142922?ZOHO_CRITERIA=%22Localiza_CL_Poblacion%22.%22Codreg%22%3D8" u="1"/>
        <s v="https://analytics.zoho.com/open-view/2395394000008143873?ZOHO_CRITERIA=%22Localiza_CL_Poblacion%22.%22Codreg%22%3D8" u="1"/>
        <s v="https://analytics.zoho.com/open-view/2395394000008144190?ZOHO_CRITERIA=%22Localiza_CL_Poblacion%22.%22Codreg%22%3D8" u="1"/>
        <s v="https://analytics.zoho.com/open-view/2395394000008154660?ZOHO_CRITERIA=%22Localiza_CL_Poblacion%22.%22Codreg%22%3D8" u="1"/>
        <s v="https://analytics.zoho.com/open-view/2395394000008155426?ZOHO_CRITERIA=%22Localiza_CL_Poblacion%22.%22Codreg%22%3D8" u="1"/>
        <s v="https://analytics.zoho.com/open-view/2395394000008156811?ZOHO_CRITERIA=%22Localiza_CL_Poblacion%22.%22Codreg%22%3D8" u="1"/>
        <s v="https://analytics.zoho.com/open-view/2395394000008158089?ZOHO_CRITERIA=%22Localiza_CL_Poblacion%22.%22Codreg%22%3D8" u="1"/>
        <s v="https://analytics.zoho.com/open-view/2395394000008132313?ZOHO_CRITERIA=%22Localiza_CL_Poblacion%22.%22Codcom%22%3D5803" u="1"/>
        <s v="https://analytics.zoho.com/open-view/2395394000008132313?ZOHO_CRITERIA=%22Localiza_CL_Poblacion%22.%22Codcom%22%3D7402" u="1"/>
        <s v="https://analytics.zoho.com/open-view/2395394000008134446?ZOHO_CRITERIA=%22Localiza_CL_Poblacion%22.%22Codcom%22%3D5803" u="1"/>
        <s v="https://analytics.zoho.com/open-view/2395394000008134446?ZOHO_CRITERIA=%22Localiza_CL_Poblacion%22.%22Codcom%22%3D7402" u="1"/>
        <s v="https://analytics.zoho.com/open-view/2395394000008136598?ZOHO_CRITERIA=%22Localiza_CL_Poblacion%22.%22Codcom%22%3D5803" u="1"/>
        <s v="https://analytics.zoho.com/open-view/2395394000008136598?ZOHO_CRITERIA=%22Localiza_CL_Poblacion%22.%22Codcom%22%3D7402" u="1"/>
        <s v="https://analytics.zoho.com/open-view/2395394000008137967?ZOHO_CRITERIA=%22Localiza_CL_Poblacion%22.%22Codcom%22%3D5803" u="1"/>
        <s v="https://analytics.zoho.com/open-view/2395394000008137967?ZOHO_CRITERIA=%22Localiza_CL_Poblacion%22.%22Codcom%22%3D7402" u="1"/>
        <s v="https://analytics.zoho.com/open-view/2395394000008153647?ZOHO_CRITERIA=%22Localiza_CL_Poblacion%22.%22Codcom%22%3D5803" u="1"/>
        <s v="https://analytics.zoho.com/open-view/2395394000008153647?ZOHO_CRITERIA=%22Localiza_CL_Poblacion%22.%22Codcom%22%3D7402" u="1"/>
        <s v="https://analytics.zoho.com/open-view/2395394000008155038?ZOHO_CRITERIA=%22Localiza_CL_Poblacion%22.%22Codcom%22%3D5803" u="1"/>
        <s v="https://analytics.zoho.com/open-view/2395394000008155038?ZOHO_CRITERIA=%22Localiza_CL_Poblacion%22.%22Codcom%22%3D7402" u="1"/>
        <s v="https://analytics.zoho.com/open-view/2395394000008156433?ZOHO_CRITERIA=%22Localiza_CL_Poblacion%22.%22Codcom%22%3D5803" u="1"/>
        <s v="https://analytics.zoho.com/open-view/2395394000008156433?ZOHO_CRITERIA=%22Localiza_CL_Poblacion%22.%22Codcom%22%3D7402" u="1"/>
        <s v="https://analytics.zoho.com/open-view/2395394000008157701?ZOHO_CRITERIA=%22Localiza_CL_Poblacion%22.%22Codcom%22%3D5803" u="1"/>
        <s v="https://analytics.zoho.com/open-view/2395394000008157701?ZOHO_CRITERIA=%22Localiza_CL_Poblacion%22.%22Codcom%22%3D7402" u="1"/>
        <s v="https://analytics.zoho.com/open-view/2395394000008132313?ZOHO_CRITERIA=%22Localiza_CL_Poblacion%22.%22Codcom%22%3D6202" u="1"/>
        <s v="https://analytics.zoho.com/open-view/2395394000008134446?ZOHO_CRITERIA=%22Localiza_CL_Poblacion%22.%22Codcom%22%3D6202" u="1"/>
        <s v="https://analytics.zoho.com/open-view/2395394000008136598?ZOHO_CRITERIA=%22Localiza_CL_Poblacion%22.%22Codcom%22%3D6202" u="1"/>
        <s v="https://analytics.zoho.com/open-view/2395394000008137967?ZOHO_CRITERIA=%22Localiza_CL_Poblacion%22.%22Codcom%22%3D6202" u="1"/>
        <s v="https://analytics.zoho.com/open-view/2395394000008153647?ZOHO_CRITERIA=%22Localiza_CL_Poblacion%22.%22Codcom%22%3D6202" u="1"/>
        <s v="https://analytics.zoho.com/open-view/2395394000008155038?ZOHO_CRITERIA=%22Localiza_CL_Poblacion%22.%22Codcom%22%3D6202" u="1"/>
        <s v="https://analytics.zoho.com/open-view/2395394000008156433?ZOHO_CRITERIA=%22Localiza_CL_Poblacion%22.%22Codcom%22%3D6202" u="1"/>
        <s v="https://analytics.zoho.com/open-view/2395394000008157701?ZOHO_CRITERIA=%22Localiza_CL_Poblacion%22.%22Codcom%22%3D6202" u="1"/>
        <s v="https://analytics.zoho.com/open-view/2395394000008132313?ZOHO_CRITERIA=%22Localiza_CL_Poblacion%22.%22Codcom%22%3D2203" u="1"/>
        <s v="https://analytics.zoho.com/open-view/2395394000008134446?ZOHO_CRITERIA=%22Localiza_CL_Poblacion%22.%22Codcom%22%3D2203" u="1"/>
        <s v="https://analytics.zoho.com/open-view/2395394000008136598?ZOHO_CRITERIA=%22Localiza_CL_Poblacion%22.%22Codcom%22%3D2203" u="1"/>
        <s v="https://analytics.zoho.com/open-view/2395394000008137967?ZOHO_CRITERIA=%22Localiza_CL_Poblacion%22.%22Codcom%22%3D2203" u="1"/>
        <s v="https://analytics.zoho.com/open-view/2395394000008153647?ZOHO_CRITERIA=%22Localiza_CL_Poblacion%22.%22Codcom%22%3D2203" u="1"/>
        <s v="https://analytics.zoho.com/open-view/2395394000008155038?ZOHO_CRITERIA=%22Localiza_CL_Poblacion%22.%22Codcom%22%3D2203" u="1"/>
        <s v="https://analytics.zoho.com/open-view/2395394000008156433?ZOHO_CRITERIA=%22Localiza_CL_Poblacion%22.%22Codcom%22%3D2203" u="1"/>
        <s v="https://analytics.zoho.com/open-view/2395394000008157701?ZOHO_CRITERIA=%22Localiza_CL_Poblacion%22.%22Codcom%22%3D2203" u="1"/>
        <s v="https://analytics.zoho.com/open-view/2395394000008132313?ZOHO_CRITERIA=%22Localiza_CL_Poblacion%22.%22Codcom%22%3D13101" u="1"/>
        <s v="https://analytics.zoho.com/open-view/2395394000008134446?ZOHO_CRITERIA=%22Localiza_CL_Poblacion%22.%22Codcom%22%3D13101" u="1"/>
        <s v="https://analytics.zoho.com/open-view/2395394000008136598?ZOHO_CRITERIA=%22Localiza_CL_Poblacion%22.%22Codcom%22%3D13101" u="1"/>
        <s v="https://analytics.zoho.com/open-view/2395394000008137967?ZOHO_CRITERIA=%22Localiza_CL_Poblacion%22.%22Codcom%22%3D13101" u="1"/>
        <s v="https://analytics.zoho.com/open-view/2395394000008153647?ZOHO_CRITERIA=%22Localiza_CL_Poblacion%22.%22Codcom%22%3D13101" u="1"/>
        <s v="https://analytics.zoho.com/open-view/2395394000008155038?ZOHO_CRITERIA=%22Localiza_CL_Poblacion%22.%22Codcom%22%3D13101" u="1"/>
        <s v="https://analytics.zoho.com/open-view/2395394000008156433?ZOHO_CRITERIA=%22Localiza_CL_Poblacion%22.%22Codcom%22%3D13101" u="1"/>
        <s v="https://analytics.zoho.com/open-view/2395394000008157701?ZOHO_CRITERIA=%22Localiza_CL_Poblacion%22.%22Codcom%22%3D13101" u="1"/>
        <s v="https://analytics.zoho.com/open-view/2395394000008132313?ZOHO_CRITERIA=%22Localiza_CL_Poblacion%22.%22Codcom%22%3D13201" u="1"/>
        <s v="https://analytics.zoho.com/open-view/2395394000008134446?ZOHO_CRITERIA=%22Localiza_CL_Poblacion%22.%22Codcom%22%3D13201" u="1"/>
        <s v="https://analytics.zoho.com/open-view/2395394000008136598?ZOHO_CRITERIA=%22Localiza_CL_Poblacion%22.%22Codcom%22%3D13201" u="1"/>
        <s v="https://analytics.zoho.com/open-view/2395394000008137967?ZOHO_CRITERIA=%22Localiza_CL_Poblacion%22.%22Codcom%22%3D13201" u="1"/>
        <s v="https://analytics.zoho.com/open-view/2395394000008153647?ZOHO_CRITERIA=%22Localiza_CL_Poblacion%22.%22Codcom%22%3D13201" u="1"/>
        <s v="https://analytics.zoho.com/open-view/2395394000008155038?ZOHO_CRITERIA=%22Localiza_CL_Poblacion%22.%22Codcom%22%3D13201" u="1"/>
        <s v="https://analytics.zoho.com/open-view/2395394000008156433?ZOHO_CRITERIA=%22Localiza_CL_Poblacion%22.%22Codcom%22%3D13201" u="1"/>
        <s v="https://analytics.zoho.com/open-view/2395394000008157701?ZOHO_CRITERIA=%22Localiza_CL_Poblacion%22.%22Codcom%22%3D13201" u="1"/>
        <s v="https://analytics.zoho.com/open-view/2395394000008132313?ZOHO_CRITERIA=%22Localiza_CL_Poblacion%22.%22Codcom%22%3D13301" u="1"/>
        <s v="https://analytics.zoho.com/open-view/2395394000008134446?ZOHO_CRITERIA=%22Localiza_CL_Poblacion%22.%22Codcom%22%3D13301" u="1"/>
        <s v="https://analytics.zoho.com/open-view/2395394000008136598?ZOHO_CRITERIA=%22Localiza_CL_Poblacion%22.%22Codcom%22%3D13301" u="1"/>
        <s v="https://analytics.zoho.com/open-view/2395394000008137967?ZOHO_CRITERIA=%22Localiza_CL_Poblacion%22.%22Codcom%22%3D13301" u="1"/>
        <s v="https://analytics.zoho.com/open-view/2395394000008153647?ZOHO_CRITERIA=%22Localiza_CL_Poblacion%22.%22Codcom%22%3D13301" u="1"/>
        <s v="https://analytics.zoho.com/open-view/2395394000008155038?ZOHO_CRITERIA=%22Localiza_CL_Poblacion%22.%22Codcom%22%3D13301" u="1"/>
        <s v="https://analytics.zoho.com/open-view/2395394000008156433?ZOHO_CRITERIA=%22Localiza_CL_Poblacion%22.%22Codcom%22%3D13301" u="1"/>
        <s v="https://analytics.zoho.com/open-view/2395394000008157701?ZOHO_CRITERIA=%22Localiza_CL_Poblacion%22.%22Codcom%22%3D13301" u="1"/>
        <s v="https://analytics.zoho.com/open-view/2395394000008132313?ZOHO_CRITERIA=%22Localiza_CL_Poblacion%22.%22Codcom%22%3D13401" u="1"/>
        <s v="https://analytics.zoho.com/open-view/2395394000008134446?ZOHO_CRITERIA=%22Localiza_CL_Poblacion%22.%22Codcom%22%3D13401" u="1"/>
        <s v="https://analytics.zoho.com/open-view/2395394000008136598?ZOHO_CRITERIA=%22Localiza_CL_Poblacion%22.%22Codcom%22%3D13401" u="1"/>
        <s v="https://analytics.zoho.com/open-view/2395394000008137967?ZOHO_CRITERIA=%22Localiza_CL_Poblacion%22.%22Codcom%22%3D13401" u="1"/>
        <s v="https://analytics.zoho.com/open-view/2395394000008153647?ZOHO_CRITERIA=%22Localiza_CL_Poblacion%22.%22Codcom%22%3D13401" u="1"/>
        <s v="https://analytics.zoho.com/open-view/2395394000008155038?ZOHO_CRITERIA=%22Localiza_CL_Poblacion%22.%22Codcom%22%3D13401" u="1"/>
        <s v="https://analytics.zoho.com/open-view/2395394000008156433?ZOHO_CRITERIA=%22Localiza_CL_Poblacion%22.%22Codcom%22%3D13401" u="1"/>
        <s v="https://analytics.zoho.com/open-view/2395394000008157701?ZOHO_CRITERIA=%22Localiza_CL_Poblacion%22.%22Codcom%22%3D13401" u="1"/>
        <s v="https://analytics.zoho.com/open-view/2395394000008132313?ZOHO_CRITERIA=%22Localiza_CL_Poblacion%22.%22Codcom%22%3D13501" u="1"/>
        <s v="https://analytics.zoho.com/open-view/2395394000008134446?ZOHO_CRITERIA=%22Localiza_CL_Poblacion%22.%22Codcom%22%3D13501" u="1"/>
        <s v="https://analytics.zoho.com/open-view/2395394000008136598?ZOHO_CRITERIA=%22Localiza_CL_Poblacion%22.%22Codcom%22%3D13501" u="1"/>
        <s v="https://analytics.zoho.com/open-view/2395394000008137967?ZOHO_CRITERIA=%22Localiza_CL_Poblacion%22.%22Codcom%22%3D13501" u="1"/>
        <s v="https://analytics.zoho.com/open-view/2395394000008153647?ZOHO_CRITERIA=%22Localiza_CL_Poblacion%22.%22Codcom%22%3D13501" u="1"/>
        <s v="https://analytics.zoho.com/open-view/2395394000008155038?ZOHO_CRITERIA=%22Localiza_CL_Poblacion%22.%22Codcom%22%3D13501" u="1"/>
        <s v="https://analytics.zoho.com/open-view/2395394000008156433?ZOHO_CRITERIA=%22Localiza_CL_Poblacion%22.%22Codcom%22%3D13501" u="1"/>
        <s v="https://analytics.zoho.com/open-view/2395394000008157701?ZOHO_CRITERIA=%22Localiza_CL_Poblacion%22.%22Codcom%22%3D13501" u="1"/>
        <s v="https://analytics.zoho.com/open-view/2395394000008132313?ZOHO_CRITERIA=%22Localiza_CL_Poblacion%22.%22Codcom%22%3D13601" u="1"/>
        <s v="https://analytics.zoho.com/open-view/2395394000008134446?ZOHO_CRITERIA=%22Localiza_CL_Poblacion%22.%22Codcom%22%3D13601" u="1"/>
        <s v="https://analytics.zoho.com/open-view/2395394000008136598?ZOHO_CRITERIA=%22Localiza_CL_Poblacion%22.%22Codcom%22%3D13601" u="1"/>
        <s v="https://analytics.zoho.com/open-view/2395394000008137967?ZOHO_CRITERIA=%22Localiza_CL_Poblacion%22.%22Codcom%22%3D13601" u="1"/>
        <s v="https://analytics.zoho.com/open-view/2395394000008153647?ZOHO_CRITERIA=%22Localiza_CL_Poblacion%22.%22Codcom%22%3D13601" u="1"/>
        <s v="https://analytics.zoho.com/open-view/2395394000008155038?ZOHO_CRITERIA=%22Localiza_CL_Poblacion%22.%22Codcom%22%3D13601" u="1"/>
        <s v="https://analytics.zoho.com/open-view/2395394000008156433?ZOHO_CRITERIA=%22Localiza_CL_Poblacion%22.%22Codcom%22%3D13601" u="1"/>
        <s v="https://analytics.zoho.com/open-view/2395394000008157701?ZOHO_CRITERIA=%22Localiza_CL_Poblacion%22.%22Codcom%22%3D13601" u="1"/>
        <s v="https://analytics.zoho.com/open-view/2395394000008132313?ZOHO_CRITERIA=%22Localiza_CL_Poblacion%22.%22Codcom%22%3D8202" u="1"/>
        <s v="https://analytics.zoho.com/open-view/2395394000008134446?ZOHO_CRITERIA=%22Localiza_CL_Poblacion%22.%22Codcom%22%3D8202" u="1"/>
        <s v="https://analytics.zoho.com/open-view/2395394000008136598?ZOHO_CRITERIA=%22Localiza_CL_Poblacion%22.%22Codcom%22%3D8202" u="1"/>
        <s v="https://analytics.zoho.com/open-view/2395394000008137967?ZOHO_CRITERIA=%22Localiza_CL_Poblacion%22.%22Codcom%22%3D8202" u="1"/>
        <s v="https://analytics.zoho.com/open-view/2395394000008153647?ZOHO_CRITERIA=%22Localiza_CL_Poblacion%22.%22Codcom%22%3D8202" u="1"/>
        <s v="https://analytics.zoho.com/open-view/2395394000008155038?ZOHO_CRITERIA=%22Localiza_CL_Poblacion%22.%22Codcom%22%3D8202" u="1"/>
        <s v="https://analytics.zoho.com/open-view/2395394000008156433?ZOHO_CRITERIA=%22Localiza_CL_Poblacion%22.%22Codcom%22%3D8202" u="1"/>
        <s v="https://analytics.zoho.com/open-view/2395394000008157701?ZOHO_CRITERIA=%22Localiza_CL_Poblacion%22.%22Codcom%22%3D8202" u="1"/>
        <s v="https://analytics.zoho.com/open-view/2395394000008132313?ZOHO_CRITERIA=%22Localiza_CL_Poblacion%22.%22Codcom%22%3D5403" u="1"/>
        <s v="https://analytics.zoho.com/open-view/2395394000008134446?ZOHO_CRITERIA=%22Localiza_CL_Poblacion%22.%22Codcom%22%3D5403" u="1"/>
        <s v="https://analytics.zoho.com/open-view/2395394000008136598?ZOHO_CRITERIA=%22Localiza_CL_Poblacion%22.%22Codcom%22%3D5403" u="1"/>
        <s v="https://analytics.zoho.com/open-view/2395394000008137967?ZOHO_CRITERIA=%22Localiza_CL_Poblacion%22.%22Codcom%22%3D5403" u="1"/>
        <s v="https://analytics.zoho.com/open-view/2395394000008153647?ZOHO_CRITERIA=%22Localiza_CL_Poblacion%22.%22Codcom%22%3D5403" u="1"/>
        <s v="https://analytics.zoho.com/open-view/2395394000008155038?ZOHO_CRITERIA=%22Localiza_CL_Poblacion%22.%22Codcom%22%3D5403" u="1"/>
        <s v="https://analytics.zoho.com/open-view/2395394000008156433?ZOHO_CRITERIA=%22Localiza_CL_Poblacion%22.%22Codcom%22%3D5403" u="1"/>
        <s v="https://analytics.zoho.com/open-view/2395394000008157701?ZOHO_CRITERIA=%22Localiza_CL_Poblacion%22.%22Codcom%22%3D5403" u="1"/>
        <s v="https://analytics.zoho.com/open-view/2395394000008132313?ZOHO_CRITERIA=%22Localiza_CL_Poblacion%22.%22Codcom%22%3D4203" u="1"/>
        <s v="https://analytics.zoho.com/open-view/2395394000008134446?ZOHO_CRITERIA=%22Localiza_CL_Poblacion%22.%22Codcom%22%3D4203" u="1"/>
        <s v="https://analytics.zoho.com/open-view/2395394000008136598?ZOHO_CRITERIA=%22Localiza_CL_Poblacion%22.%22Codcom%22%3D4203" u="1"/>
        <s v="https://analytics.zoho.com/open-view/2395394000008137967?ZOHO_CRITERIA=%22Localiza_CL_Poblacion%22.%22Codcom%22%3D4203" u="1"/>
        <s v="https://analytics.zoho.com/open-view/2395394000008153647?ZOHO_CRITERIA=%22Localiza_CL_Poblacion%22.%22Codcom%22%3D4203" u="1"/>
        <s v="https://analytics.zoho.com/open-view/2395394000008155038?ZOHO_CRITERIA=%22Localiza_CL_Poblacion%22.%22Codcom%22%3D4203" u="1"/>
        <s v="https://analytics.zoho.com/open-view/2395394000008156433?ZOHO_CRITERIA=%22Localiza_CL_Poblacion%22.%22Codcom%22%3D4203" u="1"/>
        <s v="https://analytics.zoho.com/open-view/2395394000008157701?ZOHO_CRITERIA=%22Localiza_CL_Poblacion%22.%22Codcom%22%3D4203" u="1"/>
        <s v="https://analytics.zoho.com/open-view/2395394000008132313?ZOHO_CRITERIA=%22Localiza_CL_Poblacion%22.%22Codcom%22%3D1404" u="1"/>
        <s v="https://analytics.zoho.com/open-view/2395394000008134446?ZOHO_CRITERIA=%22Localiza_CL_Poblacion%22.%22Codcom%22%3D1404" u="1"/>
        <s v="https://analytics.zoho.com/open-view/2395394000008136598?ZOHO_CRITERIA=%22Localiza_CL_Poblacion%22.%22Codcom%22%3D1404" u="1"/>
        <s v="https://analytics.zoho.com/open-view/2395394000008137967?ZOHO_CRITERIA=%22Localiza_CL_Poblacion%22.%22Codcom%22%3D1404" u="1"/>
        <s v="https://analytics.zoho.com/open-view/2395394000008153647?ZOHO_CRITERIA=%22Localiza_CL_Poblacion%22.%22Codcom%22%3D1404" u="1"/>
        <s v="https://analytics.zoho.com/open-view/2395394000008155038?ZOHO_CRITERIA=%22Localiza_CL_Poblacion%22.%22Codcom%22%3D1404" u="1"/>
        <s v="https://analytics.zoho.com/open-view/2395394000008156433?ZOHO_CRITERIA=%22Localiza_CL_Poblacion%22.%22Codcom%22%3D1404" u="1"/>
        <s v="https://analytics.zoho.com/open-view/2395394000008157701?ZOHO_CRITERIA=%22Localiza_CL_Poblacion%22.%22Codcom%22%3D1404" u="1"/>
        <s v="https://analytics.zoho.com/open-view/2395394000008132313?ZOHO_CRITERIA=%22Localiza_CL_Poblacion%22.%22Codcom%22%3D13102" u="1"/>
        <s v="https://analytics.zoho.com/open-view/2395394000008134446?ZOHO_CRITERIA=%22Localiza_CL_Poblacion%22.%22Codcom%22%3D13102" u="1"/>
        <s v="https://analytics.zoho.com/open-view/2395394000008136598?ZOHO_CRITERIA=%22Localiza_CL_Poblacion%22.%22Codcom%22%3D13102" u="1"/>
        <s v="https://analytics.zoho.com/open-view/2395394000008137967?ZOHO_CRITERIA=%22Localiza_CL_Poblacion%22.%22Codcom%22%3D13102" u="1"/>
        <s v="https://analytics.zoho.com/open-view/2395394000008153647?ZOHO_CRITERIA=%22Localiza_CL_Poblacion%22.%22Codcom%22%3D13102" u="1"/>
        <s v="https://analytics.zoho.com/open-view/2395394000008155038?ZOHO_CRITERIA=%22Localiza_CL_Poblacion%22.%22Codcom%22%3D13102" u="1"/>
        <s v="https://analytics.zoho.com/open-view/2395394000008156433?ZOHO_CRITERIA=%22Localiza_CL_Poblacion%22.%22Codcom%22%3D13102" u="1"/>
        <s v="https://analytics.zoho.com/open-view/2395394000008157701?ZOHO_CRITERIA=%22Localiza_CL_Poblacion%22.%22Codcom%22%3D13102" u="1"/>
        <s v="https://analytics.zoho.com/open-view/2395394000008132313?ZOHO_CRITERIA=%22Localiza_CL_Poblacion%22.%22Codcom%22%3D13110" u="1"/>
        <s v="https://analytics.zoho.com/open-view/2395394000008132313?ZOHO_CRITERIA=%22Localiza_CL_Poblacion%22.%22Codcom%22%3D13202" u="1"/>
        <s v="https://analytics.zoho.com/open-view/2395394000008134446?ZOHO_CRITERIA=%22Localiza_CL_Poblacion%22.%22Codcom%22%3D13110" u="1"/>
        <s v="https://analytics.zoho.com/open-view/2395394000008134446?ZOHO_CRITERIA=%22Localiza_CL_Poblacion%22.%22Codcom%22%3D13202" u="1"/>
        <s v="https://analytics.zoho.com/open-view/2395394000008136598?ZOHO_CRITERIA=%22Localiza_CL_Poblacion%22.%22Codcom%22%3D13110" u="1"/>
        <s v="https://analytics.zoho.com/open-view/2395394000008136598?ZOHO_CRITERIA=%22Localiza_CL_Poblacion%22.%22Codcom%22%3D13202" u="1"/>
        <s v="https://analytics.zoho.com/open-view/2395394000008137967?ZOHO_CRITERIA=%22Localiza_CL_Poblacion%22.%22Codcom%22%3D13110" u="1"/>
        <s v="https://analytics.zoho.com/open-view/2395394000008137967?ZOHO_CRITERIA=%22Localiza_CL_Poblacion%22.%22Codcom%22%3D13202" u="1"/>
        <s v="https://analytics.zoho.com/open-view/2395394000008153647?ZOHO_CRITERIA=%22Localiza_CL_Poblacion%22.%22Codcom%22%3D13110" u="1"/>
        <s v="https://analytics.zoho.com/open-view/2395394000008153647?ZOHO_CRITERIA=%22Localiza_CL_Poblacion%22.%22Codcom%22%3D13202" u="1"/>
        <s v="https://analytics.zoho.com/open-view/2395394000008155038?ZOHO_CRITERIA=%22Localiza_CL_Poblacion%22.%22Codcom%22%3D13110" u="1"/>
        <s v="https://analytics.zoho.com/open-view/2395394000008155038?ZOHO_CRITERIA=%22Localiza_CL_Poblacion%22.%22Codcom%22%3D13202" u="1"/>
        <s v="https://analytics.zoho.com/open-view/2395394000008156433?ZOHO_CRITERIA=%22Localiza_CL_Poblacion%22.%22Codcom%22%3D13110" u="1"/>
        <s v="https://analytics.zoho.com/open-view/2395394000008156433?ZOHO_CRITERIA=%22Localiza_CL_Poblacion%22.%22Codcom%22%3D13202" u="1"/>
        <s v="https://analytics.zoho.com/open-view/2395394000008157701?ZOHO_CRITERIA=%22Localiza_CL_Poblacion%22.%22Codcom%22%3D13110" u="1"/>
        <s v="https://analytics.zoho.com/open-view/2395394000008157701?ZOHO_CRITERIA=%22Localiza_CL_Poblacion%22.%22Codcom%22%3D13202" u="1"/>
        <s v="https://analytics.zoho.com/open-view/2395394000008132313?ZOHO_CRITERIA=%22Localiza_CL_Poblacion%22.%22Codcom%22%3D13302" u="1"/>
        <s v="https://analytics.zoho.com/open-view/2395394000008134446?ZOHO_CRITERIA=%22Localiza_CL_Poblacion%22.%22Codcom%22%3D13302" u="1"/>
        <s v="https://analytics.zoho.com/open-view/2395394000008136598?ZOHO_CRITERIA=%22Localiza_CL_Poblacion%22.%22Codcom%22%3D13302" u="1"/>
        <s v="https://analytics.zoho.com/open-view/2395394000008137967?ZOHO_CRITERIA=%22Localiza_CL_Poblacion%22.%22Codcom%22%3D13302" u="1"/>
        <s v="https://analytics.zoho.com/open-view/2395394000008153647?ZOHO_CRITERIA=%22Localiza_CL_Poblacion%22.%22Codcom%22%3D13302" u="1"/>
        <s v="https://analytics.zoho.com/open-view/2395394000008155038?ZOHO_CRITERIA=%22Localiza_CL_Poblacion%22.%22Codcom%22%3D13302" u="1"/>
        <s v="https://analytics.zoho.com/open-view/2395394000008156433?ZOHO_CRITERIA=%22Localiza_CL_Poblacion%22.%22Codcom%22%3D13302" u="1"/>
        <s v="https://analytics.zoho.com/open-view/2395394000008157701?ZOHO_CRITERIA=%22Localiza_CL_Poblacion%22.%22Codcom%22%3D13302" u="1"/>
        <s v="https://analytics.zoho.com/open-view/2395394000008132313?ZOHO_CRITERIA=%22Localiza_CL_Poblacion%22.%22Codcom%22%3D13402" u="1"/>
        <s v="https://analytics.zoho.com/open-view/2395394000008134446?ZOHO_CRITERIA=%22Localiza_CL_Poblacion%22.%22Codcom%22%3D13402" u="1"/>
        <s v="https://analytics.zoho.com/open-view/2395394000008136598?ZOHO_CRITERIA=%22Localiza_CL_Poblacion%22.%22Codcom%22%3D13402" u="1"/>
        <s v="https://analytics.zoho.com/open-view/2395394000008137967?ZOHO_CRITERIA=%22Localiza_CL_Poblacion%22.%22Codcom%22%3D13402" u="1"/>
        <s v="https://analytics.zoho.com/open-view/2395394000008153647?ZOHO_CRITERIA=%22Localiza_CL_Poblacion%22.%22Codcom%22%3D13402" u="1"/>
        <s v="https://analytics.zoho.com/open-view/2395394000008155038?ZOHO_CRITERIA=%22Localiza_CL_Poblacion%22.%22Codcom%22%3D13402" u="1"/>
        <s v="https://analytics.zoho.com/open-view/2395394000008156433?ZOHO_CRITERIA=%22Localiza_CL_Poblacion%22.%22Codcom%22%3D13402" u="1"/>
        <s v="https://analytics.zoho.com/open-view/2395394000008157701?ZOHO_CRITERIA=%22Localiza_CL_Poblacion%22.%22Codcom%22%3D13402" u="1"/>
        <s v="https://analytics.zoho.com/open-view/2395394000008132313?ZOHO_CRITERIA=%22Localiza_CL_Poblacion%22.%22Codcom%22%3D13502" u="1"/>
        <s v="https://analytics.zoho.com/open-view/2395394000008134446?ZOHO_CRITERIA=%22Localiza_CL_Poblacion%22.%22Codcom%22%3D13502" u="1"/>
        <s v="https://analytics.zoho.com/open-view/2395394000008136598?ZOHO_CRITERIA=%22Localiza_CL_Poblacion%22.%22Codcom%22%3D13502" u="1"/>
        <s v="https://analytics.zoho.com/open-view/2395394000008137967?ZOHO_CRITERIA=%22Localiza_CL_Poblacion%22.%22Codcom%22%3D13502" u="1"/>
        <s v="https://analytics.zoho.com/open-view/2395394000008153647?ZOHO_CRITERIA=%22Localiza_CL_Poblacion%22.%22Codcom%22%3D13502" u="1"/>
        <s v="https://analytics.zoho.com/open-view/2395394000008155038?ZOHO_CRITERIA=%22Localiza_CL_Poblacion%22.%22Codcom%22%3D13502" u="1"/>
        <s v="https://analytics.zoho.com/open-view/2395394000008156433?ZOHO_CRITERIA=%22Localiza_CL_Poblacion%22.%22Codcom%22%3D13502" u="1"/>
        <s v="https://analytics.zoho.com/open-view/2395394000008157701?ZOHO_CRITERIA=%22Localiza_CL_Poblacion%22.%22Codcom%22%3D13502" u="1"/>
        <s v="https://analytics.zoho.com/open-view/2395394000008132313?ZOHO_CRITERIA=%22Localiza_CL_Poblacion%22.%22Codcom%22%3D13602" u="1"/>
        <s v="https://analytics.zoho.com/open-view/2395394000008134446?ZOHO_CRITERIA=%22Localiza_CL_Poblacion%22.%22Codcom%22%3D13602" u="1"/>
        <s v="https://analytics.zoho.com/open-view/2395394000008136598?ZOHO_CRITERIA=%22Localiza_CL_Poblacion%22.%22Codcom%22%3D13602" u="1"/>
        <s v="https://analytics.zoho.com/open-view/2395394000008137967?ZOHO_CRITERIA=%22Localiza_CL_Poblacion%22.%22Codcom%22%3D13602" u="1"/>
        <s v="https://analytics.zoho.com/open-view/2395394000008153647?ZOHO_CRITERIA=%22Localiza_CL_Poblacion%22.%22Codcom%22%3D13602" u="1"/>
        <s v="https://analytics.zoho.com/open-view/2395394000008155038?ZOHO_CRITERIA=%22Localiza_CL_Poblacion%22.%22Codcom%22%3D13602" u="1"/>
        <s v="https://analytics.zoho.com/open-view/2395394000008156433?ZOHO_CRITERIA=%22Localiza_CL_Poblacion%22.%22Codcom%22%3D13602" u="1"/>
        <s v="https://analytics.zoho.com/open-view/2395394000008157701?ZOHO_CRITERIA=%22Localiza_CL_Poblacion%22.%22Codcom%22%3D13602" u="1"/>
      </sharedItems>
    </cacheField>
    <cacheField name="Suscripcion" numFmtId="0">
      <sharedItems containsString="0" containsBlank="1" containsNumber="1" containsInteger="1" minValue="100200300" maxValue="100200302"/>
    </cacheField>
    <cacheField name="Color" numFmtId="0">
      <sharedItems/>
    </cacheField>
    <cacheField name="id_grafico" numFmtId="0">
      <sharedItems/>
    </cacheField>
    <cacheField name="idterritorio" numFmtId="0">
      <sharedItems containsSemiMixedTypes="0" containsString="0" containsNumber="1" containsInteger="1" minValue="14100000" maxValue="14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pivotCacheId="2992709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03.816772106482" createdVersion="7" refreshedVersion="7" minRefreshableVersion="3" recordCount="766" xr:uid="{8FBF8968-6F1D-4FB3-A103-E788B558106B}">
  <cacheSource type="worksheet">
    <worksheetSource ref="A10:U776" sheet="Economía"/>
  </cacheSource>
  <cacheFields count="21">
    <cacheField name="id" numFmtId="0">
      <sharedItems/>
    </cacheField>
    <cacheField name="idcoleccion" numFmtId="0">
      <sharedItems containsSemiMixedTypes="0" containsString="0" containsNumber="1" containsInteger="1" minValue="140" maxValue="140"/>
    </cacheField>
    <cacheField name="coleccion" numFmtId="0">
      <sharedItems/>
    </cacheField>
    <cacheField name="sector" numFmtId="0">
      <sharedItems/>
    </cacheField>
    <cacheField name="Filtro URL" numFmtId="0">
      <sharedItems containsSemiMixedTypes="0" containsString="0" containsNumber="1" containsInteger="1" minValue="0" maxValue="16"/>
    </cacheField>
    <cacheField name="tema" numFmtId="0">
      <sharedItems count="41">
        <s v="Índice de Producción"/>
        <s v="Carbón"/>
        <s v="Cloruro de Sodio"/>
        <s v="Cobre"/>
        <s v="Hierro"/>
        <s v="Oro"/>
        <s v="Molibdeno"/>
        <s v="Plata"/>
        <s v="Viviendas"/>
        <s v="Superficie Habitacional"/>
        <s v="Superficie No Habitacional"/>
        <s v="Superficie Habitacional y No Habitacional"/>
        <s v="Generación Eléctrica"/>
        <s v="Distribución Eléctrica"/>
        <s v="Índice de Producción Manufacturera"/>
        <s v="Producción Manufacturera"/>
        <s v="Supermercados"/>
        <s v="Precio y Rendimiento"/>
        <s v="Ocupación"/>
        <s v="Parque Vehicular"/>
        <s v="Pórticos y Peajes"/>
        <s v="Carga Marítima"/>
        <s v="Uva"/>
        <s v="Leche"/>
        <s v="Madera"/>
        <s v="Desembarque Artesanal"/>
        <s v="Desembarque Industrial"/>
        <s v="Cosechas Acuícolas"/>
        <s v="Casos Confirmados" u="1"/>
        <s v="Pórticos-Peajes" u="1"/>
        <s v="Vacunación" u="1"/>
        <s v="Paso a Paso y Vacunación" u="1"/>
        <s v="Exámenes PCR" u="1"/>
        <s v="Indicadores de Desarrollo Personal y Social" u="1"/>
        <s v="Activos" u="1"/>
        <s v="Etapas Paso a Paso" u="1"/>
        <s v="Fallecidos" u="1"/>
        <s v="Residencias" u="1"/>
        <s v="otro" u="1"/>
        <s v="Positividad" u="1"/>
        <s v="Paso a Paso y Activos" u="1"/>
      </sharedItems>
    </cacheField>
    <cacheField name="contenido" numFmtId="0">
      <sharedItems count="36">
        <s v="Minería"/>
        <s v="Construcción"/>
        <s v="Electricidad"/>
        <s v="Manufacturas"/>
        <s v="Comercio"/>
        <s v="Turismo"/>
        <s v="Transporte"/>
        <s v="Transporte Carga"/>
        <s v="Silvoagropecuario"/>
        <s v="Pesca"/>
        <s v="Evolución COVID-19" u="1"/>
        <s v="Hábitos de vida saludable" u="1"/>
        <s v="Indicadores de Desarrollo Personal y Social" u="1"/>
        <s v="Evolución COVID-30" u="1"/>
        <s v="Medidas Sanitarias" u="1"/>
        <s v="Evolución COVID-31" u="1"/>
        <s v="Evolución COVID-32" u="1"/>
        <s v="Evolución COVID-33" u="1"/>
        <s v="Evolución COVID-34" u="1"/>
        <s v="Evolución COVID-35" u="1"/>
        <s v="Evolución Vacunación" u="1"/>
        <s v="Evolución COVID-20" u="1"/>
        <s v="Evolución COVID-21" u="1"/>
        <s v="Evolución COVID-22" u="1"/>
        <s v="Evolución COVID-23" u="1"/>
        <s v="Evolución COVID-24" u="1"/>
        <s v="Clima de Convivencia escolar" u="1"/>
        <s v="Evolución COVID-25" u="1"/>
        <s v="Evolución COVID-26" u="1"/>
        <s v="Otro" u="1"/>
        <s v="Evolución COVID-27" u="1"/>
        <s v="Participación y formación ciudadana" u="1"/>
        <s v="Evolución COVID-28" u="1"/>
        <s v="Evolución COVID-29" u="1"/>
        <s v="Autoestima y Motivación" u="1"/>
        <s v="Paso a Paso" u="1"/>
      </sharedItems>
    </cacheField>
    <cacheField name="escala" numFmtId="0">
      <sharedItems count="5">
        <s v="País"/>
        <s v="Región"/>
        <s v="Comuna" u="1"/>
        <s v="Regional" u="1"/>
        <s v="Comunal" u="1"/>
      </sharedItems>
    </cacheField>
    <cacheField name="territorio" numFmtId="0">
      <sharedItems containsBlank="1" count="364">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Región del Maule"/>
        <s v="Pirque" u="1"/>
        <s v="Ollagüe" u="1"/>
        <s v="Peñaflor" u="1"/>
        <s v="Coihaique" u="1"/>
        <s v="Padre las Casas" u="1"/>
        <s v="Diego de Almagro" u="1"/>
        <m u="1"/>
        <s v="Aisén" u="1"/>
        <s v="Chanco" u="1"/>
        <s v="Doñihue" u="1"/>
        <s v="Llaillay" u="1"/>
        <s v="Torres del Paine" u="1"/>
        <s v="Cunco" u="1"/>
        <s v="Calbuco" u="1"/>
        <s v="Loncoche" u="1"/>
        <s v="Putaendo" u="1"/>
        <s v="Pichilemu" u="1"/>
        <s v="Calle Larga" u="1"/>
        <s v="San Gregorio" u="1"/>
        <s v="Olivar" u="1"/>
        <s v="Lautaro" u="1"/>
        <s v="Lago Ranco" u="1"/>
        <s v="Pudahuel" u="1"/>
        <s v="Treguaco" u="1"/>
        <s v="Río Ibáñez" u="1"/>
        <s v="Santa María" u="1"/>
        <s v="Tomé" u="1"/>
        <s v="Vallenar" u="1"/>
        <s v="Río Bueno" u="1"/>
        <s v="Illapel" u="1"/>
        <s v="Marchihue" u="1"/>
        <s v="Hijuelas" u="1"/>
        <s v="Purranque" u="1"/>
        <s v="Río Verde" u="1"/>
        <s v="Las Cabras" u="1"/>
        <s v="Gorbea" u="1"/>
        <s v="Osorno" u="1"/>
        <s v="Placilla" u="1"/>
        <s v="Tierra Amarilla" u="1"/>
        <s v="Parral" u="1"/>
        <s v="Freirina" u="1"/>
        <s v="La Unión" u="1"/>
        <s v="Rancagua" u="1"/>
        <s v="San Felipe" u="1"/>
        <s v="Constitución" u="1"/>
        <s v="Rauco" u="1"/>
        <s v="Antuco" u="1"/>
        <s v="El Carmen" u="1"/>
        <s v="Punitaqui" u="1"/>
        <s v="San Fabián" u="1"/>
        <s v="La Estrella" u="1"/>
        <s v="Pozo Almonte" u="1"/>
        <s v="Ancud" u="1"/>
        <s v="Caldera" u="1"/>
        <s v="Licantén" u="1"/>
        <s v="Santa Cruz" u="1"/>
        <s v="San Clemente" u="1"/>
        <s v="Pucón" u="1"/>
        <s v="Colina" u="1"/>
        <s v="Yumbel" u="1"/>
        <s v="Pelarco" u="1"/>
        <s v="Tucapel" u="1"/>
        <s v="Coltauco" u="1"/>
        <s v="La Ligua" u="1"/>
        <s v="Pitrufquén" u="1"/>
        <s v="Los Muermos" u="1"/>
        <s v="Máfil" u="1"/>
        <s v="Penco" u="1"/>
        <s v="Melipeuco" u="1"/>
        <s v="Paredones" u="1"/>
        <s v="Cerro Navia" u="1"/>
        <s v="Alto Hospicio" u="1"/>
        <s v="Juan Fernández" u="1"/>
        <s v="Nueva Imperial" u="1"/>
        <s v="Renca" u="1"/>
        <s v="Mulchén" u="1"/>
        <s v="Navidad" u="1"/>
        <s v="Guaitecas" u="1"/>
        <s v="Valparaíso" u="1"/>
        <s v="Chillán Viejo" u="1"/>
        <s v="Macul" u="1"/>
        <s v="Lumaco" u="1"/>
        <s v="Coronel" u="1"/>
        <s v="Cochrane" u="1"/>
        <s v="Hualaihué" u="1"/>
        <s v="Quilicura" u="1"/>
        <s v="Petorca" u="1"/>
        <s v="Puyehue" u="1"/>
        <s v="Chonchi" u="1"/>
        <s v="Hualañé" u="1"/>
        <s v="Chañaral" u="1"/>
        <s v="Paiguano" u="1"/>
        <s v="Providencia" u="1"/>
        <s v="Puerto Octay" u="1"/>
        <s v="Cañete" u="1"/>
        <s v="Casablanca" u="1"/>
        <s v="Lampa" u="1"/>
        <s v="Chillán" u="1"/>
        <s v="Los Lagos" u="1"/>
        <s v="Primavera" u="1"/>
        <s v="La Cisterna" u="1"/>
        <s v="Laguna Blanca" u="1"/>
        <s v="Temuco" u="1"/>
        <s v="Cabrero" u="1"/>
        <s v="Iquique" u="1"/>
        <s v="Mostazal" u="1"/>
        <s v="Mariquina" u="1"/>
        <s v="Lota" u="1"/>
        <s v="Tortel" u="1"/>
        <s v="Hualqui" u="1"/>
        <s v="Contulmo" u="1"/>
        <s v="Timaukel" u="1"/>
        <s v="Galvarino" u="1"/>
        <s v="Curacautín" u="1"/>
        <s v="Los Andes" u="1"/>
        <s v="San Rosendo" u="1"/>
        <s v="Curicó" u="1"/>
        <s v="Vicuña" u="1"/>
        <s v="La Cruz" u="1"/>
        <s v="Los Vilos" u="1"/>
        <s v="Cobquecura" u="1"/>
        <s v="Combarbalá" u="1"/>
        <s v="La Florida" u="1"/>
        <s v="San Rafael" u="1"/>
        <s v="Tirúa" u="1"/>
        <s v="Freire" u="1"/>
        <s v="El Monte" u="1"/>
        <s v="La Pintana" u="1"/>
        <s v="Pica" u="1"/>
        <s v="Tiltil" u="1"/>
        <s v="Coelemu" u="1"/>
        <s v="Valdivia" u="1"/>
        <s v="Pichidegua" u="1"/>
        <s v="María Elena" u="1"/>
        <s v="San Bernardo" u="1"/>
        <s v="Peumo" u="1"/>
        <s v="Molina" u="1"/>
        <s v="Quilaco" u="1"/>
        <s v="Saavedra" u="1"/>
        <s v="Quinta de Tilcoco" u="1"/>
        <s v="Lanco" u="1"/>
        <s v="Huasco" u="1"/>
        <s v="Curacaví" u="1"/>
        <s v="Dalcahue" u="1"/>
        <s v="Melipilla" u="1"/>
        <s v="Peñalolén" u="1"/>
        <s v="San Javier" u="1"/>
        <s v="Paine" u="1"/>
        <s v="Talagante" u="1"/>
        <s v="San Antonio" u="1"/>
        <s v="San Fernando" u="1"/>
        <s v="Viña del Mar"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Talcahuano" u="1"/>
        <s v="Lo Barnechea" u="1"/>
        <s v="Carahue" u="1"/>
        <s v="Colchane" u="1"/>
        <s v="Traiguén" u="1"/>
        <s v="Algarrobo" u="1"/>
        <s v="Cerrillos" u="1"/>
        <s v="Frutillar" u="1"/>
        <s v="Vilcún" u="1"/>
        <s v="Paillaco" u="1"/>
        <s v="Quirihue" u="1"/>
        <s v="Andacollo" u="1"/>
        <s v="Río Claro" u="1"/>
        <s v="Villarrica" u="1"/>
        <s v="Chiguayante" u="1"/>
        <s v="Puerto Montt" u="1"/>
        <s v="Bulnes" u="1"/>
        <s v="Quilleco" u="1"/>
        <s v="Cauquenes" u="1"/>
        <s v="Futaleufú" u="1"/>
        <s v="Vichuquén" u="1"/>
        <s v="Santo Domingo" u="1"/>
        <s v="Limache" u="1"/>
        <s v="Empedrado" u="1"/>
        <s v="Portezuelo" u="1"/>
        <s v="San Miguel" u="1"/>
        <s v="Purén" u="1"/>
        <s v="Coquimbo" u="1"/>
        <s v="Pelluhue" u="1"/>
        <s v="Rinconada" u="1"/>
        <s v="Villa Alemana" u="1"/>
        <s v="Pinto" u="1"/>
        <s v="Fresia" u="1"/>
        <s v="Pemuco" u="1"/>
        <s v="Curarrehue" u="1"/>
        <s v="Buin" u="1"/>
        <s v="Lebu" u="1"/>
        <s v="Camiña" u="1"/>
        <s v="Quellón" u="1"/>
        <s v="Romeral" u="1"/>
        <s v="Angol" u="1"/>
        <s v="Pencahue" u="1"/>
        <s v="Victoria" u="1"/>
        <s v="Quinta Normal" u="1"/>
        <s v="Rengo" u="1"/>
        <s v="Canela" u="1"/>
        <s v="Nogales" u="1"/>
        <s v="Conchalí" u="1"/>
        <s v="Cartagena" u="1"/>
        <s v="Antofagasta" u="1"/>
        <s v="Monte Patria" u="1"/>
        <s v="Alhué" u="1"/>
        <s v="Arica" u="1"/>
        <s v="Calera" u="1"/>
        <s v="Malloa" u="1"/>
        <s v="El Tabo" u="1"/>
        <s v="Florida" u="1"/>
        <s v="Hualpén" u="1"/>
        <s v="Perquenco" u="1"/>
        <s v="Salamanca" u="1"/>
        <s v="Mejillones" u="1"/>
        <s v="San Carlos" u="1"/>
        <s v="Curaco de Vélez" u="1"/>
        <s v="Negrete" u="1"/>
        <s v="Quillota" u="1"/>
        <s v="O'Higgins" u="1"/>
        <s v="Panquehue" u="1"/>
        <s v="Puerto Varas" u="1"/>
        <s v="Maule" u="1"/>
        <s v="Arauco"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Tocopilla" u="1"/>
        <s v="Chile Chico" u="1"/>
        <s v="Quemchi" u="1"/>
        <s v="Quinchao" u="1"/>
        <s v="Chimbarongo" u="1"/>
        <s v="Putre" u="1"/>
        <s v="Concón" u="1"/>
        <s v="Ovalle" u="1"/>
        <s v="Palena" u="1"/>
        <s v="Toltén" u="1"/>
        <s v="Futrono" u="1"/>
        <s v="Collipulli" u="1"/>
        <s v="Los Alamos" u="1"/>
        <s v="Punta Arenas" u="1"/>
        <s v="Ercilla" u="1"/>
        <s v="Camarones" u="1"/>
        <s v="Curanilahue" u="1"/>
        <s v="San Vicente" u="1"/>
        <s v="Requínoa" u="1"/>
        <s v="Zapallar" u="1"/>
        <s v="Puchuncaví" u="1"/>
        <s v="Panguipulli" u="1"/>
        <s v="Calera de Tango" u="1"/>
        <s v="Cholchol" u="1"/>
        <s v="Villa Alegre" u="1"/>
        <s v="Sagrada Familia" u="1"/>
        <s v="Calama" u="1"/>
        <s v="Curepto" u="1"/>
        <s v="San Pedro" u="1"/>
        <s v="Copiapó" u="1"/>
        <s v="Santiago" u="1"/>
        <s v="Graneros" u="1"/>
        <s v="Litueche" u="1"/>
        <s v="Lo Espejo" u="1"/>
        <s v="Puente Alto" u="1"/>
        <s v="Río Negro" u="1"/>
        <s v="Isla de Maipo" u="1"/>
        <s v="Santa Bárbara" u="1"/>
        <s v="Cabo de Hornos" u="1"/>
        <s v="Maipú" u="1"/>
        <s v="Yungay" u="1"/>
        <s v="Recoleta" u="1"/>
        <s v="Los Angeles" u="1"/>
        <s v="Coinco" u="1"/>
        <s v="Chépica" u="1"/>
        <s v="La Reina" u="1"/>
        <s v="La Higuera" u="1"/>
        <s v="Las Condes" u="1"/>
        <s v="María Pinto" u="1"/>
        <s v="Padre Hurtado" u="1"/>
        <s v="Talca" u="1"/>
        <s v="Cisnes" u="1"/>
        <s v="General Lagos" u="1"/>
        <s v="Teno" u="1"/>
        <s v="Peralillo" u="1"/>
        <s v="San Esteban" u="1"/>
        <s v="San José de Maipo" u="1"/>
        <s v="San Pedro de Atacama" u="1"/>
        <s v="Lolol" u="1"/>
        <s v="Corral" u="1"/>
        <s v="Ninhue" u="1"/>
        <s v="Linares" u="1"/>
        <s v="Alto del Carmen" u="1"/>
        <s v="Codegua" u="1"/>
        <s v="Quintero" u="1"/>
        <s v="Alto Biobío" u="1"/>
        <s v="Castro" u="1"/>
        <s v="El Bosque" u="1"/>
        <s v="La Serena" u="1"/>
        <s v="Nacimiento" u="1"/>
        <s v="Machalí" u="1"/>
        <s v="Independencia" u="1"/>
        <s v="Yerbas Buenas" u="1"/>
      </sharedItems>
    </cacheField>
    <cacheField name="Filtro Integrado" numFmtId="0">
      <sharedItems count="12">
        <s v="Región"/>
        <s v="Ninguno"/>
        <s v="Fecha"/>
        <s v="Comuna" u="1"/>
        <s v="Zona" u="1"/>
        <s v="Ruralidad" u="1"/>
        <s v="Comuna-Zona" u="1"/>
        <s v="Comuna-Dependencia-Curso-Año-Establecimiento" u="1"/>
        <s v="Región-Dependencia-Año" u="1"/>
        <s v="Región-Comuna-Zona" u="1"/>
        <s v="Dependencia-Curso-Año" u="1"/>
        <s v="Establecimiento" u="1"/>
      </sharedItems>
    </cacheField>
    <cacheField name="Muestra" numFmtId="0">
      <sharedItems count="153">
        <s v="Índice de Producción Minera"/>
        <s v="Índice de Producción de Minería Metálica"/>
        <s v="Índice de Producción de Minería No Metálica"/>
        <s v="Producción de Carbón"/>
        <s v="Producción de Cloruro de Sodio"/>
        <s v="Producción de Cobre"/>
        <s v="Producción de Hierro"/>
        <s v="Producción de Oro"/>
        <s v="Producción de Molibdeno"/>
        <s v="Producción de Plata"/>
        <s v="Viviendas Autorizadas"/>
        <s v="Superfie Autorizada Habitacional"/>
        <s v="Superfie Autorizada Habitacional Obras Nuevas"/>
        <s v="Superfie Autorizada Habitacional Ampliaciones"/>
        <s v="Superfie Autorizada No Habitacional"/>
        <s v="Superfie Autorizada No Habitacional ICEF Obras Nuevas"/>
        <s v="Superfie Autorizada No Habitacional ICEF Ampliaciones"/>
        <s v="Superfie Autorizada No Habitacional Servicios Obras Nuevas"/>
        <s v="Superfie Autorizada No Habitacional Servicios Ampliaciones"/>
        <s v="Superfie Autorizada No Habitacional ICEF"/>
        <s v="Superfie Autorizada No Habitacional Servicios"/>
        <s v="Superfie Autorizada No Habitacional Nuevas"/>
        <s v="Superfie Autorizada No Habitacional Ampliaciones"/>
        <s v="Superfie Autorizada Nuevas Obras"/>
        <s v="Superfie Autorizada Ampliaciones"/>
        <s v="Generación Eléctrica"/>
        <s v="Generación Hidráulica"/>
        <s v="Generación Térmica"/>
        <s v="Generación Eólica"/>
        <s v="Generación Solar"/>
        <s v="Distribución Eléctrica"/>
        <s v="Distribución Eléctrica Residencial"/>
        <s v="Distribución Eléctrica Industrial"/>
        <s v="Distribución Eléctrica Comercial"/>
        <s v="Distribución Eléctrica Minería"/>
        <s v="Distribución Eléctrica Agrícola"/>
        <s v="Distribución Eléctrica Varios"/>
        <s v="Índice de Producción Manufacturera"/>
        <s v="IP Elab Prod Alimenticios"/>
        <s v="IP Elab Bebidas Alc y No Alc"/>
        <s v="IP Elab Prod Tabaco"/>
        <s v="IP Elab Prod de Madera"/>
        <s v="IP Fab Papel"/>
        <s v="IP Imp y Rep grabaciones"/>
        <s v="IP Fab Coque"/>
        <s v="IP Fab Prod Químicos"/>
        <s v="IP Fab Prod Farmacéuticos"/>
        <s v="IP Fab Prod de Plástico"/>
        <s v="IP Fab Prod Min No Metálicos"/>
        <s v="IP Fab Prod Fab Metales Comunes"/>
        <s v="IP Fab Prod de Metal"/>
        <s v="IP Fab Eq. Eléctrico"/>
        <s v="IP Fab Maq y Equipo"/>
        <s v="IP Fab Vehículos Automotores"/>
        <s v="IP Fab Eq. Transporte"/>
        <s v="IP Fab Muebles"/>
        <s v="Producción de Queso"/>
        <s v="Producción de Queso Fresco"/>
        <s v="Producción de Mantequilla"/>
        <s v="Producción de Yodo"/>
        <s v="Molienda de Trigo"/>
        <s v="Índice de Ventas de Supermercados"/>
        <s v="Ventas de Supermercados"/>
        <s v="Número de Supermercados"/>
        <s v="Superficie de Supermercados"/>
        <s v="Precio Habitación"/>
        <s v="Rendimiento del Ingreso por Alojamiento"/>
        <s v="Número de Pernoctaciones"/>
        <s v="Número de Llegadas"/>
        <s v="Estancia Media"/>
        <s v="Tasa de ocupación habitaciones"/>
        <s v="Tasa de ocupación plazas"/>
        <s v="Parque Vehicular Taxis"/>
        <s v="Parque Vehicular Buses"/>
        <s v="Parque Vehicular Minibuses"/>
        <s v="Parque Vehicular Escolar"/>
        <s v="Parque Vehicular Trolebuses"/>
        <s v="Pasada de vehiculos Pórticos Autopistas Urbanas"/>
        <s v="Pasada de vehiculos Pórticos Autopistas Interurbanas"/>
        <s v="Carga Portuaria Embarcada"/>
        <s v="Carga Portuaria Desembarcada"/>
        <s v="Carga Portuaria Cabotaje"/>
        <s v="Carga Portuaria Re-estibas-Transbordos"/>
        <s v="Contenedores 20 pies"/>
        <s v="Contenedores 40 pies"/>
        <s v="Carga Portuaria Tránsito"/>
        <s v="Producción Uva de Mesa"/>
        <s v="Producción Uva Vinífera"/>
        <s v="Producción Uva Pisquera"/>
        <s v="Leche Recepcionada"/>
        <s v="Leche Recepcionada Láctea Mayor"/>
        <s v="Leche Recepcionada Láctea Menor"/>
        <s v="Cosecha de Trozas"/>
        <s v="Desembarque Artesanal"/>
        <s v="Cochayuyo"/>
        <s v="Huiro"/>
        <s v="Luga Negra o Crespa"/>
        <s v="Luga-Roja"/>
        <s v="Pelillo"/>
        <s v="Anchoveta"/>
        <s v="Bacaladillo o Mote"/>
        <s v="Jurel"/>
        <s v="Machuelo o Tritre"/>
        <s v="Merluza del Sur o Austral"/>
        <s v="Pampanito"/>
        <s v="Reineta"/>
        <s v="Sardina Austral"/>
        <s v="Sardina Común"/>
        <s v="Sierra"/>
        <s v="Almeja"/>
        <s v="Cholga"/>
        <s v="Chorito"/>
        <s v="Choro"/>
        <s v="Jibia o Calamar Rojo"/>
        <s v="Juliana o Tawera"/>
        <s v="Centolla"/>
        <s v="Centollón"/>
        <s v="Jaiba Marmola"/>
        <s v="Erizo"/>
        <s v="Resto"/>
        <s v="Algas"/>
        <s v="Peces"/>
        <s v="Moluscos"/>
        <s v="Crustáceos"/>
        <s v="Otras Especies"/>
        <s v="Desembarque Industrial"/>
        <s v="Caballa"/>
        <s v="Merluza Común"/>
        <s v="Merluza de Cola"/>
        <s v="Algas-Moluscos-Peces"/>
        <s v="Cosechas Acuícolas"/>
        <s v="Salmón del Atlántico"/>
        <s v="Salmón Plateado o Coho"/>
        <s v="Trucha Arcoiris"/>
        <s v="Comuna" u="1"/>
        <s v="Casos Confirmados" u="1"/>
        <s v="Fallecidos Diarios" u="1"/>
        <s v="Región" u="1"/>
        <s v="Casos Activos" u="1"/>
        <s v="Etapas Históricas - Vacunación" u="1"/>
        <s v="Producción Real" u="1"/>
        <s v="Cupos Disponibles" u="1"/>
        <s v="Etapas Históricas" u="1"/>
        <s v="Etapa Actual" u="1"/>
        <s v="Activos por 1 Millón Habitantes" u="1"/>
        <s v="Vacunación-Casos Activos" u="1"/>
        <s v="Cupos-Usuarios" u="1"/>
        <s v="Vacunación 1era y 2da dosis" u="1"/>
        <s v="Etapas Históricas -Casos Activos" u="1"/>
        <s v="Fallecidos por 1 Millón Habitantes" u="1"/>
        <s v="Exámenes realizados" u="1"/>
        <s v="Establecimiento" u="1"/>
        <s v="Positividad" u="1"/>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longText="1"/>
    </cacheField>
    <cacheField name="visualizacion" numFmtId="0">
      <sharedItems/>
    </cacheField>
    <cacheField name="tag" numFmtId="0">
      <sharedItems containsNonDate="0" containsString="0" containsBlank="1"/>
    </cacheField>
    <cacheField name="url" numFmtId="0">
      <sharedItems/>
    </cacheField>
    <cacheField name="Suscripcion" numFmtId="0">
      <sharedItems containsString="0" containsBlank="1" containsNumber="1" containsInteger="1" minValue="101" maxValue="100200302" count="21">
        <n v="100200300"/>
        <n v="100200301"/>
        <n v="100200302"/>
        <m/>
        <n v="104" u="1"/>
        <n v="108" u="1"/>
        <n v="112" u="1"/>
        <n v="116" u="1"/>
        <n v="103" u="1"/>
        <n v="107" u="1"/>
        <n v="300" u="1"/>
        <n v="111" u="1"/>
        <n v="200300" u="1"/>
        <n v="115" u="1"/>
        <n v="102" u="1"/>
        <n v="106" u="1"/>
        <n v="110" u="1"/>
        <n v="114" u="1"/>
        <n v="101" u="1"/>
        <n v="105" u="1"/>
        <n v="109"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x v="0"/>
    <n v="140"/>
    <s v="Economía"/>
    <s v="Economía"/>
    <n v="0"/>
    <x v="0"/>
    <x v="0"/>
    <x v="0"/>
    <x v="0"/>
    <s v="Región"/>
    <s v="Índice de Producción Minera"/>
    <s v="Periodo 2014-2021 (mensual)"/>
    <s v="Índice"/>
    <s v="Instituto Nacional de Estadísticas (INE)"/>
    <x v="0"/>
    <s v="El Índice de Producción Minera (IPMin) Base promedio año 2014=100 mide la evolución de la actividad productiva de la industria minera desde el punto de vista de la oferta. El gráfico muestra la variación mensual del Índice de Producción Minera, durante el Periodo 2014-2021 (mensual) de acuerdo a datos recopilados por el Instituto Nacional de Estadísticas (INE)- Índice"/>
    <s v="Gráfico Evolución"/>
    <m/>
    <x v="0"/>
    <n v="100200300"/>
    <s v="#1774B9"/>
    <s v="140-0001"/>
    <n v="14100000"/>
    <s v="T-141"/>
    <s v="C-141"/>
    <s v="FI-141"/>
    <s v="M-141"/>
  </r>
  <r>
    <x v="1"/>
    <n v="140"/>
    <s v="Economía"/>
    <s v="Economía"/>
    <n v="1"/>
    <x v="0"/>
    <x v="0"/>
    <x v="1"/>
    <x v="1"/>
    <s v="Ninguno"/>
    <s v="Índice de Producción Minera"/>
    <s v="Periodo 2014-2021 (mensual)"/>
    <s v="Índice"/>
    <s v="Instituto Nacional de Estadísticas (INE)"/>
    <x v="1"/>
    <s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
    <s v="Gráfico Evolución"/>
    <m/>
    <x v="1"/>
    <n v="100200300"/>
    <s v="#1774B9"/>
    <s v="140-0002"/>
    <n v="14200001"/>
    <s v="T-141"/>
    <s v="C-141"/>
    <s v="FI-142"/>
    <s v="M-141"/>
  </r>
  <r>
    <x v="2"/>
    <n v="140"/>
    <s v="Economía"/>
    <s v="Economía"/>
    <n v="2"/>
    <x v="0"/>
    <x v="0"/>
    <x v="1"/>
    <x v="2"/>
    <s v="Ninguno"/>
    <s v="Índice de Producción Minera"/>
    <s v="Periodo 2014-2021 (mensual)"/>
    <s v="Índice"/>
    <s v="Instituto Nacional de Estadísticas (INE)"/>
    <x v="2"/>
    <s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
    <s v="Gráfico Evolución"/>
    <m/>
    <x v="2"/>
    <n v="100200301"/>
    <s v="#1774B9"/>
    <s v="140-0003"/>
    <n v="14200002"/>
    <s v="T-141"/>
    <s v="C-141"/>
    <s v="FI-142"/>
    <s v="M-141"/>
  </r>
  <r>
    <x v="3"/>
    <n v="140"/>
    <s v="Economía"/>
    <s v="Economía"/>
    <n v="3"/>
    <x v="0"/>
    <x v="0"/>
    <x v="1"/>
    <x v="3"/>
    <s v="Ninguno"/>
    <s v="Índice de Producción Minera"/>
    <s v="Periodo 2014-2021 (mensual)"/>
    <s v="Índice"/>
    <s v="Instituto Nacional de Estadísticas (INE)"/>
    <x v="3"/>
    <s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
    <s v="Gráfico Evolución"/>
    <m/>
    <x v="3"/>
    <n v="100200302"/>
    <s v="#1774B9"/>
    <s v="140-0004"/>
    <n v="14200003"/>
    <s v="T-141"/>
    <s v="C-141"/>
    <s v="FI-142"/>
    <s v="M-141"/>
  </r>
  <r>
    <x v="4"/>
    <n v="140"/>
    <s v="Economía"/>
    <s v="Economía"/>
    <n v="4"/>
    <x v="0"/>
    <x v="0"/>
    <x v="1"/>
    <x v="4"/>
    <s v="Ninguno"/>
    <s v="Índice de Producción Minera"/>
    <s v="Periodo 2014-2021 (mensual)"/>
    <s v="Índice"/>
    <s v="Instituto Nacional de Estadísticas (INE)"/>
    <x v="4"/>
    <s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
    <s v="Gráfico Evolución"/>
    <m/>
    <x v="4"/>
    <m/>
    <s v="#1774B9"/>
    <s v="140-0005"/>
    <n v="14200004"/>
    <s v="T-141"/>
    <s v="C-141"/>
    <s v="FI-142"/>
    <s v="M-141"/>
  </r>
  <r>
    <x v="5"/>
    <n v="140"/>
    <s v="Economía"/>
    <s v="Economía"/>
    <n v="0"/>
    <x v="0"/>
    <x v="0"/>
    <x v="0"/>
    <x v="0"/>
    <s v="Ninguno"/>
    <s v="Índice de Producción de Minería Metálica"/>
    <s v="Periodo 2014-2021 (mensual)"/>
    <s v="Índice"/>
    <s v="Instituto Nacional de Estadísticas (INE)"/>
    <x v="5"/>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la Chile, durante el Periodo 2014-2021 (mensual) de acuerdo a datos recopilados por el Instituto Nacional de Estadísticas (INE)- Índice"/>
    <s v="Gráfico Evolución"/>
    <m/>
    <x v="5"/>
    <m/>
    <s v="#1774B9"/>
    <s v="140-0006"/>
    <n v="14100000"/>
    <s v="T-141"/>
    <s v="C-141"/>
    <s v="FI-142"/>
    <s v="M-142"/>
  </r>
  <r>
    <x v="6"/>
    <n v="140"/>
    <s v="Economía"/>
    <s v="Economía"/>
    <n v="0"/>
    <x v="0"/>
    <x v="0"/>
    <x v="0"/>
    <x v="0"/>
    <s v="Ninguno"/>
    <s v="Índice de Producción de Minería No Metálica"/>
    <s v="Periodo 2014-2021 (mensual)"/>
    <s v="Índice"/>
    <s v="Instituto Nacional de Estadísticas (INE)"/>
    <x v="6"/>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No Metálica para la Chile, durante el Periodo 2014-2021 (mensual) de acuerdo a datos recopilados por el Instituto Nacional de Estadísticas (INE)- Índice"/>
    <s v="Gráfico Evolución"/>
    <m/>
    <x v="6"/>
    <m/>
    <s v="#1774B9"/>
    <s v="140-0007"/>
    <n v="14100000"/>
    <s v="T-141"/>
    <s v="C-141"/>
    <s v="FI-142"/>
    <s v="M-143"/>
  </r>
  <r>
    <x v="7"/>
    <n v="140"/>
    <s v="Economía"/>
    <s v="Economía"/>
    <n v="0"/>
    <x v="1"/>
    <x v="0"/>
    <x v="0"/>
    <x v="0"/>
    <s v="Ninguno"/>
    <s v="Producción de Carbón"/>
    <s v="Periodo 2014-2021 (mensual)"/>
    <s v="toneladas (t)"/>
    <s v="Instituto Nacional de Estadísticas (INE)"/>
    <x v="7"/>
    <s v="Se aprecia la variación mensual de la cantidad de carbón, proveniente de la explotación de minas subterráneas o cielo abierto a Escala Nacional, durante el Periodo 2014-2021 (mensual) de acuerdo a datos recopilados por el Instituto Nacional de Estadísticas (INE)- toneladas (t)"/>
    <s v="Gráfico Evolución"/>
    <m/>
    <x v="7"/>
    <m/>
    <s v="#1774B9"/>
    <s v="140-0008"/>
    <n v="14100000"/>
    <s v="T-142"/>
    <s v="C-141"/>
    <s v="FI-142"/>
    <s v="M-144"/>
  </r>
  <r>
    <x v="8"/>
    <n v="140"/>
    <s v="Economía"/>
    <s v="Economía"/>
    <n v="0"/>
    <x v="2"/>
    <x v="0"/>
    <x v="0"/>
    <x v="0"/>
    <s v="Ninguno"/>
    <s v="Producción de Cloruro de Sodio"/>
    <s v="Periodo 2014-2021 (mensual)"/>
    <s v="toneladas (t)"/>
    <s v="Instituto Nacional de Estadísticas (INE)"/>
    <x v="8"/>
    <s v="Se muestra la variación mensual de la producción de Cloruro de Sodio a Escala Nacional, durante el Periodo 2014-2021 (mensual) de acuerdo a datos recopilados por el Instituto Nacional de Estadísticas (INE)- toneladas (t)"/>
    <s v="Gráfico Evolución"/>
    <m/>
    <x v="8"/>
    <m/>
    <s v="#1774B9"/>
    <s v="140-0009"/>
    <n v="14100000"/>
    <s v="T-143"/>
    <s v="C-141"/>
    <s v="FI-142"/>
    <s v="M-145"/>
  </r>
  <r>
    <x v="9"/>
    <n v="140"/>
    <s v="Economía"/>
    <s v="Economía"/>
    <n v="0"/>
    <x v="3"/>
    <x v="0"/>
    <x v="0"/>
    <x v="0"/>
    <s v="Región"/>
    <s v="Producción de Cobre"/>
    <s v="Periodo 2014-2021 (mensual)"/>
    <s v="toneladas métricas de fino (tmf)"/>
    <s v="Instituto Nacional de Estadísticas (INE)"/>
    <x v="9"/>
    <s v="Se muestra la variación mensual de la producción de cobre mina. Incluye toneladas métricas de fino contenido en concentrados de cobre, cátodos y blister-ánodos, realizados íntegramente en el mismo lugar de la extracción a Escala Nacional, durante el Periodo 2014-2021 (mensual) de acuerdo a datos recopilados por el Instituto Nacional de Estadísticas (INE)- toneladas métricas de fino (tmf)"/>
    <s v="Gráfico Evolución"/>
    <m/>
    <x v="9"/>
    <m/>
    <s v="#1774B9"/>
    <s v="140-0010"/>
    <n v="14100000"/>
    <s v="T-144"/>
    <s v="C-141"/>
    <s v="FI-141"/>
    <s v="M-146"/>
  </r>
  <r>
    <x v="10"/>
    <n v="140"/>
    <s v="Economía"/>
    <s v="Economía"/>
    <n v="1"/>
    <x v="3"/>
    <x v="0"/>
    <x v="1"/>
    <x v="1"/>
    <s v="Ninguno"/>
    <s v="Producción de Cobre"/>
    <s v="Periodo 2014-2021 (mensual)"/>
    <s v="toneladas métricas de fino (tmf)"/>
    <s v="Instituto Nacional de Estadísticas (INE)"/>
    <x v="10"/>
    <s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
    <s v="Gráfico Evolución"/>
    <m/>
    <x v="1"/>
    <m/>
    <s v="#1774B9"/>
    <s v="140-0011"/>
    <n v="14200001"/>
    <s v="T-144"/>
    <s v="C-141"/>
    <s v="FI-142"/>
    <s v="M-146"/>
  </r>
  <r>
    <x v="11"/>
    <n v="140"/>
    <s v="Economía"/>
    <s v="Economía"/>
    <n v="2"/>
    <x v="3"/>
    <x v="0"/>
    <x v="1"/>
    <x v="2"/>
    <s v="Ninguno"/>
    <s v="Producción de Cobre"/>
    <s v="Periodo 2014-2021 (mensual)"/>
    <s v="toneladas métricas de fino (tmf)"/>
    <s v="Instituto Nacional de Estadísticas (INE)"/>
    <x v="11"/>
    <s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
    <s v="Gráfico Evolución"/>
    <m/>
    <x v="2"/>
    <m/>
    <s v="#1774B9"/>
    <s v="140-0012"/>
    <n v="14200002"/>
    <s v="T-144"/>
    <s v="C-141"/>
    <s v="FI-142"/>
    <s v="M-146"/>
  </r>
  <r>
    <x v="12"/>
    <n v="140"/>
    <s v="Economía"/>
    <s v="Economía"/>
    <n v="3"/>
    <x v="3"/>
    <x v="0"/>
    <x v="1"/>
    <x v="3"/>
    <s v="Ninguno"/>
    <s v="Producción de Cobre"/>
    <s v="Periodo 2014-2021 (mensual)"/>
    <s v="toneladas métricas de fino (tmf)"/>
    <s v="Instituto Nacional de Estadísticas (INE)"/>
    <x v="12"/>
    <s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
    <s v="Gráfico Evolución"/>
    <m/>
    <x v="3"/>
    <m/>
    <s v="#1774B9"/>
    <s v="140-0013"/>
    <n v="14200003"/>
    <s v="T-144"/>
    <s v="C-141"/>
    <s v="FI-142"/>
    <s v="M-146"/>
  </r>
  <r>
    <x v="13"/>
    <n v="140"/>
    <s v="Economía"/>
    <s v="Economía"/>
    <n v="4"/>
    <x v="3"/>
    <x v="0"/>
    <x v="1"/>
    <x v="4"/>
    <s v="Ninguno"/>
    <s v="Producción de Cobre"/>
    <s v="Periodo 2014-2021 (mensual)"/>
    <s v="toneladas métricas de fino (tmf)"/>
    <s v="Instituto Nacional de Estadísticas (INE)"/>
    <x v="13"/>
    <s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
    <s v="Gráfico Evolución"/>
    <m/>
    <x v="4"/>
    <m/>
    <s v="#1774B9"/>
    <s v="140-0014"/>
    <n v="14200004"/>
    <s v="T-144"/>
    <s v="C-141"/>
    <s v="FI-142"/>
    <s v="M-146"/>
  </r>
  <r>
    <x v="14"/>
    <n v="140"/>
    <s v="Economía"/>
    <s v="Economía"/>
    <n v="5"/>
    <x v="3"/>
    <x v="0"/>
    <x v="1"/>
    <x v="5"/>
    <s v="Ninguno"/>
    <s v="Producción de Cobre"/>
    <s v="Periodo 2014-2021 (mensual)"/>
    <s v="toneladas métricas de fino (tmf)"/>
    <s v="Instituto Nacional de Estadísticas (INE)"/>
    <x v="14"/>
    <s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
    <s v="Gráfico Evolución"/>
    <m/>
    <x v="10"/>
    <m/>
    <s v="#1774B9"/>
    <s v="140-0015"/>
    <n v="14200005"/>
    <s v="T-144"/>
    <s v="C-141"/>
    <s v="FI-142"/>
    <s v="M-146"/>
  </r>
  <r>
    <x v="15"/>
    <n v="140"/>
    <s v="Economía"/>
    <s v="Economía"/>
    <n v="0"/>
    <x v="4"/>
    <x v="0"/>
    <x v="0"/>
    <x v="0"/>
    <s v="Región"/>
    <s v="Producción de Hierro"/>
    <s v="Periodo 2014-2021 (mensual)"/>
    <s v="toneladas de mineral (tm)"/>
    <s v="Instituto Nacional de Estadísticas (INE)"/>
    <x v="15"/>
    <s v="Se muestra la variación mensual de la producción de Hierro. Incluye pellet, pellet feed y sinter, entre otros, realizados por integración de procesos en el mismo lugar de la extracción a Escala Nacional, durante el Periodo 2014-2021 (mensual) de acuerdo a datos recopilados por el Instituto Nacional de Estadísticas (INE)- toneladas de mineral (tm)"/>
    <s v="Gráfico Evolución"/>
    <m/>
    <x v="11"/>
    <m/>
    <s v="#1774B9"/>
    <s v="140-0016"/>
    <n v="14100000"/>
    <s v="T-145"/>
    <s v="C-141"/>
    <s v="FI-141"/>
    <s v="M-147"/>
  </r>
  <r>
    <x v="16"/>
    <n v="140"/>
    <s v="Economía"/>
    <s v="Economía"/>
    <n v="0"/>
    <x v="5"/>
    <x v="0"/>
    <x v="0"/>
    <x v="0"/>
    <s v="Región"/>
    <s v="Producción de Oro"/>
    <s v="Periodo 2014-2021 (mensual)"/>
    <s v="kilógramos de fino contenido (kgf)"/>
    <s v="Instituto Nacional de Estadísticas (INE)"/>
    <x v="16"/>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2"/>
    <m/>
    <s v="#1774B9"/>
    <s v="140-0017"/>
    <n v="14100000"/>
    <s v="T-146"/>
    <s v="C-141"/>
    <s v="FI-141"/>
    <s v="M-148"/>
  </r>
  <r>
    <x v="17"/>
    <n v="140"/>
    <s v="Economía"/>
    <s v="Economía"/>
    <n v="2"/>
    <x v="5"/>
    <x v="0"/>
    <x v="1"/>
    <x v="2"/>
    <s v="Ninguno"/>
    <s v="Producción de Oro"/>
    <s v="Periodo 2014-2021 (mensual)"/>
    <s v="kilógramos de fino contenido (kgf)"/>
    <s v="Instituto Nacional de Estadísticas (INE)"/>
    <x v="17"/>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3"/>
    <m/>
    <s v="#1774B9"/>
    <s v="140-0018"/>
    <n v="14200002"/>
    <s v="T-146"/>
    <s v="C-141"/>
    <s v="FI-142"/>
    <s v="M-148"/>
  </r>
  <r>
    <x v="18"/>
    <n v="140"/>
    <s v="Economía"/>
    <s v="Economía"/>
    <n v="3"/>
    <x v="5"/>
    <x v="0"/>
    <x v="1"/>
    <x v="3"/>
    <s v="Ninguno"/>
    <s v="Producción de Oro"/>
    <s v="Periodo 2014-2021 (mensual)"/>
    <s v="kilógramos de fino contenido (kgf)"/>
    <s v="Instituto Nacional de Estadísticas (INE)"/>
    <x v="18"/>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4"/>
    <n v="100200300"/>
    <s v="#1774B9"/>
    <s v="140-0019"/>
    <n v="14200003"/>
    <s v="T-146"/>
    <s v="C-141"/>
    <s v="FI-142"/>
    <s v="M-148"/>
  </r>
  <r>
    <x v="19"/>
    <n v="140"/>
    <s v="Economía"/>
    <s v="Economía"/>
    <n v="4"/>
    <x v="5"/>
    <x v="0"/>
    <x v="1"/>
    <x v="4"/>
    <s v="Ninguno"/>
    <s v="Producción de Oro"/>
    <s v="Periodo 2014-2021 (mensual)"/>
    <s v="kilógramos de fino contenido (kgf)"/>
    <s v="Instituto Nacional de Estadísticas (INE)"/>
    <x v="19"/>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5"/>
    <n v="100200301"/>
    <s v="#1774B9"/>
    <s v="140-0020"/>
    <n v="14200004"/>
    <s v="T-146"/>
    <s v="C-141"/>
    <s v="FI-142"/>
    <s v="M-148"/>
  </r>
  <r>
    <x v="20"/>
    <n v="140"/>
    <s v="Economía"/>
    <s v="Economía"/>
    <n v="0"/>
    <x v="6"/>
    <x v="0"/>
    <x v="0"/>
    <x v="0"/>
    <s v="Ninguno"/>
    <s v="Producción de Molibdeno"/>
    <s v="Periodo 2014-2021 (mensual)"/>
    <s v="toneladas métricas de fino (tmf)"/>
    <s v="Instituto Nacional de Estadísticas (INE)"/>
    <x v="20"/>
    <s v="Se muestra la variación mensual de la producción de concentrado de Molibdeno proveniente de la explotación de minas de cobre a Escala Nacional, durante el Periodo 2014-2021 (mensual) de acuerdo a datos recopilados por el Instituto Nacional de Estadísticas (INE)- toneladas métricas de fino (tmf)"/>
    <s v="Gráfico Evolución"/>
    <m/>
    <x v="16"/>
    <n v="100200302"/>
    <s v="#1774B9"/>
    <s v="140-0021"/>
    <n v="14100000"/>
    <s v="T-147"/>
    <s v="C-141"/>
    <s v="FI-142"/>
    <s v="M-149"/>
  </r>
  <r>
    <x v="21"/>
    <n v="140"/>
    <s v="Economía"/>
    <s v="Economía"/>
    <n v="0"/>
    <x v="7"/>
    <x v="0"/>
    <x v="0"/>
    <x v="0"/>
    <s v="Región"/>
    <s v="Producción de Plata"/>
    <s v="Periodo 2014-2021 (mensual)"/>
    <s v="kilógramos de fino contenido (kgf)"/>
    <s v="Instituto Nacional de Estadísticas (INE)"/>
    <x v="21"/>
    <s v="Se muestra la variación mensual de la producción de Plata proveniente de la explotación de minas de cobre y de yacimientos mixtos a Escala Nacional, durante el Periodo 2014-2021 (mensual) de acuerdo a datos recopilados por el Instituto Nacional de Estadísticas (INE)- kilógramos de fino contenido (kgf)"/>
    <s v="Gráfico Evolución"/>
    <m/>
    <x v="17"/>
    <m/>
    <s v="#1774B9"/>
    <s v="140-0022"/>
    <n v="14100000"/>
    <s v="T-148"/>
    <s v="C-141"/>
    <s v="FI-141"/>
    <s v="M-150"/>
  </r>
  <r>
    <x v="22"/>
    <n v="140"/>
    <s v="Economía"/>
    <s v="Economía"/>
    <n v="2"/>
    <x v="7"/>
    <x v="0"/>
    <x v="1"/>
    <x v="2"/>
    <s v="Ninguno"/>
    <s v="Producción de Plata"/>
    <s v="Periodo 2014-2021 (mensual)"/>
    <s v="kilógramos de fino contenido (kgf)"/>
    <s v="Instituto Nacional de Estadísticas (INE)"/>
    <x v="22"/>
    <s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
    <s v="Gráfico Evolución"/>
    <m/>
    <x v="18"/>
    <m/>
    <s v="#1774B9"/>
    <s v="140-0023"/>
    <n v="14200002"/>
    <s v="T-148"/>
    <s v="C-141"/>
    <s v="FI-142"/>
    <s v="M-150"/>
  </r>
  <r>
    <x v="23"/>
    <n v="140"/>
    <s v="Economía"/>
    <s v="Economía"/>
    <n v="3"/>
    <x v="7"/>
    <x v="0"/>
    <x v="1"/>
    <x v="3"/>
    <s v="Ninguno"/>
    <s v="Producción de Plata"/>
    <s v="Periodo 2014-2021 (mensual)"/>
    <s v="kilógramos de fino contenido (kgf)"/>
    <s v="Instituto Nacional de Estadísticas (INE)"/>
    <x v="23"/>
    <s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
    <s v="Gráfico Evolución"/>
    <m/>
    <x v="19"/>
    <m/>
    <s v="#1774B9"/>
    <s v="140-0024"/>
    <n v="14200003"/>
    <s v="T-148"/>
    <s v="C-141"/>
    <s v="FI-142"/>
    <s v="M-150"/>
  </r>
  <r>
    <x v="24"/>
    <n v="140"/>
    <s v="Economía"/>
    <s v="Economía"/>
    <n v="4"/>
    <x v="7"/>
    <x v="0"/>
    <x v="1"/>
    <x v="4"/>
    <s v="Ninguno"/>
    <s v="Producción de Plata"/>
    <s v="Periodo 2014-2021 (mensual)"/>
    <s v="kilógramos de fino contenido (kgf)"/>
    <s v="Instituto Nacional de Estadísticas (INE)"/>
    <x v="24"/>
    <s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
    <s v="Gráfico Evolución"/>
    <m/>
    <x v="20"/>
    <m/>
    <s v="#1774B9"/>
    <s v="140-0025"/>
    <n v="14200004"/>
    <s v="T-148"/>
    <s v="C-141"/>
    <s v="FI-142"/>
    <s v="M-150"/>
  </r>
  <r>
    <x v="25"/>
    <n v="140"/>
    <s v="Economía"/>
    <s v="Economía"/>
    <n v="5"/>
    <x v="7"/>
    <x v="0"/>
    <x v="1"/>
    <x v="5"/>
    <s v="Ninguno"/>
    <s v="Producción de Plata"/>
    <s v="Periodo 2014-2021 (mensual)"/>
    <s v="kilógramos de fino contenido (kgf)"/>
    <s v="Instituto Nacional de Estadísticas (INE)"/>
    <x v="25"/>
    <s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
    <s v="Gráfico Evolución"/>
    <m/>
    <x v="21"/>
    <m/>
    <s v="#1774B9"/>
    <s v="140-0026"/>
    <n v="14200005"/>
    <s v="T-148"/>
    <s v="C-141"/>
    <s v="FI-142"/>
    <s v="M-150"/>
  </r>
  <r>
    <x v="26"/>
    <n v="140"/>
    <s v="Economía"/>
    <s v="Economía"/>
    <n v="0"/>
    <x v="8"/>
    <x v="1"/>
    <x v="0"/>
    <x v="0"/>
    <s v="Región"/>
    <s v="Viviendas Autorizadas"/>
    <s v="Periodo 2014-2021 (mensual)"/>
    <s v="Número de Viviendas (unidades)"/>
    <s v="Instituto Nacional de Estadísticas (INE)"/>
    <x v="26"/>
    <s v="Se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
    <s v="Gráfico Evolución"/>
    <m/>
    <x v="22"/>
    <m/>
    <s v="#1774B9"/>
    <s v="140-0027"/>
    <n v="14100000"/>
    <s v="T-149"/>
    <s v="C-142"/>
    <s v="FI-141"/>
    <s v="M-151"/>
  </r>
  <r>
    <x v="27"/>
    <n v="140"/>
    <s v="Economía"/>
    <s v="Economía"/>
    <n v="1"/>
    <x v="8"/>
    <x v="1"/>
    <x v="1"/>
    <x v="1"/>
    <s v="Fecha"/>
    <s v="Viviendas Autorizadas"/>
    <s v="Periodo 2014-2021 (mensual)"/>
    <s v="Número de Viviendas (unidades)"/>
    <s v="Instituto Nacional de Estadísticas (INE)"/>
    <x v="27"/>
    <s v="La gráfica muestra la variación mensual del número de viviendas autorizadas para construcción de obras nuevas y ampliaciones para la Región de Tarapacá, durante el Periodo 2014-2021 (mensual) de acuerdo a datos recopilados por el Instituto Nacional de Estadísticas (INE)- Número de Viviendas (unidades)"/>
    <s v="Gráfico Evolución"/>
    <m/>
    <x v="23"/>
    <m/>
    <s v="#1774B9"/>
    <s v="140-0028"/>
    <n v="14200001"/>
    <s v="T-149"/>
    <s v="C-142"/>
    <s v="FI-143"/>
    <s v="M-151"/>
  </r>
  <r>
    <x v="28"/>
    <n v="140"/>
    <s v="Economía"/>
    <s v="Economía"/>
    <n v="2"/>
    <x v="8"/>
    <x v="1"/>
    <x v="1"/>
    <x v="2"/>
    <s v="Fecha"/>
    <s v="Viviendas Autorizadas"/>
    <s v="Periodo 2014-2021 (mensual)"/>
    <s v="Número de Viviendas (unidades)"/>
    <s v="Instituto Nacional de Estadísticas (INE)"/>
    <x v="28"/>
    <s v="La gráfica muestra la variación mensual del número de viviendas autorizadas para construcción de obras nuevas y ampliaciones para la Región de Antofagasta, durante el Periodo 2014-2021 (mensual) de acuerdo a datos recopilados por el Instituto Nacional de Estadísticas (INE)- Número de Viviendas (unidades)"/>
    <s v="Gráfico Evolución"/>
    <m/>
    <x v="24"/>
    <m/>
    <s v="#1774B9"/>
    <s v="140-0029"/>
    <n v="14200002"/>
    <s v="T-149"/>
    <s v="C-142"/>
    <s v="FI-143"/>
    <s v="M-151"/>
  </r>
  <r>
    <x v="29"/>
    <n v="140"/>
    <s v="Economía"/>
    <s v="Economía"/>
    <n v="3"/>
    <x v="8"/>
    <x v="1"/>
    <x v="1"/>
    <x v="3"/>
    <s v="Fecha"/>
    <s v="Viviendas Autorizadas"/>
    <s v="Periodo 2014-2021 (mensual)"/>
    <s v="Número de Viviendas (unidades)"/>
    <s v="Instituto Nacional de Estadísticas (INE)"/>
    <x v="29"/>
    <s v="La gráfica muestra la variación mensual del número de viviendas autorizadas para construcción de obras nuevas y ampliaciones para la Región de Atacama, durante el Periodo 2014-2021 (mensual) de acuerdo a datos recopilados por el Instituto Nacional de Estadísticas (INE)- Número de Viviendas (unidades)"/>
    <s v="Gráfico Evolución"/>
    <m/>
    <x v="25"/>
    <m/>
    <s v="#1774B9"/>
    <s v="140-0030"/>
    <n v="14200003"/>
    <s v="T-149"/>
    <s v="C-142"/>
    <s v="FI-143"/>
    <s v="M-151"/>
  </r>
  <r>
    <x v="30"/>
    <n v="140"/>
    <s v="Economía"/>
    <s v="Economía"/>
    <n v="4"/>
    <x v="8"/>
    <x v="1"/>
    <x v="1"/>
    <x v="4"/>
    <s v="Fecha"/>
    <s v="Viviendas Autorizadas"/>
    <s v="Periodo 2014-2021 (mensual)"/>
    <s v="Número de Viviendas (unidades)"/>
    <s v="Instituto Nacional de Estadísticas (INE)"/>
    <x v="30"/>
    <s v="La gráfica muestra la variación mensual del número de viviendas autorizadas para construcción de obras nuevas y ampliaciones para la Región de Coquimbo, durante el Periodo 2014-2021 (mensual) de acuerdo a datos recopilados por el Instituto Nacional de Estadísticas (INE)- Número de Viviendas (unidades)"/>
    <s v="Gráfico Evolución"/>
    <m/>
    <x v="26"/>
    <m/>
    <s v="#1774B9"/>
    <s v="140-0031"/>
    <n v="14200004"/>
    <s v="T-149"/>
    <s v="C-142"/>
    <s v="FI-143"/>
    <s v="M-151"/>
  </r>
  <r>
    <x v="31"/>
    <n v="140"/>
    <s v="Economía"/>
    <s v="Economía"/>
    <n v="5"/>
    <x v="8"/>
    <x v="1"/>
    <x v="1"/>
    <x v="5"/>
    <s v="Fecha"/>
    <s v="Viviendas Autorizadas"/>
    <s v="Periodo 2014-2021 (mensual)"/>
    <s v="Número de Viviendas (unidades)"/>
    <s v="Instituto Nacional de Estadísticas (INE)"/>
    <x v="31"/>
    <s v="La gráfica muestra la variación mensual del número de viviendas autorizadas para construcción de obras nuevas y ampliaciones para la Región de Valparaíso, durante el Periodo 2014-2021 (mensual) de acuerdo a datos recopilados por el Instituto Nacional de Estadísticas (INE)- Número de Viviendas (unidades)"/>
    <s v="Gráfico Evolución"/>
    <m/>
    <x v="27"/>
    <m/>
    <s v="#1774B9"/>
    <s v="140-0032"/>
    <n v="14200005"/>
    <s v="T-149"/>
    <s v="C-142"/>
    <s v="FI-143"/>
    <s v="M-151"/>
  </r>
  <r>
    <x v="32"/>
    <n v="140"/>
    <s v="Economía"/>
    <s v="Economía"/>
    <n v="6"/>
    <x v="8"/>
    <x v="1"/>
    <x v="1"/>
    <x v="6"/>
    <s v="Fecha"/>
    <s v="Viviendas Autorizadas"/>
    <s v="Periodo 2014-2021 (mensual)"/>
    <s v="Número de Viviendas (unidades)"/>
    <s v="Instituto Nacional de Estadísticas (INE)"/>
    <x v="32"/>
    <s v="La gráfica muestra la variación mensual del número de viviendas autorizadas para construcción de obras nuevas y ampliaciones para la Región de O'Higgins, durante el Periodo 2014-2021 (mensual) de acuerdo a datos recopilados por el Instituto Nacional de Estadísticas (INE)- Número de Viviendas (unidades)"/>
    <s v="Gráfico Evolución"/>
    <m/>
    <x v="28"/>
    <m/>
    <s v="#1774B9"/>
    <s v="140-0033"/>
    <n v="14200006"/>
    <s v="T-149"/>
    <s v="C-142"/>
    <s v="FI-143"/>
    <s v="M-151"/>
  </r>
  <r>
    <x v="33"/>
    <n v="140"/>
    <s v="Economía"/>
    <s v="Economía"/>
    <n v="7"/>
    <x v="8"/>
    <x v="1"/>
    <x v="1"/>
    <x v="7"/>
    <s v="Fecha"/>
    <s v="Viviendas Autorizadas"/>
    <s v="Periodo 2014-2021 (mensual)"/>
    <s v="Número de Viviendas (unidades)"/>
    <s v="Instituto Nacional de Estadísticas (INE)"/>
    <x v="33"/>
    <s v="La gráfica muestra la variación mensual del número de viviendas autorizadas para construcción de obras nuevas y ampliaciones para la Región de Maule, durante el Periodo 2014-2021 (mensual) de acuerdo a datos recopilados por el Instituto Nacional de Estadísticas (INE)- Número de Viviendas (unidades)"/>
    <s v="Gráfico Evolución"/>
    <m/>
    <x v="29"/>
    <m/>
    <s v="#1774B9"/>
    <s v="140-0034"/>
    <n v="14200007"/>
    <s v="T-149"/>
    <s v="C-142"/>
    <s v="FI-143"/>
    <s v="M-151"/>
  </r>
  <r>
    <x v="34"/>
    <n v="140"/>
    <s v="Economía"/>
    <s v="Economía"/>
    <n v="8"/>
    <x v="8"/>
    <x v="1"/>
    <x v="1"/>
    <x v="8"/>
    <s v="Fecha"/>
    <s v="Viviendas Autorizadas"/>
    <s v="Periodo 2014-2021 (mensual)"/>
    <s v="Número de Viviendas (unidades)"/>
    <s v="Instituto Nacional de Estadísticas (INE)"/>
    <x v="34"/>
    <s v="La gráfica muestra la variación mensual del número de viviendas autorizadas para construcción de obras nuevas y ampliaciones para la Región del Biobío, durante el Periodo 2014-2021 (mensual) de acuerdo a datos recopilados por el Instituto Nacional de Estadísticas (INE)- Número de Viviendas (unidades)"/>
    <s v="Gráfico Evolución"/>
    <m/>
    <x v="30"/>
    <m/>
    <s v="#1774B9"/>
    <s v="140-0035"/>
    <n v="14200008"/>
    <s v="T-149"/>
    <s v="C-142"/>
    <s v="FI-143"/>
    <s v="M-151"/>
  </r>
  <r>
    <x v="35"/>
    <n v="140"/>
    <s v="Economía"/>
    <s v="Economía"/>
    <n v="9"/>
    <x v="8"/>
    <x v="1"/>
    <x v="1"/>
    <x v="9"/>
    <s v="Fecha"/>
    <s v="Viviendas Autorizadas"/>
    <s v="Periodo 2014-2021 (mensual)"/>
    <s v="Número de Viviendas (unidades)"/>
    <s v="Instituto Nacional de Estadísticas (INE)"/>
    <x v="3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úmero de Viviendas (unidades)"/>
    <s v="Gráfico Evolución"/>
    <m/>
    <x v="31"/>
    <n v="100200300"/>
    <s v="#1774B9"/>
    <s v="140-0036"/>
    <n v="14200009"/>
    <s v="T-149"/>
    <s v="C-142"/>
    <s v="FI-143"/>
    <s v="M-151"/>
  </r>
  <r>
    <x v="36"/>
    <n v="140"/>
    <s v="Economía"/>
    <s v="Economía"/>
    <n v="10"/>
    <x v="8"/>
    <x v="1"/>
    <x v="1"/>
    <x v="10"/>
    <s v="Fecha"/>
    <s v="Viviendas Autorizadas"/>
    <s v="Periodo 2014-2021 (mensual)"/>
    <s v="Número de Viviendas (unidades)"/>
    <s v="Instituto Nacional de Estadísticas (INE)"/>
    <x v="36"/>
    <s v="La gráfica muestra la variación mensual del número de viviendas autorizadas para construcción de obras nuevas y ampliaciones para la Región de Los Lagos, durante el Periodo 2014-2021 (mensual) de acuerdo a datos recopilados por el Instituto Nacional de Estadísticas (INE)- Número de Viviendas (unidades)"/>
    <s v="Gráfico Evolución"/>
    <m/>
    <x v="32"/>
    <n v="100200301"/>
    <s v="#1774B9"/>
    <s v="140-0037"/>
    <n v="14200010"/>
    <s v="T-149"/>
    <s v="C-142"/>
    <s v="FI-143"/>
    <s v="M-151"/>
  </r>
  <r>
    <x v="37"/>
    <n v="140"/>
    <s v="Economía"/>
    <s v="Economía"/>
    <n v="11"/>
    <x v="8"/>
    <x v="1"/>
    <x v="1"/>
    <x v="11"/>
    <s v="Fecha"/>
    <s v="Viviendas Autorizadas"/>
    <s v="Periodo 2014-2021 (mensual)"/>
    <s v="Número de Viviendas (unidades)"/>
    <s v="Instituto Nacional de Estadísticas (INE)"/>
    <x v="37"/>
    <s v="La gráfica muestra la variación mensual del número de viviendas autorizadas para construcción de obras nuevas y ampliaciones para la Región de Aysén, durante el Periodo 2014-2021 (mensual) de acuerdo a datos recopilados por el Instituto Nacional de Estadísticas (INE)- Número de Viviendas (unidades)"/>
    <s v="Gráfico Evolución"/>
    <m/>
    <x v="33"/>
    <n v="100200302"/>
    <s v="#1774B9"/>
    <s v="140-0038"/>
    <n v="14200011"/>
    <s v="T-149"/>
    <s v="C-142"/>
    <s v="FI-143"/>
    <s v="M-151"/>
  </r>
  <r>
    <x v="38"/>
    <n v="140"/>
    <s v="Economía"/>
    <s v="Economía"/>
    <n v="12"/>
    <x v="8"/>
    <x v="1"/>
    <x v="1"/>
    <x v="12"/>
    <s v="Fecha"/>
    <s v="Viviendas Autorizadas"/>
    <s v="Periodo 2014-2021 (mensual)"/>
    <s v="Número de Viviendas (unidades)"/>
    <s v="Instituto Nacional de Estadísticas (INE)"/>
    <x v="38"/>
    <s v="La gráfica muestra la variación mensual del número de viviendas autorizadas para construcción de obras nuevas y ampliaciones para la Región de Magallanes, durante el Periodo 2014-2021 (mensual) de acuerdo a datos recopilados por el Instituto Nacional de Estadísticas (INE)- Número de Viviendas (unidades)"/>
    <s v="Gráfico Evolución"/>
    <m/>
    <x v="34"/>
    <m/>
    <s v="#1774B9"/>
    <s v="140-0039"/>
    <n v="14200012"/>
    <s v="T-149"/>
    <s v="C-142"/>
    <s v="FI-143"/>
    <s v="M-151"/>
  </r>
  <r>
    <x v="39"/>
    <n v="140"/>
    <s v="Economía"/>
    <s v="Economía"/>
    <n v="13"/>
    <x v="8"/>
    <x v="1"/>
    <x v="1"/>
    <x v="13"/>
    <s v="Fecha"/>
    <s v="Viviendas Autorizadas"/>
    <s v="Periodo 2014-2021 (mensual)"/>
    <s v="Número de Viviendas (unidades)"/>
    <s v="Instituto Nacional de Estadísticas (INE)"/>
    <x v="39"/>
    <s v="La gráfica muestra la variación mensual del número de viviendas autorizadas para construcción de obras nuevas y ampliaciones para la Región Metropolitana, durante el Periodo 2014-2021 (mensual) de acuerdo a datos recopilados por el Instituto Nacional de Estadísticas (INE)- Número de Viviendas (unidades)"/>
    <s v="Gráfico Evolución"/>
    <m/>
    <x v="35"/>
    <m/>
    <s v="#1774B9"/>
    <s v="140-0040"/>
    <n v="14200013"/>
    <s v="T-149"/>
    <s v="C-142"/>
    <s v="FI-143"/>
    <s v="M-151"/>
  </r>
  <r>
    <x v="40"/>
    <n v="140"/>
    <s v="Economía"/>
    <s v="Economía"/>
    <n v="14"/>
    <x v="8"/>
    <x v="1"/>
    <x v="1"/>
    <x v="14"/>
    <s v="Fecha"/>
    <s v="Viviendas Autorizadas"/>
    <s v="Periodo 2014-2021 (mensual)"/>
    <s v="Número de Viviendas (unidades)"/>
    <s v="Instituto Nacional de Estadísticas (INE)"/>
    <x v="40"/>
    <s v="La gráfica muestra la variación mensual del número de viviendas autorizadas para construcción de obras nuevas y ampliaciones para la Región de Los Ríos, durante el Periodo 2014-2021 (mensual) de acuerdo a datos recopilados por el Instituto Nacional de Estadísticas (INE)- Número de Viviendas (unidades)"/>
    <s v="Gráfico Evolución"/>
    <m/>
    <x v="36"/>
    <m/>
    <s v="#1774B9"/>
    <s v="140-0041"/>
    <n v="14200014"/>
    <s v="T-149"/>
    <s v="C-142"/>
    <s v="FI-143"/>
    <s v="M-151"/>
  </r>
  <r>
    <x v="41"/>
    <n v="140"/>
    <s v="Economía"/>
    <s v="Economía"/>
    <n v="15"/>
    <x v="8"/>
    <x v="1"/>
    <x v="1"/>
    <x v="15"/>
    <s v="Fecha"/>
    <s v="Viviendas Autorizadas"/>
    <s v="Periodo 2014-2021 (mensual)"/>
    <s v="Número de Viviendas (unidades)"/>
    <s v="Instituto Nacional de Estadísticas (INE)"/>
    <x v="4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úmero de Viviendas (unidades)"/>
    <s v="Gráfico Evolución"/>
    <m/>
    <x v="37"/>
    <m/>
    <s v="#1774B9"/>
    <s v="140-0042"/>
    <n v="14200015"/>
    <s v="T-149"/>
    <s v="C-142"/>
    <s v="FI-143"/>
    <s v="M-151"/>
  </r>
  <r>
    <x v="42"/>
    <n v="140"/>
    <s v="Economía"/>
    <s v="Economía"/>
    <n v="16"/>
    <x v="8"/>
    <x v="1"/>
    <x v="1"/>
    <x v="16"/>
    <s v="Fecha"/>
    <s v="Viviendas Autorizadas"/>
    <s v="Periodo 2014-2021 (mensual)"/>
    <s v="Número de Viviendas (unidades)"/>
    <s v="Instituto Nacional de Estadísticas (INE)"/>
    <x v="42"/>
    <s v="La gráfica muestra la variación mensual del número de viviendas autorizadas para construcción de obras nuevas y ampliaciones para la Región de Ñuble, durante el Periodo 2014-2021 (mensual) de acuerdo a datos recopilados por el Instituto Nacional de Estadísticas (INE)- Número de Viviendas (unidades)"/>
    <s v="Gráfico Evolución"/>
    <m/>
    <x v="38"/>
    <m/>
    <s v="#1774B9"/>
    <s v="140-0043"/>
    <n v="14200016"/>
    <s v="T-149"/>
    <s v="C-142"/>
    <s v="FI-143"/>
    <s v="M-151"/>
  </r>
  <r>
    <x v="43"/>
    <n v="140"/>
    <s v="Economía"/>
    <s v="Economía"/>
    <n v="0"/>
    <x v="9"/>
    <x v="1"/>
    <x v="0"/>
    <x v="0"/>
    <s v="Región"/>
    <s v="Superfie Autorizada Habitacional"/>
    <s v="Periodo 2014-2021 (mensual)"/>
    <s v="Superficie (m2)"/>
    <s v="Instituto Nacional de Estadísticas (INE)"/>
    <x v="43"/>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39"/>
    <m/>
    <s v="#1774B9"/>
    <s v="140-0044"/>
    <n v="14100000"/>
    <s v="T-150"/>
    <s v="C-142"/>
    <s v="FI-141"/>
    <s v="M-152"/>
  </r>
  <r>
    <x v="44"/>
    <n v="140"/>
    <s v="Economía"/>
    <s v="Economía"/>
    <n v="1"/>
    <x v="9"/>
    <x v="1"/>
    <x v="1"/>
    <x v="1"/>
    <s v="Fecha"/>
    <s v="Superfie Autorizada Habitacional"/>
    <s v="Periodo 2014-2021 (mensual)"/>
    <s v="Superficie (m2)"/>
    <s v="Instituto Nacional de Estadísticas (INE)"/>
    <x v="44"/>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3"/>
    <m/>
    <s v="#1774B9"/>
    <s v="140-0045"/>
    <n v="14200001"/>
    <s v="T-150"/>
    <s v="C-142"/>
    <s v="FI-143"/>
    <s v="M-152"/>
  </r>
  <r>
    <x v="45"/>
    <n v="140"/>
    <s v="Economía"/>
    <s v="Economía"/>
    <n v="2"/>
    <x v="9"/>
    <x v="1"/>
    <x v="1"/>
    <x v="2"/>
    <s v="Fecha"/>
    <s v="Superfie Autorizada Habitacional"/>
    <s v="Periodo 2014-2021 (mensual)"/>
    <s v="Superficie (m2)"/>
    <s v="Instituto Nacional de Estadísticas (INE)"/>
    <x v="45"/>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4"/>
    <m/>
    <s v="#1774B9"/>
    <s v="140-0046"/>
    <n v="14200002"/>
    <s v="T-150"/>
    <s v="C-142"/>
    <s v="FI-143"/>
    <s v="M-152"/>
  </r>
  <r>
    <x v="46"/>
    <n v="140"/>
    <s v="Economía"/>
    <s v="Economía"/>
    <n v="3"/>
    <x v="9"/>
    <x v="1"/>
    <x v="1"/>
    <x v="3"/>
    <s v="Fecha"/>
    <s v="Superfie Autorizada Habitacional"/>
    <s v="Periodo 2014-2021 (mensual)"/>
    <s v="Superficie (m2)"/>
    <s v="Instituto Nacional de Estadísticas (INE)"/>
    <x v="46"/>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5"/>
    <m/>
    <s v="#1774B9"/>
    <s v="140-0047"/>
    <n v="14200003"/>
    <s v="T-150"/>
    <s v="C-142"/>
    <s v="FI-143"/>
    <s v="M-152"/>
  </r>
  <r>
    <x v="47"/>
    <n v="140"/>
    <s v="Economía"/>
    <s v="Economía"/>
    <n v="4"/>
    <x v="9"/>
    <x v="1"/>
    <x v="1"/>
    <x v="4"/>
    <s v="Fecha"/>
    <s v="Superfie Autorizada Habitacional"/>
    <s v="Periodo 2014-2021 (mensual)"/>
    <s v="Superficie (m2)"/>
    <s v="Instituto Nacional de Estadísticas (INE)"/>
    <x v="47"/>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6"/>
    <m/>
    <s v="#1774B9"/>
    <s v="140-0048"/>
    <n v="14200004"/>
    <s v="T-150"/>
    <s v="C-142"/>
    <s v="FI-143"/>
    <s v="M-152"/>
  </r>
  <r>
    <x v="48"/>
    <n v="140"/>
    <s v="Economía"/>
    <s v="Economía"/>
    <n v="5"/>
    <x v="9"/>
    <x v="1"/>
    <x v="1"/>
    <x v="5"/>
    <s v="Fecha"/>
    <s v="Superfie Autorizada Habitacional"/>
    <s v="Periodo 2014-2021 (mensual)"/>
    <s v="Superficie (m2)"/>
    <s v="Instituto Nacional de Estadísticas (INE)"/>
    <x v="48"/>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7"/>
    <m/>
    <s v="#1774B9"/>
    <s v="140-0049"/>
    <n v="14200005"/>
    <s v="T-150"/>
    <s v="C-142"/>
    <s v="FI-143"/>
    <s v="M-152"/>
  </r>
  <r>
    <x v="49"/>
    <n v="140"/>
    <s v="Economía"/>
    <s v="Economía"/>
    <n v="6"/>
    <x v="9"/>
    <x v="1"/>
    <x v="1"/>
    <x v="6"/>
    <s v="Fecha"/>
    <s v="Superfie Autorizada Habitacional"/>
    <s v="Periodo 2014-2021 (mensual)"/>
    <s v="Superficie (m2)"/>
    <s v="Instituto Nacional de Estadísticas (INE)"/>
    <x v="49"/>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8"/>
    <m/>
    <s v="#1774B9"/>
    <s v="140-0050"/>
    <n v="14200006"/>
    <s v="T-150"/>
    <s v="C-142"/>
    <s v="FI-143"/>
    <s v="M-152"/>
  </r>
  <r>
    <x v="50"/>
    <n v="140"/>
    <s v="Economía"/>
    <s v="Economía"/>
    <n v="7"/>
    <x v="9"/>
    <x v="1"/>
    <x v="1"/>
    <x v="7"/>
    <s v="Fecha"/>
    <s v="Superfie Autorizada Habitacional"/>
    <s v="Periodo 2014-2021 (mensual)"/>
    <s v="Superficie (m2)"/>
    <s v="Instituto Nacional de Estadísticas (INE)"/>
    <x v="50"/>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9"/>
    <m/>
    <s v="#1774B9"/>
    <s v="140-0051"/>
    <n v="14200007"/>
    <s v="T-150"/>
    <s v="C-142"/>
    <s v="FI-143"/>
    <s v="M-152"/>
  </r>
  <r>
    <x v="51"/>
    <n v="140"/>
    <s v="Economía"/>
    <s v="Economía"/>
    <n v="8"/>
    <x v="9"/>
    <x v="1"/>
    <x v="1"/>
    <x v="8"/>
    <s v="Fecha"/>
    <s v="Superfie Autorizada Habitacional"/>
    <s v="Periodo 2014-2021 (mensual)"/>
    <s v="Superficie (m2)"/>
    <s v="Instituto Nacional de Estadísticas (INE)"/>
    <x v="51"/>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30"/>
    <m/>
    <s v="#1774B9"/>
    <s v="140-0052"/>
    <n v="14200008"/>
    <s v="T-150"/>
    <s v="C-142"/>
    <s v="FI-143"/>
    <s v="M-152"/>
  </r>
  <r>
    <x v="52"/>
    <n v="140"/>
    <s v="Economía"/>
    <s v="Economía"/>
    <n v="9"/>
    <x v="9"/>
    <x v="1"/>
    <x v="1"/>
    <x v="9"/>
    <s v="Fecha"/>
    <s v="Superfie Autorizada Habitacional"/>
    <s v="Periodo 2014-2021 (mensual)"/>
    <s v="Superficie (m2)"/>
    <s v="Instituto Nacional de Estadísticas (INE)"/>
    <x v="52"/>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31"/>
    <n v="100200300"/>
    <s v="#1774B9"/>
    <s v="140-0053"/>
    <n v="14200009"/>
    <s v="T-150"/>
    <s v="C-142"/>
    <s v="FI-143"/>
    <s v="M-152"/>
  </r>
  <r>
    <x v="53"/>
    <n v="140"/>
    <s v="Economía"/>
    <s v="Economía"/>
    <n v="10"/>
    <x v="9"/>
    <x v="1"/>
    <x v="1"/>
    <x v="10"/>
    <s v="Fecha"/>
    <s v="Superfie Autorizada Habitacional"/>
    <s v="Periodo 2014-2021 (mensual)"/>
    <s v="Superficie (m2)"/>
    <s v="Instituto Nacional de Estadísticas (INE)"/>
    <x v="53"/>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32"/>
    <n v="100200301"/>
    <s v="#1774B9"/>
    <s v="140-0054"/>
    <n v="14200010"/>
    <s v="T-150"/>
    <s v="C-142"/>
    <s v="FI-143"/>
    <s v="M-152"/>
  </r>
  <r>
    <x v="54"/>
    <n v="140"/>
    <s v="Economía"/>
    <s v="Economía"/>
    <n v="11"/>
    <x v="9"/>
    <x v="1"/>
    <x v="1"/>
    <x v="11"/>
    <s v="Fecha"/>
    <s v="Superfie Autorizada Habitacional"/>
    <s v="Periodo 2014-2021 (mensual)"/>
    <s v="Superficie (m2)"/>
    <s v="Instituto Nacional de Estadísticas (INE)"/>
    <x v="54"/>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33"/>
    <n v="100200302"/>
    <s v="#1774B9"/>
    <s v="140-0055"/>
    <n v="14200011"/>
    <s v="T-150"/>
    <s v="C-142"/>
    <s v="FI-143"/>
    <s v="M-152"/>
  </r>
  <r>
    <x v="55"/>
    <n v="140"/>
    <s v="Economía"/>
    <s v="Economía"/>
    <n v="12"/>
    <x v="9"/>
    <x v="1"/>
    <x v="1"/>
    <x v="12"/>
    <s v="Fecha"/>
    <s v="Superfie Autorizada Habitacional"/>
    <s v="Periodo 2014-2021 (mensual)"/>
    <s v="Superficie (m2)"/>
    <s v="Instituto Nacional de Estadísticas (INE)"/>
    <x v="55"/>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34"/>
    <m/>
    <s v="#1774B9"/>
    <s v="140-0056"/>
    <n v="14200012"/>
    <s v="T-150"/>
    <s v="C-142"/>
    <s v="FI-143"/>
    <s v="M-152"/>
  </r>
  <r>
    <x v="56"/>
    <n v="140"/>
    <s v="Economía"/>
    <s v="Economía"/>
    <n v="13"/>
    <x v="9"/>
    <x v="1"/>
    <x v="1"/>
    <x v="13"/>
    <s v="Fecha"/>
    <s v="Superfie Autorizada Habitacional"/>
    <s v="Periodo 2014-2021 (mensual)"/>
    <s v="Superficie (m2)"/>
    <s v="Instituto Nacional de Estadísticas (INE)"/>
    <x v="56"/>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35"/>
    <m/>
    <s v="#1774B9"/>
    <s v="140-0057"/>
    <n v="14200013"/>
    <s v="T-150"/>
    <s v="C-142"/>
    <s v="FI-143"/>
    <s v="M-152"/>
  </r>
  <r>
    <x v="57"/>
    <n v="140"/>
    <s v="Economía"/>
    <s v="Economía"/>
    <n v="14"/>
    <x v="9"/>
    <x v="1"/>
    <x v="1"/>
    <x v="14"/>
    <s v="Fecha"/>
    <s v="Superfie Autorizada Habitacional"/>
    <s v="Periodo 2014-2021 (mensual)"/>
    <s v="Superficie (m2)"/>
    <s v="Instituto Nacional de Estadísticas (INE)"/>
    <x v="57"/>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36"/>
    <m/>
    <s v="#1774B9"/>
    <s v="140-0058"/>
    <n v="14200014"/>
    <s v="T-150"/>
    <s v="C-142"/>
    <s v="FI-143"/>
    <s v="M-152"/>
  </r>
  <r>
    <x v="58"/>
    <n v="140"/>
    <s v="Economía"/>
    <s v="Economía"/>
    <n v="15"/>
    <x v="9"/>
    <x v="1"/>
    <x v="1"/>
    <x v="15"/>
    <s v="Fecha"/>
    <s v="Superfie Autorizada Habitacional"/>
    <s v="Periodo 2014-2021 (mensual)"/>
    <s v="Superficie (m2)"/>
    <s v="Instituto Nacional de Estadísticas (INE)"/>
    <x v="58"/>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37"/>
    <m/>
    <s v="#1774B9"/>
    <s v="140-0059"/>
    <n v="14200015"/>
    <s v="T-150"/>
    <s v="C-142"/>
    <s v="FI-143"/>
    <s v="M-152"/>
  </r>
  <r>
    <x v="59"/>
    <n v="140"/>
    <s v="Economía"/>
    <s v="Economía"/>
    <n v="16"/>
    <x v="9"/>
    <x v="1"/>
    <x v="1"/>
    <x v="16"/>
    <s v="Fecha"/>
    <s v="Superfie Autorizada Habitacional"/>
    <s v="Periodo 2014-2021 (mensual)"/>
    <s v="Superficie (m2)"/>
    <s v="Instituto Nacional de Estadísticas (INE)"/>
    <x v="59"/>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38"/>
    <m/>
    <s v="#1774B9"/>
    <s v="140-0060"/>
    <n v="14200016"/>
    <s v="T-150"/>
    <s v="C-142"/>
    <s v="FI-143"/>
    <s v="M-152"/>
  </r>
  <r>
    <x v="60"/>
    <n v="140"/>
    <s v="Economía"/>
    <s v="Economía"/>
    <n v="0"/>
    <x v="9"/>
    <x v="1"/>
    <x v="0"/>
    <x v="0"/>
    <s v="Región"/>
    <s v="Superfie Autorizada Habitacional Obras Nuevas"/>
    <s v="Periodo 2014-2021 (mensual)"/>
    <s v="Superficie (m2)"/>
    <s v="Instituto Nacional de Estadísticas (INE)"/>
    <x v="60"/>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40"/>
    <m/>
    <s v="#1774B9"/>
    <s v="140-0061"/>
    <n v="14100000"/>
    <s v="T-150"/>
    <s v="C-142"/>
    <s v="FI-141"/>
    <s v="M-153"/>
  </r>
  <r>
    <x v="61"/>
    <n v="140"/>
    <s v="Economía"/>
    <s v="Economía"/>
    <n v="1"/>
    <x v="9"/>
    <x v="1"/>
    <x v="1"/>
    <x v="1"/>
    <s v="Fecha"/>
    <s v="Superfie Autorizada Habitacional Obras Nuevas"/>
    <s v="Periodo 2014-2021 (mensual)"/>
    <s v="Superficie (m2)"/>
    <s v="Instituto Nacional de Estadísticas (INE)"/>
    <x v="61"/>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41"/>
    <m/>
    <s v="#1774B9"/>
    <s v="140-0062"/>
    <n v="14200001"/>
    <s v="T-150"/>
    <s v="C-142"/>
    <s v="FI-143"/>
    <s v="M-153"/>
  </r>
  <r>
    <x v="62"/>
    <n v="140"/>
    <s v="Economía"/>
    <s v="Economía"/>
    <n v="2"/>
    <x v="9"/>
    <x v="1"/>
    <x v="1"/>
    <x v="2"/>
    <s v="Fecha"/>
    <s v="Superfie Autorizada Habitacional Obras Nuevas"/>
    <s v="Periodo 2014-2021 (mensual)"/>
    <s v="Superficie (m2)"/>
    <s v="Instituto Nacional de Estadísticas (INE)"/>
    <x v="62"/>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42"/>
    <m/>
    <s v="#1774B9"/>
    <s v="140-0063"/>
    <n v="14200002"/>
    <s v="T-150"/>
    <s v="C-142"/>
    <s v="FI-143"/>
    <s v="M-153"/>
  </r>
  <r>
    <x v="63"/>
    <n v="140"/>
    <s v="Economía"/>
    <s v="Economía"/>
    <n v="3"/>
    <x v="9"/>
    <x v="1"/>
    <x v="1"/>
    <x v="3"/>
    <s v="Fecha"/>
    <s v="Superfie Autorizada Habitacional Obras Nuevas"/>
    <s v="Periodo 2014-2021 (mensual)"/>
    <s v="Superficie (m2)"/>
    <s v="Instituto Nacional de Estadísticas (INE)"/>
    <x v="63"/>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43"/>
    <m/>
    <s v="#1774B9"/>
    <s v="140-0064"/>
    <n v="14200003"/>
    <s v="T-150"/>
    <s v="C-142"/>
    <s v="FI-143"/>
    <s v="M-153"/>
  </r>
  <r>
    <x v="64"/>
    <n v="140"/>
    <s v="Economía"/>
    <s v="Economía"/>
    <n v="4"/>
    <x v="9"/>
    <x v="1"/>
    <x v="1"/>
    <x v="4"/>
    <s v="Fecha"/>
    <s v="Superfie Autorizada Habitacional Obras Nuevas"/>
    <s v="Periodo 2014-2021 (mensual)"/>
    <s v="Superficie (m2)"/>
    <s v="Instituto Nacional de Estadísticas (INE)"/>
    <x v="64"/>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44"/>
    <m/>
    <s v="#1774B9"/>
    <s v="140-0065"/>
    <n v="14200004"/>
    <s v="T-150"/>
    <s v="C-142"/>
    <s v="FI-143"/>
    <s v="M-153"/>
  </r>
  <r>
    <x v="65"/>
    <n v="140"/>
    <s v="Economía"/>
    <s v="Economía"/>
    <n v="5"/>
    <x v="9"/>
    <x v="1"/>
    <x v="1"/>
    <x v="5"/>
    <s v="Fecha"/>
    <s v="Superfie Autorizada Habitacional Obras Nuevas"/>
    <s v="Periodo 2014-2021 (mensual)"/>
    <s v="Superficie (m2)"/>
    <s v="Instituto Nacional de Estadísticas (INE)"/>
    <x v="65"/>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45"/>
    <m/>
    <s v="#1774B9"/>
    <s v="140-0066"/>
    <n v="14200005"/>
    <s v="T-150"/>
    <s v="C-142"/>
    <s v="FI-143"/>
    <s v="M-153"/>
  </r>
  <r>
    <x v="66"/>
    <n v="140"/>
    <s v="Economía"/>
    <s v="Economía"/>
    <n v="6"/>
    <x v="9"/>
    <x v="1"/>
    <x v="1"/>
    <x v="6"/>
    <s v="Fecha"/>
    <s v="Superfie Autorizada Habitacional Obras Nuevas"/>
    <s v="Periodo 2014-2021 (mensual)"/>
    <s v="Superficie (m2)"/>
    <s v="Instituto Nacional de Estadísticas (INE)"/>
    <x v="66"/>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46"/>
    <m/>
    <s v="#1774B9"/>
    <s v="140-0067"/>
    <n v="14200006"/>
    <s v="T-150"/>
    <s v="C-142"/>
    <s v="FI-143"/>
    <s v="M-153"/>
  </r>
  <r>
    <x v="67"/>
    <n v="140"/>
    <s v="Economía"/>
    <s v="Economía"/>
    <n v="7"/>
    <x v="9"/>
    <x v="1"/>
    <x v="1"/>
    <x v="7"/>
    <s v="Fecha"/>
    <s v="Superfie Autorizada Habitacional Obras Nuevas"/>
    <s v="Periodo 2014-2021 (mensual)"/>
    <s v="Superficie (m2)"/>
    <s v="Instituto Nacional de Estadísticas (INE)"/>
    <x v="67"/>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47"/>
    <m/>
    <s v="#1774B9"/>
    <s v="140-0068"/>
    <n v="14200007"/>
    <s v="T-150"/>
    <s v="C-142"/>
    <s v="FI-143"/>
    <s v="M-153"/>
  </r>
  <r>
    <x v="68"/>
    <n v="140"/>
    <s v="Economía"/>
    <s v="Economía"/>
    <n v="8"/>
    <x v="9"/>
    <x v="1"/>
    <x v="1"/>
    <x v="8"/>
    <s v="Fecha"/>
    <s v="Superfie Autorizada Habitacional Obras Nuevas"/>
    <s v="Periodo 2014-2021 (mensual)"/>
    <s v="Superficie (m2)"/>
    <s v="Instituto Nacional de Estadísticas (INE)"/>
    <x v="68"/>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48"/>
    <m/>
    <s v="#1774B9"/>
    <s v="140-0069"/>
    <n v="14200008"/>
    <s v="T-150"/>
    <s v="C-142"/>
    <s v="FI-143"/>
    <s v="M-153"/>
  </r>
  <r>
    <x v="69"/>
    <n v="140"/>
    <s v="Economía"/>
    <s v="Economía"/>
    <n v="9"/>
    <x v="9"/>
    <x v="1"/>
    <x v="1"/>
    <x v="9"/>
    <s v="Fecha"/>
    <s v="Superfie Autorizada Habitacional Obras Nuevas"/>
    <s v="Periodo 2014-2021 (mensual)"/>
    <s v="Superficie (m2)"/>
    <s v="Instituto Nacional de Estadísticas (INE)"/>
    <x v="6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49"/>
    <n v="100200300"/>
    <s v="#1774B9"/>
    <s v="140-0070"/>
    <n v="14200009"/>
    <s v="T-150"/>
    <s v="C-142"/>
    <s v="FI-143"/>
    <s v="M-153"/>
  </r>
  <r>
    <x v="70"/>
    <n v="140"/>
    <s v="Economía"/>
    <s v="Economía"/>
    <n v="10"/>
    <x v="9"/>
    <x v="1"/>
    <x v="1"/>
    <x v="10"/>
    <s v="Fecha"/>
    <s v="Superfie Autorizada Habitacional Obras Nuevas"/>
    <s v="Periodo 2014-2021 (mensual)"/>
    <s v="Superficie (m2)"/>
    <s v="Instituto Nacional de Estadísticas (INE)"/>
    <x v="70"/>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50"/>
    <n v="100200301"/>
    <s v="#1774B9"/>
    <s v="140-0071"/>
    <n v="14200010"/>
    <s v="T-150"/>
    <s v="C-142"/>
    <s v="FI-143"/>
    <s v="M-153"/>
  </r>
  <r>
    <x v="71"/>
    <n v="140"/>
    <s v="Economía"/>
    <s v="Economía"/>
    <n v="11"/>
    <x v="9"/>
    <x v="1"/>
    <x v="1"/>
    <x v="11"/>
    <s v="Fecha"/>
    <s v="Superfie Autorizada Habitacional Obras Nuevas"/>
    <s v="Periodo 2014-2021 (mensual)"/>
    <s v="Superficie (m2)"/>
    <s v="Instituto Nacional de Estadísticas (INE)"/>
    <x v="71"/>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51"/>
    <n v="100200302"/>
    <s v="#1774B9"/>
    <s v="140-0072"/>
    <n v="14200011"/>
    <s v="T-150"/>
    <s v="C-142"/>
    <s v="FI-143"/>
    <s v="M-153"/>
  </r>
  <r>
    <x v="72"/>
    <n v="140"/>
    <s v="Economía"/>
    <s v="Economía"/>
    <n v="12"/>
    <x v="9"/>
    <x v="1"/>
    <x v="1"/>
    <x v="12"/>
    <s v="Fecha"/>
    <s v="Superfie Autorizada Habitacional Obras Nuevas"/>
    <s v="Periodo 2014-2021 (mensual)"/>
    <s v="Superficie (m2)"/>
    <s v="Instituto Nacional de Estadísticas (INE)"/>
    <x v="72"/>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52"/>
    <m/>
    <s v="#1774B9"/>
    <s v="140-0073"/>
    <n v="14200012"/>
    <s v="T-150"/>
    <s v="C-142"/>
    <s v="FI-143"/>
    <s v="M-153"/>
  </r>
  <r>
    <x v="73"/>
    <n v="140"/>
    <s v="Economía"/>
    <s v="Economía"/>
    <n v="13"/>
    <x v="9"/>
    <x v="1"/>
    <x v="1"/>
    <x v="13"/>
    <s v="Fecha"/>
    <s v="Superfie Autorizada Habitacional Obras Nuevas"/>
    <s v="Periodo 2014-2021 (mensual)"/>
    <s v="Superficie (m2)"/>
    <s v="Instituto Nacional de Estadísticas (INE)"/>
    <x v="73"/>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53"/>
    <m/>
    <s v="#1774B9"/>
    <s v="140-0074"/>
    <n v="14200013"/>
    <s v="T-150"/>
    <s v="C-142"/>
    <s v="FI-143"/>
    <s v="M-153"/>
  </r>
  <r>
    <x v="74"/>
    <n v="140"/>
    <s v="Economía"/>
    <s v="Economía"/>
    <n v="14"/>
    <x v="9"/>
    <x v="1"/>
    <x v="1"/>
    <x v="14"/>
    <s v="Fecha"/>
    <s v="Superfie Autorizada Habitacional Obras Nuevas"/>
    <s v="Periodo 2014-2021 (mensual)"/>
    <s v="Superficie (m2)"/>
    <s v="Instituto Nacional de Estadísticas (INE)"/>
    <x v="74"/>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54"/>
    <m/>
    <s v="#1774B9"/>
    <s v="140-0075"/>
    <n v="14200014"/>
    <s v="T-150"/>
    <s v="C-142"/>
    <s v="FI-143"/>
    <s v="M-153"/>
  </r>
  <r>
    <x v="75"/>
    <n v="140"/>
    <s v="Economía"/>
    <s v="Economía"/>
    <n v="15"/>
    <x v="9"/>
    <x v="1"/>
    <x v="1"/>
    <x v="15"/>
    <s v="Fecha"/>
    <s v="Superfie Autorizada Habitacional Obras Nuevas"/>
    <s v="Periodo 2014-2021 (mensual)"/>
    <s v="Superficie (m2)"/>
    <s v="Instituto Nacional de Estadísticas (INE)"/>
    <x v="75"/>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55"/>
    <m/>
    <s v="#1774B9"/>
    <s v="140-0076"/>
    <n v="14200015"/>
    <s v="T-150"/>
    <s v="C-142"/>
    <s v="FI-143"/>
    <s v="M-153"/>
  </r>
  <r>
    <x v="76"/>
    <n v="140"/>
    <s v="Economía"/>
    <s v="Economía"/>
    <n v="16"/>
    <x v="9"/>
    <x v="1"/>
    <x v="1"/>
    <x v="16"/>
    <s v="Fecha"/>
    <s v="Superfie Autorizada Habitacional Obras Nuevas"/>
    <s v="Periodo 2014-2021 (mensual)"/>
    <s v="Superficie (m2)"/>
    <s v="Instituto Nacional de Estadísticas (INE)"/>
    <x v="76"/>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56"/>
    <m/>
    <s v="#1774B9"/>
    <s v="140-0077"/>
    <n v="14200016"/>
    <s v="T-150"/>
    <s v="C-142"/>
    <s v="FI-143"/>
    <s v="M-153"/>
  </r>
  <r>
    <x v="77"/>
    <n v="140"/>
    <s v="Economía"/>
    <s v="Economía"/>
    <n v="0"/>
    <x v="9"/>
    <x v="1"/>
    <x v="0"/>
    <x v="0"/>
    <s v="Región"/>
    <s v="Superfie Autorizada Habitacional Ampliaciones"/>
    <s v="Periodo 2014-2021 (mensual)"/>
    <s v="Superficie (m2)"/>
    <s v="Instituto Nacional de Estadísticas (INE)"/>
    <x v="77"/>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57"/>
    <m/>
    <s v="#1774B9"/>
    <s v="140-0078"/>
    <n v="14100000"/>
    <s v="T-150"/>
    <s v="C-142"/>
    <s v="FI-141"/>
    <s v="M-154"/>
  </r>
  <r>
    <x v="78"/>
    <n v="140"/>
    <s v="Economía"/>
    <s v="Economía"/>
    <n v="1"/>
    <x v="9"/>
    <x v="1"/>
    <x v="1"/>
    <x v="1"/>
    <s v="Fecha"/>
    <s v="Superfie Autorizada Habitacional Ampliaciones"/>
    <s v="Periodo 2014-2021 (mensual)"/>
    <s v="Superficie (m2)"/>
    <s v="Instituto Nacional de Estadísticas (INE)"/>
    <x v="78"/>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58"/>
    <m/>
    <s v="#1774B9"/>
    <s v="140-0079"/>
    <n v="14200001"/>
    <s v="T-150"/>
    <s v="C-142"/>
    <s v="FI-143"/>
    <s v="M-154"/>
  </r>
  <r>
    <x v="79"/>
    <n v="140"/>
    <s v="Economía"/>
    <s v="Economía"/>
    <n v="2"/>
    <x v="9"/>
    <x v="1"/>
    <x v="1"/>
    <x v="2"/>
    <s v="Fecha"/>
    <s v="Superfie Autorizada Habitacional Ampliaciones"/>
    <s v="Periodo 2014-2021 (mensual)"/>
    <s v="Superficie (m2)"/>
    <s v="Instituto Nacional de Estadísticas (INE)"/>
    <x v="79"/>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59"/>
    <m/>
    <s v="#1774B9"/>
    <s v="140-0080"/>
    <n v="14200002"/>
    <s v="T-150"/>
    <s v="C-142"/>
    <s v="FI-143"/>
    <s v="M-154"/>
  </r>
  <r>
    <x v="80"/>
    <n v="140"/>
    <s v="Economía"/>
    <s v="Economía"/>
    <n v="3"/>
    <x v="9"/>
    <x v="1"/>
    <x v="1"/>
    <x v="3"/>
    <s v="Fecha"/>
    <s v="Superfie Autorizada Habitacional Ampliaciones"/>
    <s v="Periodo 2014-2021 (mensual)"/>
    <s v="Superficie (m2)"/>
    <s v="Instituto Nacional de Estadísticas (INE)"/>
    <x v="80"/>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60"/>
    <m/>
    <s v="#1774B9"/>
    <s v="140-0081"/>
    <n v="14200003"/>
    <s v="T-150"/>
    <s v="C-142"/>
    <s v="FI-143"/>
    <s v="M-154"/>
  </r>
  <r>
    <x v="81"/>
    <n v="140"/>
    <s v="Economía"/>
    <s v="Economía"/>
    <n v="4"/>
    <x v="9"/>
    <x v="1"/>
    <x v="1"/>
    <x v="4"/>
    <s v="Fecha"/>
    <s v="Superfie Autorizada Habitacional Ampliaciones"/>
    <s v="Periodo 2014-2021 (mensual)"/>
    <s v="Superficie (m2)"/>
    <s v="Instituto Nacional de Estadísticas (INE)"/>
    <x v="81"/>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61"/>
    <m/>
    <s v="#1774B9"/>
    <s v="140-0082"/>
    <n v="14200004"/>
    <s v="T-150"/>
    <s v="C-142"/>
    <s v="FI-143"/>
    <s v="M-154"/>
  </r>
  <r>
    <x v="82"/>
    <n v="140"/>
    <s v="Economía"/>
    <s v="Economía"/>
    <n v="5"/>
    <x v="9"/>
    <x v="1"/>
    <x v="1"/>
    <x v="5"/>
    <s v="Fecha"/>
    <s v="Superfie Autorizada Habitacional Ampliaciones"/>
    <s v="Periodo 2014-2021 (mensual)"/>
    <s v="Superficie (m2)"/>
    <s v="Instituto Nacional de Estadísticas (INE)"/>
    <x v="82"/>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62"/>
    <m/>
    <s v="#1774B9"/>
    <s v="140-0083"/>
    <n v="14200005"/>
    <s v="T-150"/>
    <s v="C-142"/>
    <s v="FI-143"/>
    <s v="M-154"/>
  </r>
  <r>
    <x v="83"/>
    <n v="140"/>
    <s v="Economía"/>
    <s v="Economía"/>
    <n v="6"/>
    <x v="9"/>
    <x v="1"/>
    <x v="1"/>
    <x v="6"/>
    <s v="Fecha"/>
    <s v="Superfie Autorizada Habitacional Ampliaciones"/>
    <s v="Periodo 2014-2021 (mensual)"/>
    <s v="Superficie (m2)"/>
    <s v="Instituto Nacional de Estadísticas (INE)"/>
    <x v="83"/>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63"/>
    <m/>
    <s v="#1774B9"/>
    <s v="140-0084"/>
    <n v="14200006"/>
    <s v="T-150"/>
    <s v="C-142"/>
    <s v="FI-143"/>
    <s v="M-154"/>
  </r>
  <r>
    <x v="84"/>
    <n v="140"/>
    <s v="Economía"/>
    <s v="Economía"/>
    <n v="7"/>
    <x v="9"/>
    <x v="1"/>
    <x v="1"/>
    <x v="7"/>
    <s v="Fecha"/>
    <s v="Superfie Autorizada Habitacional Ampliaciones"/>
    <s v="Periodo 2014-2021 (mensual)"/>
    <s v="Superficie (m2)"/>
    <s v="Instituto Nacional de Estadísticas (INE)"/>
    <x v="84"/>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64"/>
    <m/>
    <s v="#1774B9"/>
    <s v="140-0085"/>
    <n v="14200007"/>
    <s v="T-150"/>
    <s v="C-142"/>
    <s v="FI-143"/>
    <s v="M-154"/>
  </r>
  <r>
    <x v="85"/>
    <n v="140"/>
    <s v="Economía"/>
    <s v="Economía"/>
    <n v="8"/>
    <x v="9"/>
    <x v="1"/>
    <x v="1"/>
    <x v="8"/>
    <s v="Fecha"/>
    <s v="Superfie Autorizada Habitacional Ampliaciones"/>
    <s v="Periodo 2014-2021 (mensual)"/>
    <s v="Superficie (m2)"/>
    <s v="Instituto Nacional de Estadísticas (INE)"/>
    <x v="85"/>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65"/>
    <m/>
    <s v="#1774B9"/>
    <s v="140-0086"/>
    <n v="14200008"/>
    <s v="T-150"/>
    <s v="C-142"/>
    <s v="FI-143"/>
    <s v="M-154"/>
  </r>
  <r>
    <x v="86"/>
    <n v="140"/>
    <s v="Economía"/>
    <s v="Economía"/>
    <n v="9"/>
    <x v="9"/>
    <x v="1"/>
    <x v="1"/>
    <x v="9"/>
    <s v="Fecha"/>
    <s v="Superfie Autorizada Habitacional Ampliaciones"/>
    <s v="Periodo 2014-2021 (mensual)"/>
    <s v="Superficie (m2)"/>
    <s v="Instituto Nacional de Estadísticas (INE)"/>
    <x v="8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66"/>
    <n v="100200300"/>
    <s v="#1774B9"/>
    <s v="140-0087"/>
    <n v="14200009"/>
    <s v="T-150"/>
    <s v="C-142"/>
    <s v="FI-143"/>
    <s v="M-154"/>
  </r>
  <r>
    <x v="87"/>
    <n v="140"/>
    <s v="Economía"/>
    <s v="Economía"/>
    <n v="10"/>
    <x v="9"/>
    <x v="1"/>
    <x v="1"/>
    <x v="10"/>
    <s v="Fecha"/>
    <s v="Superfie Autorizada Habitacional Ampliaciones"/>
    <s v="Periodo 2014-2021 (mensual)"/>
    <s v="Superficie (m2)"/>
    <s v="Instituto Nacional de Estadísticas (INE)"/>
    <x v="87"/>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67"/>
    <n v="100200301"/>
    <s v="#1774B9"/>
    <s v="140-0088"/>
    <n v="14200010"/>
    <s v="T-150"/>
    <s v="C-142"/>
    <s v="FI-143"/>
    <s v="M-154"/>
  </r>
  <r>
    <x v="88"/>
    <n v="140"/>
    <s v="Economía"/>
    <s v="Economía"/>
    <n v="11"/>
    <x v="9"/>
    <x v="1"/>
    <x v="1"/>
    <x v="11"/>
    <s v="Fecha"/>
    <s v="Superfie Autorizada Habitacional Ampliaciones"/>
    <s v="Periodo 2014-2021 (mensual)"/>
    <s v="Superficie (m2)"/>
    <s v="Instituto Nacional de Estadísticas (INE)"/>
    <x v="88"/>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68"/>
    <n v="100200302"/>
    <s v="#1774B9"/>
    <s v="140-0089"/>
    <n v="14200011"/>
    <s v="T-150"/>
    <s v="C-142"/>
    <s v="FI-143"/>
    <s v="M-154"/>
  </r>
  <r>
    <x v="89"/>
    <n v="140"/>
    <s v="Economía"/>
    <s v="Economía"/>
    <n v="12"/>
    <x v="9"/>
    <x v="1"/>
    <x v="1"/>
    <x v="12"/>
    <s v="Fecha"/>
    <s v="Superfie Autorizada Habitacional Ampliaciones"/>
    <s v="Periodo 2014-2021 (mensual)"/>
    <s v="Superficie (m2)"/>
    <s v="Instituto Nacional de Estadísticas (INE)"/>
    <x v="89"/>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69"/>
    <m/>
    <s v="#1774B9"/>
    <s v="140-0090"/>
    <n v="14200012"/>
    <s v="T-150"/>
    <s v="C-142"/>
    <s v="FI-143"/>
    <s v="M-154"/>
  </r>
  <r>
    <x v="90"/>
    <n v="140"/>
    <s v="Economía"/>
    <s v="Economía"/>
    <n v="13"/>
    <x v="9"/>
    <x v="1"/>
    <x v="1"/>
    <x v="13"/>
    <s v="Fecha"/>
    <s v="Superfie Autorizada Habitacional Ampliaciones"/>
    <s v="Periodo 2014-2021 (mensual)"/>
    <s v="Superficie (m2)"/>
    <s v="Instituto Nacional de Estadísticas (INE)"/>
    <x v="90"/>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70"/>
    <m/>
    <s v="#1774B9"/>
    <s v="140-0091"/>
    <n v="14200013"/>
    <s v="T-150"/>
    <s v="C-142"/>
    <s v="FI-143"/>
    <s v="M-154"/>
  </r>
  <r>
    <x v="91"/>
    <n v="140"/>
    <s v="Economía"/>
    <s v="Economía"/>
    <n v="14"/>
    <x v="9"/>
    <x v="1"/>
    <x v="1"/>
    <x v="14"/>
    <s v="Fecha"/>
    <s v="Superfie Autorizada Habitacional Ampliaciones"/>
    <s v="Periodo 2014-2021 (mensual)"/>
    <s v="Superficie (m2)"/>
    <s v="Instituto Nacional de Estadísticas (INE)"/>
    <x v="91"/>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71"/>
    <m/>
    <s v="#1774B9"/>
    <s v="140-0092"/>
    <n v="14200014"/>
    <s v="T-150"/>
    <s v="C-142"/>
    <s v="FI-143"/>
    <s v="M-154"/>
  </r>
  <r>
    <x v="92"/>
    <n v="140"/>
    <s v="Economía"/>
    <s v="Economía"/>
    <n v="15"/>
    <x v="9"/>
    <x v="1"/>
    <x v="1"/>
    <x v="15"/>
    <s v="Fecha"/>
    <s v="Superfie Autorizada Habitacional Ampliaciones"/>
    <s v="Periodo 2014-2021 (mensual)"/>
    <s v="Superficie (m2)"/>
    <s v="Instituto Nacional de Estadísticas (INE)"/>
    <x v="9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72"/>
    <m/>
    <s v="#1774B9"/>
    <s v="140-0093"/>
    <n v="14200015"/>
    <s v="T-150"/>
    <s v="C-142"/>
    <s v="FI-143"/>
    <s v="M-154"/>
  </r>
  <r>
    <x v="93"/>
    <n v="140"/>
    <s v="Economía"/>
    <s v="Economía"/>
    <n v="16"/>
    <x v="9"/>
    <x v="1"/>
    <x v="1"/>
    <x v="16"/>
    <s v="Fecha"/>
    <s v="Superfie Autorizada Habitacional Ampliaciones"/>
    <s v="Periodo 2014-2021 (mensual)"/>
    <s v="Superficie (m2)"/>
    <s v="Instituto Nacional de Estadísticas (INE)"/>
    <x v="93"/>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73"/>
    <m/>
    <s v="#1774B9"/>
    <s v="140-0094"/>
    <n v="14200016"/>
    <s v="T-150"/>
    <s v="C-142"/>
    <s v="FI-143"/>
    <s v="M-154"/>
  </r>
  <r>
    <x v="94"/>
    <n v="140"/>
    <s v="Economía"/>
    <s v="Economía"/>
    <n v="0"/>
    <x v="10"/>
    <x v="1"/>
    <x v="0"/>
    <x v="0"/>
    <s v="Región"/>
    <s v="Superfie Autorizada No Habitacional"/>
    <s v="Periodo 2014-2021 (mensual)"/>
    <s v="Superficie (m2)"/>
    <s v="Instituto Nacional de Estadísticas (INE)"/>
    <x v="94"/>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74"/>
    <m/>
    <s v="#1774B9"/>
    <s v="140-0095"/>
    <n v="14100000"/>
    <s v="T-151"/>
    <s v="C-142"/>
    <s v="FI-141"/>
    <s v="M-155"/>
  </r>
  <r>
    <x v="95"/>
    <n v="140"/>
    <s v="Economía"/>
    <s v="Economía"/>
    <n v="1"/>
    <x v="10"/>
    <x v="1"/>
    <x v="1"/>
    <x v="1"/>
    <s v="Fecha"/>
    <s v="Superfie Autorizada No Habitacional"/>
    <s v="Periodo 2014-2021 (mensual)"/>
    <s v="Superficie (m2)"/>
    <s v="Instituto Nacional de Estadísticas (INE)"/>
    <x v="95"/>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75"/>
    <m/>
    <s v="#1774B9"/>
    <s v="140-0096"/>
    <n v="14200001"/>
    <s v="T-151"/>
    <s v="C-142"/>
    <s v="FI-143"/>
    <s v="M-155"/>
  </r>
  <r>
    <x v="96"/>
    <n v="140"/>
    <s v="Economía"/>
    <s v="Economía"/>
    <n v="2"/>
    <x v="10"/>
    <x v="1"/>
    <x v="1"/>
    <x v="2"/>
    <s v="Fecha"/>
    <s v="Superfie Autorizada No Habitacional"/>
    <s v="Periodo 2014-2021 (mensual)"/>
    <s v="Superficie (m2)"/>
    <s v="Instituto Nacional de Estadísticas (INE)"/>
    <x v="96"/>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76"/>
    <m/>
    <s v="#1774B9"/>
    <s v="140-0097"/>
    <n v="14200002"/>
    <s v="T-151"/>
    <s v="C-142"/>
    <s v="FI-143"/>
    <s v="M-155"/>
  </r>
  <r>
    <x v="97"/>
    <n v="140"/>
    <s v="Economía"/>
    <s v="Economía"/>
    <n v="3"/>
    <x v="10"/>
    <x v="1"/>
    <x v="1"/>
    <x v="3"/>
    <s v="Fecha"/>
    <s v="Superfie Autorizada No Habitacional"/>
    <s v="Periodo 2014-2021 (mensual)"/>
    <s v="Superficie (m2)"/>
    <s v="Instituto Nacional de Estadísticas (INE)"/>
    <x v="97"/>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77"/>
    <m/>
    <s v="#1774B9"/>
    <s v="140-0098"/>
    <n v="14200003"/>
    <s v="T-151"/>
    <s v="C-142"/>
    <s v="FI-143"/>
    <s v="M-155"/>
  </r>
  <r>
    <x v="98"/>
    <n v="140"/>
    <s v="Economía"/>
    <s v="Economía"/>
    <n v="4"/>
    <x v="10"/>
    <x v="1"/>
    <x v="1"/>
    <x v="4"/>
    <s v="Fecha"/>
    <s v="Superfie Autorizada No Habitacional"/>
    <s v="Periodo 2014-2021 (mensual)"/>
    <s v="Superficie (m2)"/>
    <s v="Instituto Nacional de Estadísticas (INE)"/>
    <x v="98"/>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78"/>
    <m/>
    <s v="#1774B9"/>
    <s v="140-0099"/>
    <n v="14200004"/>
    <s v="T-151"/>
    <s v="C-142"/>
    <s v="FI-143"/>
    <s v="M-155"/>
  </r>
  <r>
    <x v="99"/>
    <n v="140"/>
    <s v="Economía"/>
    <s v="Economía"/>
    <n v="5"/>
    <x v="10"/>
    <x v="1"/>
    <x v="1"/>
    <x v="5"/>
    <s v="Fecha"/>
    <s v="Superfie Autorizada No Habitacional"/>
    <s v="Periodo 2014-2021 (mensual)"/>
    <s v="Superficie (m2)"/>
    <s v="Instituto Nacional de Estadísticas (INE)"/>
    <x v="99"/>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79"/>
    <m/>
    <s v="#1774B9"/>
    <s v="140-0100"/>
    <n v="14200005"/>
    <s v="T-151"/>
    <s v="C-142"/>
    <s v="FI-143"/>
    <s v="M-155"/>
  </r>
  <r>
    <x v="100"/>
    <n v="140"/>
    <s v="Economía"/>
    <s v="Economía"/>
    <n v="6"/>
    <x v="10"/>
    <x v="1"/>
    <x v="1"/>
    <x v="6"/>
    <s v="Fecha"/>
    <s v="Superfie Autorizada No Habitacional"/>
    <s v="Periodo 2014-2021 (mensual)"/>
    <s v="Superficie (m2)"/>
    <s v="Instituto Nacional de Estadísticas (INE)"/>
    <x v="100"/>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80"/>
    <m/>
    <s v="#1774B9"/>
    <s v="140-0101"/>
    <n v="14200006"/>
    <s v="T-151"/>
    <s v="C-142"/>
    <s v="FI-143"/>
    <s v="M-155"/>
  </r>
  <r>
    <x v="101"/>
    <n v="140"/>
    <s v="Economía"/>
    <s v="Economía"/>
    <n v="7"/>
    <x v="10"/>
    <x v="1"/>
    <x v="1"/>
    <x v="7"/>
    <s v="Fecha"/>
    <s v="Superfie Autorizada No Habitacional"/>
    <s v="Periodo 2014-2021 (mensual)"/>
    <s v="Superficie (m2)"/>
    <s v="Instituto Nacional de Estadísticas (INE)"/>
    <x v="101"/>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81"/>
    <m/>
    <s v="#1774B9"/>
    <s v="140-0102"/>
    <n v="14200007"/>
    <s v="T-151"/>
    <s v="C-142"/>
    <s v="FI-143"/>
    <s v="M-155"/>
  </r>
  <r>
    <x v="102"/>
    <n v="140"/>
    <s v="Economía"/>
    <s v="Economía"/>
    <n v="8"/>
    <x v="10"/>
    <x v="1"/>
    <x v="1"/>
    <x v="8"/>
    <s v="Fecha"/>
    <s v="Superfie Autorizada No Habitacional"/>
    <s v="Periodo 2014-2021 (mensual)"/>
    <s v="Superficie (m2)"/>
    <s v="Instituto Nacional de Estadísticas (INE)"/>
    <x v="102"/>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82"/>
    <m/>
    <s v="#1774B9"/>
    <s v="140-0103"/>
    <n v="14200008"/>
    <s v="T-151"/>
    <s v="C-142"/>
    <s v="FI-143"/>
    <s v="M-155"/>
  </r>
  <r>
    <x v="103"/>
    <n v="140"/>
    <s v="Economía"/>
    <s v="Economía"/>
    <n v="9"/>
    <x v="10"/>
    <x v="1"/>
    <x v="1"/>
    <x v="9"/>
    <s v="Fecha"/>
    <s v="Superfie Autorizada No Habitacional"/>
    <s v="Periodo 2014-2021 (mensual)"/>
    <s v="Superficie (m2)"/>
    <s v="Instituto Nacional de Estadísticas (INE)"/>
    <x v="10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83"/>
    <n v="100200300"/>
    <s v="#1774B9"/>
    <s v="140-0104"/>
    <n v="14200009"/>
    <s v="T-151"/>
    <s v="C-142"/>
    <s v="FI-143"/>
    <s v="M-155"/>
  </r>
  <r>
    <x v="104"/>
    <n v="140"/>
    <s v="Economía"/>
    <s v="Economía"/>
    <n v="10"/>
    <x v="10"/>
    <x v="1"/>
    <x v="1"/>
    <x v="10"/>
    <s v="Fecha"/>
    <s v="Superfie Autorizada No Habitacional"/>
    <s v="Periodo 2014-2021 (mensual)"/>
    <s v="Superficie (m2)"/>
    <s v="Instituto Nacional de Estadísticas (INE)"/>
    <x v="104"/>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84"/>
    <n v="100200301"/>
    <s v="#1774B9"/>
    <s v="140-0105"/>
    <n v="14200010"/>
    <s v="T-151"/>
    <s v="C-142"/>
    <s v="FI-143"/>
    <s v="M-155"/>
  </r>
  <r>
    <x v="105"/>
    <n v="140"/>
    <s v="Economía"/>
    <s v="Economía"/>
    <n v="11"/>
    <x v="10"/>
    <x v="1"/>
    <x v="1"/>
    <x v="11"/>
    <s v="Fecha"/>
    <s v="Superfie Autorizada No Habitacional"/>
    <s v="Periodo 2014-2021 (mensual)"/>
    <s v="Superficie (m2)"/>
    <s v="Instituto Nacional de Estadísticas (INE)"/>
    <x v="105"/>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85"/>
    <n v="100200302"/>
    <s v="#1774B9"/>
    <s v="140-0106"/>
    <n v="14200011"/>
    <s v="T-151"/>
    <s v="C-142"/>
    <s v="FI-143"/>
    <s v="M-155"/>
  </r>
  <r>
    <x v="106"/>
    <n v="140"/>
    <s v="Economía"/>
    <s v="Economía"/>
    <n v="12"/>
    <x v="10"/>
    <x v="1"/>
    <x v="1"/>
    <x v="12"/>
    <s v="Fecha"/>
    <s v="Superfie Autorizada No Habitacional"/>
    <s v="Periodo 2014-2021 (mensual)"/>
    <s v="Superficie (m2)"/>
    <s v="Instituto Nacional de Estadísticas (INE)"/>
    <x v="106"/>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86"/>
    <m/>
    <s v="#1774B9"/>
    <s v="140-0107"/>
    <n v="14200012"/>
    <s v="T-151"/>
    <s v="C-142"/>
    <s v="FI-143"/>
    <s v="M-155"/>
  </r>
  <r>
    <x v="107"/>
    <n v="140"/>
    <s v="Economía"/>
    <s v="Economía"/>
    <n v="13"/>
    <x v="10"/>
    <x v="1"/>
    <x v="1"/>
    <x v="13"/>
    <s v="Fecha"/>
    <s v="Superfie Autorizada No Habitacional"/>
    <s v="Periodo 2014-2021 (mensual)"/>
    <s v="Superficie (m2)"/>
    <s v="Instituto Nacional de Estadísticas (INE)"/>
    <x v="107"/>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87"/>
    <m/>
    <s v="#1774B9"/>
    <s v="140-0108"/>
    <n v="14200013"/>
    <s v="T-151"/>
    <s v="C-142"/>
    <s v="FI-143"/>
    <s v="M-155"/>
  </r>
  <r>
    <x v="108"/>
    <n v="140"/>
    <s v="Economía"/>
    <s v="Economía"/>
    <n v="14"/>
    <x v="10"/>
    <x v="1"/>
    <x v="1"/>
    <x v="14"/>
    <s v="Fecha"/>
    <s v="Superfie Autorizada No Habitacional"/>
    <s v="Periodo 2014-2021 (mensual)"/>
    <s v="Superficie (m2)"/>
    <s v="Instituto Nacional de Estadísticas (INE)"/>
    <x v="108"/>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88"/>
    <m/>
    <s v="#1774B9"/>
    <s v="140-0109"/>
    <n v="14200014"/>
    <s v="T-151"/>
    <s v="C-142"/>
    <s v="FI-143"/>
    <s v="M-155"/>
  </r>
  <r>
    <x v="109"/>
    <n v="140"/>
    <s v="Economía"/>
    <s v="Economía"/>
    <n v="15"/>
    <x v="10"/>
    <x v="1"/>
    <x v="1"/>
    <x v="15"/>
    <s v="Fecha"/>
    <s v="Superfie Autorizada No Habitacional"/>
    <s v="Periodo 2014-2021 (mensual)"/>
    <s v="Superficie (m2)"/>
    <s v="Instituto Nacional de Estadísticas (INE)"/>
    <x v="10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89"/>
    <m/>
    <s v="#1774B9"/>
    <s v="140-0110"/>
    <n v="14200015"/>
    <s v="T-151"/>
    <s v="C-142"/>
    <s v="FI-143"/>
    <s v="M-155"/>
  </r>
  <r>
    <x v="110"/>
    <n v="140"/>
    <s v="Economía"/>
    <s v="Economía"/>
    <n v="16"/>
    <x v="10"/>
    <x v="1"/>
    <x v="1"/>
    <x v="16"/>
    <s v="Fecha"/>
    <s v="Superfie Autorizada No Habitacional"/>
    <s v="Periodo 2014-2021 (mensual)"/>
    <s v="Superficie (m2)"/>
    <s v="Instituto Nacional de Estadísticas (INE)"/>
    <x v="110"/>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90"/>
    <m/>
    <s v="#1774B9"/>
    <s v="140-0111"/>
    <n v="14200016"/>
    <s v="T-151"/>
    <s v="C-142"/>
    <s v="FI-143"/>
    <s v="M-155"/>
  </r>
  <r>
    <x v="111"/>
    <n v="140"/>
    <s v="Economía"/>
    <s v="Economía"/>
    <n v="0"/>
    <x v="10"/>
    <x v="1"/>
    <x v="0"/>
    <x v="0"/>
    <s v="Región"/>
    <s v="Superfie Autorizada No Habitacional ICEF Obras Nuevas"/>
    <s v="Periodo 2014-2021 (mensual)"/>
    <s v="Superficie (m2)"/>
    <s v="Instituto Nacional de Estadísticas (INE)"/>
    <x v="111"/>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91"/>
    <m/>
    <s v="#1774B9"/>
    <s v="140-0112"/>
    <n v="14100000"/>
    <s v="T-151"/>
    <s v="C-142"/>
    <s v="FI-141"/>
    <s v="M-156"/>
  </r>
  <r>
    <x v="112"/>
    <n v="140"/>
    <s v="Economía"/>
    <s v="Economía"/>
    <n v="1"/>
    <x v="10"/>
    <x v="1"/>
    <x v="1"/>
    <x v="1"/>
    <s v="Fecha"/>
    <s v="Superfie Autorizada No Habitacional ICEF Obras Nuevas"/>
    <s v="Periodo 2014-2021 (mensual)"/>
    <s v="Superficie (m2)"/>
    <s v="Instituto Nacional de Estadísticas (INE)"/>
    <x v="112"/>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92"/>
    <m/>
    <s v="#1774B9"/>
    <s v="140-0113"/>
    <n v="14200001"/>
    <s v="T-151"/>
    <s v="C-142"/>
    <s v="FI-143"/>
    <s v="M-156"/>
  </r>
  <r>
    <x v="113"/>
    <n v="140"/>
    <s v="Economía"/>
    <s v="Economía"/>
    <n v="2"/>
    <x v="10"/>
    <x v="1"/>
    <x v="1"/>
    <x v="2"/>
    <s v="Fecha"/>
    <s v="Superfie Autorizada No Habitacional ICEF Obras Nuevas"/>
    <s v="Periodo 2014-2021 (mensual)"/>
    <s v="Superficie (m2)"/>
    <s v="Instituto Nacional de Estadísticas (INE)"/>
    <x v="113"/>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93"/>
    <m/>
    <s v="#1774B9"/>
    <s v="140-0114"/>
    <n v="14200002"/>
    <s v="T-151"/>
    <s v="C-142"/>
    <s v="FI-143"/>
    <s v="M-156"/>
  </r>
  <r>
    <x v="114"/>
    <n v="140"/>
    <s v="Economía"/>
    <s v="Economía"/>
    <n v="3"/>
    <x v="10"/>
    <x v="1"/>
    <x v="1"/>
    <x v="3"/>
    <s v="Fecha"/>
    <s v="Superfie Autorizada No Habitacional ICEF Obras Nuevas"/>
    <s v="Periodo 2014-2021 (mensual)"/>
    <s v="Superficie (m2)"/>
    <s v="Instituto Nacional de Estadísticas (INE)"/>
    <x v="114"/>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94"/>
    <m/>
    <s v="#1774B9"/>
    <s v="140-0115"/>
    <n v="14200003"/>
    <s v="T-151"/>
    <s v="C-142"/>
    <s v="FI-143"/>
    <s v="M-156"/>
  </r>
  <r>
    <x v="115"/>
    <n v="140"/>
    <s v="Economía"/>
    <s v="Economía"/>
    <n v="4"/>
    <x v="10"/>
    <x v="1"/>
    <x v="1"/>
    <x v="4"/>
    <s v="Fecha"/>
    <s v="Superfie Autorizada No Habitacional ICEF Obras Nuevas"/>
    <s v="Periodo 2014-2021 (mensual)"/>
    <s v="Superficie (m2)"/>
    <s v="Instituto Nacional de Estadísticas (INE)"/>
    <x v="115"/>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95"/>
    <m/>
    <s v="#1774B9"/>
    <s v="140-0116"/>
    <n v="14200004"/>
    <s v="T-151"/>
    <s v="C-142"/>
    <s v="FI-143"/>
    <s v="M-156"/>
  </r>
  <r>
    <x v="116"/>
    <n v="140"/>
    <s v="Economía"/>
    <s v="Economía"/>
    <n v="5"/>
    <x v="10"/>
    <x v="1"/>
    <x v="1"/>
    <x v="5"/>
    <s v="Fecha"/>
    <s v="Superfie Autorizada No Habitacional ICEF Obras Nuevas"/>
    <s v="Periodo 2014-2021 (mensual)"/>
    <s v="Superficie (m2)"/>
    <s v="Instituto Nacional de Estadísticas (INE)"/>
    <x v="116"/>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96"/>
    <m/>
    <s v="#1774B9"/>
    <s v="140-0117"/>
    <n v="14200005"/>
    <s v="T-151"/>
    <s v="C-142"/>
    <s v="FI-143"/>
    <s v="M-156"/>
  </r>
  <r>
    <x v="117"/>
    <n v="140"/>
    <s v="Economía"/>
    <s v="Economía"/>
    <n v="6"/>
    <x v="10"/>
    <x v="1"/>
    <x v="1"/>
    <x v="6"/>
    <s v="Fecha"/>
    <s v="Superfie Autorizada No Habitacional ICEF Obras Nuevas"/>
    <s v="Periodo 2014-2021 (mensual)"/>
    <s v="Superficie (m2)"/>
    <s v="Instituto Nacional de Estadísticas (INE)"/>
    <x v="117"/>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97"/>
    <m/>
    <s v="#1774B9"/>
    <s v="140-0118"/>
    <n v="14200006"/>
    <s v="T-151"/>
    <s v="C-142"/>
    <s v="FI-143"/>
    <s v="M-156"/>
  </r>
  <r>
    <x v="118"/>
    <n v="140"/>
    <s v="Economía"/>
    <s v="Economía"/>
    <n v="7"/>
    <x v="10"/>
    <x v="1"/>
    <x v="1"/>
    <x v="7"/>
    <s v="Fecha"/>
    <s v="Superfie Autorizada No Habitacional ICEF Obras Nuevas"/>
    <s v="Periodo 2014-2021 (mensual)"/>
    <s v="Superficie (m2)"/>
    <s v="Instituto Nacional de Estadísticas (INE)"/>
    <x v="118"/>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98"/>
    <m/>
    <s v="#1774B9"/>
    <s v="140-0119"/>
    <n v="14200007"/>
    <s v="T-151"/>
    <s v="C-142"/>
    <s v="FI-143"/>
    <s v="M-156"/>
  </r>
  <r>
    <x v="119"/>
    <n v="140"/>
    <s v="Economía"/>
    <s v="Economía"/>
    <n v="8"/>
    <x v="10"/>
    <x v="1"/>
    <x v="1"/>
    <x v="8"/>
    <s v="Fecha"/>
    <s v="Superfie Autorizada No Habitacional ICEF Obras Nuevas"/>
    <s v="Periodo 2014-2021 (mensual)"/>
    <s v="Superficie (m2)"/>
    <s v="Instituto Nacional de Estadísticas (INE)"/>
    <x v="119"/>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99"/>
    <m/>
    <s v="#1774B9"/>
    <s v="140-0120"/>
    <n v="14200008"/>
    <s v="T-151"/>
    <s v="C-142"/>
    <s v="FI-143"/>
    <s v="M-156"/>
  </r>
  <r>
    <x v="120"/>
    <n v="140"/>
    <s v="Economía"/>
    <s v="Economía"/>
    <n v="9"/>
    <x v="10"/>
    <x v="1"/>
    <x v="1"/>
    <x v="9"/>
    <s v="Fecha"/>
    <s v="Superfie Autorizada No Habitacional ICEF Obras Nuevas"/>
    <s v="Periodo 2014-2021 (mensual)"/>
    <s v="Superficie (m2)"/>
    <s v="Instituto Nacional de Estadísticas (INE)"/>
    <x v="12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00"/>
    <n v="100200300"/>
    <s v="#1774B9"/>
    <s v="140-0121"/>
    <n v="14200009"/>
    <s v="T-151"/>
    <s v="C-142"/>
    <s v="FI-143"/>
    <s v="M-156"/>
  </r>
  <r>
    <x v="121"/>
    <n v="140"/>
    <s v="Economía"/>
    <s v="Economía"/>
    <n v="10"/>
    <x v="10"/>
    <x v="1"/>
    <x v="1"/>
    <x v="10"/>
    <s v="Fecha"/>
    <s v="Superfie Autorizada No Habitacional ICEF Obras Nuevas"/>
    <s v="Periodo 2014-2021 (mensual)"/>
    <s v="Superficie (m2)"/>
    <s v="Instituto Nacional de Estadísticas (INE)"/>
    <x v="121"/>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01"/>
    <n v="100200301"/>
    <s v="#1774B9"/>
    <s v="140-0122"/>
    <n v="14200010"/>
    <s v="T-151"/>
    <s v="C-142"/>
    <s v="FI-143"/>
    <s v="M-156"/>
  </r>
  <r>
    <x v="122"/>
    <n v="140"/>
    <s v="Economía"/>
    <s v="Economía"/>
    <n v="11"/>
    <x v="10"/>
    <x v="1"/>
    <x v="1"/>
    <x v="11"/>
    <s v="Fecha"/>
    <s v="Superfie Autorizada No Habitacional ICEF Obras Nuevas"/>
    <s v="Periodo 2014-2021 (mensual)"/>
    <s v="Superficie (m2)"/>
    <s v="Instituto Nacional de Estadísticas (INE)"/>
    <x v="122"/>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02"/>
    <n v="100200302"/>
    <s v="#1774B9"/>
    <s v="140-0123"/>
    <n v="14200011"/>
    <s v="T-151"/>
    <s v="C-142"/>
    <s v="FI-143"/>
    <s v="M-156"/>
  </r>
  <r>
    <x v="123"/>
    <n v="140"/>
    <s v="Economía"/>
    <s v="Economía"/>
    <n v="12"/>
    <x v="10"/>
    <x v="1"/>
    <x v="1"/>
    <x v="12"/>
    <s v="Fecha"/>
    <s v="Superfie Autorizada No Habitacional ICEF Obras Nuevas"/>
    <s v="Periodo 2014-2021 (mensual)"/>
    <s v="Superficie (m2)"/>
    <s v="Instituto Nacional de Estadísticas (INE)"/>
    <x v="123"/>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03"/>
    <m/>
    <s v="#1774B9"/>
    <s v="140-0124"/>
    <n v="14200012"/>
    <s v="T-151"/>
    <s v="C-142"/>
    <s v="FI-143"/>
    <s v="M-156"/>
  </r>
  <r>
    <x v="124"/>
    <n v="140"/>
    <s v="Economía"/>
    <s v="Economía"/>
    <n v="13"/>
    <x v="10"/>
    <x v="1"/>
    <x v="1"/>
    <x v="13"/>
    <s v="Fecha"/>
    <s v="Superfie Autorizada No Habitacional ICEF Obras Nuevas"/>
    <s v="Periodo 2014-2021 (mensual)"/>
    <s v="Superficie (m2)"/>
    <s v="Instituto Nacional de Estadísticas (INE)"/>
    <x v="124"/>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04"/>
    <m/>
    <s v="#1774B9"/>
    <s v="140-0125"/>
    <n v="14200013"/>
    <s v="T-151"/>
    <s v="C-142"/>
    <s v="FI-143"/>
    <s v="M-156"/>
  </r>
  <r>
    <x v="125"/>
    <n v="140"/>
    <s v="Economía"/>
    <s v="Economía"/>
    <n v="14"/>
    <x v="10"/>
    <x v="1"/>
    <x v="1"/>
    <x v="14"/>
    <s v="Fecha"/>
    <s v="Superfie Autorizada No Habitacional ICEF Obras Nuevas"/>
    <s v="Periodo 2014-2021 (mensual)"/>
    <s v="Superficie (m2)"/>
    <s v="Instituto Nacional de Estadísticas (INE)"/>
    <x v="125"/>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05"/>
    <m/>
    <s v="#1774B9"/>
    <s v="140-0126"/>
    <n v="14200014"/>
    <s v="T-151"/>
    <s v="C-142"/>
    <s v="FI-143"/>
    <s v="M-156"/>
  </r>
  <r>
    <x v="126"/>
    <n v="140"/>
    <s v="Economía"/>
    <s v="Economía"/>
    <n v="15"/>
    <x v="10"/>
    <x v="1"/>
    <x v="1"/>
    <x v="15"/>
    <s v="Fecha"/>
    <s v="Superfie Autorizada No Habitacional ICEF Obras Nuevas"/>
    <s v="Periodo 2014-2021 (mensual)"/>
    <s v="Superficie (m2)"/>
    <s v="Instituto Nacional de Estadísticas (INE)"/>
    <x v="126"/>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06"/>
    <m/>
    <s v="#1774B9"/>
    <s v="140-0127"/>
    <n v="14200015"/>
    <s v="T-151"/>
    <s v="C-142"/>
    <s v="FI-143"/>
    <s v="M-156"/>
  </r>
  <r>
    <x v="127"/>
    <n v="140"/>
    <s v="Economía"/>
    <s v="Economía"/>
    <n v="16"/>
    <x v="10"/>
    <x v="1"/>
    <x v="1"/>
    <x v="16"/>
    <s v="Fecha"/>
    <s v="Superfie Autorizada No Habitacional ICEF Obras Nuevas"/>
    <s v="Periodo 2014-2021 (mensual)"/>
    <s v="Superficie (m2)"/>
    <s v="Instituto Nacional de Estadísticas (INE)"/>
    <x v="127"/>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07"/>
    <m/>
    <s v="#1774B9"/>
    <s v="140-0128"/>
    <n v="14200016"/>
    <s v="T-151"/>
    <s v="C-142"/>
    <s v="FI-143"/>
    <s v="M-156"/>
  </r>
  <r>
    <x v="128"/>
    <n v="140"/>
    <s v="Economía"/>
    <s v="Economía"/>
    <n v="0"/>
    <x v="10"/>
    <x v="1"/>
    <x v="0"/>
    <x v="0"/>
    <s v="Región"/>
    <s v="Superfie Autorizada No Habitacional ICEF Ampliaciones"/>
    <s v="Periodo 2014-2021 (mensual)"/>
    <s v="Superficie (m2)"/>
    <s v="Instituto Nacional de Estadísticas (INE)"/>
    <x v="128"/>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08"/>
    <m/>
    <s v="#1774B9"/>
    <s v="140-0129"/>
    <n v="14100000"/>
    <s v="T-151"/>
    <s v="C-142"/>
    <s v="FI-141"/>
    <s v="M-157"/>
  </r>
  <r>
    <x v="129"/>
    <n v="140"/>
    <s v="Economía"/>
    <s v="Economía"/>
    <n v="1"/>
    <x v="10"/>
    <x v="1"/>
    <x v="1"/>
    <x v="1"/>
    <s v="Fecha"/>
    <s v="Superfie Autorizada No Habitacional ICEF Ampliaciones"/>
    <s v="Periodo 2014-2021 (mensual)"/>
    <s v="Superficie (m2)"/>
    <s v="Instituto Nacional de Estadísticas (INE)"/>
    <x v="129"/>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09"/>
    <m/>
    <s v="#1774B9"/>
    <s v="140-0130"/>
    <n v="14200001"/>
    <s v="T-151"/>
    <s v="C-142"/>
    <s v="FI-143"/>
    <s v="M-157"/>
  </r>
  <r>
    <x v="130"/>
    <n v="140"/>
    <s v="Economía"/>
    <s v="Economía"/>
    <n v="2"/>
    <x v="10"/>
    <x v="1"/>
    <x v="1"/>
    <x v="2"/>
    <s v="Fecha"/>
    <s v="Superfie Autorizada No Habitacional ICEF Ampliaciones"/>
    <s v="Periodo 2014-2021 (mensual)"/>
    <s v="Superficie (m2)"/>
    <s v="Instituto Nacional de Estadísticas (INE)"/>
    <x v="130"/>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10"/>
    <m/>
    <s v="#1774B9"/>
    <s v="140-0131"/>
    <n v="14200002"/>
    <s v="T-151"/>
    <s v="C-142"/>
    <s v="FI-143"/>
    <s v="M-157"/>
  </r>
  <r>
    <x v="131"/>
    <n v="140"/>
    <s v="Economía"/>
    <s v="Economía"/>
    <n v="3"/>
    <x v="10"/>
    <x v="1"/>
    <x v="1"/>
    <x v="3"/>
    <s v="Fecha"/>
    <s v="Superfie Autorizada No Habitacional ICEF Ampliaciones"/>
    <s v="Periodo 2014-2021 (mensual)"/>
    <s v="Superficie (m2)"/>
    <s v="Instituto Nacional de Estadísticas (INE)"/>
    <x v="131"/>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11"/>
    <m/>
    <s v="#1774B9"/>
    <s v="140-0132"/>
    <n v="14200003"/>
    <s v="T-151"/>
    <s v="C-142"/>
    <s v="FI-143"/>
    <s v="M-157"/>
  </r>
  <r>
    <x v="132"/>
    <n v="140"/>
    <s v="Economía"/>
    <s v="Economía"/>
    <n v="4"/>
    <x v="10"/>
    <x v="1"/>
    <x v="1"/>
    <x v="4"/>
    <s v="Fecha"/>
    <s v="Superfie Autorizada No Habitacional ICEF Ampliaciones"/>
    <s v="Periodo 2014-2021 (mensual)"/>
    <s v="Superficie (m2)"/>
    <s v="Instituto Nacional de Estadísticas (INE)"/>
    <x v="132"/>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12"/>
    <m/>
    <s v="#1774B9"/>
    <s v="140-0133"/>
    <n v="14200004"/>
    <s v="T-151"/>
    <s v="C-142"/>
    <s v="FI-143"/>
    <s v="M-157"/>
  </r>
  <r>
    <x v="133"/>
    <n v="140"/>
    <s v="Economía"/>
    <s v="Economía"/>
    <n v="5"/>
    <x v="10"/>
    <x v="1"/>
    <x v="1"/>
    <x v="5"/>
    <s v="Fecha"/>
    <s v="Superfie Autorizada No Habitacional ICEF Ampliaciones"/>
    <s v="Periodo 2014-2021 (mensual)"/>
    <s v="Superficie (m2)"/>
    <s v="Instituto Nacional de Estadísticas (INE)"/>
    <x v="133"/>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13"/>
    <m/>
    <s v="#1774B9"/>
    <s v="140-0134"/>
    <n v="14200005"/>
    <s v="T-151"/>
    <s v="C-142"/>
    <s v="FI-143"/>
    <s v="M-157"/>
  </r>
  <r>
    <x v="134"/>
    <n v="140"/>
    <s v="Economía"/>
    <s v="Economía"/>
    <n v="6"/>
    <x v="10"/>
    <x v="1"/>
    <x v="1"/>
    <x v="6"/>
    <s v="Fecha"/>
    <s v="Superfie Autorizada No Habitacional ICEF Ampliaciones"/>
    <s v="Periodo 2014-2021 (mensual)"/>
    <s v="Superficie (m2)"/>
    <s v="Instituto Nacional de Estadísticas (INE)"/>
    <x v="134"/>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14"/>
    <m/>
    <s v="#1774B9"/>
    <s v="140-0135"/>
    <n v="14200006"/>
    <s v="T-151"/>
    <s v="C-142"/>
    <s v="FI-143"/>
    <s v="M-157"/>
  </r>
  <r>
    <x v="135"/>
    <n v="140"/>
    <s v="Economía"/>
    <s v="Economía"/>
    <n v="7"/>
    <x v="10"/>
    <x v="1"/>
    <x v="1"/>
    <x v="7"/>
    <s v="Fecha"/>
    <s v="Superfie Autorizada No Habitacional ICEF Ampliaciones"/>
    <s v="Periodo 2014-2021 (mensual)"/>
    <s v="Superficie (m2)"/>
    <s v="Instituto Nacional de Estadísticas (INE)"/>
    <x v="135"/>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15"/>
    <m/>
    <s v="#1774B9"/>
    <s v="140-0136"/>
    <n v="14200007"/>
    <s v="T-151"/>
    <s v="C-142"/>
    <s v="FI-143"/>
    <s v="M-157"/>
  </r>
  <r>
    <x v="136"/>
    <n v="140"/>
    <s v="Economía"/>
    <s v="Economía"/>
    <n v="8"/>
    <x v="10"/>
    <x v="1"/>
    <x v="1"/>
    <x v="8"/>
    <s v="Fecha"/>
    <s v="Superfie Autorizada No Habitacional ICEF Ampliaciones"/>
    <s v="Periodo 2014-2021 (mensual)"/>
    <s v="Superficie (m2)"/>
    <s v="Instituto Nacional de Estadísticas (INE)"/>
    <x v="136"/>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16"/>
    <m/>
    <s v="#1774B9"/>
    <s v="140-0137"/>
    <n v="14200008"/>
    <s v="T-151"/>
    <s v="C-142"/>
    <s v="FI-143"/>
    <s v="M-157"/>
  </r>
  <r>
    <x v="137"/>
    <n v="140"/>
    <s v="Economía"/>
    <s v="Economía"/>
    <n v="9"/>
    <x v="10"/>
    <x v="1"/>
    <x v="1"/>
    <x v="9"/>
    <s v="Fecha"/>
    <s v="Superfie Autorizada No Habitacional ICEF Ampliaciones"/>
    <s v="Periodo 2014-2021 (mensual)"/>
    <s v="Superficie (m2)"/>
    <s v="Instituto Nacional de Estadísticas (INE)"/>
    <x v="13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17"/>
    <n v="100200300"/>
    <s v="#1774B9"/>
    <s v="140-0138"/>
    <n v="14200009"/>
    <s v="T-151"/>
    <s v="C-142"/>
    <s v="FI-143"/>
    <s v="M-157"/>
  </r>
  <r>
    <x v="138"/>
    <n v="140"/>
    <s v="Economía"/>
    <s v="Economía"/>
    <n v="10"/>
    <x v="10"/>
    <x v="1"/>
    <x v="1"/>
    <x v="10"/>
    <s v="Fecha"/>
    <s v="Superfie Autorizada No Habitacional ICEF Ampliaciones"/>
    <s v="Periodo 2014-2021 (mensual)"/>
    <s v="Superficie (m2)"/>
    <s v="Instituto Nacional de Estadísticas (INE)"/>
    <x v="138"/>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18"/>
    <n v="100200301"/>
    <s v="#1774B9"/>
    <s v="140-0139"/>
    <n v="14200010"/>
    <s v="T-151"/>
    <s v="C-142"/>
    <s v="FI-143"/>
    <s v="M-157"/>
  </r>
  <r>
    <x v="139"/>
    <n v="140"/>
    <s v="Economía"/>
    <s v="Economía"/>
    <n v="11"/>
    <x v="10"/>
    <x v="1"/>
    <x v="1"/>
    <x v="11"/>
    <s v="Fecha"/>
    <s v="Superfie Autorizada No Habitacional ICEF Ampliaciones"/>
    <s v="Periodo 2014-2021 (mensual)"/>
    <s v="Superficie (m2)"/>
    <s v="Instituto Nacional de Estadísticas (INE)"/>
    <x v="139"/>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19"/>
    <n v="100200302"/>
    <s v="#1774B9"/>
    <s v="140-0140"/>
    <n v="14200011"/>
    <s v="T-151"/>
    <s v="C-142"/>
    <s v="FI-143"/>
    <s v="M-157"/>
  </r>
  <r>
    <x v="140"/>
    <n v="140"/>
    <s v="Economía"/>
    <s v="Economía"/>
    <n v="12"/>
    <x v="10"/>
    <x v="1"/>
    <x v="1"/>
    <x v="12"/>
    <s v="Fecha"/>
    <s v="Superfie Autorizada No Habitacional ICEF Ampliaciones"/>
    <s v="Periodo 2014-2021 (mensual)"/>
    <s v="Superficie (m2)"/>
    <s v="Instituto Nacional de Estadísticas (INE)"/>
    <x v="140"/>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20"/>
    <m/>
    <s v="#1774B9"/>
    <s v="140-0141"/>
    <n v="14200012"/>
    <s v="T-151"/>
    <s v="C-142"/>
    <s v="FI-143"/>
    <s v="M-157"/>
  </r>
  <r>
    <x v="141"/>
    <n v="140"/>
    <s v="Economía"/>
    <s v="Economía"/>
    <n v="13"/>
    <x v="10"/>
    <x v="1"/>
    <x v="1"/>
    <x v="13"/>
    <s v="Fecha"/>
    <s v="Superfie Autorizada No Habitacional ICEF Ampliaciones"/>
    <s v="Periodo 2014-2021 (mensual)"/>
    <s v="Superficie (m2)"/>
    <s v="Instituto Nacional de Estadísticas (INE)"/>
    <x v="141"/>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21"/>
    <m/>
    <s v="#1774B9"/>
    <s v="140-0142"/>
    <n v="14200013"/>
    <s v="T-151"/>
    <s v="C-142"/>
    <s v="FI-143"/>
    <s v="M-157"/>
  </r>
  <r>
    <x v="142"/>
    <n v="140"/>
    <s v="Economía"/>
    <s v="Economía"/>
    <n v="14"/>
    <x v="10"/>
    <x v="1"/>
    <x v="1"/>
    <x v="14"/>
    <s v="Fecha"/>
    <s v="Superfie Autorizada No Habitacional ICEF Ampliaciones"/>
    <s v="Periodo 2014-2021 (mensual)"/>
    <s v="Superficie (m2)"/>
    <s v="Instituto Nacional de Estadísticas (INE)"/>
    <x v="142"/>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22"/>
    <m/>
    <s v="#1774B9"/>
    <s v="140-0143"/>
    <n v="14200014"/>
    <s v="T-151"/>
    <s v="C-142"/>
    <s v="FI-143"/>
    <s v="M-157"/>
  </r>
  <r>
    <x v="143"/>
    <n v="140"/>
    <s v="Economía"/>
    <s v="Economía"/>
    <n v="15"/>
    <x v="10"/>
    <x v="1"/>
    <x v="1"/>
    <x v="15"/>
    <s v="Fecha"/>
    <s v="Superfie Autorizada No Habitacional ICEF Ampliaciones"/>
    <s v="Periodo 2014-2021 (mensual)"/>
    <s v="Superficie (m2)"/>
    <s v="Instituto Nacional de Estadísticas (INE)"/>
    <x v="143"/>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23"/>
    <m/>
    <s v="#1774B9"/>
    <s v="140-0144"/>
    <n v="14200015"/>
    <s v="T-151"/>
    <s v="C-142"/>
    <s v="FI-143"/>
    <s v="M-157"/>
  </r>
  <r>
    <x v="144"/>
    <n v="140"/>
    <s v="Economía"/>
    <s v="Economía"/>
    <n v="16"/>
    <x v="10"/>
    <x v="1"/>
    <x v="1"/>
    <x v="16"/>
    <s v="Fecha"/>
    <s v="Superfie Autorizada No Habitacional ICEF Ampliaciones"/>
    <s v="Periodo 2014-2021 (mensual)"/>
    <s v="Superficie (m2)"/>
    <s v="Instituto Nacional de Estadísticas (INE)"/>
    <x v="144"/>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24"/>
    <m/>
    <s v="#1774B9"/>
    <s v="140-0145"/>
    <n v="14200016"/>
    <s v="T-151"/>
    <s v="C-142"/>
    <s v="FI-143"/>
    <s v="M-157"/>
  </r>
  <r>
    <x v="145"/>
    <n v="140"/>
    <s v="Economía"/>
    <s v="Economía"/>
    <n v="0"/>
    <x v="10"/>
    <x v="1"/>
    <x v="0"/>
    <x v="0"/>
    <s v="Región"/>
    <s v="Superfie Autorizada No Habitacional Servicios Obras Nuevas"/>
    <s v="Periodo 2014-2021 (mensual)"/>
    <s v="Superficie (m2)"/>
    <s v="Instituto Nacional de Estadísticas (INE)"/>
    <x v="145"/>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25"/>
    <m/>
    <s v="#1774B9"/>
    <s v="140-0146"/>
    <n v="14100000"/>
    <s v="T-151"/>
    <s v="C-142"/>
    <s v="FI-141"/>
    <s v="M-158"/>
  </r>
  <r>
    <x v="146"/>
    <n v="140"/>
    <s v="Economía"/>
    <s v="Economía"/>
    <n v="1"/>
    <x v="10"/>
    <x v="1"/>
    <x v="1"/>
    <x v="1"/>
    <s v="Fecha"/>
    <s v="Superfie Autorizada No Habitacional Servicios Obras Nuevas"/>
    <s v="Periodo 2014-2021 (mensual)"/>
    <s v="Superficie (m2)"/>
    <s v="Instituto Nacional de Estadísticas (INE)"/>
    <x v="146"/>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26"/>
    <m/>
    <s v="#1774B9"/>
    <s v="140-0147"/>
    <n v="14200001"/>
    <s v="T-151"/>
    <s v="C-142"/>
    <s v="FI-143"/>
    <s v="M-158"/>
  </r>
  <r>
    <x v="147"/>
    <n v="140"/>
    <s v="Economía"/>
    <s v="Economía"/>
    <n v="2"/>
    <x v="10"/>
    <x v="1"/>
    <x v="1"/>
    <x v="2"/>
    <s v="Fecha"/>
    <s v="Superfie Autorizada No Habitacional Servicios Obras Nuevas"/>
    <s v="Periodo 2014-2021 (mensual)"/>
    <s v="Superficie (m2)"/>
    <s v="Instituto Nacional de Estadísticas (INE)"/>
    <x v="147"/>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27"/>
    <m/>
    <s v="#1774B9"/>
    <s v="140-0148"/>
    <n v="14200002"/>
    <s v="T-151"/>
    <s v="C-142"/>
    <s v="FI-143"/>
    <s v="M-158"/>
  </r>
  <r>
    <x v="148"/>
    <n v="140"/>
    <s v="Economía"/>
    <s v="Economía"/>
    <n v="3"/>
    <x v="10"/>
    <x v="1"/>
    <x v="1"/>
    <x v="3"/>
    <s v="Fecha"/>
    <s v="Superfie Autorizada No Habitacional Servicios Obras Nuevas"/>
    <s v="Periodo 2014-2021 (mensual)"/>
    <s v="Superficie (m2)"/>
    <s v="Instituto Nacional de Estadísticas (INE)"/>
    <x v="148"/>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28"/>
    <m/>
    <s v="#1774B9"/>
    <s v="140-0149"/>
    <n v="14200003"/>
    <s v="T-151"/>
    <s v="C-142"/>
    <s v="FI-143"/>
    <s v="M-158"/>
  </r>
  <r>
    <x v="149"/>
    <n v="140"/>
    <s v="Economía"/>
    <s v="Economía"/>
    <n v="4"/>
    <x v="10"/>
    <x v="1"/>
    <x v="1"/>
    <x v="4"/>
    <s v="Fecha"/>
    <s v="Superfie Autorizada No Habitacional Servicios Obras Nuevas"/>
    <s v="Periodo 2014-2021 (mensual)"/>
    <s v="Superficie (m2)"/>
    <s v="Instituto Nacional de Estadísticas (INE)"/>
    <x v="149"/>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29"/>
    <m/>
    <s v="#1774B9"/>
    <s v="140-0150"/>
    <n v="14200004"/>
    <s v="T-151"/>
    <s v="C-142"/>
    <s v="FI-143"/>
    <s v="M-158"/>
  </r>
  <r>
    <x v="150"/>
    <n v="140"/>
    <s v="Economía"/>
    <s v="Economía"/>
    <n v="5"/>
    <x v="10"/>
    <x v="1"/>
    <x v="1"/>
    <x v="5"/>
    <s v="Fecha"/>
    <s v="Superfie Autorizada No Habitacional Servicios Obras Nuevas"/>
    <s v="Periodo 2014-2021 (mensual)"/>
    <s v="Superficie (m2)"/>
    <s v="Instituto Nacional de Estadísticas (INE)"/>
    <x v="150"/>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30"/>
    <m/>
    <s v="#1774B9"/>
    <s v="140-0151"/>
    <n v="14200005"/>
    <s v="T-151"/>
    <s v="C-142"/>
    <s v="FI-143"/>
    <s v="M-158"/>
  </r>
  <r>
    <x v="151"/>
    <n v="140"/>
    <s v="Economía"/>
    <s v="Economía"/>
    <n v="6"/>
    <x v="10"/>
    <x v="1"/>
    <x v="1"/>
    <x v="6"/>
    <s v="Fecha"/>
    <s v="Superfie Autorizada No Habitacional Servicios Obras Nuevas"/>
    <s v="Periodo 2014-2021 (mensual)"/>
    <s v="Superficie (m2)"/>
    <s v="Instituto Nacional de Estadísticas (INE)"/>
    <x v="151"/>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31"/>
    <m/>
    <s v="#1774B9"/>
    <s v="140-0152"/>
    <n v="14200006"/>
    <s v="T-151"/>
    <s v="C-142"/>
    <s v="FI-143"/>
    <s v="M-158"/>
  </r>
  <r>
    <x v="152"/>
    <n v="140"/>
    <s v="Economía"/>
    <s v="Economía"/>
    <n v="7"/>
    <x v="10"/>
    <x v="1"/>
    <x v="1"/>
    <x v="7"/>
    <s v="Fecha"/>
    <s v="Superfie Autorizada No Habitacional Servicios Obras Nuevas"/>
    <s v="Periodo 2014-2021 (mensual)"/>
    <s v="Superficie (m2)"/>
    <s v="Instituto Nacional de Estadísticas (INE)"/>
    <x v="152"/>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32"/>
    <m/>
    <s v="#1774B9"/>
    <s v="140-0153"/>
    <n v="14200007"/>
    <s v="T-151"/>
    <s v="C-142"/>
    <s v="FI-143"/>
    <s v="M-158"/>
  </r>
  <r>
    <x v="153"/>
    <n v="140"/>
    <s v="Economía"/>
    <s v="Economía"/>
    <n v="8"/>
    <x v="10"/>
    <x v="1"/>
    <x v="1"/>
    <x v="8"/>
    <s v="Fecha"/>
    <s v="Superfie Autorizada No Habitacional Servicios Obras Nuevas"/>
    <s v="Periodo 2014-2021 (mensual)"/>
    <s v="Superficie (m2)"/>
    <s v="Instituto Nacional de Estadísticas (INE)"/>
    <x v="153"/>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33"/>
    <m/>
    <s v="#1774B9"/>
    <s v="140-0154"/>
    <n v="14200008"/>
    <s v="T-151"/>
    <s v="C-142"/>
    <s v="FI-143"/>
    <s v="M-158"/>
  </r>
  <r>
    <x v="154"/>
    <n v="140"/>
    <s v="Economía"/>
    <s v="Economía"/>
    <n v="9"/>
    <x v="10"/>
    <x v="1"/>
    <x v="1"/>
    <x v="9"/>
    <s v="Fecha"/>
    <s v="Superfie Autorizada No Habitacional Servicios Obras Nuevas"/>
    <s v="Periodo 2014-2021 (mensual)"/>
    <s v="Superficie (m2)"/>
    <s v="Instituto Nacional de Estadísticas (INE)"/>
    <x v="15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34"/>
    <n v="100200300"/>
    <s v="#1774B9"/>
    <s v="140-0155"/>
    <n v="14200009"/>
    <s v="T-151"/>
    <s v="C-142"/>
    <s v="FI-143"/>
    <s v="M-158"/>
  </r>
  <r>
    <x v="155"/>
    <n v="140"/>
    <s v="Economía"/>
    <s v="Economía"/>
    <n v="10"/>
    <x v="10"/>
    <x v="1"/>
    <x v="1"/>
    <x v="10"/>
    <s v="Fecha"/>
    <s v="Superfie Autorizada No Habitacional Servicios Obras Nuevas"/>
    <s v="Periodo 2014-2021 (mensual)"/>
    <s v="Superficie (m2)"/>
    <s v="Instituto Nacional de Estadísticas (INE)"/>
    <x v="155"/>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35"/>
    <n v="100200301"/>
    <s v="#1774B9"/>
    <s v="140-0156"/>
    <n v="14200010"/>
    <s v="T-151"/>
    <s v="C-142"/>
    <s v="FI-143"/>
    <s v="M-158"/>
  </r>
  <r>
    <x v="156"/>
    <n v="140"/>
    <s v="Economía"/>
    <s v="Economía"/>
    <n v="11"/>
    <x v="10"/>
    <x v="1"/>
    <x v="1"/>
    <x v="11"/>
    <s v="Fecha"/>
    <s v="Superfie Autorizada No Habitacional Servicios Obras Nuevas"/>
    <s v="Periodo 2014-2021 (mensual)"/>
    <s v="Superficie (m2)"/>
    <s v="Instituto Nacional de Estadísticas (INE)"/>
    <x v="156"/>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36"/>
    <n v="100200302"/>
    <s v="#1774B9"/>
    <s v="140-0157"/>
    <n v="14200011"/>
    <s v="T-151"/>
    <s v="C-142"/>
    <s v="FI-143"/>
    <s v="M-158"/>
  </r>
  <r>
    <x v="157"/>
    <n v="140"/>
    <s v="Economía"/>
    <s v="Economía"/>
    <n v="12"/>
    <x v="10"/>
    <x v="1"/>
    <x v="1"/>
    <x v="12"/>
    <s v="Fecha"/>
    <s v="Superfie Autorizada No Habitacional Servicios Obras Nuevas"/>
    <s v="Periodo 2014-2021 (mensual)"/>
    <s v="Superficie (m2)"/>
    <s v="Instituto Nacional de Estadísticas (INE)"/>
    <x v="157"/>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37"/>
    <m/>
    <s v="#1774B9"/>
    <s v="140-0158"/>
    <n v="14200012"/>
    <s v="T-151"/>
    <s v="C-142"/>
    <s v="FI-143"/>
    <s v="M-158"/>
  </r>
  <r>
    <x v="158"/>
    <n v="140"/>
    <s v="Economía"/>
    <s v="Economía"/>
    <n v="13"/>
    <x v="10"/>
    <x v="1"/>
    <x v="1"/>
    <x v="13"/>
    <s v="Fecha"/>
    <s v="Superfie Autorizada No Habitacional Servicios Obras Nuevas"/>
    <s v="Periodo 2014-2021 (mensual)"/>
    <s v="Superficie (m2)"/>
    <s v="Instituto Nacional de Estadísticas (INE)"/>
    <x v="158"/>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38"/>
    <m/>
    <s v="#1774B9"/>
    <s v="140-0159"/>
    <n v="14200013"/>
    <s v="T-151"/>
    <s v="C-142"/>
    <s v="FI-143"/>
    <s v="M-158"/>
  </r>
  <r>
    <x v="159"/>
    <n v="140"/>
    <s v="Economía"/>
    <s v="Economía"/>
    <n v="14"/>
    <x v="10"/>
    <x v="1"/>
    <x v="1"/>
    <x v="14"/>
    <s v="Fecha"/>
    <s v="Superfie Autorizada No Habitacional Servicios Obras Nuevas"/>
    <s v="Periodo 2014-2021 (mensual)"/>
    <s v="Superficie (m2)"/>
    <s v="Instituto Nacional de Estadísticas (INE)"/>
    <x v="159"/>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39"/>
    <m/>
    <s v="#1774B9"/>
    <s v="140-0160"/>
    <n v="14200014"/>
    <s v="T-151"/>
    <s v="C-142"/>
    <s v="FI-143"/>
    <s v="M-158"/>
  </r>
  <r>
    <x v="160"/>
    <n v="140"/>
    <s v="Economía"/>
    <s v="Economía"/>
    <n v="15"/>
    <x v="10"/>
    <x v="1"/>
    <x v="1"/>
    <x v="15"/>
    <s v="Fecha"/>
    <s v="Superfie Autorizada No Habitacional Servicios Obras Nuevas"/>
    <s v="Periodo 2014-2021 (mensual)"/>
    <s v="Superficie (m2)"/>
    <s v="Instituto Nacional de Estadísticas (INE)"/>
    <x v="16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40"/>
    <m/>
    <s v="#1774B9"/>
    <s v="140-0161"/>
    <n v="14200015"/>
    <s v="T-151"/>
    <s v="C-142"/>
    <s v="FI-143"/>
    <s v="M-158"/>
  </r>
  <r>
    <x v="161"/>
    <n v="140"/>
    <s v="Economía"/>
    <s v="Economía"/>
    <n v="16"/>
    <x v="10"/>
    <x v="1"/>
    <x v="1"/>
    <x v="16"/>
    <s v="Fecha"/>
    <s v="Superfie Autorizada No Habitacional Servicios Obras Nuevas"/>
    <s v="Periodo 2014-2021 (mensual)"/>
    <s v="Superficie (m2)"/>
    <s v="Instituto Nacional de Estadísticas (INE)"/>
    <x v="161"/>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41"/>
    <m/>
    <s v="#1774B9"/>
    <s v="140-0162"/>
    <n v="14200016"/>
    <s v="T-151"/>
    <s v="C-142"/>
    <s v="FI-143"/>
    <s v="M-158"/>
  </r>
  <r>
    <x v="162"/>
    <n v="140"/>
    <s v="Economía"/>
    <s v="Economía"/>
    <n v="0"/>
    <x v="10"/>
    <x v="1"/>
    <x v="0"/>
    <x v="0"/>
    <s v="Región"/>
    <s v="Superfie Autorizada No Habitacional Servicios Ampliaciones"/>
    <s v="Periodo 2014-2021 (mensual)"/>
    <s v="Superficie (m2)"/>
    <s v="Instituto Nacional de Estadísticas (INE)"/>
    <x v="162"/>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42"/>
    <m/>
    <s v="#1774B9"/>
    <s v="140-0163"/>
    <n v="14100000"/>
    <s v="T-151"/>
    <s v="C-142"/>
    <s v="FI-141"/>
    <s v="M-159"/>
  </r>
  <r>
    <x v="163"/>
    <n v="140"/>
    <s v="Economía"/>
    <s v="Economía"/>
    <n v="1"/>
    <x v="10"/>
    <x v="1"/>
    <x v="1"/>
    <x v="1"/>
    <s v="Fecha"/>
    <s v="Superfie Autorizada No Habitacional Servicios Ampliaciones"/>
    <s v="Periodo 2014-2021 (mensual)"/>
    <s v="Superficie (m2)"/>
    <s v="Instituto Nacional de Estadísticas (INE)"/>
    <x v="163"/>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43"/>
    <m/>
    <s v="#1774B9"/>
    <s v="140-0164"/>
    <n v="14200001"/>
    <s v="T-151"/>
    <s v="C-142"/>
    <s v="FI-143"/>
    <s v="M-159"/>
  </r>
  <r>
    <x v="164"/>
    <n v="140"/>
    <s v="Economía"/>
    <s v="Economía"/>
    <n v="2"/>
    <x v="10"/>
    <x v="1"/>
    <x v="1"/>
    <x v="2"/>
    <s v="Fecha"/>
    <s v="Superfie Autorizada No Habitacional Servicios Ampliaciones"/>
    <s v="Periodo 2014-2021 (mensual)"/>
    <s v="Superficie (m2)"/>
    <s v="Instituto Nacional de Estadísticas (INE)"/>
    <x v="164"/>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44"/>
    <m/>
    <s v="#1774B9"/>
    <s v="140-0165"/>
    <n v="14200002"/>
    <s v="T-151"/>
    <s v="C-142"/>
    <s v="FI-143"/>
    <s v="M-159"/>
  </r>
  <r>
    <x v="165"/>
    <n v="140"/>
    <s v="Economía"/>
    <s v="Economía"/>
    <n v="3"/>
    <x v="10"/>
    <x v="1"/>
    <x v="1"/>
    <x v="3"/>
    <s v="Fecha"/>
    <s v="Superfie Autorizada No Habitacional Servicios Ampliaciones"/>
    <s v="Periodo 2014-2021 (mensual)"/>
    <s v="Superficie (m2)"/>
    <s v="Instituto Nacional de Estadísticas (INE)"/>
    <x v="165"/>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45"/>
    <m/>
    <s v="#1774B9"/>
    <s v="140-0166"/>
    <n v="14200003"/>
    <s v="T-151"/>
    <s v="C-142"/>
    <s v="FI-143"/>
    <s v="M-159"/>
  </r>
  <r>
    <x v="166"/>
    <n v="140"/>
    <s v="Economía"/>
    <s v="Economía"/>
    <n v="4"/>
    <x v="10"/>
    <x v="1"/>
    <x v="1"/>
    <x v="4"/>
    <s v="Fecha"/>
    <s v="Superfie Autorizada No Habitacional Servicios Ampliaciones"/>
    <s v="Periodo 2014-2021 (mensual)"/>
    <s v="Superficie (m2)"/>
    <s v="Instituto Nacional de Estadísticas (INE)"/>
    <x v="166"/>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46"/>
    <m/>
    <s v="#1774B9"/>
    <s v="140-0167"/>
    <n v="14200004"/>
    <s v="T-151"/>
    <s v="C-142"/>
    <s v="FI-143"/>
    <s v="M-159"/>
  </r>
  <r>
    <x v="167"/>
    <n v="140"/>
    <s v="Economía"/>
    <s v="Economía"/>
    <n v="5"/>
    <x v="10"/>
    <x v="1"/>
    <x v="1"/>
    <x v="5"/>
    <s v="Fecha"/>
    <s v="Superfie Autorizada No Habitacional Servicios Ampliaciones"/>
    <s v="Periodo 2014-2021 (mensual)"/>
    <s v="Superficie (m2)"/>
    <s v="Instituto Nacional de Estadísticas (INE)"/>
    <x v="167"/>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47"/>
    <m/>
    <s v="#1774B9"/>
    <s v="140-0168"/>
    <n v="14200005"/>
    <s v="T-151"/>
    <s v="C-142"/>
    <s v="FI-143"/>
    <s v="M-159"/>
  </r>
  <r>
    <x v="168"/>
    <n v="140"/>
    <s v="Economía"/>
    <s v="Economía"/>
    <n v="6"/>
    <x v="10"/>
    <x v="1"/>
    <x v="1"/>
    <x v="6"/>
    <s v="Fecha"/>
    <s v="Superfie Autorizada No Habitacional Servicios Ampliaciones"/>
    <s v="Periodo 2014-2021 (mensual)"/>
    <s v="Superficie (m2)"/>
    <s v="Instituto Nacional de Estadísticas (INE)"/>
    <x v="168"/>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48"/>
    <m/>
    <s v="#1774B9"/>
    <s v="140-0169"/>
    <n v="14200006"/>
    <s v="T-151"/>
    <s v="C-142"/>
    <s v="FI-143"/>
    <s v="M-159"/>
  </r>
  <r>
    <x v="169"/>
    <n v="140"/>
    <s v="Economía"/>
    <s v="Economía"/>
    <n v="7"/>
    <x v="10"/>
    <x v="1"/>
    <x v="1"/>
    <x v="7"/>
    <s v="Fecha"/>
    <s v="Superfie Autorizada No Habitacional Servicios Ampliaciones"/>
    <s v="Periodo 2014-2021 (mensual)"/>
    <s v="Superficie (m2)"/>
    <s v="Instituto Nacional de Estadísticas (INE)"/>
    <x v="169"/>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49"/>
    <m/>
    <s v="#1774B9"/>
    <s v="140-0170"/>
    <n v="14200007"/>
    <s v="T-151"/>
    <s v="C-142"/>
    <s v="FI-143"/>
    <s v="M-159"/>
  </r>
  <r>
    <x v="170"/>
    <n v="140"/>
    <s v="Economía"/>
    <s v="Economía"/>
    <n v="8"/>
    <x v="10"/>
    <x v="1"/>
    <x v="1"/>
    <x v="8"/>
    <s v="Fecha"/>
    <s v="Superfie Autorizada No Habitacional Servicios Ampliaciones"/>
    <s v="Periodo 2014-2021 (mensual)"/>
    <s v="Superficie (m2)"/>
    <s v="Instituto Nacional de Estadísticas (INE)"/>
    <x v="170"/>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50"/>
    <m/>
    <s v="#1774B9"/>
    <s v="140-0171"/>
    <n v="14200008"/>
    <s v="T-151"/>
    <s v="C-142"/>
    <s v="FI-143"/>
    <s v="M-159"/>
  </r>
  <r>
    <x v="171"/>
    <n v="140"/>
    <s v="Economía"/>
    <s v="Economía"/>
    <n v="9"/>
    <x v="10"/>
    <x v="1"/>
    <x v="1"/>
    <x v="9"/>
    <s v="Fecha"/>
    <s v="Superfie Autorizada No Habitacional Servicios Ampliaciones"/>
    <s v="Periodo 2014-2021 (mensual)"/>
    <s v="Superficie (m2)"/>
    <s v="Instituto Nacional de Estadísticas (INE)"/>
    <x v="17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51"/>
    <n v="100200300"/>
    <s v="#1774B9"/>
    <s v="140-0172"/>
    <n v="14200009"/>
    <s v="T-151"/>
    <s v="C-142"/>
    <s v="FI-143"/>
    <s v="M-159"/>
  </r>
  <r>
    <x v="172"/>
    <n v="140"/>
    <s v="Economía"/>
    <s v="Economía"/>
    <n v="10"/>
    <x v="10"/>
    <x v="1"/>
    <x v="1"/>
    <x v="10"/>
    <s v="Fecha"/>
    <s v="Superfie Autorizada No Habitacional Servicios Ampliaciones"/>
    <s v="Periodo 2014-2021 (mensual)"/>
    <s v="Superficie (m2)"/>
    <s v="Instituto Nacional de Estadísticas (INE)"/>
    <x v="172"/>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52"/>
    <n v="100200301"/>
    <s v="#1774B9"/>
    <s v="140-0173"/>
    <n v="14200010"/>
    <s v="T-151"/>
    <s v="C-142"/>
    <s v="FI-143"/>
    <s v="M-159"/>
  </r>
  <r>
    <x v="173"/>
    <n v="140"/>
    <s v="Economía"/>
    <s v="Economía"/>
    <n v="11"/>
    <x v="10"/>
    <x v="1"/>
    <x v="1"/>
    <x v="11"/>
    <s v="Fecha"/>
    <s v="Superfie Autorizada No Habitacional Servicios Ampliaciones"/>
    <s v="Periodo 2014-2021 (mensual)"/>
    <s v="Superficie (m2)"/>
    <s v="Instituto Nacional de Estadísticas (INE)"/>
    <x v="173"/>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53"/>
    <n v="100200302"/>
    <s v="#1774B9"/>
    <s v="140-0174"/>
    <n v="14200011"/>
    <s v="T-151"/>
    <s v="C-142"/>
    <s v="FI-143"/>
    <s v="M-159"/>
  </r>
  <r>
    <x v="174"/>
    <n v="140"/>
    <s v="Economía"/>
    <s v="Economía"/>
    <n v="12"/>
    <x v="10"/>
    <x v="1"/>
    <x v="1"/>
    <x v="12"/>
    <s v="Fecha"/>
    <s v="Superfie Autorizada No Habitacional Servicios Ampliaciones"/>
    <s v="Periodo 2014-2021 (mensual)"/>
    <s v="Superficie (m2)"/>
    <s v="Instituto Nacional de Estadísticas (INE)"/>
    <x v="174"/>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54"/>
    <m/>
    <s v="#1774B9"/>
    <s v="140-0175"/>
    <n v="14200012"/>
    <s v="T-151"/>
    <s v="C-142"/>
    <s v="FI-143"/>
    <s v="M-159"/>
  </r>
  <r>
    <x v="175"/>
    <n v="140"/>
    <s v="Economía"/>
    <s v="Economía"/>
    <n v="13"/>
    <x v="10"/>
    <x v="1"/>
    <x v="1"/>
    <x v="13"/>
    <s v="Fecha"/>
    <s v="Superfie Autorizada No Habitacional Servicios Ampliaciones"/>
    <s v="Periodo 2014-2021 (mensual)"/>
    <s v="Superficie (m2)"/>
    <s v="Instituto Nacional de Estadísticas (INE)"/>
    <x v="175"/>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55"/>
    <m/>
    <s v="#1774B9"/>
    <s v="140-0176"/>
    <n v="14200013"/>
    <s v="T-151"/>
    <s v="C-142"/>
    <s v="FI-143"/>
    <s v="M-159"/>
  </r>
  <r>
    <x v="176"/>
    <n v="140"/>
    <s v="Economía"/>
    <s v="Economía"/>
    <n v="14"/>
    <x v="10"/>
    <x v="1"/>
    <x v="1"/>
    <x v="14"/>
    <s v="Fecha"/>
    <s v="Superfie Autorizada No Habitacional Servicios Ampliaciones"/>
    <s v="Periodo 2014-2021 (mensual)"/>
    <s v="Superficie (m2)"/>
    <s v="Instituto Nacional de Estadísticas (INE)"/>
    <x v="176"/>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56"/>
    <m/>
    <s v="#1774B9"/>
    <s v="140-0177"/>
    <n v="14200014"/>
    <s v="T-151"/>
    <s v="C-142"/>
    <s v="FI-143"/>
    <s v="M-159"/>
  </r>
  <r>
    <x v="177"/>
    <n v="140"/>
    <s v="Economía"/>
    <s v="Economía"/>
    <n v="15"/>
    <x v="10"/>
    <x v="1"/>
    <x v="1"/>
    <x v="15"/>
    <s v="Fecha"/>
    <s v="Superfie Autorizada No Habitacional Servicios Ampliaciones"/>
    <s v="Periodo 2014-2021 (mensual)"/>
    <s v="Superficie (m2)"/>
    <s v="Instituto Nacional de Estadísticas (INE)"/>
    <x v="17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57"/>
    <m/>
    <s v="#1774B9"/>
    <s v="140-0178"/>
    <n v="14200015"/>
    <s v="T-151"/>
    <s v="C-142"/>
    <s v="FI-143"/>
    <s v="M-159"/>
  </r>
  <r>
    <x v="178"/>
    <n v="140"/>
    <s v="Economía"/>
    <s v="Economía"/>
    <n v="16"/>
    <x v="10"/>
    <x v="1"/>
    <x v="1"/>
    <x v="16"/>
    <s v="Fecha"/>
    <s v="Superfie Autorizada No Habitacional Servicios Ampliaciones"/>
    <s v="Periodo 2014-2021 (mensual)"/>
    <s v="Superficie (m2)"/>
    <s v="Instituto Nacional de Estadísticas (INE)"/>
    <x v="178"/>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58"/>
    <m/>
    <s v="#1774B9"/>
    <s v="140-0179"/>
    <n v="14200016"/>
    <s v="T-151"/>
    <s v="C-142"/>
    <s v="FI-143"/>
    <s v="M-159"/>
  </r>
  <r>
    <x v="179"/>
    <n v="140"/>
    <s v="Economía"/>
    <s v="Economía"/>
    <n v="0"/>
    <x v="10"/>
    <x v="1"/>
    <x v="0"/>
    <x v="0"/>
    <s v="Región"/>
    <s v="Superfie Autorizada No Habitacional ICEF"/>
    <s v="Periodo 2014-2021 (mensual)"/>
    <s v="Superficie (m2)"/>
    <s v="Instituto Nacional de Estadísticas (INE)"/>
    <x v="179"/>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59"/>
    <m/>
    <s v="#1774B9"/>
    <s v="140-0180"/>
    <n v="14100000"/>
    <s v="T-151"/>
    <s v="C-142"/>
    <s v="FI-141"/>
    <s v="M-160"/>
  </r>
  <r>
    <x v="180"/>
    <n v="140"/>
    <s v="Economía"/>
    <s v="Economía"/>
    <n v="1"/>
    <x v="10"/>
    <x v="1"/>
    <x v="1"/>
    <x v="1"/>
    <s v="Fecha"/>
    <s v="Superfie Autorizada No Habitacional ICEF"/>
    <s v="Periodo 2014-2021 (mensual)"/>
    <s v="Superficie (m2)"/>
    <s v="Instituto Nacional de Estadísticas (INE)"/>
    <x v="180"/>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60"/>
    <m/>
    <s v="#1774B9"/>
    <s v="140-0181"/>
    <n v="14200001"/>
    <s v="T-151"/>
    <s v="C-142"/>
    <s v="FI-143"/>
    <s v="M-160"/>
  </r>
  <r>
    <x v="181"/>
    <n v="140"/>
    <s v="Economía"/>
    <s v="Economía"/>
    <n v="2"/>
    <x v="10"/>
    <x v="1"/>
    <x v="1"/>
    <x v="2"/>
    <s v="Fecha"/>
    <s v="Superfie Autorizada No Habitacional ICEF"/>
    <s v="Periodo 2014-2021 (mensual)"/>
    <s v="Superficie (m2)"/>
    <s v="Instituto Nacional de Estadísticas (INE)"/>
    <x v="181"/>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61"/>
    <m/>
    <s v="#1774B9"/>
    <s v="140-0182"/>
    <n v="14200002"/>
    <s v="T-151"/>
    <s v="C-142"/>
    <s v="FI-143"/>
    <s v="M-160"/>
  </r>
  <r>
    <x v="182"/>
    <n v="140"/>
    <s v="Economía"/>
    <s v="Economía"/>
    <n v="3"/>
    <x v="10"/>
    <x v="1"/>
    <x v="1"/>
    <x v="3"/>
    <s v="Fecha"/>
    <s v="Superfie Autorizada No Habitacional ICEF"/>
    <s v="Periodo 2014-2021 (mensual)"/>
    <s v="Superficie (m2)"/>
    <s v="Instituto Nacional de Estadísticas (INE)"/>
    <x v="182"/>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62"/>
    <m/>
    <s v="#1774B9"/>
    <s v="140-0183"/>
    <n v="14200003"/>
    <s v="T-151"/>
    <s v="C-142"/>
    <s v="FI-143"/>
    <s v="M-160"/>
  </r>
  <r>
    <x v="183"/>
    <n v="140"/>
    <s v="Economía"/>
    <s v="Economía"/>
    <n v="4"/>
    <x v="10"/>
    <x v="1"/>
    <x v="1"/>
    <x v="4"/>
    <s v="Fecha"/>
    <s v="Superfie Autorizada No Habitacional ICEF"/>
    <s v="Periodo 2014-2021 (mensual)"/>
    <s v="Superficie (m2)"/>
    <s v="Instituto Nacional de Estadísticas (INE)"/>
    <x v="183"/>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63"/>
    <m/>
    <s v="#1774B9"/>
    <s v="140-0184"/>
    <n v="14200004"/>
    <s v="T-151"/>
    <s v="C-142"/>
    <s v="FI-143"/>
    <s v="M-160"/>
  </r>
  <r>
    <x v="184"/>
    <n v="140"/>
    <s v="Economía"/>
    <s v="Economía"/>
    <n v="5"/>
    <x v="10"/>
    <x v="1"/>
    <x v="1"/>
    <x v="5"/>
    <s v="Fecha"/>
    <s v="Superfie Autorizada No Habitacional ICEF"/>
    <s v="Periodo 2014-2021 (mensual)"/>
    <s v="Superficie (m2)"/>
    <s v="Instituto Nacional de Estadísticas (INE)"/>
    <x v="184"/>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64"/>
    <m/>
    <s v="#1774B9"/>
    <s v="140-0185"/>
    <n v="14200005"/>
    <s v="T-151"/>
    <s v="C-142"/>
    <s v="FI-143"/>
    <s v="M-160"/>
  </r>
  <r>
    <x v="185"/>
    <n v="140"/>
    <s v="Economía"/>
    <s v="Economía"/>
    <n v="6"/>
    <x v="10"/>
    <x v="1"/>
    <x v="1"/>
    <x v="6"/>
    <s v="Fecha"/>
    <s v="Superfie Autorizada No Habitacional ICEF"/>
    <s v="Periodo 2014-2021 (mensual)"/>
    <s v="Superficie (m2)"/>
    <s v="Instituto Nacional de Estadísticas (INE)"/>
    <x v="185"/>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65"/>
    <m/>
    <s v="#1774B9"/>
    <s v="140-0186"/>
    <n v="14200006"/>
    <s v="T-151"/>
    <s v="C-142"/>
    <s v="FI-143"/>
    <s v="M-160"/>
  </r>
  <r>
    <x v="186"/>
    <n v="140"/>
    <s v="Economía"/>
    <s v="Economía"/>
    <n v="7"/>
    <x v="10"/>
    <x v="1"/>
    <x v="1"/>
    <x v="7"/>
    <s v="Fecha"/>
    <s v="Superfie Autorizada No Habitacional ICEF"/>
    <s v="Periodo 2014-2021 (mensual)"/>
    <s v="Superficie (m2)"/>
    <s v="Instituto Nacional de Estadísticas (INE)"/>
    <x v="186"/>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66"/>
    <m/>
    <s v="#1774B9"/>
    <s v="140-0187"/>
    <n v="14200007"/>
    <s v="T-151"/>
    <s v="C-142"/>
    <s v="FI-143"/>
    <s v="M-160"/>
  </r>
  <r>
    <x v="187"/>
    <n v="140"/>
    <s v="Economía"/>
    <s v="Economía"/>
    <n v="8"/>
    <x v="10"/>
    <x v="1"/>
    <x v="1"/>
    <x v="8"/>
    <s v="Fecha"/>
    <s v="Superfie Autorizada No Habitacional ICEF"/>
    <s v="Periodo 2014-2021 (mensual)"/>
    <s v="Superficie (m2)"/>
    <s v="Instituto Nacional de Estadísticas (INE)"/>
    <x v="187"/>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67"/>
    <m/>
    <s v="#1774B9"/>
    <s v="140-0188"/>
    <n v="14200008"/>
    <s v="T-151"/>
    <s v="C-142"/>
    <s v="FI-143"/>
    <s v="M-160"/>
  </r>
  <r>
    <x v="188"/>
    <n v="140"/>
    <s v="Economía"/>
    <s v="Economía"/>
    <n v="9"/>
    <x v="10"/>
    <x v="1"/>
    <x v="1"/>
    <x v="9"/>
    <s v="Fecha"/>
    <s v="Superfie Autorizada No Habitacional ICEF"/>
    <s v="Periodo 2014-2021 (mensual)"/>
    <s v="Superficie (m2)"/>
    <s v="Instituto Nacional de Estadísticas (INE)"/>
    <x v="18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68"/>
    <n v="100200300"/>
    <s v="#1774B9"/>
    <s v="140-0189"/>
    <n v="14200009"/>
    <s v="T-151"/>
    <s v="C-142"/>
    <s v="FI-143"/>
    <s v="M-160"/>
  </r>
  <r>
    <x v="189"/>
    <n v="140"/>
    <s v="Economía"/>
    <s v="Economía"/>
    <n v="10"/>
    <x v="10"/>
    <x v="1"/>
    <x v="1"/>
    <x v="10"/>
    <s v="Fecha"/>
    <s v="Superfie Autorizada No Habitacional ICEF"/>
    <s v="Periodo 2014-2021 (mensual)"/>
    <s v="Superficie (m2)"/>
    <s v="Instituto Nacional de Estadísticas (INE)"/>
    <x v="189"/>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69"/>
    <n v="100200301"/>
    <s v="#1774B9"/>
    <s v="140-0190"/>
    <n v="14200010"/>
    <s v="T-151"/>
    <s v="C-142"/>
    <s v="FI-143"/>
    <s v="M-160"/>
  </r>
  <r>
    <x v="190"/>
    <n v="140"/>
    <s v="Economía"/>
    <s v="Economía"/>
    <n v="11"/>
    <x v="10"/>
    <x v="1"/>
    <x v="1"/>
    <x v="11"/>
    <s v="Fecha"/>
    <s v="Superfie Autorizada No Habitacional ICEF"/>
    <s v="Periodo 2014-2021 (mensual)"/>
    <s v="Superficie (m2)"/>
    <s v="Instituto Nacional de Estadísticas (INE)"/>
    <x v="190"/>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70"/>
    <n v="100200302"/>
    <s v="#1774B9"/>
    <s v="140-0191"/>
    <n v="14200011"/>
    <s v="T-151"/>
    <s v="C-142"/>
    <s v="FI-143"/>
    <s v="M-160"/>
  </r>
  <r>
    <x v="191"/>
    <n v="140"/>
    <s v="Economía"/>
    <s v="Economía"/>
    <n v="12"/>
    <x v="10"/>
    <x v="1"/>
    <x v="1"/>
    <x v="12"/>
    <s v="Fecha"/>
    <s v="Superfie Autorizada No Habitacional ICEF"/>
    <s v="Periodo 2014-2021 (mensual)"/>
    <s v="Superficie (m2)"/>
    <s v="Instituto Nacional de Estadísticas (INE)"/>
    <x v="191"/>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71"/>
    <m/>
    <s v="#1774B9"/>
    <s v="140-0192"/>
    <n v="14200012"/>
    <s v="T-151"/>
    <s v="C-142"/>
    <s v="FI-143"/>
    <s v="M-160"/>
  </r>
  <r>
    <x v="192"/>
    <n v="140"/>
    <s v="Economía"/>
    <s v="Economía"/>
    <n v="13"/>
    <x v="10"/>
    <x v="1"/>
    <x v="1"/>
    <x v="13"/>
    <s v="Fecha"/>
    <s v="Superfie Autorizada No Habitacional ICEF"/>
    <s v="Periodo 2014-2021 (mensual)"/>
    <s v="Superficie (m2)"/>
    <s v="Instituto Nacional de Estadísticas (INE)"/>
    <x v="192"/>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72"/>
    <m/>
    <s v="#1774B9"/>
    <s v="140-0193"/>
    <n v="14200013"/>
    <s v="T-151"/>
    <s v="C-142"/>
    <s v="FI-143"/>
    <s v="M-160"/>
  </r>
  <r>
    <x v="193"/>
    <n v="140"/>
    <s v="Economía"/>
    <s v="Economía"/>
    <n v="14"/>
    <x v="10"/>
    <x v="1"/>
    <x v="1"/>
    <x v="14"/>
    <s v="Fecha"/>
    <s v="Superfie Autorizada No Habitacional ICEF"/>
    <s v="Periodo 2014-2021 (mensual)"/>
    <s v="Superficie (m2)"/>
    <s v="Instituto Nacional de Estadísticas (INE)"/>
    <x v="193"/>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73"/>
    <m/>
    <s v="#1774B9"/>
    <s v="140-0194"/>
    <n v="14200014"/>
    <s v="T-151"/>
    <s v="C-142"/>
    <s v="FI-143"/>
    <s v="M-160"/>
  </r>
  <r>
    <x v="194"/>
    <n v="140"/>
    <s v="Economía"/>
    <s v="Economía"/>
    <n v="15"/>
    <x v="10"/>
    <x v="1"/>
    <x v="1"/>
    <x v="15"/>
    <s v="Fecha"/>
    <s v="Superfie Autorizada No Habitacional ICEF"/>
    <s v="Periodo 2014-2021 (mensual)"/>
    <s v="Superficie (m2)"/>
    <s v="Instituto Nacional de Estadísticas (INE)"/>
    <x v="19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74"/>
    <m/>
    <s v="#1774B9"/>
    <s v="140-0195"/>
    <n v="14200015"/>
    <s v="T-151"/>
    <s v="C-142"/>
    <s v="FI-143"/>
    <s v="M-160"/>
  </r>
  <r>
    <x v="195"/>
    <n v="140"/>
    <s v="Economía"/>
    <s v="Economía"/>
    <n v="16"/>
    <x v="10"/>
    <x v="1"/>
    <x v="1"/>
    <x v="16"/>
    <s v="Fecha"/>
    <s v="Superfie Autorizada No Habitacional ICEF"/>
    <s v="Periodo 2014-2021 (mensual)"/>
    <s v="Superficie (m2)"/>
    <s v="Instituto Nacional de Estadísticas (INE)"/>
    <x v="195"/>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75"/>
    <m/>
    <s v="#1774B9"/>
    <s v="140-0196"/>
    <n v="14200016"/>
    <s v="T-151"/>
    <s v="C-142"/>
    <s v="FI-143"/>
    <s v="M-160"/>
  </r>
  <r>
    <x v="196"/>
    <n v="140"/>
    <s v="Economía"/>
    <s v="Economía"/>
    <n v="0"/>
    <x v="10"/>
    <x v="1"/>
    <x v="0"/>
    <x v="0"/>
    <s v="Región"/>
    <s v="Superfie Autorizada No Habitacional Servicios"/>
    <s v="Periodo 2014-2021 (mensual)"/>
    <s v="Superficie (m2)"/>
    <s v="Instituto Nacional de Estadísticas (INE)"/>
    <x v="196"/>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76"/>
    <m/>
    <s v="#1774B9"/>
    <s v="140-0197"/>
    <n v="14100000"/>
    <s v="T-151"/>
    <s v="C-142"/>
    <s v="FI-141"/>
    <s v="M-161"/>
  </r>
  <r>
    <x v="197"/>
    <n v="140"/>
    <s v="Economía"/>
    <s v="Economía"/>
    <n v="1"/>
    <x v="10"/>
    <x v="1"/>
    <x v="1"/>
    <x v="1"/>
    <s v="Fecha"/>
    <s v="Superfie Autorizada No Habitacional Servicios"/>
    <s v="Periodo 2014-2021 (mensual)"/>
    <s v="Superficie (m2)"/>
    <s v="Instituto Nacional de Estadísticas (INE)"/>
    <x v="197"/>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77"/>
    <m/>
    <s v="#1774B9"/>
    <s v="140-0198"/>
    <n v="14200001"/>
    <s v="T-151"/>
    <s v="C-142"/>
    <s v="FI-143"/>
    <s v="M-161"/>
  </r>
  <r>
    <x v="198"/>
    <n v="140"/>
    <s v="Economía"/>
    <s v="Economía"/>
    <n v="2"/>
    <x v="10"/>
    <x v="1"/>
    <x v="1"/>
    <x v="2"/>
    <s v="Fecha"/>
    <s v="Superfie Autorizada No Habitacional Servicios"/>
    <s v="Periodo 2014-2021 (mensual)"/>
    <s v="Superficie (m2)"/>
    <s v="Instituto Nacional de Estadísticas (INE)"/>
    <x v="198"/>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78"/>
    <m/>
    <s v="#1774B9"/>
    <s v="140-0199"/>
    <n v="14200002"/>
    <s v="T-151"/>
    <s v="C-142"/>
    <s v="FI-143"/>
    <s v="M-161"/>
  </r>
  <r>
    <x v="199"/>
    <n v="140"/>
    <s v="Economía"/>
    <s v="Economía"/>
    <n v="3"/>
    <x v="10"/>
    <x v="1"/>
    <x v="1"/>
    <x v="3"/>
    <s v="Fecha"/>
    <s v="Superfie Autorizada No Habitacional Servicios"/>
    <s v="Periodo 2014-2021 (mensual)"/>
    <s v="Superficie (m2)"/>
    <s v="Instituto Nacional de Estadísticas (INE)"/>
    <x v="199"/>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79"/>
    <m/>
    <s v="#1774B9"/>
    <s v="140-0200"/>
    <n v="14200003"/>
    <s v="T-151"/>
    <s v="C-142"/>
    <s v="FI-143"/>
    <s v="M-161"/>
  </r>
  <r>
    <x v="200"/>
    <n v="140"/>
    <s v="Economía"/>
    <s v="Economía"/>
    <n v="4"/>
    <x v="10"/>
    <x v="1"/>
    <x v="1"/>
    <x v="4"/>
    <s v="Fecha"/>
    <s v="Superfie Autorizada No Habitacional Servicios"/>
    <s v="Periodo 2014-2021 (mensual)"/>
    <s v="Superficie (m2)"/>
    <s v="Instituto Nacional de Estadísticas (INE)"/>
    <x v="200"/>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80"/>
    <m/>
    <s v="#1774B9"/>
    <s v="140-0201"/>
    <n v="14200004"/>
    <s v="T-151"/>
    <s v="C-142"/>
    <s v="FI-143"/>
    <s v="M-161"/>
  </r>
  <r>
    <x v="201"/>
    <n v="140"/>
    <s v="Economía"/>
    <s v="Economía"/>
    <n v="5"/>
    <x v="10"/>
    <x v="1"/>
    <x v="1"/>
    <x v="5"/>
    <s v="Fecha"/>
    <s v="Superfie Autorizada No Habitacional Servicios"/>
    <s v="Periodo 2014-2021 (mensual)"/>
    <s v="Superficie (m2)"/>
    <s v="Instituto Nacional de Estadísticas (INE)"/>
    <x v="201"/>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81"/>
    <m/>
    <s v="#1774B9"/>
    <s v="140-0202"/>
    <n v="14200005"/>
    <s v="T-151"/>
    <s v="C-142"/>
    <s v="FI-143"/>
    <s v="M-161"/>
  </r>
  <r>
    <x v="202"/>
    <n v="140"/>
    <s v="Economía"/>
    <s v="Economía"/>
    <n v="6"/>
    <x v="10"/>
    <x v="1"/>
    <x v="1"/>
    <x v="6"/>
    <s v="Fecha"/>
    <s v="Superfie Autorizada No Habitacional Servicios"/>
    <s v="Periodo 2014-2021 (mensual)"/>
    <s v="Superficie (m2)"/>
    <s v="Instituto Nacional de Estadísticas (INE)"/>
    <x v="202"/>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82"/>
    <m/>
    <s v="#1774B9"/>
    <s v="140-0203"/>
    <n v="14200006"/>
    <s v="T-151"/>
    <s v="C-142"/>
    <s v="FI-143"/>
    <s v="M-161"/>
  </r>
  <r>
    <x v="203"/>
    <n v="140"/>
    <s v="Economía"/>
    <s v="Economía"/>
    <n v="7"/>
    <x v="10"/>
    <x v="1"/>
    <x v="1"/>
    <x v="7"/>
    <s v="Fecha"/>
    <s v="Superfie Autorizada No Habitacional Servicios"/>
    <s v="Periodo 2014-2021 (mensual)"/>
    <s v="Superficie (m2)"/>
    <s v="Instituto Nacional de Estadísticas (INE)"/>
    <x v="203"/>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83"/>
    <m/>
    <s v="#1774B9"/>
    <s v="140-0204"/>
    <n v="14200007"/>
    <s v="T-151"/>
    <s v="C-142"/>
    <s v="FI-143"/>
    <s v="M-161"/>
  </r>
  <r>
    <x v="204"/>
    <n v="140"/>
    <s v="Economía"/>
    <s v="Economía"/>
    <n v="8"/>
    <x v="10"/>
    <x v="1"/>
    <x v="1"/>
    <x v="8"/>
    <s v="Fecha"/>
    <s v="Superfie Autorizada No Habitacional Servicios"/>
    <s v="Periodo 2014-2021 (mensual)"/>
    <s v="Superficie (m2)"/>
    <s v="Instituto Nacional de Estadísticas (INE)"/>
    <x v="204"/>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84"/>
    <m/>
    <s v="#1774B9"/>
    <s v="140-0205"/>
    <n v="14200008"/>
    <s v="T-151"/>
    <s v="C-142"/>
    <s v="FI-143"/>
    <s v="M-161"/>
  </r>
  <r>
    <x v="205"/>
    <n v="140"/>
    <s v="Economía"/>
    <s v="Economía"/>
    <n v="9"/>
    <x v="10"/>
    <x v="1"/>
    <x v="1"/>
    <x v="9"/>
    <s v="Fecha"/>
    <s v="Superfie Autorizada No Habitacional Servicios"/>
    <s v="Periodo 2014-2021 (mensual)"/>
    <s v="Superficie (m2)"/>
    <s v="Instituto Nacional de Estadísticas (INE)"/>
    <x v="20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85"/>
    <n v="100200300"/>
    <s v="#1774B9"/>
    <s v="140-0206"/>
    <n v="14200009"/>
    <s v="T-151"/>
    <s v="C-142"/>
    <s v="FI-143"/>
    <s v="M-161"/>
  </r>
  <r>
    <x v="206"/>
    <n v="140"/>
    <s v="Economía"/>
    <s v="Economía"/>
    <n v="10"/>
    <x v="10"/>
    <x v="1"/>
    <x v="1"/>
    <x v="10"/>
    <s v="Fecha"/>
    <s v="Superfie Autorizada No Habitacional Servicios"/>
    <s v="Periodo 2014-2021 (mensual)"/>
    <s v="Superficie (m2)"/>
    <s v="Instituto Nacional de Estadísticas (INE)"/>
    <x v="206"/>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86"/>
    <n v="100200301"/>
    <s v="#1774B9"/>
    <s v="140-0207"/>
    <n v="14200010"/>
    <s v="T-151"/>
    <s v="C-142"/>
    <s v="FI-143"/>
    <s v="M-161"/>
  </r>
  <r>
    <x v="207"/>
    <n v="140"/>
    <s v="Economía"/>
    <s v="Economía"/>
    <n v="11"/>
    <x v="10"/>
    <x v="1"/>
    <x v="1"/>
    <x v="11"/>
    <s v="Fecha"/>
    <s v="Superfie Autorizada No Habitacional Servicios"/>
    <s v="Periodo 2014-2021 (mensual)"/>
    <s v="Superficie (m2)"/>
    <s v="Instituto Nacional de Estadísticas (INE)"/>
    <x v="207"/>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87"/>
    <n v="100200302"/>
    <s v="#1774B9"/>
    <s v="140-0208"/>
    <n v="14200011"/>
    <s v="T-151"/>
    <s v="C-142"/>
    <s v="FI-143"/>
    <s v="M-161"/>
  </r>
  <r>
    <x v="208"/>
    <n v="140"/>
    <s v="Economía"/>
    <s v="Economía"/>
    <n v="12"/>
    <x v="10"/>
    <x v="1"/>
    <x v="1"/>
    <x v="12"/>
    <s v="Fecha"/>
    <s v="Superfie Autorizada No Habitacional Servicios"/>
    <s v="Periodo 2014-2021 (mensual)"/>
    <s v="Superficie (m2)"/>
    <s v="Instituto Nacional de Estadísticas (INE)"/>
    <x v="208"/>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88"/>
    <m/>
    <s v="#1774B9"/>
    <s v="140-0209"/>
    <n v="14200012"/>
    <s v="T-151"/>
    <s v="C-142"/>
    <s v="FI-143"/>
    <s v="M-161"/>
  </r>
  <r>
    <x v="209"/>
    <n v="140"/>
    <s v="Economía"/>
    <s v="Economía"/>
    <n v="13"/>
    <x v="10"/>
    <x v="1"/>
    <x v="1"/>
    <x v="13"/>
    <s v="Fecha"/>
    <s v="Superfie Autorizada No Habitacional Servicios"/>
    <s v="Periodo 2014-2021 (mensual)"/>
    <s v="Superficie (m2)"/>
    <s v="Instituto Nacional de Estadísticas (INE)"/>
    <x v="209"/>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89"/>
    <m/>
    <s v="#1774B9"/>
    <s v="140-0210"/>
    <n v="14200013"/>
    <s v="T-151"/>
    <s v="C-142"/>
    <s v="FI-143"/>
    <s v="M-161"/>
  </r>
  <r>
    <x v="210"/>
    <n v="140"/>
    <s v="Economía"/>
    <s v="Economía"/>
    <n v="14"/>
    <x v="10"/>
    <x v="1"/>
    <x v="1"/>
    <x v="14"/>
    <s v="Fecha"/>
    <s v="Superfie Autorizada No Habitacional Servicios"/>
    <s v="Periodo 2014-2021 (mensual)"/>
    <s v="Superficie (m2)"/>
    <s v="Instituto Nacional de Estadísticas (INE)"/>
    <x v="210"/>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90"/>
    <m/>
    <s v="#1774B9"/>
    <s v="140-0211"/>
    <n v="14200014"/>
    <s v="T-151"/>
    <s v="C-142"/>
    <s v="FI-143"/>
    <s v="M-161"/>
  </r>
  <r>
    <x v="211"/>
    <n v="140"/>
    <s v="Economía"/>
    <s v="Economía"/>
    <n v="15"/>
    <x v="10"/>
    <x v="1"/>
    <x v="1"/>
    <x v="15"/>
    <s v="Fecha"/>
    <s v="Superfie Autorizada No Habitacional Servicios"/>
    <s v="Periodo 2014-2021 (mensual)"/>
    <s v="Superficie (m2)"/>
    <s v="Instituto Nacional de Estadísticas (INE)"/>
    <x v="21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91"/>
    <m/>
    <s v="#1774B9"/>
    <s v="140-0212"/>
    <n v="14200015"/>
    <s v="T-151"/>
    <s v="C-142"/>
    <s v="FI-143"/>
    <s v="M-161"/>
  </r>
  <r>
    <x v="212"/>
    <n v="140"/>
    <s v="Economía"/>
    <s v="Economía"/>
    <n v="16"/>
    <x v="10"/>
    <x v="1"/>
    <x v="1"/>
    <x v="16"/>
    <s v="Fecha"/>
    <s v="Superfie Autorizada No Habitacional Servicios"/>
    <s v="Periodo 2014-2021 (mensual)"/>
    <s v="Superficie (m2)"/>
    <s v="Instituto Nacional de Estadísticas (INE)"/>
    <x v="212"/>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92"/>
    <m/>
    <s v="#1774B9"/>
    <s v="140-0213"/>
    <n v="14200016"/>
    <s v="T-151"/>
    <s v="C-142"/>
    <s v="FI-143"/>
    <s v="M-161"/>
  </r>
  <r>
    <x v="213"/>
    <n v="140"/>
    <s v="Economía"/>
    <s v="Economía"/>
    <n v="0"/>
    <x v="10"/>
    <x v="1"/>
    <x v="0"/>
    <x v="0"/>
    <s v="Región"/>
    <s v="Superfie Autorizada No Habitacional Nuevas"/>
    <s v="Periodo 2014-2021 (mensual)"/>
    <s v="Superficie (m2)"/>
    <s v="Instituto Nacional de Estadísticas (INE)"/>
    <x v="213"/>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93"/>
    <m/>
    <s v="#1774B9"/>
    <s v="140-0214"/>
    <n v="14100000"/>
    <s v="T-151"/>
    <s v="C-142"/>
    <s v="FI-141"/>
    <s v="M-162"/>
  </r>
  <r>
    <x v="214"/>
    <n v="140"/>
    <s v="Economía"/>
    <s v="Economía"/>
    <n v="1"/>
    <x v="10"/>
    <x v="1"/>
    <x v="1"/>
    <x v="1"/>
    <s v="Fecha"/>
    <s v="Superfie Autorizada No Habitacional Nuevas"/>
    <s v="Periodo 2014-2021 (mensual)"/>
    <s v="Superficie (m2)"/>
    <s v="Instituto Nacional de Estadísticas (INE)"/>
    <x v="214"/>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94"/>
    <m/>
    <s v="#1774B9"/>
    <s v="140-0215"/>
    <n v="14200001"/>
    <s v="T-151"/>
    <s v="C-142"/>
    <s v="FI-143"/>
    <s v="M-162"/>
  </r>
  <r>
    <x v="215"/>
    <n v="140"/>
    <s v="Economía"/>
    <s v="Economía"/>
    <n v="2"/>
    <x v="10"/>
    <x v="1"/>
    <x v="1"/>
    <x v="2"/>
    <s v="Fecha"/>
    <s v="Superfie Autorizada No Habitacional Nuevas"/>
    <s v="Periodo 2014-2021 (mensual)"/>
    <s v="Superficie (m2)"/>
    <s v="Instituto Nacional de Estadísticas (INE)"/>
    <x v="215"/>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95"/>
    <m/>
    <s v="#1774B9"/>
    <s v="140-0216"/>
    <n v="14200002"/>
    <s v="T-151"/>
    <s v="C-142"/>
    <s v="FI-143"/>
    <s v="M-162"/>
  </r>
  <r>
    <x v="216"/>
    <n v="140"/>
    <s v="Economía"/>
    <s v="Economía"/>
    <n v="3"/>
    <x v="10"/>
    <x v="1"/>
    <x v="1"/>
    <x v="3"/>
    <s v="Fecha"/>
    <s v="Superfie Autorizada No Habitacional Nuevas"/>
    <s v="Periodo 2014-2021 (mensual)"/>
    <s v="Superficie (m2)"/>
    <s v="Instituto Nacional de Estadísticas (INE)"/>
    <x v="216"/>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96"/>
    <m/>
    <s v="#1774B9"/>
    <s v="140-0217"/>
    <n v="14200003"/>
    <s v="T-151"/>
    <s v="C-142"/>
    <s v="FI-143"/>
    <s v="M-162"/>
  </r>
  <r>
    <x v="217"/>
    <n v="140"/>
    <s v="Economía"/>
    <s v="Economía"/>
    <n v="4"/>
    <x v="10"/>
    <x v="1"/>
    <x v="1"/>
    <x v="4"/>
    <s v="Fecha"/>
    <s v="Superfie Autorizada No Habitacional Nuevas"/>
    <s v="Periodo 2014-2021 (mensual)"/>
    <s v="Superficie (m2)"/>
    <s v="Instituto Nacional de Estadísticas (INE)"/>
    <x v="217"/>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97"/>
    <m/>
    <s v="#1774B9"/>
    <s v="140-0218"/>
    <n v="14200004"/>
    <s v="T-151"/>
    <s v="C-142"/>
    <s v="FI-143"/>
    <s v="M-162"/>
  </r>
  <r>
    <x v="218"/>
    <n v="140"/>
    <s v="Economía"/>
    <s v="Economía"/>
    <n v="5"/>
    <x v="10"/>
    <x v="1"/>
    <x v="1"/>
    <x v="5"/>
    <s v="Fecha"/>
    <s v="Superfie Autorizada No Habitacional Nuevas"/>
    <s v="Periodo 2014-2021 (mensual)"/>
    <s v="Superficie (m2)"/>
    <s v="Instituto Nacional de Estadísticas (INE)"/>
    <x v="218"/>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98"/>
    <m/>
    <s v="#1774B9"/>
    <s v="140-0219"/>
    <n v="14200005"/>
    <s v="T-151"/>
    <s v="C-142"/>
    <s v="FI-143"/>
    <s v="M-162"/>
  </r>
  <r>
    <x v="219"/>
    <n v="140"/>
    <s v="Economía"/>
    <s v="Economía"/>
    <n v="6"/>
    <x v="10"/>
    <x v="1"/>
    <x v="1"/>
    <x v="6"/>
    <s v="Fecha"/>
    <s v="Superfie Autorizada No Habitacional Nuevas"/>
    <s v="Periodo 2014-2021 (mensual)"/>
    <s v="Superficie (m2)"/>
    <s v="Instituto Nacional de Estadísticas (INE)"/>
    <x v="219"/>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99"/>
    <m/>
    <s v="#1774B9"/>
    <s v="140-0220"/>
    <n v="14200006"/>
    <s v="T-151"/>
    <s v="C-142"/>
    <s v="FI-143"/>
    <s v="M-162"/>
  </r>
  <r>
    <x v="220"/>
    <n v="140"/>
    <s v="Economía"/>
    <s v="Economía"/>
    <n v="7"/>
    <x v="10"/>
    <x v="1"/>
    <x v="1"/>
    <x v="7"/>
    <s v="Fecha"/>
    <s v="Superfie Autorizada No Habitacional Nuevas"/>
    <s v="Periodo 2014-2021 (mensual)"/>
    <s v="Superficie (m2)"/>
    <s v="Instituto Nacional de Estadísticas (INE)"/>
    <x v="220"/>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00"/>
    <m/>
    <s v="#1774B9"/>
    <s v="140-0221"/>
    <n v="14200007"/>
    <s v="T-151"/>
    <s v="C-142"/>
    <s v="FI-143"/>
    <s v="M-162"/>
  </r>
  <r>
    <x v="221"/>
    <n v="140"/>
    <s v="Economía"/>
    <s v="Economía"/>
    <n v="8"/>
    <x v="10"/>
    <x v="1"/>
    <x v="1"/>
    <x v="8"/>
    <s v="Fecha"/>
    <s v="Superfie Autorizada No Habitacional Nuevas"/>
    <s v="Periodo 2014-2021 (mensual)"/>
    <s v="Superficie (m2)"/>
    <s v="Instituto Nacional de Estadísticas (INE)"/>
    <x v="221"/>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01"/>
    <m/>
    <s v="#1774B9"/>
    <s v="140-0222"/>
    <n v="14200008"/>
    <s v="T-151"/>
    <s v="C-142"/>
    <s v="FI-143"/>
    <s v="M-162"/>
  </r>
  <r>
    <x v="222"/>
    <n v="140"/>
    <s v="Economía"/>
    <s v="Economía"/>
    <n v="9"/>
    <x v="10"/>
    <x v="1"/>
    <x v="1"/>
    <x v="9"/>
    <s v="Fecha"/>
    <s v="Superfie Autorizada No Habitacional Nuevas"/>
    <s v="Periodo 2014-2021 (mensual)"/>
    <s v="Superficie (m2)"/>
    <s v="Instituto Nacional de Estadísticas (INE)"/>
    <x v="222"/>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02"/>
    <n v="100200300"/>
    <s v="#1774B9"/>
    <s v="140-0223"/>
    <n v="14200009"/>
    <s v="T-151"/>
    <s v="C-142"/>
    <s v="FI-143"/>
    <s v="M-162"/>
  </r>
  <r>
    <x v="223"/>
    <n v="140"/>
    <s v="Economía"/>
    <s v="Economía"/>
    <n v="10"/>
    <x v="10"/>
    <x v="1"/>
    <x v="1"/>
    <x v="10"/>
    <s v="Fecha"/>
    <s v="Superfie Autorizada No Habitacional Nuevas"/>
    <s v="Periodo 2014-2021 (mensual)"/>
    <s v="Superficie (m2)"/>
    <s v="Instituto Nacional de Estadísticas (INE)"/>
    <x v="223"/>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03"/>
    <n v="100200301"/>
    <s v="#1774B9"/>
    <s v="140-0224"/>
    <n v="14200010"/>
    <s v="T-151"/>
    <s v="C-142"/>
    <s v="FI-143"/>
    <s v="M-162"/>
  </r>
  <r>
    <x v="224"/>
    <n v="140"/>
    <s v="Economía"/>
    <s v="Economía"/>
    <n v="11"/>
    <x v="10"/>
    <x v="1"/>
    <x v="1"/>
    <x v="11"/>
    <s v="Fecha"/>
    <s v="Superfie Autorizada No Habitacional Nuevas"/>
    <s v="Periodo 2014-2021 (mensual)"/>
    <s v="Superficie (m2)"/>
    <s v="Instituto Nacional de Estadísticas (INE)"/>
    <x v="224"/>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04"/>
    <n v="100200302"/>
    <s v="#1774B9"/>
    <s v="140-0225"/>
    <n v="14200011"/>
    <s v="T-151"/>
    <s v="C-142"/>
    <s v="FI-143"/>
    <s v="M-162"/>
  </r>
  <r>
    <x v="225"/>
    <n v="140"/>
    <s v="Economía"/>
    <s v="Economía"/>
    <n v="12"/>
    <x v="10"/>
    <x v="1"/>
    <x v="1"/>
    <x v="12"/>
    <s v="Fecha"/>
    <s v="Superfie Autorizada No Habitacional Nuevas"/>
    <s v="Periodo 2014-2021 (mensual)"/>
    <s v="Superficie (m2)"/>
    <s v="Instituto Nacional de Estadísticas (INE)"/>
    <x v="225"/>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05"/>
    <m/>
    <s v="#1774B9"/>
    <s v="140-0226"/>
    <n v="14200012"/>
    <s v="T-151"/>
    <s v="C-142"/>
    <s v="FI-143"/>
    <s v="M-162"/>
  </r>
  <r>
    <x v="226"/>
    <n v="140"/>
    <s v="Economía"/>
    <s v="Economía"/>
    <n v="13"/>
    <x v="10"/>
    <x v="1"/>
    <x v="1"/>
    <x v="13"/>
    <s v="Fecha"/>
    <s v="Superfie Autorizada No Habitacional Nuevas"/>
    <s v="Periodo 2014-2021 (mensual)"/>
    <s v="Superficie (m2)"/>
    <s v="Instituto Nacional de Estadísticas (INE)"/>
    <x v="226"/>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06"/>
    <m/>
    <s v="#1774B9"/>
    <s v="140-0227"/>
    <n v="14200013"/>
    <s v="T-151"/>
    <s v="C-142"/>
    <s v="FI-143"/>
    <s v="M-162"/>
  </r>
  <r>
    <x v="227"/>
    <n v="140"/>
    <s v="Economía"/>
    <s v="Economía"/>
    <n v="14"/>
    <x v="10"/>
    <x v="1"/>
    <x v="1"/>
    <x v="14"/>
    <s v="Fecha"/>
    <s v="Superfie Autorizada No Habitacional Nuevas"/>
    <s v="Periodo 2014-2021 (mensual)"/>
    <s v="Superficie (m2)"/>
    <s v="Instituto Nacional de Estadísticas (INE)"/>
    <x v="227"/>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07"/>
    <m/>
    <s v="#1774B9"/>
    <s v="140-0228"/>
    <n v="14200014"/>
    <s v="T-151"/>
    <s v="C-142"/>
    <s v="FI-143"/>
    <s v="M-162"/>
  </r>
  <r>
    <x v="228"/>
    <n v="140"/>
    <s v="Economía"/>
    <s v="Economía"/>
    <n v="15"/>
    <x v="10"/>
    <x v="1"/>
    <x v="1"/>
    <x v="15"/>
    <s v="Fecha"/>
    <s v="Superfie Autorizada No Habitacional Nuevas"/>
    <s v="Periodo 2014-2021 (mensual)"/>
    <s v="Superficie (m2)"/>
    <s v="Instituto Nacional de Estadísticas (INE)"/>
    <x v="228"/>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08"/>
    <m/>
    <s v="#1774B9"/>
    <s v="140-0229"/>
    <n v="14200015"/>
    <s v="T-151"/>
    <s v="C-142"/>
    <s v="FI-143"/>
    <s v="M-162"/>
  </r>
  <r>
    <x v="229"/>
    <n v="140"/>
    <s v="Economía"/>
    <s v="Economía"/>
    <n v="16"/>
    <x v="10"/>
    <x v="1"/>
    <x v="1"/>
    <x v="16"/>
    <s v="Fecha"/>
    <s v="Superfie Autorizada No Habitacional Nuevas"/>
    <s v="Periodo 2014-2021 (mensual)"/>
    <s v="Superficie (m2)"/>
    <s v="Instituto Nacional de Estadísticas (INE)"/>
    <x v="229"/>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09"/>
    <m/>
    <s v="#1774B9"/>
    <s v="140-0230"/>
    <n v="14200016"/>
    <s v="T-151"/>
    <s v="C-142"/>
    <s v="FI-143"/>
    <s v="M-162"/>
  </r>
  <r>
    <x v="230"/>
    <n v="140"/>
    <s v="Economía"/>
    <s v="Economía"/>
    <n v="0"/>
    <x v="10"/>
    <x v="1"/>
    <x v="0"/>
    <x v="0"/>
    <s v="Región"/>
    <s v="Superfie Autorizada No Habitacional Ampliaciones"/>
    <s v="Periodo 2014-2021 (mensual)"/>
    <s v="Superficie (m2)"/>
    <s v="Instituto Nacional de Estadísticas (INE)"/>
    <x v="230"/>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10"/>
    <m/>
    <s v="#1774B9"/>
    <s v="140-0231"/>
    <n v="14100000"/>
    <s v="T-151"/>
    <s v="C-142"/>
    <s v="FI-141"/>
    <s v="M-163"/>
  </r>
  <r>
    <x v="231"/>
    <n v="140"/>
    <s v="Economía"/>
    <s v="Economía"/>
    <n v="1"/>
    <x v="10"/>
    <x v="1"/>
    <x v="1"/>
    <x v="1"/>
    <s v="Fecha"/>
    <s v="Superfie Autorizada No Habitacional Ampliaciones"/>
    <s v="Periodo 2014-2021 (mensual)"/>
    <s v="Superficie (m2)"/>
    <s v="Instituto Nacional de Estadísticas (INE)"/>
    <x v="231"/>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11"/>
    <m/>
    <s v="#1774B9"/>
    <s v="140-0232"/>
    <n v="14200001"/>
    <s v="T-151"/>
    <s v="C-142"/>
    <s v="FI-143"/>
    <s v="M-163"/>
  </r>
  <r>
    <x v="232"/>
    <n v="140"/>
    <s v="Economía"/>
    <s v="Economía"/>
    <n v="2"/>
    <x v="10"/>
    <x v="1"/>
    <x v="1"/>
    <x v="2"/>
    <s v="Fecha"/>
    <s v="Superfie Autorizada No Habitacional Ampliaciones"/>
    <s v="Periodo 2014-2021 (mensual)"/>
    <s v="Superficie (m2)"/>
    <s v="Instituto Nacional de Estadísticas (INE)"/>
    <x v="232"/>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12"/>
    <m/>
    <s v="#1774B9"/>
    <s v="140-0233"/>
    <n v="14200002"/>
    <s v="T-151"/>
    <s v="C-142"/>
    <s v="FI-143"/>
    <s v="M-163"/>
  </r>
  <r>
    <x v="233"/>
    <n v="140"/>
    <s v="Economía"/>
    <s v="Economía"/>
    <n v="3"/>
    <x v="10"/>
    <x v="1"/>
    <x v="1"/>
    <x v="3"/>
    <s v="Fecha"/>
    <s v="Superfie Autorizada No Habitacional Ampliaciones"/>
    <s v="Periodo 2014-2021 (mensual)"/>
    <s v="Superficie (m2)"/>
    <s v="Instituto Nacional de Estadísticas (INE)"/>
    <x v="233"/>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13"/>
    <m/>
    <s v="#1774B9"/>
    <s v="140-0234"/>
    <n v="14200003"/>
    <s v="T-151"/>
    <s v="C-142"/>
    <s v="FI-143"/>
    <s v="M-163"/>
  </r>
  <r>
    <x v="234"/>
    <n v="140"/>
    <s v="Economía"/>
    <s v="Economía"/>
    <n v="4"/>
    <x v="10"/>
    <x v="1"/>
    <x v="1"/>
    <x v="4"/>
    <s v="Fecha"/>
    <s v="Superfie Autorizada No Habitacional Ampliaciones"/>
    <s v="Periodo 2014-2021 (mensual)"/>
    <s v="Superficie (m2)"/>
    <s v="Instituto Nacional de Estadísticas (INE)"/>
    <x v="234"/>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14"/>
    <m/>
    <s v="#1774B9"/>
    <s v="140-0235"/>
    <n v="14200004"/>
    <s v="T-151"/>
    <s v="C-142"/>
    <s v="FI-143"/>
    <s v="M-163"/>
  </r>
  <r>
    <x v="235"/>
    <n v="140"/>
    <s v="Economía"/>
    <s v="Economía"/>
    <n v="5"/>
    <x v="10"/>
    <x v="1"/>
    <x v="1"/>
    <x v="5"/>
    <s v="Fecha"/>
    <s v="Superfie Autorizada No Habitacional Ampliaciones"/>
    <s v="Periodo 2014-2021 (mensual)"/>
    <s v="Superficie (m2)"/>
    <s v="Instituto Nacional de Estadísticas (INE)"/>
    <x v="235"/>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15"/>
    <m/>
    <s v="#1774B9"/>
    <s v="140-0236"/>
    <n v="14200005"/>
    <s v="T-151"/>
    <s v="C-142"/>
    <s v="FI-143"/>
    <s v="M-163"/>
  </r>
  <r>
    <x v="236"/>
    <n v="140"/>
    <s v="Economía"/>
    <s v="Economía"/>
    <n v="6"/>
    <x v="10"/>
    <x v="1"/>
    <x v="1"/>
    <x v="6"/>
    <s v="Fecha"/>
    <s v="Superfie Autorizada No Habitacional Ampliaciones"/>
    <s v="Periodo 2014-2021 (mensual)"/>
    <s v="Superficie (m2)"/>
    <s v="Instituto Nacional de Estadísticas (INE)"/>
    <x v="236"/>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16"/>
    <m/>
    <s v="#1774B9"/>
    <s v="140-0237"/>
    <n v="14200006"/>
    <s v="T-151"/>
    <s v="C-142"/>
    <s v="FI-143"/>
    <s v="M-163"/>
  </r>
  <r>
    <x v="237"/>
    <n v="140"/>
    <s v="Economía"/>
    <s v="Economía"/>
    <n v="7"/>
    <x v="10"/>
    <x v="1"/>
    <x v="1"/>
    <x v="7"/>
    <s v="Fecha"/>
    <s v="Superfie Autorizada No Habitacional Ampliaciones"/>
    <s v="Periodo 2014-2021 (mensual)"/>
    <s v="Superficie (m2)"/>
    <s v="Instituto Nacional de Estadísticas (INE)"/>
    <x v="237"/>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17"/>
    <m/>
    <s v="#1774B9"/>
    <s v="140-0238"/>
    <n v="14200007"/>
    <s v="T-151"/>
    <s v="C-142"/>
    <s v="FI-143"/>
    <s v="M-163"/>
  </r>
  <r>
    <x v="238"/>
    <n v="140"/>
    <s v="Economía"/>
    <s v="Economía"/>
    <n v="8"/>
    <x v="10"/>
    <x v="1"/>
    <x v="1"/>
    <x v="8"/>
    <s v="Fecha"/>
    <s v="Superfie Autorizada No Habitacional Ampliaciones"/>
    <s v="Periodo 2014-2021 (mensual)"/>
    <s v="Superficie (m2)"/>
    <s v="Instituto Nacional de Estadísticas (INE)"/>
    <x v="238"/>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18"/>
    <m/>
    <s v="#1774B9"/>
    <s v="140-0239"/>
    <n v="14200008"/>
    <s v="T-151"/>
    <s v="C-142"/>
    <s v="FI-143"/>
    <s v="M-163"/>
  </r>
  <r>
    <x v="239"/>
    <n v="140"/>
    <s v="Economía"/>
    <s v="Economía"/>
    <n v="9"/>
    <x v="10"/>
    <x v="1"/>
    <x v="1"/>
    <x v="9"/>
    <s v="Fecha"/>
    <s v="Superfie Autorizada No Habitacional Ampliaciones"/>
    <s v="Periodo 2014-2021 (mensual)"/>
    <s v="Superficie (m2)"/>
    <s v="Instituto Nacional de Estadísticas (INE)"/>
    <x v="23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19"/>
    <n v="100200300"/>
    <s v="#1774B9"/>
    <s v="140-0240"/>
    <n v="14200009"/>
    <s v="T-151"/>
    <s v="C-142"/>
    <s v="FI-143"/>
    <s v="M-163"/>
  </r>
  <r>
    <x v="240"/>
    <n v="140"/>
    <s v="Economía"/>
    <s v="Economía"/>
    <n v="10"/>
    <x v="10"/>
    <x v="1"/>
    <x v="1"/>
    <x v="10"/>
    <s v="Fecha"/>
    <s v="Superfie Autorizada No Habitacional Ampliaciones"/>
    <s v="Periodo 2014-2021 (mensual)"/>
    <s v="Superficie (m2)"/>
    <s v="Instituto Nacional de Estadísticas (INE)"/>
    <x v="240"/>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20"/>
    <n v="100200301"/>
    <s v="#1774B9"/>
    <s v="140-0241"/>
    <n v="14200010"/>
    <s v="T-151"/>
    <s v="C-142"/>
    <s v="FI-143"/>
    <s v="M-163"/>
  </r>
  <r>
    <x v="241"/>
    <n v="140"/>
    <s v="Economía"/>
    <s v="Economía"/>
    <n v="11"/>
    <x v="10"/>
    <x v="1"/>
    <x v="1"/>
    <x v="11"/>
    <s v="Fecha"/>
    <s v="Superfie Autorizada No Habitacional Ampliaciones"/>
    <s v="Periodo 2014-2021 (mensual)"/>
    <s v="Superficie (m2)"/>
    <s v="Instituto Nacional de Estadísticas (INE)"/>
    <x v="241"/>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21"/>
    <n v="100200302"/>
    <s v="#1774B9"/>
    <s v="140-0242"/>
    <n v="14200011"/>
    <s v="T-151"/>
    <s v="C-142"/>
    <s v="FI-143"/>
    <s v="M-163"/>
  </r>
  <r>
    <x v="242"/>
    <n v="140"/>
    <s v="Economía"/>
    <s v="Economía"/>
    <n v="12"/>
    <x v="10"/>
    <x v="1"/>
    <x v="1"/>
    <x v="12"/>
    <s v="Fecha"/>
    <s v="Superfie Autorizada No Habitacional Ampliaciones"/>
    <s v="Periodo 2014-2021 (mensual)"/>
    <s v="Superficie (m2)"/>
    <s v="Instituto Nacional de Estadísticas (INE)"/>
    <x v="242"/>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22"/>
    <m/>
    <s v="#1774B9"/>
    <s v="140-0243"/>
    <n v="14200012"/>
    <s v="T-151"/>
    <s v="C-142"/>
    <s v="FI-143"/>
    <s v="M-163"/>
  </r>
  <r>
    <x v="243"/>
    <n v="140"/>
    <s v="Economía"/>
    <s v="Economía"/>
    <n v="13"/>
    <x v="10"/>
    <x v="1"/>
    <x v="1"/>
    <x v="13"/>
    <s v="Fecha"/>
    <s v="Superfie Autorizada No Habitacional Ampliaciones"/>
    <s v="Periodo 2014-2021 (mensual)"/>
    <s v="Superficie (m2)"/>
    <s v="Instituto Nacional de Estadísticas (INE)"/>
    <x v="243"/>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23"/>
    <m/>
    <s v="#1774B9"/>
    <s v="140-0244"/>
    <n v="14200013"/>
    <s v="T-151"/>
    <s v="C-142"/>
    <s v="FI-143"/>
    <s v="M-163"/>
  </r>
  <r>
    <x v="244"/>
    <n v="140"/>
    <s v="Economía"/>
    <s v="Economía"/>
    <n v="14"/>
    <x v="10"/>
    <x v="1"/>
    <x v="1"/>
    <x v="14"/>
    <s v="Fecha"/>
    <s v="Superfie Autorizada No Habitacional Ampliaciones"/>
    <s v="Periodo 2014-2021 (mensual)"/>
    <s v="Superficie (m2)"/>
    <s v="Instituto Nacional de Estadísticas (INE)"/>
    <x v="244"/>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24"/>
    <m/>
    <s v="#1774B9"/>
    <s v="140-0245"/>
    <n v="14200014"/>
    <s v="T-151"/>
    <s v="C-142"/>
    <s v="FI-143"/>
    <s v="M-163"/>
  </r>
  <r>
    <x v="245"/>
    <n v="140"/>
    <s v="Economía"/>
    <s v="Economía"/>
    <n v="15"/>
    <x v="10"/>
    <x v="1"/>
    <x v="1"/>
    <x v="15"/>
    <s v="Fecha"/>
    <s v="Superfie Autorizada No Habitacional Ampliaciones"/>
    <s v="Periodo 2014-2021 (mensual)"/>
    <s v="Superficie (m2)"/>
    <s v="Instituto Nacional de Estadísticas (INE)"/>
    <x v="245"/>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25"/>
    <m/>
    <s v="#1774B9"/>
    <s v="140-0246"/>
    <n v="14200015"/>
    <s v="T-151"/>
    <s v="C-142"/>
    <s v="FI-143"/>
    <s v="M-163"/>
  </r>
  <r>
    <x v="246"/>
    <n v="140"/>
    <s v="Economía"/>
    <s v="Economía"/>
    <n v="16"/>
    <x v="10"/>
    <x v="1"/>
    <x v="1"/>
    <x v="16"/>
    <s v="Fecha"/>
    <s v="Superfie Autorizada No Habitacional Ampliaciones"/>
    <s v="Periodo 2014-2021 (mensual)"/>
    <s v="Superficie (m2)"/>
    <s v="Instituto Nacional de Estadísticas (INE)"/>
    <x v="246"/>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26"/>
    <m/>
    <s v="#1774B9"/>
    <s v="140-0247"/>
    <n v="14200016"/>
    <s v="T-151"/>
    <s v="C-142"/>
    <s v="FI-143"/>
    <s v="M-163"/>
  </r>
  <r>
    <x v="247"/>
    <n v="140"/>
    <s v="Economía"/>
    <s v="Economía"/>
    <n v="0"/>
    <x v="11"/>
    <x v="1"/>
    <x v="0"/>
    <x v="0"/>
    <s v="Región"/>
    <s v="Superfie Autorizada Nuevas Obras"/>
    <s v="Periodo 2014-2021 (mensual)"/>
    <s v="Superficie (m2)"/>
    <s v="Instituto Nacional de Estadísticas (INE)"/>
    <x v="247"/>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27"/>
    <m/>
    <s v="#1774B9"/>
    <s v="140-0248"/>
    <n v="14100000"/>
    <s v="T-152"/>
    <s v="C-142"/>
    <s v="FI-141"/>
    <s v="M-164"/>
  </r>
  <r>
    <x v="248"/>
    <n v="140"/>
    <s v="Economía"/>
    <s v="Economía"/>
    <n v="1"/>
    <x v="11"/>
    <x v="1"/>
    <x v="1"/>
    <x v="1"/>
    <s v="Fecha"/>
    <s v="Superfie Autorizada Nuevas Obras"/>
    <s v="Periodo 2014-2021 (mensual)"/>
    <s v="Superficie (m2)"/>
    <s v="Instituto Nacional de Estadísticas (INE)"/>
    <x v="248"/>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28"/>
    <m/>
    <s v="#1774B9"/>
    <s v="140-0249"/>
    <n v="14200001"/>
    <s v="T-152"/>
    <s v="C-142"/>
    <s v="FI-143"/>
    <s v="M-164"/>
  </r>
  <r>
    <x v="249"/>
    <n v="140"/>
    <s v="Economía"/>
    <s v="Economía"/>
    <n v="2"/>
    <x v="11"/>
    <x v="1"/>
    <x v="1"/>
    <x v="2"/>
    <s v="Fecha"/>
    <s v="Superfie Autorizada Nuevas Obras"/>
    <s v="Periodo 2014-2021 (mensual)"/>
    <s v="Superficie (m2)"/>
    <s v="Instituto Nacional de Estadísticas (INE)"/>
    <x v="249"/>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29"/>
    <m/>
    <s v="#1774B9"/>
    <s v="140-0250"/>
    <n v="14200002"/>
    <s v="T-152"/>
    <s v="C-142"/>
    <s v="FI-143"/>
    <s v="M-164"/>
  </r>
  <r>
    <x v="250"/>
    <n v="140"/>
    <s v="Economía"/>
    <s v="Economía"/>
    <n v="3"/>
    <x v="11"/>
    <x v="1"/>
    <x v="1"/>
    <x v="3"/>
    <s v="Fecha"/>
    <s v="Superfie Autorizada Nuevas Obras"/>
    <s v="Periodo 2014-2021 (mensual)"/>
    <s v="Superficie (m2)"/>
    <s v="Instituto Nacional de Estadísticas (INE)"/>
    <x v="250"/>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30"/>
    <m/>
    <s v="#1774B9"/>
    <s v="140-0251"/>
    <n v="14200003"/>
    <s v="T-152"/>
    <s v="C-142"/>
    <s v="FI-143"/>
    <s v="M-164"/>
  </r>
  <r>
    <x v="251"/>
    <n v="140"/>
    <s v="Economía"/>
    <s v="Economía"/>
    <n v="4"/>
    <x v="11"/>
    <x v="1"/>
    <x v="1"/>
    <x v="4"/>
    <s v="Fecha"/>
    <s v="Superfie Autorizada Nuevas Obras"/>
    <s v="Periodo 2014-2021 (mensual)"/>
    <s v="Superficie (m2)"/>
    <s v="Instituto Nacional de Estadísticas (INE)"/>
    <x v="251"/>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31"/>
    <m/>
    <s v="#1774B9"/>
    <s v="140-0252"/>
    <n v="14200004"/>
    <s v="T-152"/>
    <s v="C-142"/>
    <s v="FI-143"/>
    <s v="M-164"/>
  </r>
  <r>
    <x v="252"/>
    <n v="140"/>
    <s v="Economía"/>
    <s v="Economía"/>
    <n v="5"/>
    <x v="11"/>
    <x v="1"/>
    <x v="1"/>
    <x v="5"/>
    <s v="Fecha"/>
    <s v="Superfie Autorizada Nuevas Obras"/>
    <s v="Periodo 2014-2021 (mensual)"/>
    <s v="Superficie (m2)"/>
    <s v="Instituto Nacional de Estadísticas (INE)"/>
    <x v="252"/>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32"/>
    <m/>
    <s v="#1774B9"/>
    <s v="140-0253"/>
    <n v="14200005"/>
    <s v="T-152"/>
    <s v="C-142"/>
    <s v="FI-143"/>
    <s v="M-164"/>
  </r>
  <r>
    <x v="253"/>
    <n v="140"/>
    <s v="Economía"/>
    <s v="Economía"/>
    <n v="6"/>
    <x v="11"/>
    <x v="1"/>
    <x v="1"/>
    <x v="6"/>
    <s v="Fecha"/>
    <s v="Superfie Autorizada Nuevas Obras"/>
    <s v="Periodo 2014-2021 (mensual)"/>
    <s v="Superficie (m2)"/>
    <s v="Instituto Nacional de Estadísticas (INE)"/>
    <x v="253"/>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33"/>
    <m/>
    <s v="#1774B9"/>
    <s v="140-0254"/>
    <n v="14200006"/>
    <s v="T-152"/>
    <s v="C-142"/>
    <s v="FI-143"/>
    <s v="M-164"/>
  </r>
  <r>
    <x v="254"/>
    <n v="140"/>
    <s v="Economía"/>
    <s v="Economía"/>
    <n v="7"/>
    <x v="11"/>
    <x v="1"/>
    <x v="1"/>
    <x v="7"/>
    <s v="Fecha"/>
    <s v="Superfie Autorizada Nuevas Obras"/>
    <s v="Periodo 2014-2021 (mensual)"/>
    <s v="Superficie (m2)"/>
    <s v="Instituto Nacional de Estadísticas (INE)"/>
    <x v="254"/>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34"/>
    <m/>
    <s v="#1774B9"/>
    <s v="140-0255"/>
    <n v="14200007"/>
    <s v="T-152"/>
    <s v="C-142"/>
    <s v="FI-143"/>
    <s v="M-164"/>
  </r>
  <r>
    <x v="255"/>
    <n v="140"/>
    <s v="Economía"/>
    <s v="Economía"/>
    <n v="8"/>
    <x v="11"/>
    <x v="1"/>
    <x v="1"/>
    <x v="8"/>
    <s v="Fecha"/>
    <s v="Superfie Autorizada Nuevas Obras"/>
    <s v="Periodo 2014-2021 (mensual)"/>
    <s v="Superficie (m2)"/>
    <s v="Instituto Nacional de Estadísticas (INE)"/>
    <x v="255"/>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35"/>
    <m/>
    <s v="#1774B9"/>
    <s v="140-0256"/>
    <n v="14200008"/>
    <s v="T-152"/>
    <s v="C-142"/>
    <s v="FI-143"/>
    <s v="M-164"/>
  </r>
  <r>
    <x v="256"/>
    <n v="140"/>
    <s v="Economía"/>
    <s v="Economía"/>
    <n v="9"/>
    <x v="11"/>
    <x v="1"/>
    <x v="1"/>
    <x v="9"/>
    <s v="Fecha"/>
    <s v="Superfie Autorizada Nuevas Obras"/>
    <s v="Periodo 2014-2021 (mensual)"/>
    <s v="Superficie (m2)"/>
    <s v="Instituto Nacional de Estadísticas (INE)"/>
    <x v="25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36"/>
    <n v="100200300"/>
    <s v="#1774B9"/>
    <s v="140-0257"/>
    <n v="14200009"/>
    <s v="T-152"/>
    <s v="C-142"/>
    <s v="FI-143"/>
    <s v="M-164"/>
  </r>
  <r>
    <x v="257"/>
    <n v="140"/>
    <s v="Economía"/>
    <s v="Economía"/>
    <n v="10"/>
    <x v="11"/>
    <x v="1"/>
    <x v="1"/>
    <x v="10"/>
    <s v="Fecha"/>
    <s v="Superfie Autorizada Nuevas Obras"/>
    <s v="Periodo 2014-2021 (mensual)"/>
    <s v="Superficie (m2)"/>
    <s v="Instituto Nacional de Estadísticas (INE)"/>
    <x v="257"/>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37"/>
    <n v="100200301"/>
    <s v="#1774B9"/>
    <s v="140-0258"/>
    <n v="14200010"/>
    <s v="T-152"/>
    <s v="C-142"/>
    <s v="FI-143"/>
    <s v="M-164"/>
  </r>
  <r>
    <x v="258"/>
    <n v="140"/>
    <s v="Economía"/>
    <s v="Economía"/>
    <n v="11"/>
    <x v="11"/>
    <x v="1"/>
    <x v="1"/>
    <x v="11"/>
    <s v="Fecha"/>
    <s v="Superfie Autorizada Nuevas Obras"/>
    <s v="Periodo 2014-2021 (mensual)"/>
    <s v="Superficie (m2)"/>
    <s v="Instituto Nacional de Estadísticas (INE)"/>
    <x v="258"/>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38"/>
    <n v="100200302"/>
    <s v="#1774B9"/>
    <s v="140-0259"/>
    <n v="14200011"/>
    <s v="T-152"/>
    <s v="C-142"/>
    <s v="FI-143"/>
    <s v="M-164"/>
  </r>
  <r>
    <x v="259"/>
    <n v="140"/>
    <s v="Economía"/>
    <s v="Economía"/>
    <n v="12"/>
    <x v="11"/>
    <x v="1"/>
    <x v="1"/>
    <x v="12"/>
    <s v="Fecha"/>
    <s v="Superfie Autorizada Nuevas Obras"/>
    <s v="Periodo 2014-2021 (mensual)"/>
    <s v="Superficie (m2)"/>
    <s v="Instituto Nacional de Estadísticas (INE)"/>
    <x v="259"/>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39"/>
    <m/>
    <s v="#1774B9"/>
    <s v="140-0260"/>
    <n v="14200012"/>
    <s v="T-152"/>
    <s v="C-142"/>
    <s v="FI-143"/>
    <s v="M-164"/>
  </r>
  <r>
    <x v="260"/>
    <n v="140"/>
    <s v="Economía"/>
    <s v="Economía"/>
    <n v="13"/>
    <x v="11"/>
    <x v="1"/>
    <x v="1"/>
    <x v="13"/>
    <s v="Fecha"/>
    <s v="Superfie Autorizada Nuevas Obras"/>
    <s v="Periodo 2014-2021 (mensual)"/>
    <s v="Superficie (m2)"/>
    <s v="Instituto Nacional de Estadísticas (INE)"/>
    <x v="260"/>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40"/>
    <m/>
    <s v="#1774B9"/>
    <s v="140-0261"/>
    <n v="14200013"/>
    <s v="T-152"/>
    <s v="C-142"/>
    <s v="FI-143"/>
    <s v="M-164"/>
  </r>
  <r>
    <x v="261"/>
    <n v="140"/>
    <s v="Economía"/>
    <s v="Economía"/>
    <n v="14"/>
    <x v="11"/>
    <x v="1"/>
    <x v="1"/>
    <x v="14"/>
    <s v="Fecha"/>
    <s v="Superfie Autorizada Nuevas Obras"/>
    <s v="Periodo 2014-2021 (mensual)"/>
    <s v="Superficie (m2)"/>
    <s v="Instituto Nacional de Estadísticas (INE)"/>
    <x v="261"/>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41"/>
    <m/>
    <s v="#1774B9"/>
    <s v="140-0262"/>
    <n v="14200014"/>
    <s v="T-152"/>
    <s v="C-142"/>
    <s v="FI-143"/>
    <s v="M-164"/>
  </r>
  <r>
    <x v="262"/>
    <n v="140"/>
    <s v="Economía"/>
    <s v="Economía"/>
    <n v="15"/>
    <x v="11"/>
    <x v="1"/>
    <x v="1"/>
    <x v="15"/>
    <s v="Fecha"/>
    <s v="Superfie Autorizada Nuevas Obras"/>
    <s v="Periodo 2014-2021 (mensual)"/>
    <s v="Superficie (m2)"/>
    <s v="Instituto Nacional de Estadísticas (INE)"/>
    <x v="26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42"/>
    <m/>
    <s v="#1774B9"/>
    <s v="140-0263"/>
    <n v="14200015"/>
    <s v="T-152"/>
    <s v="C-142"/>
    <s v="FI-143"/>
    <s v="M-164"/>
  </r>
  <r>
    <x v="263"/>
    <n v="140"/>
    <s v="Economía"/>
    <s v="Economía"/>
    <n v="16"/>
    <x v="11"/>
    <x v="1"/>
    <x v="1"/>
    <x v="16"/>
    <s v="Fecha"/>
    <s v="Superfie Autorizada Nuevas Obras"/>
    <s v="Periodo 2014-2021 (mensual)"/>
    <s v="Superficie (m2)"/>
    <s v="Instituto Nacional de Estadísticas (INE)"/>
    <x v="263"/>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43"/>
    <m/>
    <s v="#1774B9"/>
    <s v="140-0264"/>
    <n v="14200016"/>
    <s v="T-152"/>
    <s v="C-142"/>
    <s v="FI-143"/>
    <s v="M-164"/>
  </r>
  <r>
    <x v="264"/>
    <n v="140"/>
    <s v="Economía"/>
    <s v="Economía"/>
    <n v="0"/>
    <x v="11"/>
    <x v="1"/>
    <x v="0"/>
    <x v="0"/>
    <s v="Región"/>
    <s v="Superfie Autorizada Ampliaciones"/>
    <s v="Periodo 2014-2021 (mensual)"/>
    <s v="Superficie (m2)"/>
    <s v="Instituto Nacional de Estadísticas (INE)"/>
    <x v="264"/>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44"/>
    <m/>
    <s v="#1774B9"/>
    <s v="140-0265"/>
    <n v="14100000"/>
    <s v="T-152"/>
    <s v="C-142"/>
    <s v="FI-141"/>
    <s v="M-165"/>
  </r>
  <r>
    <x v="265"/>
    <n v="140"/>
    <s v="Economía"/>
    <s v="Economía"/>
    <n v="1"/>
    <x v="11"/>
    <x v="1"/>
    <x v="1"/>
    <x v="1"/>
    <s v="Fecha"/>
    <s v="Superfie Autorizada Ampliaciones"/>
    <s v="Periodo 2014-2021 (mensual)"/>
    <s v="Superficie (m2)"/>
    <s v="Instituto Nacional de Estadísticas (INE)"/>
    <x v="265"/>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45"/>
    <m/>
    <s v="#1774B9"/>
    <s v="140-0266"/>
    <n v="14200001"/>
    <s v="T-152"/>
    <s v="C-142"/>
    <s v="FI-143"/>
    <s v="M-165"/>
  </r>
  <r>
    <x v="266"/>
    <n v="140"/>
    <s v="Economía"/>
    <s v="Economía"/>
    <n v="2"/>
    <x v="11"/>
    <x v="1"/>
    <x v="1"/>
    <x v="2"/>
    <s v="Fecha"/>
    <s v="Superfie Autorizada Ampliaciones"/>
    <s v="Periodo 2014-2021 (mensual)"/>
    <s v="Superficie (m2)"/>
    <s v="Instituto Nacional de Estadísticas (INE)"/>
    <x v="266"/>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46"/>
    <m/>
    <s v="#1774B9"/>
    <s v="140-0267"/>
    <n v="14200002"/>
    <s v="T-152"/>
    <s v="C-142"/>
    <s v="FI-143"/>
    <s v="M-165"/>
  </r>
  <r>
    <x v="267"/>
    <n v="140"/>
    <s v="Economía"/>
    <s v="Economía"/>
    <n v="3"/>
    <x v="11"/>
    <x v="1"/>
    <x v="1"/>
    <x v="3"/>
    <s v="Fecha"/>
    <s v="Superfie Autorizada Ampliaciones"/>
    <s v="Periodo 2014-2021 (mensual)"/>
    <s v="Superficie (m2)"/>
    <s v="Instituto Nacional de Estadísticas (INE)"/>
    <x v="267"/>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47"/>
    <m/>
    <s v="#1774B9"/>
    <s v="140-0268"/>
    <n v="14200003"/>
    <s v="T-152"/>
    <s v="C-142"/>
    <s v="FI-143"/>
    <s v="M-165"/>
  </r>
  <r>
    <x v="268"/>
    <n v="140"/>
    <s v="Economía"/>
    <s v="Economía"/>
    <n v="4"/>
    <x v="11"/>
    <x v="1"/>
    <x v="1"/>
    <x v="4"/>
    <s v="Fecha"/>
    <s v="Superfie Autorizada Ampliaciones"/>
    <s v="Periodo 2014-2021 (mensual)"/>
    <s v="Superficie (m2)"/>
    <s v="Instituto Nacional de Estadísticas (INE)"/>
    <x v="268"/>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48"/>
    <m/>
    <s v="#1774B9"/>
    <s v="140-0269"/>
    <n v="14200004"/>
    <s v="T-152"/>
    <s v="C-142"/>
    <s v="FI-143"/>
    <s v="M-165"/>
  </r>
  <r>
    <x v="269"/>
    <n v="140"/>
    <s v="Economía"/>
    <s v="Economía"/>
    <n v="5"/>
    <x v="11"/>
    <x v="1"/>
    <x v="1"/>
    <x v="5"/>
    <s v="Fecha"/>
    <s v="Superfie Autorizada Ampliaciones"/>
    <s v="Periodo 2014-2021 (mensual)"/>
    <s v="Superficie (m2)"/>
    <s v="Instituto Nacional de Estadísticas (INE)"/>
    <x v="269"/>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49"/>
    <m/>
    <s v="#1774B9"/>
    <s v="140-0270"/>
    <n v="14200005"/>
    <s v="T-152"/>
    <s v="C-142"/>
    <s v="FI-143"/>
    <s v="M-165"/>
  </r>
  <r>
    <x v="270"/>
    <n v="140"/>
    <s v="Economía"/>
    <s v="Economía"/>
    <n v="6"/>
    <x v="11"/>
    <x v="1"/>
    <x v="1"/>
    <x v="6"/>
    <s v="Fecha"/>
    <s v="Superfie Autorizada Ampliaciones"/>
    <s v="Periodo 2014-2021 (mensual)"/>
    <s v="Superficie (m2)"/>
    <s v="Instituto Nacional de Estadísticas (INE)"/>
    <x v="270"/>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50"/>
    <m/>
    <s v="#1774B9"/>
    <s v="140-0271"/>
    <n v="14200006"/>
    <s v="T-152"/>
    <s v="C-142"/>
    <s v="FI-143"/>
    <s v="M-165"/>
  </r>
  <r>
    <x v="271"/>
    <n v="140"/>
    <s v="Economía"/>
    <s v="Economía"/>
    <n v="7"/>
    <x v="11"/>
    <x v="1"/>
    <x v="1"/>
    <x v="7"/>
    <s v="Fecha"/>
    <s v="Superfie Autorizada Ampliaciones"/>
    <s v="Periodo 2014-2021 (mensual)"/>
    <s v="Superficie (m2)"/>
    <s v="Instituto Nacional de Estadísticas (INE)"/>
    <x v="271"/>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51"/>
    <m/>
    <s v="#1774B9"/>
    <s v="140-0272"/>
    <n v="14200007"/>
    <s v="T-152"/>
    <s v="C-142"/>
    <s v="FI-143"/>
    <s v="M-165"/>
  </r>
  <r>
    <x v="272"/>
    <n v="140"/>
    <s v="Economía"/>
    <s v="Economía"/>
    <n v="8"/>
    <x v="11"/>
    <x v="1"/>
    <x v="1"/>
    <x v="8"/>
    <s v="Fecha"/>
    <s v="Superfie Autorizada Ampliaciones"/>
    <s v="Periodo 2014-2021 (mensual)"/>
    <s v="Superficie (m2)"/>
    <s v="Instituto Nacional de Estadísticas (INE)"/>
    <x v="272"/>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52"/>
    <m/>
    <s v="#1774B9"/>
    <s v="140-0273"/>
    <n v="14200008"/>
    <s v="T-152"/>
    <s v="C-142"/>
    <s v="FI-143"/>
    <s v="M-165"/>
  </r>
  <r>
    <x v="273"/>
    <n v="140"/>
    <s v="Economía"/>
    <s v="Economía"/>
    <n v="9"/>
    <x v="11"/>
    <x v="1"/>
    <x v="1"/>
    <x v="9"/>
    <s v="Fecha"/>
    <s v="Superfie Autorizada Ampliaciones"/>
    <s v="Periodo 2014-2021 (mensual)"/>
    <s v="Superficie (m2)"/>
    <s v="Instituto Nacional de Estadísticas (INE)"/>
    <x v="27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53"/>
    <n v="100200300"/>
    <s v="#1774B9"/>
    <s v="140-0274"/>
    <n v="14200009"/>
    <s v="T-152"/>
    <s v="C-142"/>
    <s v="FI-143"/>
    <s v="M-165"/>
  </r>
  <r>
    <x v="274"/>
    <n v="140"/>
    <s v="Economía"/>
    <s v="Economía"/>
    <n v="10"/>
    <x v="11"/>
    <x v="1"/>
    <x v="1"/>
    <x v="10"/>
    <s v="Fecha"/>
    <s v="Superfie Autorizada Ampliaciones"/>
    <s v="Periodo 2014-2021 (mensual)"/>
    <s v="Superficie (m2)"/>
    <s v="Instituto Nacional de Estadísticas (INE)"/>
    <x v="274"/>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54"/>
    <n v="100200301"/>
    <s v="#1774B9"/>
    <s v="140-0275"/>
    <n v="14200010"/>
    <s v="T-152"/>
    <s v="C-142"/>
    <s v="FI-143"/>
    <s v="M-165"/>
  </r>
  <r>
    <x v="275"/>
    <n v="140"/>
    <s v="Economía"/>
    <s v="Economía"/>
    <n v="11"/>
    <x v="11"/>
    <x v="1"/>
    <x v="1"/>
    <x v="11"/>
    <s v="Fecha"/>
    <s v="Superfie Autorizada Ampliaciones"/>
    <s v="Periodo 2014-2021 (mensual)"/>
    <s v="Superficie (m2)"/>
    <s v="Instituto Nacional de Estadísticas (INE)"/>
    <x v="275"/>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55"/>
    <n v="100200302"/>
    <s v="#1774B9"/>
    <s v="140-0276"/>
    <n v="14200011"/>
    <s v="T-152"/>
    <s v="C-142"/>
    <s v="FI-143"/>
    <s v="M-165"/>
  </r>
  <r>
    <x v="276"/>
    <n v="140"/>
    <s v="Economía"/>
    <s v="Economía"/>
    <n v="12"/>
    <x v="11"/>
    <x v="1"/>
    <x v="1"/>
    <x v="12"/>
    <s v="Fecha"/>
    <s v="Superfie Autorizada Ampliaciones"/>
    <s v="Periodo 2014-2021 (mensual)"/>
    <s v="Superficie (m2)"/>
    <s v="Instituto Nacional de Estadísticas (INE)"/>
    <x v="276"/>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56"/>
    <m/>
    <s v="#1774B9"/>
    <s v="140-0277"/>
    <n v="14200012"/>
    <s v="T-152"/>
    <s v="C-142"/>
    <s v="FI-143"/>
    <s v="M-165"/>
  </r>
  <r>
    <x v="277"/>
    <n v="140"/>
    <s v="Economía"/>
    <s v="Economía"/>
    <n v="13"/>
    <x v="11"/>
    <x v="1"/>
    <x v="1"/>
    <x v="13"/>
    <s v="Fecha"/>
    <s v="Superfie Autorizada Ampliaciones"/>
    <s v="Periodo 2014-2021 (mensual)"/>
    <s v="Superficie (m2)"/>
    <s v="Instituto Nacional de Estadísticas (INE)"/>
    <x v="277"/>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57"/>
    <m/>
    <s v="#1774B9"/>
    <s v="140-0278"/>
    <n v="14200013"/>
    <s v="T-152"/>
    <s v="C-142"/>
    <s v="FI-143"/>
    <s v="M-165"/>
  </r>
  <r>
    <x v="278"/>
    <n v="140"/>
    <s v="Economía"/>
    <s v="Economía"/>
    <n v="14"/>
    <x v="11"/>
    <x v="1"/>
    <x v="1"/>
    <x v="14"/>
    <s v="Fecha"/>
    <s v="Superfie Autorizada Ampliaciones"/>
    <s v="Periodo 2014-2021 (mensual)"/>
    <s v="Superficie (m2)"/>
    <s v="Instituto Nacional de Estadísticas (INE)"/>
    <x v="278"/>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58"/>
    <m/>
    <s v="#1774B9"/>
    <s v="140-0279"/>
    <n v="14200014"/>
    <s v="T-152"/>
    <s v="C-142"/>
    <s v="FI-143"/>
    <s v="M-165"/>
  </r>
  <r>
    <x v="279"/>
    <n v="140"/>
    <s v="Economía"/>
    <s v="Economía"/>
    <n v="15"/>
    <x v="11"/>
    <x v="1"/>
    <x v="1"/>
    <x v="15"/>
    <s v="Fecha"/>
    <s v="Superfie Autorizada Ampliaciones"/>
    <s v="Periodo 2014-2021 (mensual)"/>
    <s v="Superficie (m2)"/>
    <s v="Instituto Nacional de Estadísticas (INE)"/>
    <x v="27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59"/>
    <m/>
    <s v="#1774B9"/>
    <s v="140-0280"/>
    <n v="14200015"/>
    <s v="T-152"/>
    <s v="C-142"/>
    <s v="FI-143"/>
    <s v="M-165"/>
  </r>
  <r>
    <x v="280"/>
    <n v="140"/>
    <s v="Economía"/>
    <s v="Economía"/>
    <n v="16"/>
    <x v="11"/>
    <x v="1"/>
    <x v="1"/>
    <x v="16"/>
    <s v="Fecha"/>
    <s v="Superfie Autorizada Ampliaciones"/>
    <s v="Periodo 2014-2021 (mensual)"/>
    <s v="Superficie (m2)"/>
    <s v="Instituto Nacional de Estadísticas (INE)"/>
    <x v="280"/>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60"/>
    <m/>
    <s v="#1774B9"/>
    <s v="140-0281"/>
    <n v="14200016"/>
    <s v="T-152"/>
    <s v="C-142"/>
    <s v="FI-143"/>
    <s v="M-165"/>
  </r>
  <r>
    <x v="281"/>
    <n v="140"/>
    <s v="Economía"/>
    <s v="Economía"/>
    <n v="0"/>
    <x v="12"/>
    <x v="2"/>
    <x v="0"/>
    <x v="0"/>
    <s v="Ninguno"/>
    <s v="Generación Eléctrica"/>
    <s v="Periodo 2014-2021 (mensual)"/>
    <s v="Megawatt-hora (MWh)"/>
    <s v="Coordinador Eléctrico Nacional"/>
    <x v="281"/>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1"/>
    <m/>
    <s v="#1774B9"/>
    <s v="140-0282"/>
    <n v="14100000"/>
    <s v="T-153"/>
    <s v="C-143"/>
    <s v="FI-142"/>
    <s v="M-166"/>
  </r>
  <r>
    <x v="282"/>
    <n v="140"/>
    <s v="Economía"/>
    <s v="Economía"/>
    <n v="0"/>
    <x v="12"/>
    <x v="2"/>
    <x v="0"/>
    <x v="0"/>
    <s v="Región"/>
    <s v="Generación Hidráulica"/>
    <s v="Periodo 2014-2021 (mensual)"/>
    <s v="Megawatt-hora (MWh)"/>
    <s v="Coordinador Eléctrico Nacional"/>
    <x v="282"/>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2"/>
    <m/>
    <s v="#1774B9"/>
    <s v="140-0283"/>
    <n v="14100000"/>
    <s v="T-153"/>
    <s v="C-143"/>
    <s v="FI-141"/>
    <s v="M-167"/>
  </r>
  <r>
    <x v="283"/>
    <n v="140"/>
    <s v="Economía"/>
    <s v="Economía"/>
    <n v="5"/>
    <x v="12"/>
    <x v="2"/>
    <x v="1"/>
    <x v="5"/>
    <s v="Fecha"/>
    <s v="Generación Hidráulica"/>
    <s v="Periodo 2014-2021 (mensual)"/>
    <s v="Megawatt-hora (MWh)"/>
    <s v="Coordinador Eléctrico Nacional"/>
    <x v="283"/>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x v="263"/>
    <m/>
    <s v="#1774B9"/>
    <s v="140-0284"/>
    <n v="14200005"/>
    <s v="T-153"/>
    <s v="C-143"/>
    <s v="FI-143"/>
    <s v="M-167"/>
  </r>
  <r>
    <x v="284"/>
    <n v="140"/>
    <s v="Economía"/>
    <s v="Economía"/>
    <n v="8"/>
    <x v="12"/>
    <x v="2"/>
    <x v="1"/>
    <x v="8"/>
    <s v="Fecha"/>
    <s v="Generación Hidráulica"/>
    <s v="Periodo 2014-2021 (mensual)"/>
    <s v="Megawatt-hora (MWh)"/>
    <s v="Coordinador Eléctrico Nacional"/>
    <x v="284"/>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64"/>
    <m/>
    <s v="#1774B9"/>
    <s v="140-0285"/>
    <n v="14200008"/>
    <s v="T-153"/>
    <s v="C-143"/>
    <s v="FI-143"/>
    <s v="M-167"/>
  </r>
  <r>
    <x v="285"/>
    <n v="140"/>
    <s v="Economía"/>
    <s v="Economía"/>
    <n v="9"/>
    <x v="12"/>
    <x v="2"/>
    <x v="1"/>
    <x v="9"/>
    <s v="Fecha"/>
    <s v="Generación Hidráulica"/>
    <s v="Periodo 2014-2021 (mensual)"/>
    <s v="Megawatt-hora (MWh)"/>
    <s v="Coordinador Eléctrico Nacional"/>
    <x v="285"/>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65"/>
    <m/>
    <s v="#1774B9"/>
    <s v="140-0286"/>
    <n v="14200009"/>
    <s v="T-153"/>
    <s v="C-143"/>
    <s v="FI-143"/>
    <s v="M-167"/>
  </r>
  <r>
    <x v="286"/>
    <n v="140"/>
    <s v="Economía"/>
    <s v="Economía"/>
    <n v="10"/>
    <x v="12"/>
    <x v="2"/>
    <x v="1"/>
    <x v="10"/>
    <s v="Fecha"/>
    <s v="Generación Hidráulica"/>
    <s v="Periodo 2014-2021 (mensual)"/>
    <s v="Megawatt-hora (MWh)"/>
    <s v="Coordinador Eléctrico Nacional"/>
    <x v="286"/>
    <s v="La gráfica muestra la variación mensual del número de viviendas autorizadas para construcción de obras nuevas y ampliaciones para la Región de Los Lagos, durante el Periodo 2014-2021 (mensual) de acuerdo a datos recopilados por el Coordinador Eléctrico Nacional- Megawatt-hora (MWh)"/>
    <s v="Gráfico Evolución"/>
    <m/>
    <x v="266"/>
    <m/>
    <s v="#1774B9"/>
    <s v="140-0287"/>
    <n v="14200010"/>
    <s v="T-153"/>
    <s v="C-143"/>
    <s v="FI-143"/>
    <s v="M-167"/>
  </r>
  <r>
    <x v="287"/>
    <n v="140"/>
    <s v="Economía"/>
    <s v="Economía"/>
    <n v="14"/>
    <x v="12"/>
    <x v="2"/>
    <x v="1"/>
    <x v="14"/>
    <s v="Fecha"/>
    <s v="Generación Hidráulica"/>
    <s v="Periodo 2014-2021 (mensual)"/>
    <s v="Megawatt-hora (MWh)"/>
    <s v="Coordinador Eléctrico Nacional"/>
    <x v="287"/>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x v="267"/>
    <m/>
    <s v="#1774B9"/>
    <s v="140-0288"/>
    <n v="14200014"/>
    <s v="T-153"/>
    <s v="C-143"/>
    <s v="FI-143"/>
    <s v="M-167"/>
  </r>
  <r>
    <x v="288"/>
    <n v="140"/>
    <s v="Economía"/>
    <s v="Economía"/>
    <n v="0"/>
    <x v="12"/>
    <x v="2"/>
    <x v="0"/>
    <x v="0"/>
    <s v="Región"/>
    <s v="Generación Térmica"/>
    <s v="Periodo 2014-2021 (mensual)"/>
    <s v="Megawatt-hora (MWh)"/>
    <s v="Coordinador Eléctrico Nacional"/>
    <x v="288"/>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8"/>
    <m/>
    <s v="#1774B9"/>
    <s v="140-0289"/>
    <n v="14100000"/>
    <s v="T-153"/>
    <s v="C-143"/>
    <s v="FI-141"/>
    <s v="M-168"/>
  </r>
  <r>
    <x v="289"/>
    <n v="140"/>
    <s v="Economía"/>
    <s v="Economía"/>
    <n v="5"/>
    <x v="12"/>
    <x v="2"/>
    <x v="1"/>
    <x v="5"/>
    <s v="Fecha"/>
    <s v="Generación Térmica"/>
    <s v="Periodo 2014-2021 (mensual)"/>
    <s v="Megawatt-hora (MWh)"/>
    <s v="Coordinador Eléctrico Nacional"/>
    <x v="289"/>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x v="269"/>
    <m/>
    <s v="#1774B9"/>
    <s v="140-0290"/>
    <n v="14200005"/>
    <s v="T-153"/>
    <s v="C-143"/>
    <s v="FI-143"/>
    <s v="M-168"/>
  </r>
  <r>
    <x v="290"/>
    <n v="140"/>
    <s v="Economía"/>
    <s v="Economía"/>
    <n v="8"/>
    <x v="12"/>
    <x v="2"/>
    <x v="1"/>
    <x v="8"/>
    <s v="Fecha"/>
    <s v="Generación Térmica"/>
    <s v="Periodo 2014-2021 (mensual)"/>
    <s v="Megawatt-hora (MWh)"/>
    <s v="Coordinador Eléctrico Nacional"/>
    <x v="290"/>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70"/>
    <m/>
    <s v="#1774B9"/>
    <s v="140-0291"/>
    <n v="14200008"/>
    <s v="T-153"/>
    <s v="C-143"/>
    <s v="FI-143"/>
    <s v="M-168"/>
  </r>
  <r>
    <x v="291"/>
    <n v="140"/>
    <s v="Economía"/>
    <s v="Economía"/>
    <n v="9"/>
    <x v="12"/>
    <x v="2"/>
    <x v="1"/>
    <x v="9"/>
    <s v="Fecha"/>
    <s v="Generación Térmica"/>
    <s v="Periodo 2014-2021 (mensual)"/>
    <s v="Megawatt-hora (MWh)"/>
    <s v="Coordinador Eléctrico Nacional"/>
    <x v="291"/>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71"/>
    <m/>
    <s v="#1774B9"/>
    <s v="140-0292"/>
    <n v="14200009"/>
    <s v="T-153"/>
    <s v="C-143"/>
    <s v="FI-143"/>
    <s v="M-168"/>
  </r>
  <r>
    <x v="292"/>
    <n v="140"/>
    <s v="Economía"/>
    <s v="Economía"/>
    <n v="14"/>
    <x v="12"/>
    <x v="2"/>
    <x v="1"/>
    <x v="14"/>
    <s v="Fecha"/>
    <s v="Generación Térmica"/>
    <s v="Periodo 2014-2021 (mensual)"/>
    <s v="Megawatt-hora (MWh)"/>
    <s v="Coordinador Eléctrico Nacional"/>
    <x v="292"/>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x v="272"/>
    <m/>
    <s v="#1774B9"/>
    <s v="140-0293"/>
    <n v="14200014"/>
    <s v="T-153"/>
    <s v="C-143"/>
    <s v="FI-143"/>
    <s v="M-168"/>
  </r>
  <r>
    <x v="293"/>
    <n v="140"/>
    <s v="Economía"/>
    <s v="Economía"/>
    <n v="0"/>
    <x v="12"/>
    <x v="2"/>
    <x v="0"/>
    <x v="0"/>
    <s v="Región"/>
    <s v="Generación Eólica"/>
    <s v="Periodo 2014-2021 (mensual)"/>
    <s v="Megawatt-hora (MWh)"/>
    <s v="Coordinador Eléctrico Nacional"/>
    <x v="293"/>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73"/>
    <m/>
    <s v="#1774B9"/>
    <s v="140-0294"/>
    <n v="14100000"/>
    <s v="T-153"/>
    <s v="C-143"/>
    <s v="FI-141"/>
    <s v="M-169"/>
  </r>
  <r>
    <x v="294"/>
    <n v="140"/>
    <s v="Economía"/>
    <s v="Economía"/>
    <n v="8"/>
    <x v="12"/>
    <x v="2"/>
    <x v="1"/>
    <x v="8"/>
    <s v="Fecha"/>
    <s v="Generación Eólica"/>
    <s v="Periodo 2014-2021 (mensual)"/>
    <s v="Megawatt-hora (MWh)"/>
    <s v="Coordinador Eléctrico Nacional"/>
    <x v="294"/>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74"/>
    <m/>
    <s v="#1774B9"/>
    <s v="140-0295"/>
    <n v="14200008"/>
    <s v="T-153"/>
    <s v="C-143"/>
    <s v="FI-143"/>
    <s v="M-169"/>
  </r>
  <r>
    <x v="295"/>
    <n v="140"/>
    <s v="Economía"/>
    <s v="Economía"/>
    <n v="9"/>
    <x v="12"/>
    <x v="2"/>
    <x v="1"/>
    <x v="9"/>
    <s v="Fecha"/>
    <s v="Generación Eólica"/>
    <s v="Periodo 2014-2021 (mensual)"/>
    <s v="Megawatt-hora (MWh)"/>
    <s v="Coordinador Eléctrico Nacional"/>
    <x v="295"/>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75"/>
    <m/>
    <s v="#1774B9"/>
    <s v="140-0296"/>
    <n v="14200009"/>
    <s v="T-153"/>
    <s v="C-143"/>
    <s v="FI-143"/>
    <s v="M-169"/>
  </r>
  <r>
    <x v="296"/>
    <n v="140"/>
    <s v="Economía"/>
    <s v="Economía"/>
    <n v="0"/>
    <x v="12"/>
    <x v="2"/>
    <x v="0"/>
    <x v="0"/>
    <s v="Región"/>
    <s v="Generación Solar"/>
    <s v="Periodo 2014-2021 (mensual)"/>
    <s v="Megawatt-hora (MWh)"/>
    <s v="Coordinador Eléctrico Nacional"/>
    <x v="296"/>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76"/>
    <m/>
    <s v="#1774B9"/>
    <s v="140-0297"/>
    <n v="14100000"/>
    <s v="T-153"/>
    <s v="C-143"/>
    <s v="FI-141"/>
    <s v="M-170"/>
  </r>
  <r>
    <x v="297"/>
    <n v="140"/>
    <s v="Economía"/>
    <s v="Economía"/>
    <n v="0"/>
    <x v="13"/>
    <x v="2"/>
    <x v="0"/>
    <x v="0"/>
    <s v="Región"/>
    <s v="Distribución Eléctrica"/>
    <s v="Periodo 2014-2021 (mensual)"/>
    <s v="Megawatt-hora (MWh)"/>
    <s v="Instituto Nacional de Estadísticas (INE)"/>
    <x v="297"/>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77"/>
    <m/>
    <s v="#1774B9"/>
    <s v="140-0298"/>
    <n v="14100000"/>
    <s v="T-154"/>
    <s v="C-143"/>
    <s v="FI-141"/>
    <s v="M-171"/>
  </r>
  <r>
    <x v="298"/>
    <n v="140"/>
    <s v="Economía"/>
    <s v="Economía"/>
    <n v="0"/>
    <x v="13"/>
    <x v="2"/>
    <x v="0"/>
    <x v="0"/>
    <s v="Región"/>
    <s v="Distribución Eléctrica Residencial"/>
    <s v="Periodo 2014-2021 (mensual)"/>
    <s v="Megawatt-hora (MWh)"/>
    <s v="Instituto Nacional de Estadísticas (INE)"/>
    <x v="298"/>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78"/>
    <m/>
    <s v="#1774B9"/>
    <s v="140-0299"/>
    <n v="14100000"/>
    <s v="T-154"/>
    <s v="C-143"/>
    <s v="FI-141"/>
    <s v="M-172"/>
  </r>
  <r>
    <x v="299"/>
    <n v="140"/>
    <s v="Economía"/>
    <s v="Economía"/>
    <n v="7"/>
    <x v="13"/>
    <x v="2"/>
    <x v="1"/>
    <x v="17"/>
    <s v="Fecha"/>
    <s v="Distribución Eléctrica Residencial"/>
    <s v="Periodo 2014-2021 (mensual)"/>
    <s v="Megawatt-hora (MWh)"/>
    <s v="Instituto Nacional de Estadísticas (INE)"/>
    <x v="299"/>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79"/>
    <m/>
    <s v="#1774B9"/>
    <s v="140-0300"/>
    <n v="14200007"/>
    <s v="T-154"/>
    <s v="C-143"/>
    <s v="FI-143"/>
    <s v="M-172"/>
  </r>
  <r>
    <x v="300"/>
    <n v="140"/>
    <s v="Economía"/>
    <s v="Economía"/>
    <n v="9"/>
    <x v="13"/>
    <x v="2"/>
    <x v="1"/>
    <x v="9"/>
    <s v="Fecha"/>
    <s v="Distribución Eléctrica Residencial"/>
    <s v="Periodo 2014-2021 (mensual)"/>
    <s v="Megawatt-hora (MWh)"/>
    <s v="Instituto Nacional de Estadísticas (INE)"/>
    <x v="30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80"/>
    <m/>
    <s v="#1774B9"/>
    <s v="140-0301"/>
    <n v="14200009"/>
    <s v="T-154"/>
    <s v="C-143"/>
    <s v="FI-143"/>
    <s v="M-172"/>
  </r>
  <r>
    <x v="301"/>
    <n v="140"/>
    <s v="Economía"/>
    <s v="Economía"/>
    <n v="14"/>
    <x v="13"/>
    <x v="2"/>
    <x v="1"/>
    <x v="14"/>
    <s v="Fecha"/>
    <s v="Distribución Eléctrica Residencial"/>
    <s v="Periodo 2014-2021 (mensual)"/>
    <s v="Megawatt-hora (MWh)"/>
    <s v="Instituto Nacional de Estadísticas (INE)"/>
    <x v="301"/>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81"/>
    <m/>
    <s v="#1774B9"/>
    <s v="140-0302"/>
    <n v="14200014"/>
    <s v="T-154"/>
    <s v="C-143"/>
    <s v="FI-143"/>
    <s v="M-172"/>
  </r>
  <r>
    <x v="302"/>
    <n v="140"/>
    <s v="Economía"/>
    <s v="Economía"/>
    <n v="0"/>
    <x v="13"/>
    <x v="2"/>
    <x v="0"/>
    <x v="0"/>
    <s v="Región"/>
    <s v="Distribución Eléctrica Industrial"/>
    <s v="Periodo 2014-2021 (mensual)"/>
    <s v="Megawatt-hora (MWh)"/>
    <s v="Instituto Nacional de Estadísticas (INE)"/>
    <x v="302"/>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2"/>
    <m/>
    <s v="#1774B9"/>
    <s v="140-0303"/>
    <n v="14100000"/>
    <s v="T-154"/>
    <s v="C-143"/>
    <s v="FI-141"/>
    <s v="M-173"/>
  </r>
  <r>
    <x v="303"/>
    <n v="140"/>
    <s v="Economía"/>
    <s v="Economía"/>
    <n v="7"/>
    <x v="13"/>
    <x v="2"/>
    <x v="1"/>
    <x v="17"/>
    <s v="Fecha"/>
    <s v="Distribución Eléctrica Industrial"/>
    <s v="Periodo 2014-2021 (mensual)"/>
    <s v="Megawatt-hora (MWh)"/>
    <s v="Instituto Nacional de Estadísticas (INE)"/>
    <x v="303"/>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83"/>
    <m/>
    <s v="#1774B9"/>
    <s v="140-0304"/>
    <n v="14200007"/>
    <s v="T-154"/>
    <s v="C-143"/>
    <s v="FI-143"/>
    <s v="M-173"/>
  </r>
  <r>
    <x v="304"/>
    <n v="140"/>
    <s v="Economía"/>
    <s v="Economía"/>
    <n v="9"/>
    <x v="13"/>
    <x v="2"/>
    <x v="1"/>
    <x v="9"/>
    <s v="Fecha"/>
    <s v="Distribución Eléctrica Industrial"/>
    <s v="Periodo 2014-2021 (mensual)"/>
    <s v="Megawatt-hora (MWh)"/>
    <s v="Instituto Nacional de Estadísticas (INE)"/>
    <x v="30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84"/>
    <m/>
    <s v="#1774B9"/>
    <s v="140-0305"/>
    <n v="14200009"/>
    <s v="T-154"/>
    <s v="C-143"/>
    <s v="FI-143"/>
    <s v="M-173"/>
  </r>
  <r>
    <x v="305"/>
    <n v="140"/>
    <s v="Economía"/>
    <s v="Economía"/>
    <n v="14"/>
    <x v="13"/>
    <x v="2"/>
    <x v="1"/>
    <x v="14"/>
    <s v="Fecha"/>
    <s v="Distribución Eléctrica Industrial"/>
    <s v="Periodo 2014-2021 (mensual)"/>
    <s v="Megawatt-hora (MWh)"/>
    <s v="Instituto Nacional de Estadísticas (INE)"/>
    <x v="305"/>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85"/>
    <m/>
    <s v="#1774B9"/>
    <s v="140-0306"/>
    <n v="14200014"/>
    <s v="T-154"/>
    <s v="C-143"/>
    <s v="FI-143"/>
    <s v="M-173"/>
  </r>
  <r>
    <x v="306"/>
    <n v="140"/>
    <s v="Economía"/>
    <s v="Economía"/>
    <n v="0"/>
    <x v="13"/>
    <x v="2"/>
    <x v="0"/>
    <x v="0"/>
    <s v="Región"/>
    <s v="Distribución Eléctrica Comercial"/>
    <s v="Periodo 2014-2021 (mensual)"/>
    <s v="Megawatt-hora (MWh)"/>
    <s v="Instituto Nacional de Estadísticas (INE)"/>
    <x v="306"/>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6"/>
    <m/>
    <s v="#1774B9"/>
    <s v="140-0307"/>
    <n v="14100000"/>
    <s v="T-154"/>
    <s v="C-143"/>
    <s v="FI-141"/>
    <s v="M-174"/>
  </r>
  <r>
    <x v="307"/>
    <n v="140"/>
    <s v="Economía"/>
    <s v="Economía"/>
    <n v="0"/>
    <x v="13"/>
    <x v="2"/>
    <x v="0"/>
    <x v="0"/>
    <s v="Región"/>
    <s v="Distribución Eléctrica Minería"/>
    <s v="Periodo 2014-2021 (mensual)"/>
    <s v="Megawatt-hora (MWh)"/>
    <s v="Instituto Nacional de Estadísticas (INE)"/>
    <x v="307"/>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7"/>
    <m/>
    <s v="#1774B9"/>
    <s v="140-0308"/>
    <n v="14100000"/>
    <s v="T-154"/>
    <s v="C-143"/>
    <s v="FI-141"/>
    <s v="M-175"/>
  </r>
  <r>
    <x v="308"/>
    <n v="140"/>
    <s v="Economía"/>
    <s v="Economía"/>
    <n v="0"/>
    <x v="13"/>
    <x v="2"/>
    <x v="0"/>
    <x v="0"/>
    <s v="Región"/>
    <s v="Distribución Eléctrica Agrícola"/>
    <s v="Periodo 2014-2021 (mensual)"/>
    <s v="Megawatt-hora (MWh)"/>
    <s v="Instituto Nacional de Estadísticas (INE)"/>
    <x v="308"/>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8"/>
    <m/>
    <s v="#1774B9"/>
    <s v="140-0309"/>
    <n v="14100000"/>
    <s v="T-154"/>
    <s v="C-143"/>
    <s v="FI-141"/>
    <s v="M-176"/>
  </r>
  <r>
    <x v="309"/>
    <n v="140"/>
    <s v="Economía"/>
    <s v="Economía"/>
    <n v="7"/>
    <x v="13"/>
    <x v="2"/>
    <x v="1"/>
    <x v="17"/>
    <s v="Fecha"/>
    <s v="Distribución Eléctrica Agrícola"/>
    <s v="Periodo 2014-2021 (mensual)"/>
    <s v="Megawatt-hora (MWh)"/>
    <s v="Instituto Nacional de Estadísticas (INE)"/>
    <x v="309"/>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89"/>
    <m/>
    <s v="#1774B9"/>
    <s v="140-0310"/>
    <n v="14200007"/>
    <s v="T-154"/>
    <s v="C-143"/>
    <s v="FI-143"/>
    <s v="M-176"/>
  </r>
  <r>
    <x v="310"/>
    <n v="140"/>
    <s v="Economía"/>
    <s v="Economía"/>
    <n v="9"/>
    <x v="13"/>
    <x v="2"/>
    <x v="1"/>
    <x v="9"/>
    <s v="Fecha"/>
    <s v="Distribución Eléctrica Agrícola"/>
    <s v="Periodo 2014-2021 (mensual)"/>
    <s v="Megawatt-hora (MWh)"/>
    <s v="Instituto Nacional de Estadísticas (INE)"/>
    <x v="31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90"/>
    <m/>
    <s v="#1774B9"/>
    <s v="140-0311"/>
    <n v="14200009"/>
    <s v="T-154"/>
    <s v="C-143"/>
    <s v="FI-143"/>
    <s v="M-176"/>
  </r>
  <r>
    <x v="311"/>
    <n v="140"/>
    <s v="Economía"/>
    <s v="Economía"/>
    <n v="14"/>
    <x v="13"/>
    <x v="2"/>
    <x v="1"/>
    <x v="14"/>
    <s v="Fecha"/>
    <s v="Distribución Eléctrica Agrícola"/>
    <s v="Periodo 2014-2021 (mensual)"/>
    <s v="Megawatt-hora (MWh)"/>
    <s v="Instituto Nacional de Estadísticas (INE)"/>
    <x v="311"/>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91"/>
    <m/>
    <s v="#1774B9"/>
    <s v="140-0312"/>
    <n v="14200014"/>
    <s v="T-154"/>
    <s v="C-143"/>
    <s v="FI-143"/>
    <s v="M-176"/>
  </r>
  <r>
    <x v="312"/>
    <n v="140"/>
    <s v="Economía"/>
    <s v="Economía"/>
    <n v="0"/>
    <x v="13"/>
    <x v="2"/>
    <x v="0"/>
    <x v="0"/>
    <s v="Región"/>
    <s v="Distribución Eléctrica Varios"/>
    <s v="Periodo 2014-2021 (mensual)"/>
    <s v="Megawatt-hora (MWh)"/>
    <s v="Instituto Nacional de Estadísticas (INE)"/>
    <x v="312"/>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92"/>
    <m/>
    <s v="#1774B9"/>
    <s v="140-0313"/>
    <n v="14100000"/>
    <s v="T-154"/>
    <s v="C-143"/>
    <s v="FI-141"/>
    <s v="M-177"/>
  </r>
  <r>
    <x v="313"/>
    <n v="140"/>
    <s v="Economía"/>
    <s v="Economía"/>
    <n v="9"/>
    <x v="13"/>
    <x v="2"/>
    <x v="1"/>
    <x v="9"/>
    <s v="Fecha"/>
    <s v="Distribución Eléctrica Varios"/>
    <s v="Periodo 2014-2021 (mensual)"/>
    <s v="Megawatt-hora (MWh)"/>
    <s v="Instituto Nacional de Estadísticas (INE)"/>
    <x v="31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93"/>
    <m/>
    <s v="#1774B9"/>
    <s v="140-0314"/>
    <n v="14200009"/>
    <s v="T-154"/>
    <s v="C-143"/>
    <s v="FI-143"/>
    <s v="M-177"/>
  </r>
  <r>
    <x v="314"/>
    <n v="140"/>
    <s v="Economía"/>
    <s v="Economía"/>
    <n v="14"/>
    <x v="13"/>
    <x v="2"/>
    <x v="1"/>
    <x v="14"/>
    <s v="Fecha"/>
    <s v="Distribución Eléctrica Varios"/>
    <s v="Periodo 2014-2021 (mensual)"/>
    <s v="Megawatt-hora (MWh)"/>
    <s v="Instituto Nacional de Estadísticas (INE)"/>
    <x v="314"/>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94"/>
    <m/>
    <s v="#1774B9"/>
    <s v="140-0315"/>
    <n v="14200014"/>
    <s v="T-154"/>
    <s v="C-143"/>
    <s v="FI-143"/>
    <s v="M-177"/>
  </r>
  <r>
    <x v="315"/>
    <n v="140"/>
    <s v="Economía"/>
    <s v="Economía"/>
    <n v="0"/>
    <x v="14"/>
    <x v="3"/>
    <x v="0"/>
    <x v="0"/>
    <s v="Región"/>
    <s v="Índice de Producción Manufacturera"/>
    <s v="Periodo 2014-2021 (mensual)"/>
    <s v="Índice"/>
    <s v="Instituto Nacional de Estadísticas (INE)"/>
    <x v="31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295"/>
    <m/>
    <s v="#1774B9"/>
    <s v="140-0316"/>
    <n v="14100000"/>
    <s v="T-155"/>
    <s v="C-144"/>
    <s v="FI-141"/>
    <s v="M-178"/>
  </r>
  <r>
    <x v="316"/>
    <n v="140"/>
    <s v="Economía"/>
    <s v="Economía"/>
    <n v="5"/>
    <x v="14"/>
    <x v="3"/>
    <x v="1"/>
    <x v="5"/>
    <s v="Fecha"/>
    <s v="Índice de Producción Manufacturera"/>
    <s v="Periodo 2014-2021 (mensual)"/>
    <s v="Índice"/>
    <s v="Instituto Nacional de Estadísticas (INE)"/>
    <x v="31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296"/>
    <m/>
    <s v="#1774B9"/>
    <s v="140-0317"/>
    <n v="14200005"/>
    <s v="T-155"/>
    <s v="C-144"/>
    <s v="FI-143"/>
    <s v="M-178"/>
  </r>
  <r>
    <x v="317"/>
    <n v="140"/>
    <s v="Economía"/>
    <s v="Economía"/>
    <n v="6"/>
    <x v="14"/>
    <x v="3"/>
    <x v="1"/>
    <x v="6"/>
    <s v="Fecha"/>
    <s v="Índice de Producción Manufacturera"/>
    <s v="Periodo 2014-2021 (mensual)"/>
    <s v="Índice"/>
    <s v="Instituto Nacional de Estadísticas (INE)"/>
    <x v="317"/>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297"/>
    <m/>
    <s v="#1774B9"/>
    <s v="140-0318"/>
    <n v="14200006"/>
    <s v="T-155"/>
    <s v="C-144"/>
    <s v="FI-143"/>
    <s v="M-178"/>
  </r>
  <r>
    <x v="318"/>
    <n v="140"/>
    <s v="Economía"/>
    <s v="Economía"/>
    <n v="8"/>
    <x v="14"/>
    <x v="3"/>
    <x v="1"/>
    <x v="8"/>
    <s v="Fecha"/>
    <s v="Índice de Producción Manufacturera"/>
    <s v="Periodo 2014-2021 (mensual)"/>
    <s v="Índice"/>
    <s v="Instituto Nacional de Estadísticas (INE)"/>
    <x v="318"/>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298"/>
    <m/>
    <s v="#1774B9"/>
    <s v="140-0319"/>
    <n v="14200008"/>
    <s v="T-155"/>
    <s v="C-144"/>
    <s v="FI-143"/>
    <s v="M-178"/>
  </r>
  <r>
    <x v="319"/>
    <n v="140"/>
    <s v="Economía"/>
    <s v="Economía"/>
    <n v="9"/>
    <x v="14"/>
    <x v="3"/>
    <x v="1"/>
    <x v="9"/>
    <s v="Fecha"/>
    <s v="Índice de Producción Manufacturera"/>
    <s v="Periodo 2014-2021 (mensual)"/>
    <s v="Índice"/>
    <s v="Instituto Nacional de Estadísticas (INE)"/>
    <x v="31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299"/>
    <m/>
    <s v="#1774B9"/>
    <s v="140-0320"/>
    <n v="14200009"/>
    <s v="T-155"/>
    <s v="C-144"/>
    <s v="FI-143"/>
    <s v="M-178"/>
  </r>
  <r>
    <x v="320"/>
    <n v="140"/>
    <s v="Economía"/>
    <s v="Economía"/>
    <n v="14"/>
    <x v="14"/>
    <x v="3"/>
    <x v="1"/>
    <x v="14"/>
    <s v="Fecha"/>
    <s v="Índice de Producción Manufacturera"/>
    <s v="Periodo 2014-2021 (mensual)"/>
    <s v="Índice"/>
    <s v="Instituto Nacional de Estadísticas (INE)"/>
    <x v="32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00"/>
    <m/>
    <s v="#1774B9"/>
    <s v="140-0321"/>
    <n v="14200014"/>
    <s v="T-155"/>
    <s v="C-144"/>
    <s v="FI-143"/>
    <s v="M-178"/>
  </r>
  <r>
    <x v="321"/>
    <n v="140"/>
    <s v="Economía"/>
    <s v="Economía"/>
    <n v="0"/>
    <x v="14"/>
    <x v="3"/>
    <x v="0"/>
    <x v="0"/>
    <s v="Región"/>
    <s v="IP Elab Prod Alimenticios"/>
    <s v="Periodo 2014-2021 (mensual)"/>
    <s v="Índice"/>
    <s v="Instituto Nacional de Estadísticas (INE)"/>
    <x v="32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01"/>
    <m/>
    <s v="#1774B9"/>
    <s v="140-0322"/>
    <n v="14100000"/>
    <s v="T-155"/>
    <s v="C-144"/>
    <s v="FI-141"/>
    <s v="M-179"/>
  </r>
  <r>
    <x v="322"/>
    <n v="140"/>
    <s v="Economía"/>
    <s v="Economía"/>
    <n v="5"/>
    <x v="14"/>
    <x v="3"/>
    <x v="1"/>
    <x v="5"/>
    <s v="Fecha"/>
    <s v="IP Elab Prod Alimenticios"/>
    <s v="Periodo 2014-2021 (mensual)"/>
    <s v="Índice"/>
    <s v="Instituto Nacional de Estadísticas (INE)"/>
    <x v="32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02"/>
    <m/>
    <s v="#1774B9"/>
    <s v="140-0323"/>
    <n v="14200005"/>
    <s v="T-155"/>
    <s v="C-144"/>
    <s v="FI-143"/>
    <s v="M-179"/>
  </r>
  <r>
    <x v="323"/>
    <n v="140"/>
    <s v="Economía"/>
    <s v="Economía"/>
    <n v="6"/>
    <x v="14"/>
    <x v="3"/>
    <x v="1"/>
    <x v="6"/>
    <s v="Fecha"/>
    <s v="IP Elab Prod Alimenticios"/>
    <s v="Periodo 2014-2021 (mensual)"/>
    <s v="Índice"/>
    <s v="Instituto Nacional de Estadísticas (INE)"/>
    <x v="32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03"/>
    <m/>
    <s v="#1774B9"/>
    <s v="140-0324"/>
    <n v="14200006"/>
    <s v="T-155"/>
    <s v="C-144"/>
    <s v="FI-143"/>
    <s v="M-179"/>
  </r>
  <r>
    <x v="324"/>
    <n v="140"/>
    <s v="Economía"/>
    <s v="Economía"/>
    <n v="8"/>
    <x v="14"/>
    <x v="3"/>
    <x v="1"/>
    <x v="8"/>
    <s v="Fecha"/>
    <s v="IP Elab Prod Alimenticios"/>
    <s v="Periodo 2014-2021 (mensual)"/>
    <s v="Índice"/>
    <s v="Instituto Nacional de Estadísticas (INE)"/>
    <x v="324"/>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04"/>
    <m/>
    <s v="#1774B9"/>
    <s v="140-0325"/>
    <n v="14200008"/>
    <s v="T-155"/>
    <s v="C-144"/>
    <s v="FI-143"/>
    <s v="M-179"/>
  </r>
  <r>
    <x v="325"/>
    <n v="140"/>
    <s v="Economía"/>
    <s v="Economía"/>
    <n v="14"/>
    <x v="14"/>
    <x v="3"/>
    <x v="1"/>
    <x v="14"/>
    <s v="Fecha"/>
    <s v="IP Elab Prod Alimenticios"/>
    <s v="Periodo 2014-2021 (mensual)"/>
    <s v="Índice"/>
    <s v="Instituto Nacional de Estadísticas (INE)"/>
    <x v="325"/>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05"/>
    <m/>
    <s v="#1774B9"/>
    <s v="140-0326"/>
    <n v="14200014"/>
    <s v="T-155"/>
    <s v="C-144"/>
    <s v="FI-143"/>
    <s v="M-179"/>
  </r>
  <r>
    <x v="326"/>
    <n v="140"/>
    <s v="Economía"/>
    <s v="Economía"/>
    <n v="0"/>
    <x v="14"/>
    <x v="3"/>
    <x v="0"/>
    <x v="0"/>
    <s v="Región"/>
    <s v="IP Elab Bebidas Alc y No Alc"/>
    <s v="Periodo 2014-2021 (mensual)"/>
    <s v="Índice"/>
    <s v="Instituto Nacional de Estadísticas (INE)"/>
    <x v="326"/>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06"/>
    <m/>
    <s v="#1774B9"/>
    <s v="140-0327"/>
    <n v="14100000"/>
    <s v="T-155"/>
    <s v="C-144"/>
    <s v="FI-141"/>
    <s v="M-180"/>
  </r>
  <r>
    <x v="327"/>
    <n v="140"/>
    <s v="Economía"/>
    <s v="Economía"/>
    <n v="5"/>
    <x v="14"/>
    <x v="3"/>
    <x v="1"/>
    <x v="5"/>
    <s v="Fecha"/>
    <s v="IP Elab Bebidas Alc y No Alc"/>
    <s v="Periodo 2014-2021 (mensual)"/>
    <s v="Índice"/>
    <s v="Instituto Nacional de Estadísticas (INE)"/>
    <x v="327"/>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07"/>
    <m/>
    <s v="#1774B9"/>
    <s v="140-0328"/>
    <n v="14200005"/>
    <s v="T-155"/>
    <s v="C-144"/>
    <s v="FI-143"/>
    <s v="M-180"/>
  </r>
  <r>
    <x v="328"/>
    <n v="140"/>
    <s v="Economía"/>
    <s v="Economía"/>
    <n v="6"/>
    <x v="14"/>
    <x v="3"/>
    <x v="1"/>
    <x v="6"/>
    <s v="Fecha"/>
    <s v="IP Elab Bebidas Alc y No Alc"/>
    <s v="Periodo 2014-2021 (mensual)"/>
    <s v="Índice"/>
    <s v="Instituto Nacional de Estadísticas (INE)"/>
    <x v="328"/>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08"/>
    <m/>
    <s v="#1774B9"/>
    <s v="140-0329"/>
    <n v="14200006"/>
    <s v="T-155"/>
    <s v="C-144"/>
    <s v="FI-143"/>
    <s v="M-180"/>
  </r>
  <r>
    <x v="329"/>
    <n v="140"/>
    <s v="Economía"/>
    <s v="Economía"/>
    <n v="8"/>
    <x v="14"/>
    <x v="3"/>
    <x v="1"/>
    <x v="8"/>
    <s v="Fecha"/>
    <s v="IP Elab Bebidas Alc y No Alc"/>
    <s v="Periodo 2014-2021 (mensual)"/>
    <s v="Índice"/>
    <s v="Instituto Nacional de Estadísticas (INE)"/>
    <x v="329"/>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09"/>
    <m/>
    <s v="#1774B9"/>
    <s v="140-0330"/>
    <n v="14200008"/>
    <s v="T-155"/>
    <s v="C-144"/>
    <s v="FI-143"/>
    <s v="M-180"/>
  </r>
  <r>
    <x v="330"/>
    <n v="140"/>
    <s v="Economía"/>
    <s v="Economía"/>
    <n v="14"/>
    <x v="14"/>
    <x v="3"/>
    <x v="1"/>
    <x v="14"/>
    <s v="Fecha"/>
    <s v="IP Elab Bebidas Alc y No Alc"/>
    <s v="Periodo 2014-2021 (mensual)"/>
    <s v="Índice"/>
    <s v="Instituto Nacional de Estadísticas (INE)"/>
    <x v="33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10"/>
    <m/>
    <s v="#1774B9"/>
    <s v="140-0331"/>
    <n v="14200014"/>
    <s v="T-155"/>
    <s v="C-144"/>
    <s v="FI-143"/>
    <s v="M-180"/>
  </r>
  <r>
    <x v="331"/>
    <n v="140"/>
    <s v="Economía"/>
    <s v="Economía"/>
    <n v="0"/>
    <x v="14"/>
    <x v="3"/>
    <x v="0"/>
    <x v="0"/>
    <s v="Región"/>
    <s v="IP Elab Prod Tabaco"/>
    <s v="Periodo 2014-2021 (mensual)"/>
    <s v="Índice"/>
    <s v="Instituto Nacional de Estadísticas (INE)"/>
    <x v="33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1"/>
    <m/>
    <s v="#1774B9"/>
    <s v="140-0332"/>
    <n v="14100000"/>
    <s v="T-155"/>
    <s v="C-144"/>
    <s v="FI-141"/>
    <s v="M-181"/>
  </r>
  <r>
    <x v="332"/>
    <n v="140"/>
    <s v="Economía"/>
    <s v="Economía"/>
    <n v="5"/>
    <x v="14"/>
    <x v="3"/>
    <x v="1"/>
    <x v="5"/>
    <s v="Fecha"/>
    <s v="IP Elab Prod Tabaco"/>
    <s v="Periodo 2014-2021 (mensual)"/>
    <s v="Índice"/>
    <s v="Instituto Nacional de Estadísticas (INE)"/>
    <x v="33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12"/>
    <m/>
    <s v="#1774B9"/>
    <s v="140-0333"/>
    <n v="14200005"/>
    <s v="T-155"/>
    <s v="C-144"/>
    <s v="FI-143"/>
    <s v="M-181"/>
  </r>
  <r>
    <x v="333"/>
    <n v="140"/>
    <s v="Economía"/>
    <s v="Economía"/>
    <n v="6"/>
    <x v="14"/>
    <x v="3"/>
    <x v="1"/>
    <x v="6"/>
    <s v="Fecha"/>
    <s v="IP Elab Prod Tabaco"/>
    <s v="Periodo 2014-2021 (mensual)"/>
    <s v="Índice"/>
    <s v="Instituto Nacional de Estadísticas (INE)"/>
    <x v="33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13"/>
    <m/>
    <s v="#1774B9"/>
    <s v="140-0334"/>
    <n v="14200006"/>
    <s v="T-155"/>
    <s v="C-144"/>
    <s v="FI-143"/>
    <s v="M-181"/>
  </r>
  <r>
    <x v="334"/>
    <n v="140"/>
    <s v="Economía"/>
    <s v="Economía"/>
    <n v="0"/>
    <x v="14"/>
    <x v="3"/>
    <x v="0"/>
    <x v="0"/>
    <s v="Región"/>
    <s v="IP Elab Prod de Madera"/>
    <s v="Periodo 2014-2021 (mensual)"/>
    <s v="Índice"/>
    <s v="Instituto Nacional de Estadísticas (INE)"/>
    <x v="334"/>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4"/>
    <m/>
    <s v="#1774B9"/>
    <s v="140-0335"/>
    <n v="14100000"/>
    <s v="T-155"/>
    <s v="C-144"/>
    <s v="FI-141"/>
    <s v="M-182"/>
  </r>
  <r>
    <x v="335"/>
    <n v="140"/>
    <s v="Economía"/>
    <s v="Economía"/>
    <n v="8"/>
    <x v="14"/>
    <x v="3"/>
    <x v="1"/>
    <x v="8"/>
    <s v="Fecha"/>
    <s v="IP Elab Prod de Madera"/>
    <s v="Periodo 2014-2021 (mensual)"/>
    <s v="Índice"/>
    <s v="Instituto Nacional de Estadísticas (INE)"/>
    <x v="33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15"/>
    <m/>
    <s v="#1774B9"/>
    <s v="140-0336"/>
    <n v="14200008"/>
    <s v="T-155"/>
    <s v="C-144"/>
    <s v="FI-143"/>
    <s v="M-182"/>
  </r>
  <r>
    <x v="336"/>
    <n v="140"/>
    <s v="Economía"/>
    <s v="Economía"/>
    <n v="14"/>
    <x v="14"/>
    <x v="3"/>
    <x v="1"/>
    <x v="14"/>
    <s v="Fecha"/>
    <s v="IP Elab Prod de Madera"/>
    <s v="Periodo 2014-2021 (mensual)"/>
    <s v="Índice"/>
    <s v="Instituto Nacional de Estadísticas (INE)"/>
    <x v="336"/>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16"/>
    <m/>
    <s v="#1774B9"/>
    <s v="140-0337"/>
    <n v="14200014"/>
    <s v="T-155"/>
    <s v="C-144"/>
    <s v="FI-143"/>
    <s v="M-182"/>
  </r>
  <r>
    <x v="337"/>
    <n v="140"/>
    <s v="Economía"/>
    <s v="Economía"/>
    <n v="0"/>
    <x v="14"/>
    <x v="3"/>
    <x v="0"/>
    <x v="0"/>
    <s v="Región"/>
    <s v="IP Fab Papel"/>
    <s v="Periodo 2014-2021 (mensual)"/>
    <s v="Índice"/>
    <s v="Instituto Nacional de Estadísticas (INE)"/>
    <x v="337"/>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7"/>
    <m/>
    <s v="#1774B9"/>
    <s v="140-0338"/>
    <n v="14100000"/>
    <s v="T-155"/>
    <s v="C-144"/>
    <s v="FI-141"/>
    <s v="M-183"/>
  </r>
  <r>
    <x v="338"/>
    <n v="140"/>
    <s v="Economía"/>
    <s v="Economía"/>
    <n v="5"/>
    <x v="14"/>
    <x v="3"/>
    <x v="1"/>
    <x v="5"/>
    <s v="Fecha"/>
    <s v="IP Fab Papel"/>
    <s v="Periodo 2014-2021 (mensual)"/>
    <s v="Índice"/>
    <s v="Instituto Nacional de Estadísticas (INE)"/>
    <x v="338"/>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18"/>
    <m/>
    <s v="#1774B9"/>
    <s v="140-0339"/>
    <n v="14200005"/>
    <s v="T-155"/>
    <s v="C-144"/>
    <s v="FI-143"/>
    <s v="M-183"/>
  </r>
  <r>
    <x v="339"/>
    <n v="140"/>
    <s v="Economía"/>
    <s v="Economía"/>
    <n v="6"/>
    <x v="14"/>
    <x v="3"/>
    <x v="1"/>
    <x v="6"/>
    <s v="Fecha"/>
    <s v="IP Fab Papel"/>
    <s v="Periodo 2014-2021 (mensual)"/>
    <s v="Índice"/>
    <s v="Instituto Nacional de Estadísticas (INE)"/>
    <x v="339"/>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19"/>
    <m/>
    <s v="#1774B9"/>
    <s v="140-0340"/>
    <n v="14200006"/>
    <s v="T-155"/>
    <s v="C-144"/>
    <s v="FI-143"/>
    <s v="M-183"/>
  </r>
  <r>
    <x v="340"/>
    <n v="140"/>
    <s v="Economía"/>
    <s v="Economía"/>
    <n v="8"/>
    <x v="14"/>
    <x v="3"/>
    <x v="1"/>
    <x v="8"/>
    <s v="Fecha"/>
    <s v="IP Fab Papel"/>
    <s v="Periodo 2014-2021 (mensual)"/>
    <s v="Índice"/>
    <s v="Instituto Nacional de Estadísticas (INE)"/>
    <x v="340"/>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0"/>
    <m/>
    <s v="#1774B9"/>
    <s v="140-0341"/>
    <n v="14200008"/>
    <s v="T-155"/>
    <s v="C-144"/>
    <s v="FI-143"/>
    <s v="M-183"/>
  </r>
  <r>
    <x v="341"/>
    <n v="140"/>
    <s v="Economía"/>
    <s v="Economía"/>
    <n v="14"/>
    <x v="14"/>
    <x v="3"/>
    <x v="1"/>
    <x v="14"/>
    <s v="Fecha"/>
    <s v="IP Fab Papel"/>
    <s v="Periodo 2014-2021 (mensual)"/>
    <s v="Índice"/>
    <s v="Instituto Nacional de Estadísticas (INE)"/>
    <x v="341"/>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21"/>
    <m/>
    <s v="#1774B9"/>
    <s v="140-0342"/>
    <n v="14200014"/>
    <s v="T-155"/>
    <s v="C-144"/>
    <s v="FI-143"/>
    <s v="M-183"/>
  </r>
  <r>
    <x v="342"/>
    <n v="140"/>
    <s v="Economía"/>
    <s v="Economía"/>
    <n v="0"/>
    <x v="14"/>
    <x v="3"/>
    <x v="0"/>
    <x v="0"/>
    <s v="Región"/>
    <s v="IP Imp y Rep grabaciones"/>
    <s v="Periodo 2014-2021 (mensual)"/>
    <s v="Índice"/>
    <s v="Instituto Nacional de Estadísticas (INE)"/>
    <x v="342"/>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2"/>
    <m/>
    <s v="#1774B9"/>
    <s v="140-0343"/>
    <n v="14100000"/>
    <s v="T-155"/>
    <s v="C-144"/>
    <s v="FI-141"/>
    <s v="M-184"/>
  </r>
  <r>
    <x v="343"/>
    <n v="140"/>
    <s v="Economía"/>
    <s v="Economía"/>
    <n v="0"/>
    <x v="14"/>
    <x v="3"/>
    <x v="0"/>
    <x v="0"/>
    <s v="Región"/>
    <s v="IP Fab Coque"/>
    <s v="Periodo 2014-2021 (mensual)"/>
    <s v="Índice"/>
    <s v="Instituto Nacional de Estadísticas (INE)"/>
    <x v="343"/>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3"/>
    <m/>
    <s v="#1774B9"/>
    <s v="140-0344"/>
    <n v="14100000"/>
    <s v="T-155"/>
    <s v="C-144"/>
    <s v="FI-141"/>
    <s v="M-185"/>
  </r>
  <r>
    <x v="344"/>
    <n v="140"/>
    <s v="Economía"/>
    <s v="Economía"/>
    <n v="5"/>
    <x v="14"/>
    <x v="3"/>
    <x v="1"/>
    <x v="5"/>
    <s v="Fecha"/>
    <s v="IP Fab Coque"/>
    <s v="Periodo 2014-2021 (mensual)"/>
    <s v="Índice"/>
    <s v="Instituto Nacional de Estadísticas (INE)"/>
    <x v="344"/>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24"/>
    <m/>
    <s v="#1774B9"/>
    <s v="140-0345"/>
    <n v="14200005"/>
    <s v="T-155"/>
    <s v="C-144"/>
    <s v="FI-143"/>
    <s v="M-185"/>
  </r>
  <r>
    <x v="345"/>
    <n v="140"/>
    <s v="Economía"/>
    <s v="Economía"/>
    <n v="8"/>
    <x v="14"/>
    <x v="3"/>
    <x v="1"/>
    <x v="8"/>
    <s v="Fecha"/>
    <s v="IP Fab Coque"/>
    <s v="Periodo 2014-2021 (mensual)"/>
    <s v="Índice"/>
    <s v="Instituto Nacional de Estadísticas (INE)"/>
    <x v="34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5"/>
    <m/>
    <s v="#1774B9"/>
    <s v="140-0346"/>
    <n v="14200008"/>
    <s v="T-155"/>
    <s v="C-144"/>
    <s v="FI-143"/>
    <s v="M-185"/>
  </r>
  <r>
    <x v="346"/>
    <n v="140"/>
    <s v="Economía"/>
    <s v="Economía"/>
    <n v="0"/>
    <x v="14"/>
    <x v="3"/>
    <x v="0"/>
    <x v="0"/>
    <s v="Región"/>
    <s v="IP Fab Prod Químicos"/>
    <s v="Periodo 2014-2021 (mensual)"/>
    <s v="Índice"/>
    <s v="Instituto Nacional de Estadísticas (INE)"/>
    <x v="346"/>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6"/>
    <m/>
    <s v="#1774B9"/>
    <s v="140-0347"/>
    <n v="14100000"/>
    <s v="T-155"/>
    <s v="C-144"/>
    <s v="FI-141"/>
    <s v="M-186"/>
  </r>
  <r>
    <x v="347"/>
    <n v="140"/>
    <s v="Economía"/>
    <s v="Economía"/>
    <n v="5"/>
    <x v="14"/>
    <x v="3"/>
    <x v="1"/>
    <x v="5"/>
    <s v="Fecha"/>
    <s v="IP Fab Prod Químicos"/>
    <s v="Periodo 2014-2021 (mensual)"/>
    <s v="Índice"/>
    <s v="Instituto Nacional de Estadísticas (INE)"/>
    <x v="347"/>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27"/>
    <m/>
    <s v="#1774B9"/>
    <s v="140-0348"/>
    <n v="14200005"/>
    <s v="T-155"/>
    <s v="C-144"/>
    <s v="FI-143"/>
    <s v="M-186"/>
  </r>
  <r>
    <x v="348"/>
    <n v="140"/>
    <s v="Economía"/>
    <s v="Economía"/>
    <n v="6"/>
    <x v="14"/>
    <x v="3"/>
    <x v="1"/>
    <x v="6"/>
    <s v="Fecha"/>
    <s v="IP Fab Prod Químicos"/>
    <s v="Periodo 2014-2021 (mensual)"/>
    <s v="Índice"/>
    <s v="Instituto Nacional de Estadísticas (INE)"/>
    <x v="348"/>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28"/>
    <m/>
    <s v="#1774B9"/>
    <s v="140-0349"/>
    <n v="14200006"/>
    <s v="T-155"/>
    <s v="C-144"/>
    <s v="FI-143"/>
    <s v="M-186"/>
  </r>
  <r>
    <x v="349"/>
    <n v="140"/>
    <s v="Economía"/>
    <s v="Economía"/>
    <n v="8"/>
    <x v="14"/>
    <x v="3"/>
    <x v="1"/>
    <x v="8"/>
    <s v="Fecha"/>
    <s v="IP Fab Prod Químicos"/>
    <s v="Periodo 2014-2021 (mensual)"/>
    <s v="Índice"/>
    <s v="Instituto Nacional de Estadísticas (INE)"/>
    <x v="349"/>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9"/>
    <m/>
    <s v="#1774B9"/>
    <s v="140-0350"/>
    <n v="14200008"/>
    <s v="T-155"/>
    <s v="C-144"/>
    <s v="FI-143"/>
    <s v="M-186"/>
  </r>
  <r>
    <x v="350"/>
    <n v="140"/>
    <s v="Economía"/>
    <s v="Economía"/>
    <n v="0"/>
    <x v="14"/>
    <x v="3"/>
    <x v="0"/>
    <x v="0"/>
    <s v="Región"/>
    <s v="IP Fab Prod Farmacéuticos"/>
    <s v="Periodo 2014-2021 (mensual)"/>
    <s v="Índice"/>
    <s v="Instituto Nacional de Estadísticas (INE)"/>
    <x v="350"/>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0"/>
    <m/>
    <s v="#1774B9"/>
    <s v="140-0351"/>
    <n v="14100000"/>
    <s v="T-155"/>
    <s v="C-144"/>
    <s v="FI-141"/>
    <s v="M-187"/>
  </r>
  <r>
    <x v="351"/>
    <n v="140"/>
    <s v="Economía"/>
    <s v="Economía"/>
    <n v="0"/>
    <x v="14"/>
    <x v="3"/>
    <x v="0"/>
    <x v="0"/>
    <s v="Región"/>
    <s v="IP Fab Prod de Plástico"/>
    <s v="Periodo 2014-2021 (mensual)"/>
    <s v="Índice"/>
    <s v="Instituto Nacional de Estadísticas (INE)"/>
    <x v="35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1"/>
    <m/>
    <s v="#1774B9"/>
    <s v="140-0352"/>
    <n v="14100000"/>
    <s v="T-155"/>
    <s v="C-144"/>
    <s v="FI-141"/>
    <s v="M-188"/>
  </r>
  <r>
    <x v="352"/>
    <n v="140"/>
    <s v="Economía"/>
    <s v="Economía"/>
    <n v="5"/>
    <x v="14"/>
    <x v="3"/>
    <x v="1"/>
    <x v="5"/>
    <s v="Fecha"/>
    <s v="IP Fab Prod de Plástico"/>
    <s v="Periodo 2014-2021 (mensual)"/>
    <s v="Índice"/>
    <s v="Instituto Nacional de Estadísticas (INE)"/>
    <x v="35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32"/>
    <m/>
    <s v="#1774B9"/>
    <s v="140-0353"/>
    <n v="14200005"/>
    <s v="T-155"/>
    <s v="C-144"/>
    <s v="FI-143"/>
    <s v="M-188"/>
  </r>
  <r>
    <x v="353"/>
    <n v="140"/>
    <s v="Economía"/>
    <s v="Economía"/>
    <n v="8"/>
    <x v="14"/>
    <x v="3"/>
    <x v="1"/>
    <x v="8"/>
    <s v="Fecha"/>
    <s v="IP Fab Prod de Plástico"/>
    <s v="Periodo 2014-2021 (mensual)"/>
    <s v="Índice"/>
    <s v="Instituto Nacional de Estadísticas (INE)"/>
    <x v="353"/>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33"/>
    <m/>
    <s v="#1774B9"/>
    <s v="140-0354"/>
    <n v="14200008"/>
    <s v="T-155"/>
    <s v="C-144"/>
    <s v="FI-143"/>
    <s v="M-188"/>
  </r>
  <r>
    <x v="354"/>
    <n v="140"/>
    <s v="Economía"/>
    <s v="Economía"/>
    <n v="9"/>
    <x v="14"/>
    <x v="3"/>
    <x v="1"/>
    <x v="9"/>
    <s v="Fecha"/>
    <s v="IP Fab Prod de Plástico"/>
    <s v="Periodo 2014-2021 (mensual)"/>
    <s v="Índice"/>
    <s v="Instituto Nacional de Estadísticas (INE)"/>
    <x v="35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34"/>
    <m/>
    <s v="#1774B9"/>
    <s v="140-0355"/>
    <n v="14200009"/>
    <s v="T-155"/>
    <s v="C-144"/>
    <s v="FI-143"/>
    <s v="M-188"/>
  </r>
  <r>
    <x v="355"/>
    <n v="140"/>
    <s v="Economía"/>
    <s v="Economía"/>
    <n v="0"/>
    <x v="14"/>
    <x v="3"/>
    <x v="0"/>
    <x v="0"/>
    <s v="Región"/>
    <s v="IP Fab Prod Min No Metálicos"/>
    <s v="Periodo 2014-2021 (mensual)"/>
    <s v="Índice"/>
    <s v="Instituto Nacional de Estadísticas (INE)"/>
    <x v="35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5"/>
    <m/>
    <s v="#1774B9"/>
    <s v="140-0356"/>
    <n v="14100000"/>
    <s v="T-155"/>
    <s v="C-144"/>
    <s v="FI-141"/>
    <s v="M-189"/>
  </r>
  <r>
    <x v="356"/>
    <n v="140"/>
    <s v="Economía"/>
    <s v="Economía"/>
    <n v="5"/>
    <x v="14"/>
    <x v="3"/>
    <x v="1"/>
    <x v="5"/>
    <s v="Fecha"/>
    <s v="IP Fab Prod Min No Metálicos"/>
    <s v="Periodo 2014-2021 (mensual)"/>
    <s v="Índice"/>
    <s v="Instituto Nacional de Estadísticas (INE)"/>
    <x v="35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36"/>
    <m/>
    <s v="#1774B9"/>
    <s v="140-0357"/>
    <n v="14200005"/>
    <s v="T-155"/>
    <s v="C-144"/>
    <s v="FI-143"/>
    <s v="M-189"/>
  </r>
  <r>
    <x v="357"/>
    <n v="140"/>
    <s v="Economía"/>
    <s v="Economía"/>
    <n v="6"/>
    <x v="14"/>
    <x v="3"/>
    <x v="1"/>
    <x v="6"/>
    <s v="Fecha"/>
    <s v="IP Fab Prod Min No Metálicos"/>
    <s v="Periodo 2014-2021 (mensual)"/>
    <s v="Índice"/>
    <s v="Instituto Nacional de Estadísticas (INE)"/>
    <x v="357"/>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37"/>
    <m/>
    <s v="#1774B9"/>
    <s v="140-0358"/>
    <n v="14200006"/>
    <s v="T-155"/>
    <s v="C-144"/>
    <s v="FI-143"/>
    <s v="M-189"/>
  </r>
  <r>
    <x v="358"/>
    <n v="140"/>
    <s v="Economía"/>
    <s v="Economía"/>
    <n v="8"/>
    <x v="14"/>
    <x v="3"/>
    <x v="1"/>
    <x v="8"/>
    <s v="Fecha"/>
    <s v="IP Fab Prod Min No Metálicos"/>
    <s v="Periodo 2014-2021 (mensual)"/>
    <s v="Índice"/>
    <s v="Instituto Nacional de Estadísticas (INE)"/>
    <x v="358"/>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38"/>
    <m/>
    <s v="#1774B9"/>
    <s v="140-0359"/>
    <n v="14200008"/>
    <s v="T-155"/>
    <s v="C-144"/>
    <s v="FI-143"/>
    <s v="M-189"/>
  </r>
  <r>
    <x v="359"/>
    <n v="140"/>
    <s v="Economía"/>
    <s v="Economía"/>
    <n v="9"/>
    <x v="14"/>
    <x v="3"/>
    <x v="1"/>
    <x v="9"/>
    <s v="Fecha"/>
    <s v="IP Fab Prod Min No Metálicos"/>
    <s v="Periodo 2014-2021 (mensual)"/>
    <s v="Índice"/>
    <s v="Instituto Nacional de Estadísticas (INE)"/>
    <x v="35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39"/>
    <m/>
    <s v="#1774B9"/>
    <s v="140-0360"/>
    <n v="14200009"/>
    <s v="T-155"/>
    <s v="C-144"/>
    <s v="FI-143"/>
    <s v="M-189"/>
  </r>
  <r>
    <x v="360"/>
    <n v="140"/>
    <s v="Economía"/>
    <s v="Economía"/>
    <n v="14"/>
    <x v="14"/>
    <x v="3"/>
    <x v="1"/>
    <x v="14"/>
    <s v="Fecha"/>
    <s v="IP Fab Prod Min No Metálicos"/>
    <s v="Periodo 2014-2021 (mensual)"/>
    <s v="Índice"/>
    <s v="Instituto Nacional de Estadísticas (INE)"/>
    <x v="36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40"/>
    <m/>
    <s v="#1774B9"/>
    <s v="140-0361"/>
    <n v="14200014"/>
    <s v="T-155"/>
    <s v="C-144"/>
    <s v="FI-143"/>
    <s v="M-189"/>
  </r>
  <r>
    <x v="361"/>
    <n v="140"/>
    <s v="Economía"/>
    <s v="Economía"/>
    <n v="0"/>
    <x v="14"/>
    <x v="3"/>
    <x v="0"/>
    <x v="0"/>
    <s v="Región"/>
    <s v="IP Fab Prod Fab Metales Comunes"/>
    <s v="Periodo 2014-2021 (mensual)"/>
    <s v="Índice"/>
    <s v="Instituto Nacional de Estadísticas (INE)"/>
    <x v="36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1"/>
    <m/>
    <s v="#1774B9"/>
    <s v="140-0362"/>
    <n v="14100000"/>
    <s v="T-155"/>
    <s v="C-144"/>
    <s v="FI-141"/>
    <s v="M-190"/>
  </r>
  <r>
    <x v="362"/>
    <n v="140"/>
    <s v="Economía"/>
    <s v="Economía"/>
    <n v="0"/>
    <x v="14"/>
    <x v="3"/>
    <x v="0"/>
    <x v="0"/>
    <s v="Región"/>
    <s v="IP Fab Prod de Metal"/>
    <s v="Periodo 2014-2021 (mensual)"/>
    <s v="Índice"/>
    <s v="Instituto Nacional de Estadísticas (INE)"/>
    <x v="362"/>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2"/>
    <m/>
    <s v="#1774B9"/>
    <s v="140-0363"/>
    <n v="14100000"/>
    <s v="T-155"/>
    <s v="C-144"/>
    <s v="FI-141"/>
    <s v="M-191"/>
  </r>
  <r>
    <x v="363"/>
    <n v="140"/>
    <s v="Economía"/>
    <s v="Economía"/>
    <n v="5"/>
    <x v="14"/>
    <x v="3"/>
    <x v="1"/>
    <x v="5"/>
    <s v="Fecha"/>
    <s v="IP Fab Prod de Metal"/>
    <s v="Periodo 2014-2021 (mensual)"/>
    <s v="Índice"/>
    <s v="Instituto Nacional de Estadísticas (INE)"/>
    <x v="363"/>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43"/>
    <m/>
    <s v="#1774B9"/>
    <s v="140-0364"/>
    <n v="14200005"/>
    <s v="T-155"/>
    <s v="C-144"/>
    <s v="FI-143"/>
    <s v="M-191"/>
  </r>
  <r>
    <x v="364"/>
    <n v="140"/>
    <s v="Economía"/>
    <s v="Economía"/>
    <n v="8"/>
    <x v="14"/>
    <x v="3"/>
    <x v="1"/>
    <x v="8"/>
    <s v="Fecha"/>
    <s v="IP Fab Prod de Metal"/>
    <s v="Periodo 2014-2021 (mensual)"/>
    <s v="Índice"/>
    <s v="Instituto Nacional de Estadísticas (INE)"/>
    <x v="364"/>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44"/>
    <m/>
    <s v="#1774B9"/>
    <s v="140-0365"/>
    <n v="14200008"/>
    <s v="T-155"/>
    <s v="C-144"/>
    <s v="FI-143"/>
    <s v="M-191"/>
  </r>
  <r>
    <x v="365"/>
    <n v="140"/>
    <s v="Economía"/>
    <s v="Economía"/>
    <n v="0"/>
    <x v="14"/>
    <x v="3"/>
    <x v="0"/>
    <x v="0"/>
    <s v="Región"/>
    <s v="IP Fab Eq. Eléctrico"/>
    <s v="Periodo 2014-2021 (mensual)"/>
    <s v="Índice"/>
    <s v="Instituto Nacional de Estadísticas (INE)"/>
    <x v="36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5"/>
    <m/>
    <s v="#1774B9"/>
    <s v="140-0366"/>
    <n v="14100000"/>
    <s v="T-155"/>
    <s v="C-144"/>
    <s v="FI-141"/>
    <s v="M-192"/>
  </r>
  <r>
    <x v="366"/>
    <n v="140"/>
    <s v="Economía"/>
    <s v="Economía"/>
    <n v="5"/>
    <x v="14"/>
    <x v="3"/>
    <x v="1"/>
    <x v="5"/>
    <s v="Fecha"/>
    <s v="IP Fab Eq. Eléctrico"/>
    <s v="Periodo 2014-2021 (mensual)"/>
    <s v="Índice"/>
    <s v="Instituto Nacional de Estadísticas (INE)"/>
    <x v="36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46"/>
    <m/>
    <s v="#1774B9"/>
    <s v="140-0367"/>
    <n v="14200005"/>
    <s v="T-155"/>
    <s v="C-144"/>
    <s v="FI-143"/>
    <s v="M-192"/>
  </r>
  <r>
    <x v="367"/>
    <n v="140"/>
    <s v="Economía"/>
    <s v="Economía"/>
    <n v="9"/>
    <x v="14"/>
    <x v="3"/>
    <x v="1"/>
    <x v="9"/>
    <s v="Fecha"/>
    <s v="IP Fab Eq. Eléctrico"/>
    <s v="Periodo 2014-2021 (mensual)"/>
    <s v="Índice"/>
    <s v="Instituto Nacional de Estadísticas (INE)"/>
    <x v="36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47"/>
    <m/>
    <s v="#1774B9"/>
    <s v="140-0368"/>
    <n v="14200009"/>
    <s v="T-155"/>
    <s v="C-144"/>
    <s v="FI-143"/>
    <s v="M-192"/>
  </r>
  <r>
    <x v="368"/>
    <n v="140"/>
    <s v="Economía"/>
    <s v="Economía"/>
    <n v="0"/>
    <x v="14"/>
    <x v="3"/>
    <x v="0"/>
    <x v="0"/>
    <s v="Región"/>
    <s v="IP Fab Maq y Equipo"/>
    <s v="Periodo 2014-2021 (mensual)"/>
    <s v="Índice"/>
    <s v="Instituto Nacional de Estadísticas (INE)"/>
    <x v="368"/>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8"/>
    <m/>
    <s v="#1774B9"/>
    <s v="140-0369"/>
    <n v="14100000"/>
    <s v="T-155"/>
    <s v="C-144"/>
    <s v="FI-141"/>
    <s v="M-193"/>
  </r>
  <r>
    <x v="369"/>
    <n v="140"/>
    <s v="Economía"/>
    <s v="Economía"/>
    <n v="0"/>
    <x v="14"/>
    <x v="3"/>
    <x v="0"/>
    <x v="0"/>
    <s v="Región"/>
    <s v="IP Fab Vehículos Automotores"/>
    <s v="Periodo 2014-2021 (mensual)"/>
    <s v="Índice"/>
    <s v="Instituto Nacional de Estadísticas (INE)"/>
    <x v="369"/>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9"/>
    <m/>
    <s v="#1774B9"/>
    <s v="140-0370"/>
    <n v="14100000"/>
    <s v="T-155"/>
    <s v="C-144"/>
    <s v="FI-141"/>
    <s v="M-194"/>
  </r>
  <r>
    <x v="370"/>
    <n v="140"/>
    <s v="Economía"/>
    <s v="Economía"/>
    <n v="0"/>
    <x v="14"/>
    <x v="3"/>
    <x v="0"/>
    <x v="0"/>
    <s v="Región"/>
    <s v="IP Fab Eq. Transporte"/>
    <s v="Periodo 2014-2021 (mensual)"/>
    <s v="Índice"/>
    <s v="Instituto Nacional de Estadísticas (INE)"/>
    <x v="370"/>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50"/>
    <m/>
    <s v="#1774B9"/>
    <s v="140-0371"/>
    <n v="14100000"/>
    <s v="T-155"/>
    <s v="C-144"/>
    <s v="FI-141"/>
    <s v="M-195"/>
  </r>
  <r>
    <x v="371"/>
    <n v="140"/>
    <s v="Economía"/>
    <s v="Economía"/>
    <n v="8"/>
    <x v="14"/>
    <x v="3"/>
    <x v="1"/>
    <x v="8"/>
    <s v="Fecha"/>
    <s v="IP Fab Eq. Transporte"/>
    <s v="Periodo 2014-2021 (mensual)"/>
    <s v="Índice"/>
    <s v="Instituto Nacional de Estadísticas (INE)"/>
    <x v="371"/>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51"/>
    <m/>
    <s v="#1774B9"/>
    <s v="140-0372"/>
    <n v="14200008"/>
    <s v="T-155"/>
    <s v="C-144"/>
    <s v="FI-143"/>
    <s v="M-195"/>
  </r>
  <r>
    <x v="372"/>
    <n v="140"/>
    <s v="Economía"/>
    <s v="Economía"/>
    <n v="14"/>
    <x v="14"/>
    <x v="3"/>
    <x v="1"/>
    <x v="14"/>
    <s v="Fecha"/>
    <s v="IP Fab Eq. Transporte"/>
    <s v="Periodo 2014-2021 (mensual)"/>
    <s v="Índice"/>
    <s v="Instituto Nacional de Estadísticas (INE)"/>
    <x v="372"/>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52"/>
    <m/>
    <s v="#1774B9"/>
    <s v="140-0373"/>
    <n v="14200014"/>
    <s v="T-155"/>
    <s v="C-144"/>
    <s v="FI-143"/>
    <s v="M-195"/>
  </r>
  <r>
    <x v="373"/>
    <n v="140"/>
    <s v="Economía"/>
    <s v="Economía"/>
    <n v="0"/>
    <x v="14"/>
    <x v="3"/>
    <x v="0"/>
    <x v="0"/>
    <s v="Región"/>
    <s v="IP Fab Muebles"/>
    <s v="Periodo 2014-2021 (mensual)"/>
    <s v="Índice"/>
    <s v="Instituto Nacional de Estadísticas (INE)"/>
    <x v="373"/>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53"/>
    <m/>
    <s v="#1774B9"/>
    <s v="140-0374"/>
    <n v="14100000"/>
    <s v="T-155"/>
    <s v="C-144"/>
    <s v="FI-141"/>
    <s v="M-196"/>
  </r>
  <r>
    <x v="374"/>
    <n v="140"/>
    <s v="Economía"/>
    <s v="Economía"/>
    <n v="5"/>
    <x v="14"/>
    <x v="3"/>
    <x v="1"/>
    <x v="5"/>
    <s v="Fecha"/>
    <s v="IP Fab Muebles"/>
    <s v="Periodo 2014-2021 (mensual)"/>
    <s v="Índice"/>
    <s v="Instituto Nacional de Estadísticas (INE)"/>
    <x v="374"/>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54"/>
    <m/>
    <s v="#1774B9"/>
    <s v="140-0375"/>
    <n v="14200005"/>
    <s v="T-155"/>
    <s v="C-144"/>
    <s v="FI-143"/>
    <s v="M-196"/>
  </r>
  <r>
    <x v="375"/>
    <n v="140"/>
    <s v="Economía"/>
    <s v="Economía"/>
    <n v="9"/>
    <x v="14"/>
    <x v="3"/>
    <x v="1"/>
    <x v="9"/>
    <s v="Fecha"/>
    <s v="IP Fab Muebles"/>
    <s v="Periodo 2014-2021 (mensual)"/>
    <s v="Índice"/>
    <s v="Instituto Nacional de Estadísticas (INE)"/>
    <x v="37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55"/>
    <m/>
    <s v="#1774B9"/>
    <s v="140-0376"/>
    <n v="14200009"/>
    <s v="T-155"/>
    <s v="C-144"/>
    <s v="FI-143"/>
    <s v="M-196"/>
  </r>
  <r>
    <x v="376"/>
    <n v="140"/>
    <s v="Economía"/>
    <s v="Economía"/>
    <n v="0"/>
    <x v="15"/>
    <x v="3"/>
    <x v="0"/>
    <x v="0"/>
    <s v="Región"/>
    <s v="Producción de Queso"/>
    <s v="Periodo 2014-2021 (mensual)"/>
    <s v="kilógramos (kg)"/>
    <s v="Instituto Nacional de Estadísticas (INE)"/>
    <x v="376"/>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6"/>
    <m/>
    <s v="#1774B9"/>
    <s v="140-0377"/>
    <n v="14100000"/>
    <s v="T-156"/>
    <s v="C-144"/>
    <s v="FI-141"/>
    <s v="M-197"/>
  </r>
  <r>
    <x v="377"/>
    <n v="140"/>
    <s v="Economía"/>
    <s v="Economía"/>
    <n v="0"/>
    <x v="15"/>
    <x v="3"/>
    <x v="0"/>
    <x v="0"/>
    <s v="Región"/>
    <s v="Producción de Queso Fresco"/>
    <s v="Periodo 2014-2021 (mensual)"/>
    <s v="kilógramos (kg)"/>
    <s v="Instituto Nacional de Estadísticas (INE)"/>
    <x v="377"/>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7"/>
    <m/>
    <s v="#1774B9"/>
    <s v="140-0378"/>
    <n v="14100000"/>
    <s v="T-156"/>
    <s v="C-144"/>
    <s v="FI-141"/>
    <s v="M-198"/>
  </r>
  <r>
    <x v="378"/>
    <n v="140"/>
    <s v="Economía"/>
    <s v="Economía"/>
    <n v="0"/>
    <x v="15"/>
    <x v="3"/>
    <x v="0"/>
    <x v="0"/>
    <s v="Región"/>
    <s v="Producción de Mantequilla"/>
    <s v="Periodo 2014-2021 (mensual)"/>
    <s v="kilógramos (kg)"/>
    <s v="Instituto Nacional de Estadísticas (INE)"/>
    <x v="378"/>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8"/>
    <m/>
    <s v="#1774B9"/>
    <s v="140-0379"/>
    <n v="14100000"/>
    <s v="T-156"/>
    <s v="C-144"/>
    <s v="FI-141"/>
    <s v="M-199"/>
  </r>
  <r>
    <x v="379"/>
    <n v="140"/>
    <s v="Economía"/>
    <s v="Economía"/>
    <n v="0"/>
    <x v="15"/>
    <x v="3"/>
    <x v="0"/>
    <x v="0"/>
    <s v="Región"/>
    <s v="Producción de Yodo"/>
    <s v="Periodo 2014-2021 (mensual)"/>
    <s v="kilógramos (kg)"/>
    <s v="Instituto Nacional de Estadísticas (INE)"/>
    <x v="379"/>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9"/>
    <m/>
    <s v="#1774B9"/>
    <s v="140-0380"/>
    <n v="14100000"/>
    <s v="T-156"/>
    <s v="C-144"/>
    <s v="FI-141"/>
    <s v="M-200"/>
  </r>
  <r>
    <x v="380"/>
    <n v="140"/>
    <s v="Economía"/>
    <s v="Economía"/>
    <n v="0"/>
    <x v="15"/>
    <x v="3"/>
    <x v="0"/>
    <x v="0"/>
    <s v="Región"/>
    <s v="Molienda de Trigo"/>
    <s v="Periodo 2014-2021 (mensual)"/>
    <s v="toneladas (t)"/>
    <s v="Instituto Nacional de Estadísticas (INE)"/>
    <x v="380"/>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360"/>
    <m/>
    <s v="#1774B9"/>
    <s v="140-0381"/>
    <n v="14100000"/>
    <s v="T-156"/>
    <s v="C-144"/>
    <s v="FI-141"/>
    <s v="M-201"/>
  </r>
  <r>
    <x v="381"/>
    <n v="140"/>
    <s v="Economía"/>
    <s v="Economía"/>
    <n v="5"/>
    <x v="15"/>
    <x v="3"/>
    <x v="1"/>
    <x v="5"/>
    <s v="Fecha"/>
    <s v="Molienda de Trigo"/>
    <s v="Periodo 2014-2021 (mensual)"/>
    <s v="toneladas (t)"/>
    <s v="Instituto Nacional de Estadísticas (INE)"/>
    <x v="381"/>
    <s v="La gráfica muestra la variación mensual del número de viviendas autorizadas para construcción de obras nuevas y ampliaciones para la Región de Valparaíso, durante el Periodo 2014-2021 (mensual) de acuerdo a datos recopilados por el Instituto Nacional de Estadísticas (INE)- toneladas (t)"/>
    <s v="Gráfico Evolución"/>
    <m/>
    <x v="361"/>
    <m/>
    <s v="#1774B9"/>
    <s v="140-0382"/>
    <n v="14200005"/>
    <s v="T-156"/>
    <s v="C-144"/>
    <s v="FI-143"/>
    <s v="M-201"/>
  </r>
  <r>
    <x v="382"/>
    <n v="140"/>
    <s v="Economía"/>
    <s v="Economía"/>
    <n v="6"/>
    <x v="15"/>
    <x v="3"/>
    <x v="1"/>
    <x v="6"/>
    <s v="Fecha"/>
    <s v="Molienda de Trigo"/>
    <s v="Periodo 2014-2021 (mensual)"/>
    <s v="toneladas (t)"/>
    <s v="Instituto Nacional de Estadísticas (INE)"/>
    <x v="382"/>
    <s v="La gráfica muestra la variación mensual del número de viviendas autorizadas para construcción de obras nuevas y ampliaciones para la Región de O'Higgins, durante el Periodo 2014-2021 (mensual) de acuerdo a datos recopilados por el Instituto Nacional de Estadísticas (INE)- toneladas (t)"/>
    <s v="Gráfico Evolución"/>
    <m/>
    <x v="362"/>
    <m/>
    <s v="#1774B9"/>
    <s v="140-0383"/>
    <n v="14200006"/>
    <s v="T-156"/>
    <s v="C-144"/>
    <s v="FI-143"/>
    <s v="M-201"/>
  </r>
  <r>
    <x v="383"/>
    <n v="140"/>
    <s v="Economía"/>
    <s v="Economía"/>
    <n v="8"/>
    <x v="15"/>
    <x v="3"/>
    <x v="1"/>
    <x v="8"/>
    <s v="Fecha"/>
    <s v="Molienda de Trigo"/>
    <s v="Periodo 2014-2021 (mensual)"/>
    <s v="toneladas (t)"/>
    <s v="Instituto Nacional de Estadísticas (INE)"/>
    <x v="383"/>
    <s v="La gráfica muestra la variación mensual del número de viviendas autorizadas para construcción de obras nuevas y ampliaciones para la Región del Biobío, durante el Periodo 2014-2021 (mensual) de acuerdo a datos recopilados por el Instituto Nacional de Estadísticas (INE)- toneladas (t)"/>
    <s v="Gráfico Evolución"/>
    <m/>
    <x v="363"/>
    <m/>
    <s v="#1774B9"/>
    <s v="140-0384"/>
    <n v="14200008"/>
    <s v="T-156"/>
    <s v="C-144"/>
    <s v="FI-143"/>
    <s v="M-201"/>
  </r>
  <r>
    <x v="384"/>
    <n v="140"/>
    <s v="Economía"/>
    <s v="Economía"/>
    <n v="9"/>
    <x v="15"/>
    <x v="3"/>
    <x v="1"/>
    <x v="9"/>
    <s v="Fecha"/>
    <s v="Molienda de Trigo"/>
    <s v="Periodo 2014-2021 (mensual)"/>
    <s v="toneladas (t)"/>
    <s v="Instituto Nacional de Estadísticas (INE)"/>
    <x v="38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toneladas (t)"/>
    <s v="Gráfico Evolución"/>
    <m/>
    <x v="364"/>
    <m/>
    <s v="#1774B9"/>
    <s v="140-0385"/>
    <n v="14200009"/>
    <s v="T-156"/>
    <s v="C-144"/>
    <s v="FI-143"/>
    <s v="M-201"/>
  </r>
  <r>
    <x v="385"/>
    <n v="140"/>
    <s v="Economía"/>
    <s v="Economía"/>
    <n v="13"/>
    <x v="15"/>
    <x v="3"/>
    <x v="1"/>
    <x v="13"/>
    <s v="Fecha"/>
    <s v="Molienda de Trigo"/>
    <s v="Periodo 2014-2021 (mensual)"/>
    <s v="toneladas (t)"/>
    <s v="Instituto Nacional de Estadísticas (INE)"/>
    <x v="385"/>
    <s v="La gráfica muestra la variación mensual del número de viviendas autorizadas para construcción de obras nuevas y ampliaciones para la Región Metropolitana, durante el Periodo 2014-2021 (mensual) de acuerdo a datos recopilados por el Instituto Nacional de Estadísticas (INE)- toneladas (t)"/>
    <s v="Gráfico Evolución"/>
    <m/>
    <x v="365"/>
    <m/>
    <s v="#1774B9"/>
    <s v="140-0386"/>
    <n v="14200013"/>
    <s v="T-156"/>
    <s v="C-144"/>
    <s v="FI-143"/>
    <s v="M-201"/>
  </r>
  <r>
    <x v="386"/>
    <n v="140"/>
    <s v="Economía"/>
    <s v="Economía"/>
    <n v="16"/>
    <x v="15"/>
    <x v="3"/>
    <x v="1"/>
    <x v="16"/>
    <s v="Fecha"/>
    <s v="Molienda de Trigo"/>
    <s v="Periodo 2014-2021 (mensual)"/>
    <s v="toneladas (t)"/>
    <s v="Instituto Nacional de Estadísticas (INE)"/>
    <x v="386"/>
    <s v="La gráfica muestra la variación mensual del número de viviendas autorizadas para construcción de obras nuevas y ampliaciones para la Región de Ñuble, durante el Periodo 2014-2021 (mensual) de acuerdo a datos recopilados por el Instituto Nacional de Estadísticas (INE)- toneladas (t)"/>
    <s v="Gráfico Evolución"/>
    <m/>
    <x v="366"/>
    <m/>
    <s v="#1774B9"/>
    <s v="140-0387"/>
    <n v="14200016"/>
    <s v="T-156"/>
    <s v="C-144"/>
    <s v="FI-143"/>
    <s v="M-201"/>
  </r>
  <r>
    <x v="387"/>
    <n v="140"/>
    <s v="Economía"/>
    <s v="Economía"/>
    <n v="0"/>
    <x v="16"/>
    <x v="4"/>
    <x v="0"/>
    <x v="0"/>
    <s v="Región"/>
    <s v="Índice de Ventas de Supermercados"/>
    <s v="Periodo 2014-2021 (mensual)"/>
    <s v="Índice"/>
    <s v="Instituto Nacional de Estadísticas (INE)"/>
    <x v="387"/>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67"/>
    <m/>
    <s v="#1774B9"/>
    <s v="140-0388"/>
    <n v="14100000"/>
    <s v="T-157"/>
    <s v="C-145"/>
    <s v="FI-141"/>
    <s v="M-202"/>
  </r>
  <r>
    <x v="388"/>
    <n v="140"/>
    <s v="Economía"/>
    <s v="Economía"/>
    <n v="1"/>
    <x v="16"/>
    <x v="4"/>
    <x v="1"/>
    <x v="1"/>
    <s v="Fecha"/>
    <s v="Índice de Ventas de Supermercados"/>
    <s v="Periodo 2014-2021 (mensual)"/>
    <s v="Índice"/>
    <s v="Instituto Nacional de Estadísticas (INE)"/>
    <x v="388"/>
    <s v="La gráfica muestra la variación mensual del número de viviendas autorizadas para construcción de obras nuevas y ampliaciones para la Región de Tarapacá, durante el Periodo 2014-2021 (mensual) de acuerdo a datos recopilados por el Instituto Nacional de Estadísticas (INE)- Índice"/>
    <s v="Gráfico Evolución"/>
    <m/>
    <x v="368"/>
    <m/>
    <s v="#1774B9"/>
    <s v="140-0389"/>
    <n v="14200001"/>
    <s v="T-157"/>
    <s v="C-145"/>
    <s v="FI-143"/>
    <s v="M-202"/>
  </r>
  <r>
    <x v="389"/>
    <n v="140"/>
    <s v="Economía"/>
    <s v="Economía"/>
    <n v="2"/>
    <x v="16"/>
    <x v="4"/>
    <x v="1"/>
    <x v="2"/>
    <s v="Fecha"/>
    <s v="Índice de Ventas de Supermercados"/>
    <s v="Periodo 2014-2021 (mensual)"/>
    <s v="Índice"/>
    <s v="Instituto Nacional de Estadísticas (INE)"/>
    <x v="389"/>
    <s v="La gráfica muestra la variación mensual del número de viviendas autorizadas para construcción de obras nuevas y ampliaciones para la Región de Antofagasta, durante el Periodo 2014-2021 (mensual) de acuerdo a datos recopilados por el Instituto Nacional de Estadísticas (INE)- Índice"/>
    <s v="Gráfico Evolución"/>
    <m/>
    <x v="369"/>
    <m/>
    <s v="#1774B9"/>
    <s v="140-0390"/>
    <n v="14200002"/>
    <s v="T-157"/>
    <s v="C-145"/>
    <s v="FI-143"/>
    <s v="M-202"/>
  </r>
  <r>
    <x v="390"/>
    <n v="140"/>
    <s v="Economía"/>
    <s v="Economía"/>
    <n v="3"/>
    <x v="16"/>
    <x v="4"/>
    <x v="1"/>
    <x v="3"/>
    <s v="Fecha"/>
    <s v="Índice de Ventas de Supermercados"/>
    <s v="Periodo 2014-2021 (mensual)"/>
    <s v="Índice"/>
    <s v="Instituto Nacional de Estadísticas (INE)"/>
    <x v="390"/>
    <s v="La gráfica muestra la variación mensual del número de viviendas autorizadas para construcción de obras nuevas y ampliaciones para la Región de Atacama, durante el Periodo 2014-2021 (mensual) de acuerdo a datos recopilados por el Instituto Nacional de Estadísticas (INE)- Índice"/>
    <s v="Gráfico Evolución"/>
    <m/>
    <x v="370"/>
    <m/>
    <s v="#1774B9"/>
    <s v="140-0391"/>
    <n v="14200003"/>
    <s v="T-157"/>
    <s v="C-145"/>
    <s v="FI-143"/>
    <s v="M-202"/>
  </r>
  <r>
    <x v="391"/>
    <n v="140"/>
    <s v="Economía"/>
    <s v="Economía"/>
    <n v="4"/>
    <x v="16"/>
    <x v="4"/>
    <x v="1"/>
    <x v="4"/>
    <s v="Fecha"/>
    <s v="Índice de Ventas de Supermercados"/>
    <s v="Periodo 2014-2021 (mensual)"/>
    <s v="Índice"/>
    <s v="Instituto Nacional de Estadísticas (INE)"/>
    <x v="391"/>
    <s v="La gráfica muestra la variación mensual del número de viviendas autorizadas para construcción de obras nuevas y ampliaciones para la Región de Coquimbo, durante el Periodo 2014-2021 (mensual) de acuerdo a datos recopilados por el Instituto Nacional de Estadísticas (INE)- Índice"/>
    <s v="Gráfico Evolución"/>
    <m/>
    <x v="371"/>
    <m/>
    <s v="#1774B9"/>
    <s v="140-0392"/>
    <n v="14200004"/>
    <s v="T-157"/>
    <s v="C-145"/>
    <s v="FI-143"/>
    <s v="M-202"/>
  </r>
  <r>
    <x v="392"/>
    <n v="140"/>
    <s v="Economía"/>
    <s v="Economía"/>
    <n v="5"/>
    <x v="16"/>
    <x v="4"/>
    <x v="1"/>
    <x v="5"/>
    <s v="Fecha"/>
    <s v="Índice de Ventas de Supermercados"/>
    <s v="Periodo 2014-2021 (mensual)"/>
    <s v="Índice"/>
    <s v="Instituto Nacional de Estadísticas (INE)"/>
    <x v="39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72"/>
    <m/>
    <s v="#1774B9"/>
    <s v="140-0393"/>
    <n v="14200005"/>
    <s v="T-157"/>
    <s v="C-145"/>
    <s v="FI-143"/>
    <s v="M-202"/>
  </r>
  <r>
    <x v="393"/>
    <n v="140"/>
    <s v="Economía"/>
    <s v="Economía"/>
    <n v="6"/>
    <x v="16"/>
    <x v="4"/>
    <x v="1"/>
    <x v="6"/>
    <s v="Fecha"/>
    <s v="Índice de Ventas de Supermercados"/>
    <s v="Periodo 2014-2021 (mensual)"/>
    <s v="Índice"/>
    <s v="Instituto Nacional de Estadísticas (INE)"/>
    <x v="39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73"/>
    <m/>
    <s v="#1774B9"/>
    <s v="140-0394"/>
    <n v="14200006"/>
    <s v="T-157"/>
    <s v="C-145"/>
    <s v="FI-143"/>
    <s v="M-202"/>
  </r>
  <r>
    <x v="394"/>
    <n v="140"/>
    <s v="Economía"/>
    <s v="Economía"/>
    <n v="7"/>
    <x v="16"/>
    <x v="4"/>
    <x v="1"/>
    <x v="7"/>
    <s v="Fecha"/>
    <s v="Índice de Ventas de Supermercados"/>
    <s v="Periodo 2014-2021 (mensual)"/>
    <s v="Índice"/>
    <s v="Instituto Nacional de Estadísticas (INE)"/>
    <x v="394"/>
    <s v="La gráfica muestra la variación mensual del número de viviendas autorizadas para construcción de obras nuevas y ampliaciones para la Región de Maule, durante el Periodo 2014-2021 (mensual) de acuerdo a datos recopilados por el Instituto Nacional de Estadísticas (INE)- Índice"/>
    <s v="Gráfico Evolución"/>
    <m/>
    <x v="374"/>
    <m/>
    <s v="#1774B9"/>
    <s v="140-0395"/>
    <n v="14200007"/>
    <s v="T-157"/>
    <s v="C-145"/>
    <s v="FI-143"/>
    <s v="M-202"/>
  </r>
  <r>
    <x v="395"/>
    <n v="140"/>
    <s v="Economía"/>
    <s v="Economía"/>
    <n v="8"/>
    <x v="16"/>
    <x v="4"/>
    <x v="1"/>
    <x v="8"/>
    <s v="Fecha"/>
    <s v="Índice de Ventas de Supermercados"/>
    <s v="Periodo 2014-2021 (mensual)"/>
    <s v="Índice"/>
    <s v="Instituto Nacional de Estadísticas (INE)"/>
    <x v="39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75"/>
    <m/>
    <s v="#1774B9"/>
    <s v="140-0396"/>
    <n v="14200008"/>
    <s v="T-157"/>
    <s v="C-145"/>
    <s v="FI-143"/>
    <s v="M-202"/>
  </r>
  <r>
    <x v="396"/>
    <n v="140"/>
    <s v="Economía"/>
    <s v="Economía"/>
    <n v="9"/>
    <x v="16"/>
    <x v="4"/>
    <x v="1"/>
    <x v="9"/>
    <s v="Fecha"/>
    <s v="Índice de Ventas de Supermercados"/>
    <s v="Periodo 2014-2021 (mensual)"/>
    <s v="Índice"/>
    <s v="Instituto Nacional de Estadísticas (INE)"/>
    <x v="39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76"/>
    <n v="100200300"/>
    <s v="#1774B9"/>
    <s v="140-0397"/>
    <n v="14200009"/>
    <s v="T-157"/>
    <s v="C-145"/>
    <s v="FI-143"/>
    <s v="M-202"/>
  </r>
  <r>
    <x v="397"/>
    <n v="140"/>
    <s v="Economía"/>
    <s v="Economía"/>
    <n v="10"/>
    <x v="16"/>
    <x v="4"/>
    <x v="1"/>
    <x v="10"/>
    <s v="Fecha"/>
    <s v="Índice de Ventas de Supermercados"/>
    <s v="Periodo 2014-2021 (mensual)"/>
    <s v="Índice"/>
    <s v="Instituto Nacional de Estadísticas (INE)"/>
    <x v="397"/>
    <s v="La gráfica muestra la variación mensual del número de viviendas autorizadas para construcción de obras nuevas y ampliaciones para la Región de Los Lagos, durante el Periodo 2014-2021 (mensual) de acuerdo a datos recopilados por el Instituto Nacional de Estadísticas (INE)- Índice"/>
    <s v="Gráfico Evolución"/>
    <m/>
    <x v="377"/>
    <n v="100200301"/>
    <s v="#1774B9"/>
    <s v="140-0398"/>
    <n v="14200010"/>
    <s v="T-157"/>
    <s v="C-145"/>
    <s v="FI-143"/>
    <s v="M-202"/>
  </r>
  <r>
    <x v="398"/>
    <n v="140"/>
    <s v="Economía"/>
    <s v="Economía"/>
    <n v="11"/>
    <x v="16"/>
    <x v="4"/>
    <x v="1"/>
    <x v="11"/>
    <s v="Fecha"/>
    <s v="Índice de Ventas de Supermercados"/>
    <s v="Periodo 2014-2021 (mensual)"/>
    <s v="Índice"/>
    <s v="Instituto Nacional de Estadísticas (INE)"/>
    <x v="398"/>
    <s v="La gráfica muestra la variación mensual del número de viviendas autorizadas para construcción de obras nuevas y ampliaciones para la Región de Aysén, durante el Periodo 2014-2021 (mensual) de acuerdo a datos recopilados por el Instituto Nacional de Estadísticas (INE)- Índice"/>
    <s v="Gráfico Evolución"/>
    <m/>
    <x v="378"/>
    <n v="100200302"/>
    <s v="#1774B9"/>
    <s v="140-0399"/>
    <n v="14200011"/>
    <s v="T-157"/>
    <s v="C-145"/>
    <s v="FI-143"/>
    <s v="M-202"/>
  </r>
  <r>
    <x v="399"/>
    <n v="140"/>
    <s v="Economía"/>
    <s v="Economía"/>
    <n v="12"/>
    <x v="16"/>
    <x v="4"/>
    <x v="1"/>
    <x v="12"/>
    <s v="Fecha"/>
    <s v="Índice de Ventas de Supermercados"/>
    <s v="Periodo 2014-2021 (mensual)"/>
    <s v="Índice"/>
    <s v="Instituto Nacional de Estadísticas (INE)"/>
    <x v="399"/>
    <s v="La gráfica muestra la variación mensual del número de viviendas autorizadas para construcción de obras nuevas y ampliaciones para la Región de Magallanes, durante el Periodo 2014-2021 (mensual) de acuerdo a datos recopilados por el Instituto Nacional de Estadísticas (INE)- Índice"/>
    <s v="Gráfico Evolución"/>
    <m/>
    <x v="379"/>
    <m/>
    <s v="#1774B9"/>
    <s v="140-0400"/>
    <n v="14200012"/>
    <s v="T-157"/>
    <s v="C-145"/>
    <s v="FI-143"/>
    <s v="M-202"/>
  </r>
  <r>
    <x v="400"/>
    <n v="140"/>
    <s v="Economía"/>
    <s v="Economía"/>
    <n v="13"/>
    <x v="16"/>
    <x v="4"/>
    <x v="1"/>
    <x v="13"/>
    <s v="Fecha"/>
    <s v="Índice de Ventas de Supermercados"/>
    <s v="Periodo 2014-2021 (mensual)"/>
    <s v="Índice"/>
    <s v="Instituto Nacional de Estadísticas (INE)"/>
    <x v="400"/>
    <s v="La gráfica muestra la variación mensual del número de viviendas autorizadas para construcción de obras nuevas y ampliaciones para la Región Metropolitana, durante el Periodo 2014-2021 (mensual) de acuerdo a datos recopilados por el Instituto Nacional de Estadísticas (INE)- Índice"/>
    <s v="Gráfico Evolución"/>
    <m/>
    <x v="380"/>
    <m/>
    <s v="#1774B9"/>
    <s v="140-0401"/>
    <n v="14200013"/>
    <s v="T-157"/>
    <s v="C-145"/>
    <s v="FI-143"/>
    <s v="M-202"/>
  </r>
  <r>
    <x v="401"/>
    <n v="140"/>
    <s v="Economía"/>
    <s v="Economía"/>
    <n v="14"/>
    <x v="16"/>
    <x v="4"/>
    <x v="1"/>
    <x v="14"/>
    <s v="Fecha"/>
    <s v="Índice de Ventas de Supermercados"/>
    <s v="Periodo 2014-2021 (mensual)"/>
    <s v="Índice"/>
    <s v="Instituto Nacional de Estadísticas (INE)"/>
    <x v="401"/>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81"/>
    <m/>
    <s v="#1774B9"/>
    <s v="140-0402"/>
    <n v="14200014"/>
    <s v="T-157"/>
    <s v="C-145"/>
    <s v="FI-143"/>
    <s v="M-202"/>
  </r>
  <r>
    <x v="402"/>
    <n v="140"/>
    <s v="Economía"/>
    <s v="Economía"/>
    <n v="15"/>
    <x v="16"/>
    <x v="4"/>
    <x v="1"/>
    <x v="15"/>
    <s v="Fecha"/>
    <s v="Índice de Ventas de Supermercados"/>
    <s v="Periodo 2014-2021 (mensual)"/>
    <s v="Índice"/>
    <s v="Instituto Nacional de Estadísticas (INE)"/>
    <x v="40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Índice"/>
    <s v="Gráfico Evolución"/>
    <m/>
    <x v="382"/>
    <m/>
    <s v="#1774B9"/>
    <s v="140-0403"/>
    <n v="14200015"/>
    <s v="T-157"/>
    <s v="C-145"/>
    <s v="FI-143"/>
    <s v="M-202"/>
  </r>
  <r>
    <x v="403"/>
    <n v="140"/>
    <s v="Economía"/>
    <s v="Economía"/>
    <n v="16"/>
    <x v="16"/>
    <x v="4"/>
    <x v="1"/>
    <x v="16"/>
    <s v="Fecha"/>
    <s v="Índice de Ventas de Supermercados"/>
    <s v="Periodo 2014-2021 (mensual)"/>
    <s v="Índice"/>
    <s v="Instituto Nacional de Estadísticas (INE)"/>
    <x v="403"/>
    <s v="La gráfica muestra la variación mensual del número de viviendas autorizadas para construcción de obras nuevas y ampliaciones para la Región de Ñuble, durante el Periodo 2014-2021 (mensual) de acuerdo a datos recopilados por el Instituto Nacional de Estadísticas (INE)- Índice"/>
    <s v="Gráfico Evolución"/>
    <m/>
    <x v="383"/>
    <m/>
    <s v="#1774B9"/>
    <s v="140-0404"/>
    <n v="14200016"/>
    <s v="T-157"/>
    <s v="C-145"/>
    <s v="FI-143"/>
    <s v="M-202"/>
  </r>
  <r>
    <x v="404"/>
    <n v="140"/>
    <s v="Economía"/>
    <s v="Economía"/>
    <n v="0"/>
    <x v="16"/>
    <x v="4"/>
    <x v="0"/>
    <x v="0"/>
    <s v="Región"/>
    <s v="Ventas de Supermercados"/>
    <s v="Periodo 2014-2021 (mensual)"/>
    <s v="millones de pesos (MM CLP)"/>
    <s v="Instituto Nacional de Estadísticas (INE)"/>
    <x v="404"/>
    <s v="Se muestra la variación mensual del número de viviendas autorizadas para construcción de obras nuevas y ampliaciones a escala nacional -Chile- durante el Periodo 2014-2021 (mensual) de acuerdo a datos recopilados por el Instituto Nacional de Estadísticas (INE)- millones de pesos (MM CLP)"/>
    <s v="Gráfico Evolución"/>
    <m/>
    <x v="384"/>
    <m/>
    <s v="#1774B9"/>
    <s v="140-0405"/>
    <n v="14100000"/>
    <s v="T-157"/>
    <s v="C-145"/>
    <s v="FI-141"/>
    <s v="M-203"/>
  </r>
  <r>
    <x v="405"/>
    <n v="140"/>
    <s v="Economía"/>
    <s v="Economía"/>
    <n v="1"/>
    <x v="16"/>
    <x v="4"/>
    <x v="1"/>
    <x v="1"/>
    <s v="Fecha"/>
    <s v="Ventas de Supermercados"/>
    <s v="Periodo 2014-2021 (mensual)"/>
    <s v="millones de pesos (MM CLP)"/>
    <s v="Instituto Nacional de Estadísticas (INE)"/>
    <x v="405"/>
    <s v="La gráfica muestra la variación mensual del número de viviendas autorizadas para construcción de obras nuevas y ampliaciones para la Región de Tarapacá, durante el Periodo 2014-2021 (mensual) de acuerdo a datos recopilados por el Instituto Nacional de Estadísticas (INE)- millones de pesos (MM CLP)"/>
    <s v="Gráfico Evolución"/>
    <m/>
    <x v="385"/>
    <m/>
    <s v="#1774B9"/>
    <s v="140-0406"/>
    <n v="14200001"/>
    <s v="T-157"/>
    <s v="C-145"/>
    <s v="FI-143"/>
    <s v="M-203"/>
  </r>
  <r>
    <x v="406"/>
    <n v="140"/>
    <s v="Economía"/>
    <s v="Economía"/>
    <n v="2"/>
    <x v="16"/>
    <x v="4"/>
    <x v="1"/>
    <x v="2"/>
    <s v="Fecha"/>
    <s v="Ventas de Supermercados"/>
    <s v="Periodo 2014-2021 (mensual)"/>
    <s v="millones de pesos (MM CLP)"/>
    <s v="Instituto Nacional de Estadísticas (INE)"/>
    <x v="406"/>
    <s v="La gráfica muestra la variación mensual del número de viviendas autorizadas para construcción de obras nuevas y ampliaciones para la Región de Antofagasta, durante el Periodo 2014-2021 (mensual) de acuerdo a datos recopilados por el Instituto Nacional de Estadísticas (INE)- millones de pesos (MM CLP)"/>
    <s v="Gráfico Evolución"/>
    <m/>
    <x v="386"/>
    <m/>
    <s v="#1774B9"/>
    <s v="140-0407"/>
    <n v="14200002"/>
    <s v="T-157"/>
    <s v="C-145"/>
    <s v="FI-143"/>
    <s v="M-203"/>
  </r>
  <r>
    <x v="407"/>
    <n v="140"/>
    <s v="Economía"/>
    <s v="Economía"/>
    <n v="3"/>
    <x v="16"/>
    <x v="4"/>
    <x v="1"/>
    <x v="3"/>
    <s v="Fecha"/>
    <s v="Ventas de Supermercados"/>
    <s v="Periodo 2014-2021 (mensual)"/>
    <s v="millones de pesos (MM CLP)"/>
    <s v="Instituto Nacional de Estadísticas (INE)"/>
    <x v="407"/>
    <s v="La gráfica muestra la variación mensual del número de viviendas autorizadas para construcción de obras nuevas y ampliaciones para la Región de Atacama, durante el Periodo 2014-2021 (mensual) de acuerdo a datos recopilados por el Instituto Nacional de Estadísticas (INE)- millones de pesos (MM CLP)"/>
    <s v="Gráfico Evolución"/>
    <m/>
    <x v="387"/>
    <m/>
    <s v="#1774B9"/>
    <s v="140-0408"/>
    <n v="14200003"/>
    <s v="T-157"/>
    <s v="C-145"/>
    <s v="FI-143"/>
    <s v="M-203"/>
  </r>
  <r>
    <x v="408"/>
    <n v="140"/>
    <s v="Economía"/>
    <s v="Economía"/>
    <n v="4"/>
    <x v="16"/>
    <x v="4"/>
    <x v="1"/>
    <x v="4"/>
    <s v="Fecha"/>
    <s v="Ventas de Supermercados"/>
    <s v="Periodo 2014-2021 (mensual)"/>
    <s v="millones de pesos (MM CLP)"/>
    <s v="Instituto Nacional de Estadísticas (INE)"/>
    <x v="408"/>
    <s v="La gráfica muestra la variación mensual del número de viviendas autorizadas para construcción de obras nuevas y ampliaciones para la Región de Coquimbo, durante el Periodo 2014-2021 (mensual) de acuerdo a datos recopilados por el Instituto Nacional de Estadísticas (INE)- millones de pesos (MM CLP)"/>
    <s v="Gráfico Evolución"/>
    <m/>
    <x v="388"/>
    <m/>
    <s v="#1774B9"/>
    <s v="140-0409"/>
    <n v="14200004"/>
    <s v="T-157"/>
    <s v="C-145"/>
    <s v="FI-143"/>
    <s v="M-203"/>
  </r>
  <r>
    <x v="409"/>
    <n v="140"/>
    <s v="Economía"/>
    <s v="Economía"/>
    <n v="5"/>
    <x v="16"/>
    <x v="4"/>
    <x v="1"/>
    <x v="5"/>
    <s v="Fecha"/>
    <s v="Ventas de Supermercados"/>
    <s v="Periodo 2014-2021 (mensual)"/>
    <s v="millones de pesos (MM CLP)"/>
    <s v="Instituto Nacional de Estadísticas (INE)"/>
    <x v="409"/>
    <s v="La gráfica muestra la variación mensual del número de viviendas autorizadas para construcción de obras nuevas y ampliaciones para la Región de Valparaíso, durante el Periodo 2014-2021 (mensual) de acuerdo a datos recopilados por el Instituto Nacional de Estadísticas (INE)- millones de pesos (MM CLP)"/>
    <s v="Gráfico Evolución"/>
    <m/>
    <x v="389"/>
    <m/>
    <s v="#1774B9"/>
    <s v="140-0410"/>
    <n v="14200005"/>
    <s v="T-157"/>
    <s v="C-145"/>
    <s v="FI-143"/>
    <s v="M-203"/>
  </r>
  <r>
    <x v="410"/>
    <n v="140"/>
    <s v="Economía"/>
    <s v="Economía"/>
    <n v="6"/>
    <x v="16"/>
    <x v="4"/>
    <x v="1"/>
    <x v="6"/>
    <s v="Fecha"/>
    <s v="Ventas de Supermercados"/>
    <s v="Periodo 2014-2021 (mensual)"/>
    <s v="millones de pesos (MM CLP)"/>
    <s v="Instituto Nacional de Estadísticas (INE)"/>
    <x v="410"/>
    <s v="La gráfica muestra la variación mensual del número de viviendas autorizadas para construcción de obras nuevas y ampliaciones para la Región de O'Higgins, durante el Periodo 2014-2021 (mensual) de acuerdo a datos recopilados por el Instituto Nacional de Estadísticas (INE)- millones de pesos (MM CLP)"/>
    <s v="Gráfico Evolución"/>
    <m/>
    <x v="390"/>
    <m/>
    <s v="#1774B9"/>
    <s v="140-0411"/>
    <n v="14200006"/>
    <s v="T-157"/>
    <s v="C-145"/>
    <s v="FI-143"/>
    <s v="M-203"/>
  </r>
  <r>
    <x v="411"/>
    <n v="140"/>
    <s v="Economía"/>
    <s v="Economía"/>
    <n v="7"/>
    <x v="16"/>
    <x v="4"/>
    <x v="1"/>
    <x v="7"/>
    <s v="Fecha"/>
    <s v="Ventas de Supermercados"/>
    <s v="Periodo 2014-2021 (mensual)"/>
    <s v="millones de pesos (MM CLP)"/>
    <s v="Instituto Nacional de Estadísticas (INE)"/>
    <x v="411"/>
    <s v="La gráfica muestra la variación mensual del número de viviendas autorizadas para construcción de obras nuevas y ampliaciones para la Región de Maule, durante el Periodo 2014-2021 (mensual) de acuerdo a datos recopilados por el Instituto Nacional de Estadísticas (INE)- millones de pesos (MM CLP)"/>
    <s v="Gráfico Evolución"/>
    <m/>
    <x v="391"/>
    <m/>
    <s v="#1774B9"/>
    <s v="140-0412"/>
    <n v="14200007"/>
    <s v="T-157"/>
    <s v="C-145"/>
    <s v="FI-143"/>
    <s v="M-203"/>
  </r>
  <r>
    <x v="412"/>
    <n v="140"/>
    <s v="Economía"/>
    <s v="Economía"/>
    <n v="8"/>
    <x v="16"/>
    <x v="4"/>
    <x v="1"/>
    <x v="8"/>
    <s v="Fecha"/>
    <s v="Ventas de Supermercados"/>
    <s v="Periodo 2014-2021 (mensual)"/>
    <s v="millones de pesos (MM CLP)"/>
    <s v="Instituto Nacional de Estadísticas (INE)"/>
    <x v="412"/>
    <s v="La gráfica muestra la variación mensual del número de viviendas autorizadas para construcción de obras nuevas y ampliaciones para la Región del Biobío, durante el Periodo 2014-2021 (mensual) de acuerdo a datos recopilados por el Instituto Nacional de Estadísticas (INE)- millones de pesos (MM CLP)"/>
    <s v="Gráfico Evolución"/>
    <m/>
    <x v="392"/>
    <m/>
    <s v="#1774B9"/>
    <s v="140-0413"/>
    <n v="14200008"/>
    <s v="T-157"/>
    <s v="C-145"/>
    <s v="FI-143"/>
    <s v="M-203"/>
  </r>
  <r>
    <x v="413"/>
    <n v="140"/>
    <s v="Economía"/>
    <s v="Economía"/>
    <n v="9"/>
    <x v="16"/>
    <x v="4"/>
    <x v="1"/>
    <x v="9"/>
    <s v="Fecha"/>
    <s v="Ventas de Supermercados"/>
    <s v="Periodo 2014-2021 (mensual)"/>
    <s v="millones de pesos (MM CLP)"/>
    <s v="Instituto Nacional de Estadísticas (INE)"/>
    <x v="41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illones de pesos (MM CLP)"/>
    <s v="Gráfico Evolución"/>
    <m/>
    <x v="393"/>
    <n v="100200300"/>
    <s v="#1774B9"/>
    <s v="140-0414"/>
    <n v="14200009"/>
    <s v="T-157"/>
    <s v="C-145"/>
    <s v="FI-143"/>
    <s v="M-203"/>
  </r>
  <r>
    <x v="414"/>
    <n v="140"/>
    <s v="Economía"/>
    <s v="Economía"/>
    <n v="10"/>
    <x v="16"/>
    <x v="4"/>
    <x v="1"/>
    <x v="10"/>
    <s v="Fecha"/>
    <s v="Ventas de Supermercados"/>
    <s v="Periodo 2014-2021 (mensual)"/>
    <s v="millones de pesos (MM CLP)"/>
    <s v="Instituto Nacional de Estadísticas (INE)"/>
    <x v="414"/>
    <s v="La gráfica muestra la variación mensual del número de viviendas autorizadas para construcción de obras nuevas y ampliaciones para la Región de Los Lagos, durante el Periodo 2014-2021 (mensual) de acuerdo a datos recopilados por el Instituto Nacional de Estadísticas (INE)- millones de pesos (MM CLP)"/>
    <s v="Gráfico Evolución"/>
    <m/>
    <x v="394"/>
    <n v="100200301"/>
    <s v="#1774B9"/>
    <s v="140-0415"/>
    <n v="14200010"/>
    <s v="T-157"/>
    <s v="C-145"/>
    <s v="FI-143"/>
    <s v="M-203"/>
  </r>
  <r>
    <x v="415"/>
    <n v="140"/>
    <s v="Economía"/>
    <s v="Economía"/>
    <n v="11"/>
    <x v="16"/>
    <x v="4"/>
    <x v="1"/>
    <x v="11"/>
    <s v="Fecha"/>
    <s v="Ventas de Supermercados"/>
    <s v="Periodo 2014-2021 (mensual)"/>
    <s v="millones de pesos (MM CLP)"/>
    <s v="Instituto Nacional de Estadísticas (INE)"/>
    <x v="415"/>
    <s v="La gráfica muestra la variación mensual del número de viviendas autorizadas para construcción de obras nuevas y ampliaciones para la Región de Aysén, durante el Periodo 2014-2021 (mensual) de acuerdo a datos recopilados por el Instituto Nacional de Estadísticas (INE)- millones de pesos (MM CLP)"/>
    <s v="Gráfico Evolución"/>
    <m/>
    <x v="395"/>
    <n v="100200302"/>
    <s v="#1774B9"/>
    <s v="140-0416"/>
    <n v="14200011"/>
    <s v="T-157"/>
    <s v="C-145"/>
    <s v="FI-143"/>
    <s v="M-203"/>
  </r>
  <r>
    <x v="416"/>
    <n v="140"/>
    <s v="Economía"/>
    <s v="Economía"/>
    <n v="12"/>
    <x v="16"/>
    <x v="4"/>
    <x v="1"/>
    <x v="12"/>
    <s v="Fecha"/>
    <s v="Ventas de Supermercados"/>
    <s v="Periodo 2014-2021 (mensual)"/>
    <s v="millones de pesos (MM CLP)"/>
    <s v="Instituto Nacional de Estadísticas (INE)"/>
    <x v="416"/>
    <s v="La gráfica muestra la variación mensual del número de viviendas autorizadas para construcción de obras nuevas y ampliaciones para la Región de Magallanes, durante el Periodo 2014-2021 (mensual) de acuerdo a datos recopilados por el Instituto Nacional de Estadísticas (INE)- millones de pesos (MM CLP)"/>
    <s v="Gráfico Evolución"/>
    <m/>
    <x v="396"/>
    <m/>
    <s v="#1774B9"/>
    <s v="140-0417"/>
    <n v="14200012"/>
    <s v="T-157"/>
    <s v="C-145"/>
    <s v="FI-143"/>
    <s v="M-203"/>
  </r>
  <r>
    <x v="417"/>
    <n v="140"/>
    <s v="Economía"/>
    <s v="Economía"/>
    <n v="13"/>
    <x v="16"/>
    <x v="4"/>
    <x v="1"/>
    <x v="13"/>
    <s v="Fecha"/>
    <s v="Ventas de Supermercados"/>
    <s v="Periodo 2014-2021 (mensual)"/>
    <s v="millones de pesos (MM CLP)"/>
    <s v="Instituto Nacional de Estadísticas (INE)"/>
    <x v="417"/>
    <s v="La gráfica muestra la variación mensual del número de viviendas autorizadas para construcción de obras nuevas y ampliaciones para la Región Metropolitana, durante el Periodo 2014-2021 (mensual) de acuerdo a datos recopilados por el Instituto Nacional de Estadísticas (INE)- millones de pesos (MM CLP)"/>
    <s v="Gráfico Evolución"/>
    <m/>
    <x v="397"/>
    <m/>
    <s v="#1774B9"/>
    <s v="140-0418"/>
    <n v="14200013"/>
    <s v="T-157"/>
    <s v="C-145"/>
    <s v="FI-143"/>
    <s v="M-203"/>
  </r>
  <r>
    <x v="418"/>
    <n v="140"/>
    <s v="Economía"/>
    <s v="Economía"/>
    <n v="14"/>
    <x v="16"/>
    <x v="4"/>
    <x v="1"/>
    <x v="14"/>
    <s v="Fecha"/>
    <s v="Ventas de Supermercados"/>
    <s v="Periodo 2014-2021 (mensual)"/>
    <s v="millones de pesos (MM CLP)"/>
    <s v="Instituto Nacional de Estadísticas (INE)"/>
    <x v="418"/>
    <s v="La gráfica muestra la variación mensual del número de viviendas autorizadas para construcción de obras nuevas y ampliaciones para la Región de Los Ríos, durante el Periodo 2014-2021 (mensual) de acuerdo a datos recopilados por el Instituto Nacional de Estadísticas (INE)- millones de pesos (MM CLP)"/>
    <s v="Gráfico Evolución"/>
    <m/>
    <x v="398"/>
    <m/>
    <s v="#1774B9"/>
    <s v="140-0419"/>
    <n v="14200014"/>
    <s v="T-157"/>
    <s v="C-145"/>
    <s v="FI-143"/>
    <s v="M-203"/>
  </r>
  <r>
    <x v="419"/>
    <n v="140"/>
    <s v="Economía"/>
    <s v="Economía"/>
    <n v="15"/>
    <x v="16"/>
    <x v="4"/>
    <x v="1"/>
    <x v="15"/>
    <s v="Fecha"/>
    <s v="Ventas de Supermercados"/>
    <s v="Periodo 2014-2021 (mensual)"/>
    <s v="millones de pesos (MM CLP)"/>
    <s v="Instituto Nacional de Estadísticas (INE)"/>
    <x v="41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illones de pesos (MM CLP)"/>
    <s v="Gráfico Evolución"/>
    <m/>
    <x v="399"/>
    <m/>
    <s v="#1774B9"/>
    <s v="140-0420"/>
    <n v="14200015"/>
    <s v="T-157"/>
    <s v="C-145"/>
    <s v="FI-143"/>
    <s v="M-203"/>
  </r>
  <r>
    <x v="420"/>
    <n v="140"/>
    <s v="Economía"/>
    <s v="Economía"/>
    <n v="16"/>
    <x v="16"/>
    <x v="4"/>
    <x v="1"/>
    <x v="16"/>
    <s v="Fecha"/>
    <s v="Ventas de Supermercados"/>
    <s v="Periodo 2014-2021 (mensual)"/>
    <s v="millones de pesos (MM CLP)"/>
    <s v="Instituto Nacional de Estadísticas (INE)"/>
    <x v="420"/>
    <s v="La gráfica muestra la variación mensual del número de viviendas autorizadas para construcción de obras nuevas y ampliaciones para la Región de Ñuble, durante el Periodo 2014-2021 (mensual) de acuerdo a datos recopilados por el Instituto Nacional de Estadísticas (INE)- millones de pesos (MM CLP)"/>
    <s v="Gráfico Evolución"/>
    <m/>
    <x v="400"/>
    <m/>
    <s v="#1774B9"/>
    <s v="140-0421"/>
    <n v="14200016"/>
    <s v="T-157"/>
    <s v="C-145"/>
    <s v="FI-143"/>
    <s v="M-203"/>
  </r>
  <r>
    <x v="421"/>
    <n v="140"/>
    <s v="Economía"/>
    <s v="Economía"/>
    <n v="0"/>
    <x v="16"/>
    <x v="4"/>
    <x v="0"/>
    <x v="0"/>
    <s v="Región"/>
    <s v="Número de Supermercados"/>
    <s v="Periodo 2014-2021 (mensual)"/>
    <s v="supermercados (unidades)"/>
    <s v="Instituto Nacional de Estadísticas (INE)"/>
    <x v="421"/>
    <s v="Se muestra la variación mensual del número de viviendas autorizadas para construcción de obras nuevas y ampliaciones a escala nacional -Chile- durante el Periodo 2014-2021 (mensual) de acuerdo a datos recopilados por el Instituto Nacional de Estadísticas (INE)- supermercados (unidades)"/>
    <s v="Gráfico Evolución"/>
    <m/>
    <x v="401"/>
    <m/>
    <s v="#1774B9"/>
    <s v="140-0422"/>
    <n v="14100000"/>
    <s v="T-157"/>
    <s v="C-145"/>
    <s v="FI-141"/>
    <s v="M-204"/>
  </r>
  <r>
    <x v="422"/>
    <n v="140"/>
    <s v="Economía"/>
    <s v="Economía"/>
    <n v="1"/>
    <x v="16"/>
    <x v="4"/>
    <x v="1"/>
    <x v="1"/>
    <s v="Fecha"/>
    <s v="Número de Supermercados"/>
    <s v="Periodo 2014-2021 (mensual)"/>
    <s v="supermercados (unidades)"/>
    <s v="Instituto Nacional de Estadísticas (INE)"/>
    <x v="422"/>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mercados (unidades)"/>
    <s v="Gráfico Evolución"/>
    <m/>
    <x v="402"/>
    <m/>
    <s v="#1774B9"/>
    <s v="140-0423"/>
    <n v="14200001"/>
    <s v="T-157"/>
    <s v="C-145"/>
    <s v="FI-143"/>
    <s v="M-204"/>
  </r>
  <r>
    <x v="423"/>
    <n v="140"/>
    <s v="Economía"/>
    <s v="Economía"/>
    <n v="2"/>
    <x v="16"/>
    <x v="4"/>
    <x v="1"/>
    <x v="2"/>
    <s v="Fecha"/>
    <s v="Número de Supermercados"/>
    <s v="Periodo 2014-2021 (mensual)"/>
    <s v="supermercados (unidades)"/>
    <s v="Instituto Nacional de Estadísticas (INE)"/>
    <x v="423"/>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mercados (unidades)"/>
    <s v="Gráfico Evolución"/>
    <m/>
    <x v="403"/>
    <m/>
    <s v="#1774B9"/>
    <s v="140-0424"/>
    <n v="14200002"/>
    <s v="T-157"/>
    <s v="C-145"/>
    <s v="FI-143"/>
    <s v="M-204"/>
  </r>
  <r>
    <x v="424"/>
    <n v="140"/>
    <s v="Economía"/>
    <s v="Economía"/>
    <n v="3"/>
    <x v="16"/>
    <x v="4"/>
    <x v="1"/>
    <x v="3"/>
    <s v="Fecha"/>
    <s v="Número de Supermercados"/>
    <s v="Periodo 2014-2021 (mensual)"/>
    <s v="supermercados (unidades)"/>
    <s v="Instituto Nacional de Estadísticas (INE)"/>
    <x v="424"/>
    <s v="La gráfica muestra la variación mensual del número de viviendas autorizadas para construcción de obras nuevas y ampliaciones para la Región de Atacama, durante el Periodo 2014-2021 (mensual) de acuerdo a datos recopilados por el Instituto Nacional de Estadísticas (INE)- supermercados (unidades)"/>
    <s v="Gráfico Evolución"/>
    <m/>
    <x v="404"/>
    <m/>
    <s v="#1774B9"/>
    <s v="140-0425"/>
    <n v="14200003"/>
    <s v="T-157"/>
    <s v="C-145"/>
    <s v="FI-143"/>
    <s v="M-204"/>
  </r>
  <r>
    <x v="425"/>
    <n v="140"/>
    <s v="Economía"/>
    <s v="Economía"/>
    <n v="4"/>
    <x v="16"/>
    <x v="4"/>
    <x v="1"/>
    <x v="4"/>
    <s v="Fecha"/>
    <s v="Número de Supermercados"/>
    <s v="Periodo 2014-2021 (mensual)"/>
    <s v="supermercados (unidades)"/>
    <s v="Instituto Nacional de Estadísticas (INE)"/>
    <x v="425"/>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mercados (unidades)"/>
    <s v="Gráfico Evolución"/>
    <m/>
    <x v="405"/>
    <m/>
    <s v="#1774B9"/>
    <s v="140-0426"/>
    <n v="14200004"/>
    <s v="T-157"/>
    <s v="C-145"/>
    <s v="FI-143"/>
    <s v="M-204"/>
  </r>
  <r>
    <x v="426"/>
    <n v="140"/>
    <s v="Economía"/>
    <s v="Economía"/>
    <n v="5"/>
    <x v="16"/>
    <x v="4"/>
    <x v="1"/>
    <x v="5"/>
    <s v="Fecha"/>
    <s v="Número de Supermercados"/>
    <s v="Periodo 2014-2021 (mensual)"/>
    <s v="supermercados (unidades)"/>
    <s v="Instituto Nacional de Estadísticas (INE)"/>
    <x v="426"/>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mercados (unidades)"/>
    <s v="Gráfico Evolución"/>
    <m/>
    <x v="406"/>
    <m/>
    <s v="#1774B9"/>
    <s v="140-0427"/>
    <n v="14200005"/>
    <s v="T-157"/>
    <s v="C-145"/>
    <s v="FI-143"/>
    <s v="M-204"/>
  </r>
  <r>
    <x v="427"/>
    <n v="140"/>
    <s v="Economía"/>
    <s v="Economía"/>
    <n v="6"/>
    <x v="16"/>
    <x v="4"/>
    <x v="1"/>
    <x v="6"/>
    <s v="Fecha"/>
    <s v="Número de Supermercados"/>
    <s v="Periodo 2014-2021 (mensual)"/>
    <s v="supermercados (unidades)"/>
    <s v="Instituto Nacional de Estadísticas (INE)"/>
    <x v="427"/>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mercados (unidades)"/>
    <s v="Gráfico Evolución"/>
    <m/>
    <x v="407"/>
    <m/>
    <s v="#1774B9"/>
    <s v="140-0428"/>
    <n v="14200006"/>
    <s v="T-157"/>
    <s v="C-145"/>
    <s v="FI-143"/>
    <s v="M-204"/>
  </r>
  <r>
    <x v="428"/>
    <n v="140"/>
    <s v="Economía"/>
    <s v="Economía"/>
    <n v="7"/>
    <x v="16"/>
    <x v="4"/>
    <x v="1"/>
    <x v="7"/>
    <s v="Fecha"/>
    <s v="Número de Supermercados"/>
    <s v="Periodo 2014-2021 (mensual)"/>
    <s v="supermercados (unidades)"/>
    <s v="Instituto Nacional de Estadísticas (INE)"/>
    <x v="428"/>
    <s v="La gráfica muestra la variación mensual del número de viviendas autorizadas para construcción de obras nuevas y ampliaciones para la Región de Maule, durante el Periodo 2014-2021 (mensual) de acuerdo a datos recopilados por el Instituto Nacional de Estadísticas (INE)- supermercados (unidades)"/>
    <s v="Gráfico Evolución"/>
    <m/>
    <x v="408"/>
    <m/>
    <s v="#1774B9"/>
    <s v="140-0429"/>
    <n v="14200007"/>
    <s v="T-157"/>
    <s v="C-145"/>
    <s v="FI-143"/>
    <s v="M-204"/>
  </r>
  <r>
    <x v="429"/>
    <n v="140"/>
    <s v="Economía"/>
    <s v="Economía"/>
    <n v="8"/>
    <x v="16"/>
    <x v="4"/>
    <x v="1"/>
    <x v="8"/>
    <s v="Fecha"/>
    <s v="Número de Supermercados"/>
    <s v="Periodo 2014-2021 (mensual)"/>
    <s v="supermercados (unidades)"/>
    <s v="Instituto Nacional de Estadísticas (INE)"/>
    <x v="429"/>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mercados (unidades)"/>
    <s v="Gráfico Evolución"/>
    <m/>
    <x v="409"/>
    <m/>
    <s v="#1774B9"/>
    <s v="140-0430"/>
    <n v="14200008"/>
    <s v="T-157"/>
    <s v="C-145"/>
    <s v="FI-143"/>
    <s v="M-204"/>
  </r>
  <r>
    <x v="430"/>
    <n v="140"/>
    <s v="Economía"/>
    <s v="Economía"/>
    <n v="9"/>
    <x v="16"/>
    <x v="4"/>
    <x v="1"/>
    <x v="9"/>
    <s v="Fecha"/>
    <s v="Número de Supermercados"/>
    <s v="Periodo 2014-2021 (mensual)"/>
    <s v="supermercados (unidades)"/>
    <s v="Instituto Nacional de Estadísticas (INE)"/>
    <x v="43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mercados (unidades)"/>
    <s v="Gráfico Evolución"/>
    <m/>
    <x v="410"/>
    <n v="100200300"/>
    <s v="#1774B9"/>
    <s v="140-0431"/>
    <n v="14200009"/>
    <s v="T-157"/>
    <s v="C-145"/>
    <s v="FI-143"/>
    <s v="M-204"/>
  </r>
  <r>
    <x v="431"/>
    <n v="140"/>
    <s v="Economía"/>
    <s v="Economía"/>
    <n v="10"/>
    <x v="16"/>
    <x v="4"/>
    <x v="1"/>
    <x v="10"/>
    <s v="Fecha"/>
    <s v="Número de Supermercados"/>
    <s v="Periodo 2014-2021 (mensual)"/>
    <s v="supermercados (unidades)"/>
    <s v="Instituto Nacional de Estadísticas (INE)"/>
    <x v="431"/>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mercados (unidades)"/>
    <s v="Gráfico Evolución"/>
    <m/>
    <x v="411"/>
    <n v="100200301"/>
    <s v="#1774B9"/>
    <s v="140-0432"/>
    <n v="14200010"/>
    <s v="T-157"/>
    <s v="C-145"/>
    <s v="FI-143"/>
    <s v="M-204"/>
  </r>
  <r>
    <x v="432"/>
    <n v="140"/>
    <s v="Economía"/>
    <s v="Economía"/>
    <n v="11"/>
    <x v="16"/>
    <x v="4"/>
    <x v="1"/>
    <x v="11"/>
    <s v="Fecha"/>
    <s v="Número de Supermercados"/>
    <s v="Periodo 2014-2021 (mensual)"/>
    <s v="supermercados (unidades)"/>
    <s v="Instituto Nacional de Estadísticas (INE)"/>
    <x v="432"/>
    <s v="La gráfica muestra la variación mensual del número de viviendas autorizadas para construcción de obras nuevas y ampliaciones para la Región de Aysén, durante el Periodo 2014-2021 (mensual) de acuerdo a datos recopilados por el Instituto Nacional de Estadísticas (INE)- supermercados (unidades)"/>
    <s v="Gráfico Evolución"/>
    <m/>
    <x v="412"/>
    <n v="100200302"/>
    <s v="#1774B9"/>
    <s v="140-0433"/>
    <n v="14200011"/>
    <s v="T-157"/>
    <s v="C-145"/>
    <s v="FI-143"/>
    <s v="M-204"/>
  </r>
  <r>
    <x v="433"/>
    <n v="140"/>
    <s v="Economía"/>
    <s v="Economía"/>
    <n v="12"/>
    <x v="16"/>
    <x v="4"/>
    <x v="1"/>
    <x v="12"/>
    <s v="Fecha"/>
    <s v="Número de Supermercados"/>
    <s v="Periodo 2014-2021 (mensual)"/>
    <s v="supermercados (unidades)"/>
    <s v="Instituto Nacional de Estadísticas (INE)"/>
    <x v="433"/>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mercados (unidades)"/>
    <s v="Gráfico Evolución"/>
    <m/>
    <x v="413"/>
    <m/>
    <s v="#1774B9"/>
    <s v="140-0434"/>
    <n v="14200012"/>
    <s v="T-157"/>
    <s v="C-145"/>
    <s v="FI-143"/>
    <s v="M-204"/>
  </r>
  <r>
    <x v="434"/>
    <n v="140"/>
    <s v="Economía"/>
    <s v="Economía"/>
    <n v="13"/>
    <x v="16"/>
    <x v="4"/>
    <x v="1"/>
    <x v="13"/>
    <s v="Fecha"/>
    <s v="Número de Supermercados"/>
    <s v="Periodo 2014-2021 (mensual)"/>
    <s v="supermercados (unidades)"/>
    <s v="Instituto Nacional de Estadísticas (INE)"/>
    <x v="434"/>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mercados (unidades)"/>
    <s v="Gráfico Evolución"/>
    <m/>
    <x v="414"/>
    <m/>
    <s v="#1774B9"/>
    <s v="140-0435"/>
    <n v="14200013"/>
    <s v="T-157"/>
    <s v="C-145"/>
    <s v="FI-143"/>
    <s v="M-204"/>
  </r>
  <r>
    <x v="435"/>
    <n v="140"/>
    <s v="Economía"/>
    <s v="Economía"/>
    <n v="14"/>
    <x v="16"/>
    <x v="4"/>
    <x v="1"/>
    <x v="14"/>
    <s v="Fecha"/>
    <s v="Número de Supermercados"/>
    <s v="Periodo 2014-2021 (mensual)"/>
    <s v="supermercados (unidades)"/>
    <s v="Instituto Nacional de Estadísticas (INE)"/>
    <x v="435"/>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mercados (unidades)"/>
    <s v="Gráfico Evolución"/>
    <m/>
    <x v="415"/>
    <m/>
    <s v="#1774B9"/>
    <s v="140-0436"/>
    <n v="14200014"/>
    <s v="T-157"/>
    <s v="C-145"/>
    <s v="FI-143"/>
    <s v="M-204"/>
  </r>
  <r>
    <x v="436"/>
    <n v="140"/>
    <s v="Economía"/>
    <s v="Economía"/>
    <n v="15"/>
    <x v="16"/>
    <x v="4"/>
    <x v="1"/>
    <x v="15"/>
    <s v="Fecha"/>
    <s v="Número de Supermercados"/>
    <s v="Periodo 2014-2021 (mensual)"/>
    <s v="supermercados (unidades)"/>
    <s v="Instituto Nacional de Estadísticas (INE)"/>
    <x v="436"/>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mercados (unidades)"/>
    <s v="Gráfico Evolución"/>
    <m/>
    <x v="416"/>
    <m/>
    <s v="#1774B9"/>
    <s v="140-0437"/>
    <n v="14200015"/>
    <s v="T-157"/>
    <s v="C-145"/>
    <s v="FI-143"/>
    <s v="M-204"/>
  </r>
  <r>
    <x v="437"/>
    <n v="140"/>
    <s v="Economía"/>
    <s v="Economía"/>
    <n v="16"/>
    <x v="16"/>
    <x v="4"/>
    <x v="1"/>
    <x v="16"/>
    <s v="Fecha"/>
    <s v="Número de Supermercados"/>
    <s v="Periodo 2014-2021 (mensual)"/>
    <s v="supermercados (unidades)"/>
    <s v="Instituto Nacional de Estadísticas (INE)"/>
    <x v="437"/>
    <s v="La gráfica muestra la variación mensual del número de viviendas autorizadas para construcción de obras nuevas y ampliaciones para la Región de Ñuble, durante el Periodo 2014-2021 (mensual) de acuerdo a datos recopilados por el Instituto Nacional de Estadísticas (INE)- supermercados (unidades)"/>
    <s v="Gráfico Evolución"/>
    <m/>
    <x v="417"/>
    <m/>
    <s v="#1774B9"/>
    <s v="140-0438"/>
    <n v="14200016"/>
    <s v="T-157"/>
    <s v="C-145"/>
    <s v="FI-143"/>
    <s v="M-204"/>
  </r>
  <r>
    <x v="438"/>
    <n v="140"/>
    <s v="Economía"/>
    <s v="Economía"/>
    <n v="0"/>
    <x v="16"/>
    <x v="4"/>
    <x v="0"/>
    <x v="0"/>
    <s v="Región"/>
    <s v="Superficie de Supermercados"/>
    <s v="Periodo 2014-2021 (mensual)"/>
    <s v="metros cuadrados (m2)"/>
    <s v="Instituto Nacional de Estadísticas (INE)"/>
    <x v="438"/>
    <s v="Se muestra la variación mensual del número de viviendas autorizadas para construcción de obras nuevas y ampliaciones a escala nacional -Chile- durante el Periodo 2014-2021 (mensual) de acuerdo a datos recopilados por el Instituto Nacional de Estadísticas (INE)- metros cuadrados (m2)"/>
    <s v="Gráfico Evolución"/>
    <m/>
    <x v="418"/>
    <m/>
    <s v="#1774B9"/>
    <s v="140-0439"/>
    <n v="14100000"/>
    <s v="T-157"/>
    <s v="C-145"/>
    <s v="FI-141"/>
    <s v="M-205"/>
  </r>
  <r>
    <x v="439"/>
    <n v="140"/>
    <s v="Economía"/>
    <s v="Economía"/>
    <n v="1"/>
    <x v="16"/>
    <x v="4"/>
    <x v="1"/>
    <x v="1"/>
    <s v="Fecha"/>
    <s v="Superficie de Supermercados"/>
    <s v="Periodo 2014-2021 (mensual)"/>
    <s v="metros cuadrados (m2)"/>
    <s v="Instituto Nacional de Estadísticas (INE)"/>
    <x v="439"/>
    <s v="La gráfica muestra la variación mensual del número de viviendas autorizadas para construcción de obras nuevas y ampliaciones para la Región de Tarapacá, durante el Periodo 2014-2021 (mensual) de acuerdo a datos recopilados por el Instituto Nacional de Estadísticas (INE)- metros cuadrados (m2)"/>
    <s v="Gráfico Evolución"/>
    <m/>
    <x v="419"/>
    <m/>
    <s v="#1774B9"/>
    <s v="140-0440"/>
    <n v="14200001"/>
    <s v="T-157"/>
    <s v="C-145"/>
    <s v="FI-143"/>
    <s v="M-205"/>
  </r>
  <r>
    <x v="440"/>
    <n v="140"/>
    <s v="Economía"/>
    <s v="Economía"/>
    <n v="2"/>
    <x v="16"/>
    <x v="4"/>
    <x v="1"/>
    <x v="2"/>
    <s v="Fecha"/>
    <s v="Superficie de Supermercados"/>
    <s v="Periodo 2014-2021 (mensual)"/>
    <s v="metros cuadrados (m2)"/>
    <s v="Instituto Nacional de Estadísticas (INE)"/>
    <x v="440"/>
    <s v="La gráfica muestra la variación mensual del número de viviendas autorizadas para construcción de obras nuevas y ampliaciones para la Región de Antofagasta, durante el Periodo 2014-2021 (mensual) de acuerdo a datos recopilados por el Instituto Nacional de Estadísticas (INE)- metros cuadrados (m2)"/>
    <s v="Gráfico Evolución"/>
    <m/>
    <x v="420"/>
    <m/>
    <s v="#1774B9"/>
    <s v="140-0441"/>
    <n v="14200002"/>
    <s v="T-157"/>
    <s v="C-145"/>
    <s v="FI-143"/>
    <s v="M-205"/>
  </r>
  <r>
    <x v="441"/>
    <n v="140"/>
    <s v="Economía"/>
    <s v="Economía"/>
    <n v="3"/>
    <x v="16"/>
    <x v="4"/>
    <x v="1"/>
    <x v="3"/>
    <s v="Fecha"/>
    <s v="Superficie de Supermercados"/>
    <s v="Periodo 2014-2021 (mensual)"/>
    <s v="metros cuadrados (m2)"/>
    <s v="Instituto Nacional de Estadísticas (INE)"/>
    <x v="441"/>
    <s v="La gráfica muestra la variación mensual del número de viviendas autorizadas para construcción de obras nuevas y ampliaciones para la Región de Atacama, durante el Periodo 2014-2021 (mensual) de acuerdo a datos recopilados por el Instituto Nacional de Estadísticas (INE)- metros cuadrados (m2)"/>
    <s v="Gráfico Evolución"/>
    <m/>
    <x v="421"/>
    <m/>
    <s v="#1774B9"/>
    <s v="140-0442"/>
    <n v="14200003"/>
    <s v="T-157"/>
    <s v="C-145"/>
    <s v="FI-143"/>
    <s v="M-205"/>
  </r>
  <r>
    <x v="442"/>
    <n v="140"/>
    <s v="Economía"/>
    <s v="Economía"/>
    <n v="4"/>
    <x v="16"/>
    <x v="4"/>
    <x v="1"/>
    <x v="4"/>
    <s v="Fecha"/>
    <s v="Superficie de Supermercados"/>
    <s v="Periodo 2014-2021 (mensual)"/>
    <s v="metros cuadrados (m2)"/>
    <s v="Instituto Nacional de Estadísticas (INE)"/>
    <x v="442"/>
    <s v="La gráfica muestra la variación mensual del número de viviendas autorizadas para construcción de obras nuevas y ampliaciones para la Región de Coquimbo, durante el Periodo 2014-2021 (mensual) de acuerdo a datos recopilados por el Instituto Nacional de Estadísticas (INE)- metros cuadrados (m2)"/>
    <s v="Gráfico Evolución"/>
    <m/>
    <x v="422"/>
    <m/>
    <s v="#1774B9"/>
    <s v="140-0443"/>
    <n v="14200004"/>
    <s v="T-157"/>
    <s v="C-145"/>
    <s v="FI-143"/>
    <s v="M-205"/>
  </r>
  <r>
    <x v="443"/>
    <n v="140"/>
    <s v="Economía"/>
    <s v="Economía"/>
    <n v="5"/>
    <x v="16"/>
    <x v="4"/>
    <x v="1"/>
    <x v="5"/>
    <s v="Fecha"/>
    <s v="Superficie de Supermercados"/>
    <s v="Periodo 2014-2021 (mensual)"/>
    <s v="metros cuadrados (m2)"/>
    <s v="Instituto Nacional de Estadísticas (INE)"/>
    <x v="443"/>
    <s v="La gráfica muestra la variación mensual del número de viviendas autorizadas para construcción de obras nuevas y ampliaciones para la Región de Valparaíso, durante el Periodo 2014-2021 (mensual) de acuerdo a datos recopilados por el Instituto Nacional de Estadísticas (INE)- metros cuadrados (m2)"/>
    <s v="Gráfico Evolución"/>
    <m/>
    <x v="423"/>
    <m/>
    <s v="#1774B9"/>
    <s v="140-0444"/>
    <n v="14200005"/>
    <s v="T-157"/>
    <s v="C-145"/>
    <s v="FI-143"/>
    <s v="M-205"/>
  </r>
  <r>
    <x v="444"/>
    <n v="140"/>
    <s v="Economía"/>
    <s v="Economía"/>
    <n v="6"/>
    <x v="16"/>
    <x v="4"/>
    <x v="1"/>
    <x v="6"/>
    <s v="Fecha"/>
    <s v="Superficie de Supermercados"/>
    <s v="Periodo 2014-2021 (mensual)"/>
    <s v="metros cuadrados (m2)"/>
    <s v="Instituto Nacional de Estadísticas (INE)"/>
    <x v="444"/>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uadrados (m2)"/>
    <s v="Gráfico Evolución"/>
    <m/>
    <x v="424"/>
    <m/>
    <s v="#1774B9"/>
    <s v="140-0445"/>
    <n v="14200006"/>
    <s v="T-157"/>
    <s v="C-145"/>
    <s v="FI-143"/>
    <s v="M-205"/>
  </r>
  <r>
    <x v="445"/>
    <n v="140"/>
    <s v="Economía"/>
    <s v="Economía"/>
    <n v="7"/>
    <x v="16"/>
    <x v="4"/>
    <x v="1"/>
    <x v="7"/>
    <s v="Fecha"/>
    <s v="Superficie de Supermercados"/>
    <s v="Periodo 2014-2021 (mensual)"/>
    <s v="metros cuadrados (m2)"/>
    <s v="Instituto Nacional de Estadísticas (INE)"/>
    <x v="445"/>
    <s v="La gráfica muestra la variación mensual del número de viviendas autorizadas para construcción de obras nuevas y ampliaciones para la Región de Maule, durante el Periodo 2014-2021 (mensual) de acuerdo a datos recopilados por el Instituto Nacional de Estadísticas (INE)- metros cuadrados (m2)"/>
    <s v="Gráfico Evolución"/>
    <m/>
    <x v="425"/>
    <m/>
    <s v="#1774B9"/>
    <s v="140-0446"/>
    <n v="14200007"/>
    <s v="T-157"/>
    <s v="C-145"/>
    <s v="FI-143"/>
    <s v="M-205"/>
  </r>
  <r>
    <x v="446"/>
    <n v="140"/>
    <s v="Economía"/>
    <s v="Economía"/>
    <n v="8"/>
    <x v="16"/>
    <x v="4"/>
    <x v="1"/>
    <x v="8"/>
    <s v="Fecha"/>
    <s v="Superficie de Supermercados"/>
    <s v="Periodo 2014-2021 (mensual)"/>
    <s v="metros cuadrados (m2)"/>
    <s v="Instituto Nacional de Estadísticas (INE)"/>
    <x v="446"/>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uadrados (m2)"/>
    <s v="Gráfico Evolución"/>
    <m/>
    <x v="426"/>
    <m/>
    <s v="#1774B9"/>
    <s v="140-0447"/>
    <n v="14200008"/>
    <s v="T-157"/>
    <s v="C-145"/>
    <s v="FI-143"/>
    <s v="M-205"/>
  </r>
  <r>
    <x v="447"/>
    <n v="140"/>
    <s v="Economía"/>
    <s v="Economía"/>
    <n v="9"/>
    <x v="16"/>
    <x v="4"/>
    <x v="1"/>
    <x v="9"/>
    <s v="Fecha"/>
    <s v="Superficie de Supermercados"/>
    <s v="Periodo 2014-2021 (mensual)"/>
    <s v="metros cuadrados (m2)"/>
    <s v="Instituto Nacional de Estadísticas (INE)"/>
    <x v="44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uadrados (m2)"/>
    <s v="Gráfico Evolución"/>
    <m/>
    <x v="427"/>
    <n v="100200300"/>
    <s v="#1774B9"/>
    <s v="140-0448"/>
    <n v="14200009"/>
    <s v="T-157"/>
    <s v="C-145"/>
    <s v="FI-143"/>
    <s v="M-205"/>
  </r>
  <r>
    <x v="448"/>
    <n v="140"/>
    <s v="Economía"/>
    <s v="Economía"/>
    <n v="10"/>
    <x v="16"/>
    <x v="4"/>
    <x v="1"/>
    <x v="10"/>
    <s v="Fecha"/>
    <s v="Superficie de Supermercados"/>
    <s v="Periodo 2014-2021 (mensual)"/>
    <s v="metros cuadrados (m2)"/>
    <s v="Instituto Nacional de Estadísticas (INE)"/>
    <x v="448"/>
    <s v="La gráfica muestra la variación mensual del número de viviendas autorizadas para construcción de obras nuevas y ampliaciones para la Región de Los Lagos, durante el Periodo 2014-2021 (mensual) de acuerdo a datos recopilados por el Instituto Nacional de Estadísticas (INE)- metros cuadrados (m2)"/>
    <s v="Gráfico Evolución"/>
    <m/>
    <x v="428"/>
    <n v="100200301"/>
    <s v="#1774B9"/>
    <s v="140-0449"/>
    <n v="14200010"/>
    <s v="T-157"/>
    <s v="C-145"/>
    <s v="FI-143"/>
    <s v="M-205"/>
  </r>
  <r>
    <x v="449"/>
    <n v="140"/>
    <s v="Economía"/>
    <s v="Economía"/>
    <n v="11"/>
    <x v="16"/>
    <x v="4"/>
    <x v="1"/>
    <x v="11"/>
    <s v="Fecha"/>
    <s v="Superficie de Supermercados"/>
    <s v="Periodo 2014-2021 (mensual)"/>
    <s v="metros cuadrados (m2)"/>
    <s v="Instituto Nacional de Estadísticas (INE)"/>
    <x v="449"/>
    <s v="La gráfica muestra la variación mensual del número de viviendas autorizadas para construcción de obras nuevas y ampliaciones para la Región de Aysén, durante el Periodo 2014-2021 (mensual) de acuerdo a datos recopilados por el Instituto Nacional de Estadísticas (INE)- metros cuadrados (m2)"/>
    <s v="Gráfico Evolución"/>
    <m/>
    <x v="429"/>
    <n v="100200302"/>
    <s v="#1774B9"/>
    <s v="140-0450"/>
    <n v="14200011"/>
    <s v="T-157"/>
    <s v="C-145"/>
    <s v="FI-143"/>
    <s v="M-205"/>
  </r>
  <r>
    <x v="450"/>
    <n v="140"/>
    <s v="Economía"/>
    <s v="Economía"/>
    <n v="12"/>
    <x v="16"/>
    <x v="4"/>
    <x v="1"/>
    <x v="12"/>
    <s v="Fecha"/>
    <s v="Superficie de Supermercados"/>
    <s v="Periodo 2014-2021 (mensual)"/>
    <s v="metros cuadrados (m2)"/>
    <s v="Instituto Nacional de Estadísticas (INE)"/>
    <x v="450"/>
    <s v="La gráfica muestra la variación mensual del número de viviendas autorizadas para construcción de obras nuevas y ampliaciones para la Región de Magallanes, durante el Periodo 2014-2021 (mensual) de acuerdo a datos recopilados por el Instituto Nacional de Estadísticas (INE)- metros cuadrados (m2)"/>
    <s v="Gráfico Evolución"/>
    <m/>
    <x v="430"/>
    <m/>
    <s v="#1774B9"/>
    <s v="140-0451"/>
    <n v="14200012"/>
    <s v="T-157"/>
    <s v="C-145"/>
    <s v="FI-143"/>
    <s v="M-205"/>
  </r>
  <r>
    <x v="451"/>
    <n v="140"/>
    <s v="Economía"/>
    <s v="Economía"/>
    <n v="13"/>
    <x v="16"/>
    <x v="4"/>
    <x v="1"/>
    <x v="13"/>
    <s v="Fecha"/>
    <s v="Superficie de Supermercados"/>
    <s v="Periodo 2014-2021 (mensual)"/>
    <s v="metros cuadrados (m2)"/>
    <s v="Instituto Nacional de Estadísticas (INE)"/>
    <x v="451"/>
    <s v="La gráfica muestra la variación mensual del número de viviendas autorizadas para construcción de obras nuevas y ampliaciones para la Región Metropolitana, durante el Periodo 2014-2021 (mensual) de acuerdo a datos recopilados por el Instituto Nacional de Estadísticas (INE)- metros cuadrados (m2)"/>
    <s v="Gráfico Evolución"/>
    <m/>
    <x v="431"/>
    <m/>
    <s v="#1774B9"/>
    <s v="140-0452"/>
    <n v="14200013"/>
    <s v="T-157"/>
    <s v="C-145"/>
    <s v="FI-143"/>
    <s v="M-205"/>
  </r>
  <r>
    <x v="452"/>
    <n v="140"/>
    <s v="Economía"/>
    <s v="Economía"/>
    <n v="14"/>
    <x v="16"/>
    <x v="4"/>
    <x v="1"/>
    <x v="14"/>
    <s v="Fecha"/>
    <s v="Superficie de Supermercados"/>
    <s v="Periodo 2014-2021 (mensual)"/>
    <s v="metros cuadrados (m2)"/>
    <s v="Instituto Nacional de Estadísticas (INE)"/>
    <x v="452"/>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uadrados (m2)"/>
    <s v="Gráfico Evolución"/>
    <m/>
    <x v="432"/>
    <m/>
    <s v="#1774B9"/>
    <s v="140-0453"/>
    <n v="14200014"/>
    <s v="T-157"/>
    <s v="C-145"/>
    <s v="FI-143"/>
    <s v="M-205"/>
  </r>
  <r>
    <x v="453"/>
    <n v="140"/>
    <s v="Economía"/>
    <s v="Economía"/>
    <n v="15"/>
    <x v="16"/>
    <x v="4"/>
    <x v="1"/>
    <x v="15"/>
    <s v="Fecha"/>
    <s v="Superficie de Supermercados"/>
    <s v="Periodo 2014-2021 (mensual)"/>
    <s v="metros cuadrados (m2)"/>
    <s v="Instituto Nacional de Estadísticas (INE)"/>
    <x v="453"/>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etros cuadrados (m2)"/>
    <s v="Gráfico Evolución"/>
    <m/>
    <x v="433"/>
    <m/>
    <s v="#1774B9"/>
    <s v="140-0454"/>
    <n v="14200015"/>
    <s v="T-157"/>
    <s v="C-145"/>
    <s v="FI-143"/>
    <s v="M-205"/>
  </r>
  <r>
    <x v="454"/>
    <n v="140"/>
    <s v="Economía"/>
    <s v="Economía"/>
    <n v="16"/>
    <x v="16"/>
    <x v="4"/>
    <x v="1"/>
    <x v="16"/>
    <s v="Fecha"/>
    <s v="Superficie de Supermercados"/>
    <s v="Periodo 2014-2021 (mensual)"/>
    <s v="metros cuadrados (m2)"/>
    <s v="Instituto Nacional de Estadísticas (INE)"/>
    <x v="454"/>
    <s v="La gráfica muestra la variación mensual del número de viviendas autorizadas para construcción de obras nuevas y ampliaciones para la Región de Ñuble, durante el Periodo 2014-2021 (mensual) de acuerdo a datos recopilados por el Instituto Nacional de Estadísticas (INE)- metros cuadrados (m2)"/>
    <s v="Gráfico Evolución"/>
    <m/>
    <x v="434"/>
    <m/>
    <s v="#1774B9"/>
    <s v="140-0455"/>
    <n v="14200016"/>
    <s v="T-157"/>
    <s v="C-145"/>
    <s v="FI-143"/>
    <s v="M-205"/>
  </r>
  <r>
    <x v="455"/>
    <n v="140"/>
    <s v="Economía"/>
    <s v="Economía"/>
    <n v="0"/>
    <x v="17"/>
    <x v="5"/>
    <x v="0"/>
    <x v="0"/>
    <s v="Región"/>
    <s v="Precio Habitación"/>
    <s v="Periodo 2014-2021 (mensual)"/>
    <s v="pesos chilenos (CLP)"/>
    <s v="Instituto Nacional de Estadísticas (INE)"/>
    <x v="455"/>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35"/>
    <m/>
    <s v="#1774B9"/>
    <s v="140-0456"/>
    <n v="14100000"/>
    <s v="T-158"/>
    <s v="C-146"/>
    <s v="FI-141"/>
    <s v="M-206"/>
  </r>
  <r>
    <x v="456"/>
    <n v="140"/>
    <s v="Economía"/>
    <s v="Economía"/>
    <n v="1"/>
    <x v="17"/>
    <x v="5"/>
    <x v="1"/>
    <x v="1"/>
    <s v="Fecha"/>
    <s v="Precio Habitación"/>
    <s v="Periodo 2014-2021 (mensual)"/>
    <s v="pesos chilenos (CLP)"/>
    <s v="Instituto Nacional de Estadísticas (INE)"/>
    <x v="456"/>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x v="436"/>
    <m/>
    <s v="#1774B9"/>
    <s v="140-0457"/>
    <n v="14200001"/>
    <s v="T-158"/>
    <s v="C-146"/>
    <s v="FI-143"/>
    <s v="M-206"/>
  </r>
  <r>
    <x v="457"/>
    <n v="140"/>
    <s v="Economía"/>
    <s v="Economía"/>
    <n v="2"/>
    <x v="17"/>
    <x v="5"/>
    <x v="1"/>
    <x v="2"/>
    <s v="Fecha"/>
    <s v="Precio Habitación"/>
    <s v="Periodo 2014-2021 (mensual)"/>
    <s v="pesos chilenos (CLP)"/>
    <s v="Instituto Nacional de Estadísticas (INE)"/>
    <x v="457"/>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x v="437"/>
    <m/>
    <s v="#1774B9"/>
    <s v="140-0458"/>
    <n v="14200002"/>
    <s v="T-158"/>
    <s v="C-146"/>
    <s v="FI-143"/>
    <s v="M-206"/>
  </r>
  <r>
    <x v="458"/>
    <n v="140"/>
    <s v="Economía"/>
    <s v="Economía"/>
    <n v="3"/>
    <x v="17"/>
    <x v="5"/>
    <x v="1"/>
    <x v="3"/>
    <s v="Fecha"/>
    <s v="Precio Habitación"/>
    <s v="Periodo 2014-2021 (mensual)"/>
    <s v="pesos chilenos (CLP)"/>
    <s v="Instituto Nacional de Estadísticas (INE)"/>
    <x v="458"/>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x v="438"/>
    <m/>
    <s v="#1774B9"/>
    <s v="140-0459"/>
    <n v="14200003"/>
    <s v="T-158"/>
    <s v="C-146"/>
    <s v="FI-143"/>
    <s v="M-206"/>
  </r>
  <r>
    <x v="459"/>
    <n v="140"/>
    <s v="Economía"/>
    <s v="Economía"/>
    <n v="4"/>
    <x v="17"/>
    <x v="5"/>
    <x v="1"/>
    <x v="4"/>
    <s v="Fecha"/>
    <s v="Precio Habitación"/>
    <s v="Periodo 2014-2021 (mensual)"/>
    <s v="pesos chilenos (CLP)"/>
    <s v="Instituto Nacional de Estadísticas (INE)"/>
    <x v="459"/>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x v="439"/>
    <m/>
    <s v="#1774B9"/>
    <s v="140-0460"/>
    <n v="14200004"/>
    <s v="T-158"/>
    <s v="C-146"/>
    <s v="FI-143"/>
    <s v="M-206"/>
  </r>
  <r>
    <x v="460"/>
    <n v="140"/>
    <s v="Economía"/>
    <s v="Economía"/>
    <n v="5"/>
    <x v="17"/>
    <x v="5"/>
    <x v="1"/>
    <x v="5"/>
    <s v="Fecha"/>
    <s v="Precio Habitación"/>
    <s v="Periodo 2014-2021 (mensual)"/>
    <s v="pesos chilenos (CLP)"/>
    <s v="Instituto Nacional de Estadísticas (INE)"/>
    <x v="460"/>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x v="440"/>
    <m/>
    <s v="#1774B9"/>
    <s v="140-0461"/>
    <n v="14200005"/>
    <s v="T-158"/>
    <s v="C-146"/>
    <s v="FI-143"/>
    <s v="M-206"/>
  </r>
  <r>
    <x v="461"/>
    <n v="140"/>
    <s v="Economía"/>
    <s v="Economía"/>
    <n v="6"/>
    <x v="17"/>
    <x v="5"/>
    <x v="1"/>
    <x v="6"/>
    <s v="Fecha"/>
    <s v="Precio Habitación"/>
    <s v="Periodo 2014-2021 (mensual)"/>
    <s v="pesos chilenos (CLP)"/>
    <s v="Instituto Nacional de Estadísticas (INE)"/>
    <x v="461"/>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x v="441"/>
    <m/>
    <s v="#1774B9"/>
    <s v="140-0462"/>
    <n v="14200006"/>
    <s v="T-158"/>
    <s v="C-146"/>
    <s v="FI-143"/>
    <s v="M-206"/>
  </r>
  <r>
    <x v="462"/>
    <n v="140"/>
    <s v="Economía"/>
    <s v="Economía"/>
    <n v="7"/>
    <x v="17"/>
    <x v="5"/>
    <x v="1"/>
    <x v="7"/>
    <s v="Fecha"/>
    <s v="Precio Habitación"/>
    <s v="Periodo 2014-2021 (mensual)"/>
    <s v="pesos chilenos (CLP)"/>
    <s v="Instituto Nacional de Estadísticas (INE)"/>
    <x v="462"/>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x v="442"/>
    <m/>
    <s v="#1774B9"/>
    <s v="140-0463"/>
    <n v="14200007"/>
    <s v="T-158"/>
    <s v="C-146"/>
    <s v="FI-143"/>
    <s v="M-206"/>
  </r>
  <r>
    <x v="463"/>
    <n v="140"/>
    <s v="Economía"/>
    <s v="Economía"/>
    <n v="8"/>
    <x v="17"/>
    <x v="5"/>
    <x v="1"/>
    <x v="8"/>
    <s v="Fecha"/>
    <s v="Precio Habitación"/>
    <s v="Periodo 2014-2021 (mensual)"/>
    <s v="pesos chilenos (CLP)"/>
    <s v="Instituto Nacional de Estadísticas (INE)"/>
    <x v="463"/>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x v="443"/>
    <m/>
    <s v="#1774B9"/>
    <s v="140-0464"/>
    <n v="14200008"/>
    <s v="T-158"/>
    <s v="C-146"/>
    <s v="FI-143"/>
    <s v="M-206"/>
  </r>
  <r>
    <x v="464"/>
    <n v="140"/>
    <s v="Economía"/>
    <s v="Economía"/>
    <n v="9"/>
    <x v="17"/>
    <x v="5"/>
    <x v="1"/>
    <x v="9"/>
    <s v="Fecha"/>
    <s v="Precio Habitación"/>
    <s v="Periodo 2014-2021 (mensual)"/>
    <s v="pesos chilenos (CLP)"/>
    <s v="Instituto Nacional de Estadísticas (INE)"/>
    <x v="46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x v="444"/>
    <n v="100200300"/>
    <s v="#1774B9"/>
    <s v="140-0465"/>
    <n v="14200009"/>
    <s v="T-158"/>
    <s v="C-146"/>
    <s v="FI-143"/>
    <s v="M-206"/>
  </r>
  <r>
    <x v="465"/>
    <n v="140"/>
    <s v="Economía"/>
    <s v="Economía"/>
    <n v="10"/>
    <x v="17"/>
    <x v="5"/>
    <x v="1"/>
    <x v="10"/>
    <s v="Fecha"/>
    <s v="Precio Habitación"/>
    <s v="Periodo 2014-2021 (mensual)"/>
    <s v="pesos chilenos (CLP)"/>
    <s v="Instituto Nacional de Estadísticas (INE)"/>
    <x v="465"/>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x v="445"/>
    <n v="100200301"/>
    <s v="#1774B9"/>
    <s v="140-0466"/>
    <n v="14200010"/>
    <s v="T-158"/>
    <s v="C-146"/>
    <s v="FI-143"/>
    <s v="M-206"/>
  </r>
  <r>
    <x v="466"/>
    <n v="140"/>
    <s v="Economía"/>
    <s v="Economía"/>
    <n v="11"/>
    <x v="17"/>
    <x v="5"/>
    <x v="1"/>
    <x v="11"/>
    <s v="Fecha"/>
    <s v="Precio Habitación"/>
    <s v="Periodo 2014-2021 (mensual)"/>
    <s v="pesos chilenos (CLP)"/>
    <s v="Instituto Nacional de Estadísticas (INE)"/>
    <x v="466"/>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x v="446"/>
    <n v="100200302"/>
    <s v="#1774B9"/>
    <s v="140-0467"/>
    <n v="14200011"/>
    <s v="T-158"/>
    <s v="C-146"/>
    <s v="FI-143"/>
    <s v="M-206"/>
  </r>
  <r>
    <x v="467"/>
    <n v="140"/>
    <s v="Economía"/>
    <s v="Economía"/>
    <n v="12"/>
    <x v="17"/>
    <x v="5"/>
    <x v="1"/>
    <x v="12"/>
    <s v="Fecha"/>
    <s v="Precio Habitación"/>
    <s v="Periodo 2014-2021 (mensual)"/>
    <s v="pesos chilenos (CLP)"/>
    <s v="Instituto Nacional de Estadísticas (INE)"/>
    <x v="467"/>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x v="447"/>
    <m/>
    <s v="#1774B9"/>
    <s v="140-0468"/>
    <n v="14200012"/>
    <s v="T-158"/>
    <s v="C-146"/>
    <s v="FI-143"/>
    <s v="M-206"/>
  </r>
  <r>
    <x v="468"/>
    <n v="140"/>
    <s v="Economía"/>
    <s v="Economía"/>
    <n v="13"/>
    <x v="17"/>
    <x v="5"/>
    <x v="1"/>
    <x v="13"/>
    <s v="Fecha"/>
    <s v="Precio Habitación"/>
    <s v="Periodo 2014-2021 (mensual)"/>
    <s v="pesos chilenos (CLP)"/>
    <s v="Instituto Nacional de Estadísticas (INE)"/>
    <x v="468"/>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x v="448"/>
    <m/>
    <s v="#1774B9"/>
    <s v="140-0469"/>
    <n v="14200013"/>
    <s v="T-158"/>
    <s v="C-146"/>
    <s v="FI-143"/>
    <s v="M-206"/>
  </r>
  <r>
    <x v="469"/>
    <n v="140"/>
    <s v="Economía"/>
    <s v="Economía"/>
    <n v="14"/>
    <x v="17"/>
    <x v="5"/>
    <x v="1"/>
    <x v="14"/>
    <s v="Fecha"/>
    <s v="Precio Habitación"/>
    <s v="Periodo 2014-2021 (mensual)"/>
    <s v="pesos chilenos (CLP)"/>
    <s v="Instituto Nacional de Estadísticas (INE)"/>
    <x v="469"/>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x v="449"/>
    <m/>
    <s v="#1774B9"/>
    <s v="140-0470"/>
    <n v="14200014"/>
    <s v="T-158"/>
    <s v="C-146"/>
    <s v="FI-143"/>
    <s v="M-206"/>
  </r>
  <r>
    <x v="470"/>
    <n v="140"/>
    <s v="Economía"/>
    <s v="Economía"/>
    <n v="15"/>
    <x v="17"/>
    <x v="5"/>
    <x v="1"/>
    <x v="15"/>
    <s v="Fecha"/>
    <s v="Precio Habitación"/>
    <s v="Periodo 2014-2021 (mensual)"/>
    <s v="pesos chilenos (CLP)"/>
    <s v="Instituto Nacional de Estadísticas (INE)"/>
    <x v="47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x v="450"/>
    <m/>
    <s v="#1774B9"/>
    <s v="140-0471"/>
    <n v="14200015"/>
    <s v="T-158"/>
    <s v="C-146"/>
    <s v="FI-143"/>
    <s v="M-206"/>
  </r>
  <r>
    <x v="471"/>
    <n v="140"/>
    <s v="Economía"/>
    <s v="Economía"/>
    <n v="16"/>
    <x v="17"/>
    <x v="5"/>
    <x v="1"/>
    <x v="16"/>
    <s v="Fecha"/>
    <s v="Precio Habitación"/>
    <s v="Periodo 2014-2021 (mensual)"/>
    <s v="pesos chilenos (CLP)"/>
    <s v="Instituto Nacional de Estadísticas (INE)"/>
    <x v="471"/>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x v="451"/>
    <m/>
    <s v="#1774B9"/>
    <s v="140-0472"/>
    <n v="14200016"/>
    <s v="T-158"/>
    <s v="C-146"/>
    <s v="FI-143"/>
    <s v="M-206"/>
  </r>
  <r>
    <x v="472"/>
    <n v="140"/>
    <s v="Economía"/>
    <s v="Economía"/>
    <n v="0"/>
    <x v="17"/>
    <x v="5"/>
    <x v="0"/>
    <x v="0"/>
    <s v="Región"/>
    <s v="Rendimiento del Ingreso por Alojamiento"/>
    <s v="Periodo 2014-2021 (mensual)"/>
    <s v="pesos chilenos (CLP)"/>
    <s v="Instituto Nacional de Estadísticas (INE)"/>
    <x v="472"/>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52"/>
    <m/>
    <s v="#1774B9"/>
    <s v="140-0473"/>
    <n v="14100000"/>
    <s v="T-158"/>
    <s v="C-146"/>
    <s v="FI-141"/>
    <s v="M-207"/>
  </r>
  <r>
    <x v="473"/>
    <n v="140"/>
    <s v="Economía"/>
    <s v="Economía"/>
    <n v="1"/>
    <x v="17"/>
    <x v="5"/>
    <x v="1"/>
    <x v="1"/>
    <s v="Fecha"/>
    <s v="Rendimiento del Ingreso por Alojamiento"/>
    <s v="Periodo 2014-2021 (mensual)"/>
    <s v="pesos chilenos (CLP)"/>
    <s v="Instituto Nacional de Estadísticas (INE)"/>
    <x v="473"/>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x v="453"/>
    <m/>
    <s v="#1774B9"/>
    <s v="140-0474"/>
    <n v="14200001"/>
    <s v="T-158"/>
    <s v="C-146"/>
    <s v="FI-143"/>
    <s v="M-207"/>
  </r>
  <r>
    <x v="474"/>
    <n v="140"/>
    <s v="Economía"/>
    <s v="Economía"/>
    <n v="2"/>
    <x v="17"/>
    <x v="5"/>
    <x v="1"/>
    <x v="2"/>
    <s v="Fecha"/>
    <s v="Rendimiento del Ingreso por Alojamiento"/>
    <s v="Periodo 2014-2021 (mensual)"/>
    <s v="pesos chilenos (CLP)"/>
    <s v="Instituto Nacional de Estadísticas (INE)"/>
    <x v="474"/>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x v="454"/>
    <m/>
    <s v="#1774B9"/>
    <s v="140-0475"/>
    <n v="14200002"/>
    <s v="T-158"/>
    <s v="C-146"/>
    <s v="FI-143"/>
    <s v="M-207"/>
  </r>
  <r>
    <x v="475"/>
    <n v="140"/>
    <s v="Economía"/>
    <s v="Economía"/>
    <n v="3"/>
    <x v="17"/>
    <x v="5"/>
    <x v="1"/>
    <x v="3"/>
    <s v="Fecha"/>
    <s v="Rendimiento del Ingreso por Alojamiento"/>
    <s v="Periodo 2014-2021 (mensual)"/>
    <s v="pesos chilenos (CLP)"/>
    <s v="Instituto Nacional de Estadísticas (INE)"/>
    <x v="475"/>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x v="455"/>
    <m/>
    <s v="#1774B9"/>
    <s v="140-0476"/>
    <n v="14200003"/>
    <s v="T-158"/>
    <s v="C-146"/>
    <s v="FI-143"/>
    <s v="M-207"/>
  </r>
  <r>
    <x v="476"/>
    <n v="140"/>
    <s v="Economía"/>
    <s v="Economía"/>
    <n v="4"/>
    <x v="17"/>
    <x v="5"/>
    <x v="1"/>
    <x v="4"/>
    <s v="Fecha"/>
    <s v="Rendimiento del Ingreso por Alojamiento"/>
    <s v="Periodo 2014-2021 (mensual)"/>
    <s v="pesos chilenos (CLP)"/>
    <s v="Instituto Nacional de Estadísticas (INE)"/>
    <x v="476"/>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x v="456"/>
    <m/>
    <s v="#1774B9"/>
    <s v="140-0477"/>
    <n v="14200004"/>
    <s v="T-158"/>
    <s v="C-146"/>
    <s v="FI-143"/>
    <s v="M-207"/>
  </r>
  <r>
    <x v="477"/>
    <n v="140"/>
    <s v="Economía"/>
    <s v="Economía"/>
    <n v="5"/>
    <x v="17"/>
    <x v="5"/>
    <x v="1"/>
    <x v="5"/>
    <s v="Fecha"/>
    <s v="Rendimiento del Ingreso por Alojamiento"/>
    <s v="Periodo 2014-2021 (mensual)"/>
    <s v="pesos chilenos (CLP)"/>
    <s v="Instituto Nacional de Estadísticas (INE)"/>
    <x v="477"/>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x v="457"/>
    <m/>
    <s v="#1774B9"/>
    <s v="140-0478"/>
    <n v="14200005"/>
    <s v="T-158"/>
    <s v="C-146"/>
    <s v="FI-143"/>
    <s v="M-207"/>
  </r>
  <r>
    <x v="478"/>
    <n v="140"/>
    <s v="Economía"/>
    <s v="Economía"/>
    <n v="6"/>
    <x v="17"/>
    <x v="5"/>
    <x v="1"/>
    <x v="6"/>
    <s v="Fecha"/>
    <s v="Rendimiento del Ingreso por Alojamiento"/>
    <s v="Periodo 2014-2021 (mensual)"/>
    <s v="pesos chilenos (CLP)"/>
    <s v="Instituto Nacional de Estadísticas (INE)"/>
    <x v="478"/>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x v="458"/>
    <m/>
    <s v="#1774B9"/>
    <s v="140-0479"/>
    <n v="14200006"/>
    <s v="T-158"/>
    <s v="C-146"/>
    <s v="FI-143"/>
    <s v="M-207"/>
  </r>
  <r>
    <x v="479"/>
    <n v="140"/>
    <s v="Economía"/>
    <s v="Economía"/>
    <n v="7"/>
    <x v="17"/>
    <x v="5"/>
    <x v="1"/>
    <x v="7"/>
    <s v="Fecha"/>
    <s v="Rendimiento del Ingreso por Alojamiento"/>
    <s v="Periodo 2014-2021 (mensual)"/>
    <s v="pesos chilenos (CLP)"/>
    <s v="Instituto Nacional de Estadísticas (INE)"/>
    <x v="479"/>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x v="459"/>
    <m/>
    <s v="#1774B9"/>
    <s v="140-0480"/>
    <n v="14200007"/>
    <s v="T-158"/>
    <s v="C-146"/>
    <s v="FI-143"/>
    <s v="M-207"/>
  </r>
  <r>
    <x v="480"/>
    <n v="140"/>
    <s v="Economía"/>
    <s v="Economía"/>
    <n v="8"/>
    <x v="17"/>
    <x v="5"/>
    <x v="1"/>
    <x v="8"/>
    <s v="Fecha"/>
    <s v="Rendimiento del Ingreso por Alojamiento"/>
    <s v="Periodo 2014-2021 (mensual)"/>
    <s v="pesos chilenos (CLP)"/>
    <s v="Instituto Nacional de Estadísticas (INE)"/>
    <x v="480"/>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x v="460"/>
    <m/>
    <s v="#1774B9"/>
    <s v="140-0481"/>
    <n v="14200008"/>
    <s v="T-158"/>
    <s v="C-146"/>
    <s v="FI-143"/>
    <s v="M-207"/>
  </r>
  <r>
    <x v="481"/>
    <n v="140"/>
    <s v="Economía"/>
    <s v="Economía"/>
    <n v="9"/>
    <x v="17"/>
    <x v="5"/>
    <x v="1"/>
    <x v="9"/>
    <s v="Fecha"/>
    <s v="Rendimiento del Ingreso por Alojamiento"/>
    <s v="Periodo 2014-2021 (mensual)"/>
    <s v="pesos chilenos (CLP)"/>
    <s v="Instituto Nacional de Estadísticas (INE)"/>
    <x v="48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x v="461"/>
    <n v="100200300"/>
    <s v="#1774B9"/>
    <s v="140-0482"/>
    <n v="14200009"/>
    <s v="T-158"/>
    <s v="C-146"/>
    <s v="FI-143"/>
    <s v="M-207"/>
  </r>
  <r>
    <x v="482"/>
    <n v="140"/>
    <s v="Economía"/>
    <s v="Economía"/>
    <n v="10"/>
    <x v="17"/>
    <x v="5"/>
    <x v="1"/>
    <x v="10"/>
    <s v="Fecha"/>
    <s v="Rendimiento del Ingreso por Alojamiento"/>
    <s v="Periodo 2014-2021 (mensual)"/>
    <s v="pesos chilenos (CLP)"/>
    <s v="Instituto Nacional de Estadísticas (INE)"/>
    <x v="482"/>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x v="462"/>
    <n v="100200301"/>
    <s v="#1774B9"/>
    <s v="140-0483"/>
    <n v="14200010"/>
    <s v="T-158"/>
    <s v="C-146"/>
    <s v="FI-143"/>
    <s v="M-207"/>
  </r>
  <r>
    <x v="483"/>
    <n v="140"/>
    <s v="Economía"/>
    <s v="Economía"/>
    <n v="11"/>
    <x v="17"/>
    <x v="5"/>
    <x v="1"/>
    <x v="11"/>
    <s v="Fecha"/>
    <s v="Rendimiento del Ingreso por Alojamiento"/>
    <s v="Periodo 2014-2021 (mensual)"/>
    <s v="pesos chilenos (CLP)"/>
    <s v="Instituto Nacional de Estadísticas (INE)"/>
    <x v="483"/>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x v="463"/>
    <n v="100200302"/>
    <s v="#1774B9"/>
    <s v="140-0484"/>
    <n v="14200011"/>
    <s v="T-158"/>
    <s v="C-146"/>
    <s v="FI-143"/>
    <s v="M-207"/>
  </r>
  <r>
    <x v="484"/>
    <n v="140"/>
    <s v="Economía"/>
    <s v="Economía"/>
    <n v="12"/>
    <x v="17"/>
    <x v="5"/>
    <x v="1"/>
    <x v="12"/>
    <s v="Fecha"/>
    <s v="Rendimiento del Ingreso por Alojamiento"/>
    <s v="Periodo 2014-2021 (mensual)"/>
    <s v="pesos chilenos (CLP)"/>
    <s v="Instituto Nacional de Estadísticas (INE)"/>
    <x v="484"/>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x v="464"/>
    <m/>
    <s v="#1774B9"/>
    <s v="140-0485"/>
    <n v="14200012"/>
    <s v="T-158"/>
    <s v="C-146"/>
    <s v="FI-143"/>
    <s v="M-207"/>
  </r>
  <r>
    <x v="485"/>
    <n v="140"/>
    <s v="Economía"/>
    <s v="Economía"/>
    <n v="13"/>
    <x v="17"/>
    <x v="5"/>
    <x v="1"/>
    <x v="13"/>
    <s v="Fecha"/>
    <s v="Rendimiento del Ingreso por Alojamiento"/>
    <s v="Periodo 2014-2021 (mensual)"/>
    <s v="pesos chilenos (CLP)"/>
    <s v="Instituto Nacional de Estadísticas (INE)"/>
    <x v="485"/>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x v="465"/>
    <m/>
    <s v="#1774B9"/>
    <s v="140-0486"/>
    <n v="14200013"/>
    <s v="T-158"/>
    <s v="C-146"/>
    <s v="FI-143"/>
    <s v="M-207"/>
  </r>
  <r>
    <x v="486"/>
    <n v="140"/>
    <s v="Economía"/>
    <s v="Economía"/>
    <n v="14"/>
    <x v="17"/>
    <x v="5"/>
    <x v="1"/>
    <x v="14"/>
    <s v="Fecha"/>
    <s v="Rendimiento del Ingreso por Alojamiento"/>
    <s v="Periodo 2014-2021 (mensual)"/>
    <s v="pesos chilenos (CLP)"/>
    <s v="Instituto Nacional de Estadísticas (INE)"/>
    <x v="486"/>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x v="466"/>
    <m/>
    <s v="#1774B9"/>
    <s v="140-0487"/>
    <n v="14200014"/>
    <s v="T-158"/>
    <s v="C-146"/>
    <s v="FI-143"/>
    <s v="M-207"/>
  </r>
  <r>
    <x v="487"/>
    <n v="140"/>
    <s v="Economía"/>
    <s v="Economía"/>
    <n v="15"/>
    <x v="17"/>
    <x v="5"/>
    <x v="1"/>
    <x v="15"/>
    <s v="Fecha"/>
    <s v="Rendimiento del Ingreso por Alojamiento"/>
    <s v="Periodo 2014-2021 (mensual)"/>
    <s v="pesos chilenos (CLP)"/>
    <s v="Instituto Nacional de Estadísticas (INE)"/>
    <x v="48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x v="467"/>
    <m/>
    <s v="#1774B9"/>
    <s v="140-0488"/>
    <n v="14200015"/>
    <s v="T-158"/>
    <s v="C-146"/>
    <s v="FI-143"/>
    <s v="M-207"/>
  </r>
  <r>
    <x v="488"/>
    <n v="140"/>
    <s v="Economía"/>
    <s v="Economía"/>
    <n v="16"/>
    <x v="17"/>
    <x v="5"/>
    <x v="1"/>
    <x v="16"/>
    <s v="Fecha"/>
    <s v="Rendimiento del Ingreso por Alojamiento"/>
    <s v="Periodo 2014-2021 (mensual)"/>
    <s v="pesos chilenos (CLP)"/>
    <s v="Instituto Nacional de Estadísticas (INE)"/>
    <x v="488"/>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x v="468"/>
    <m/>
    <s v="#1774B9"/>
    <s v="140-0489"/>
    <n v="14200016"/>
    <s v="T-158"/>
    <s v="C-146"/>
    <s v="FI-143"/>
    <s v="M-207"/>
  </r>
  <r>
    <x v="489"/>
    <n v="140"/>
    <s v="Economía"/>
    <s v="Economía"/>
    <n v="0"/>
    <x v="17"/>
    <x v="5"/>
    <x v="0"/>
    <x v="0"/>
    <s v="Región"/>
    <s v="Número de Pernoctaciones"/>
    <s v="Periodo 2014-2021 (mensual)"/>
    <s v="pesos chilenos (CLP)"/>
    <s v="Instituto Nacional de Estadísticas (INE)"/>
    <x v="489"/>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69"/>
    <m/>
    <s v="#1774B9"/>
    <s v="140-0490"/>
    <n v="14100000"/>
    <s v="T-158"/>
    <s v="C-146"/>
    <s v="FI-141"/>
    <s v="M-208"/>
  </r>
  <r>
    <x v="490"/>
    <n v="140"/>
    <s v="Economía"/>
    <s v="Economía"/>
    <n v="1"/>
    <x v="18"/>
    <x v="5"/>
    <x v="1"/>
    <x v="1"/>
    <s v="Fecha"/>
    <s v="Número de Pernoctaciones"/>
    <s v="Periodo 2014-2021 (mensual)"/>
    <s v="noches (unidades)"/>
    <s v="Instituto Nacional de Estadísticas (INE)"/>
    <x v="490"/>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x v="470"/>
    <m/>
    <s v="#1774B9"/>
    <s v="140-0491"/>
    <n v="14200001"/>
    <s v="T-159"/>
    <s v="C-146"/>
    <s v="FI-143"/>
    <s v="M-208"/>
  </r>
  <r>
    <x v="491"/>
    <n v="140"/>
    <s v="Economía"/>
    <s v="Economía"/>
    <n v="2"/>
    <x v="18"/>
    <x v="5"/>
    <x v="1"/>
    <x v="2"/>
    <s v="Fecha"/>
    <s v="Número de Pernoctaciones"/>
    <s v="Periodo 2014-2021 (mensual)"/>
    <s v="noches (unidades)"/>
    <s v="Instituto Nacional de Estadísticas (INE)"/>
    <x v="491"/>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x v="471"/>
    <m/>
    <s v="#1774B9"/>
    <s v="140-0492"/>
    <n v="14200002"/>
    <s v="T-159"/>
    <s v="C-146"/>
    <s v="FI-143"/>
    <s v="M-208"/>
  </r>
  <r>
    <x v="492"/>
    <n v="140"/>
    <s v="Economía"/>
    <s v="Economía"/>
    <n v="3"/>
    <x v="18"/>
    <x v="5"/>
    <x v="1"/>
    <x v="3"/>
    <s v="Fecha"/>
    <s v="Número de Pernoctaciones"/>
    <s v="Periodo 2014-2021 (mensual)"/>
    <s v="noches (unidades)"/>
    <s v="Instituto Nacional de Estadísticas (INE)"/>
    <x v="492"/>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x v="472"/>
    <m/>
    <s v="#1774B9"/>
    <s v="140-0493"/>
    <n v="14200003"/>
    <s v="T-159"/>
    <s v="C-146"/>
    <s v="FI-143"/>
    <s v="M-208"/>
  </r>
  <r>
    <x v="493"/>
    <n v="140"/>
    <s v="Economía"/>
    <s v="Economía"/>
    <n v="4"/>
    <x v="18"/>
    <x v="5"/>
    <x v="1"/>
    <x v="4"/>
    <s v="Fecha"/>
    <s v="Número de Pernoctaciones"/>
    <s v="Periodo 2014-2021 (mensual)"/>
    <s v="noches (unidades)"/>
    <s v="Instituto Nacional de Estadísticas (INE)"/>
    <x v="493"/>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x v="473"/>
    <m/>
    <s v="#1774B9"/>
    <s v="140-0494"/>
    <n v="14200004"/>
    <s v="T-159"/>
    <s v="C-146"/>
    <s v="FI-143"/>
    <s v="M-208"/>
  </r>
  <r>
    <x v="494"/>
    <n v="140"/>
    <s v="Economía"/>
    <s v="Economía"/>
    <n v="5"/>
    <x v="18"/>
    <x v="5"/>
    <x v="1"/>
    <x v="5"/>
    <s v="Fecha"/>
    <s v="Número de Pernoctaciones"/>
    <s v="Periodo 2014-2021 (mensual)"/>
    <s v="noches (unidades)"/>
    <s v="Instituto Nacional de Estadísticas (INE)"/>
    <x v="494"/>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x v="474"/>
    <m/>
    <s v="#1774B9"/>
    <s v="140-0495"/>
    <n v="14200005"/>
    <s v="T-159"/>
    <s v="C-146"/>
    <s v="FI-143"/>
    <s v="M-208"/>
  </r>
  <r>
    <x v="495"/>
    <n v="140"/>
    <s v="Economía"/>
    <s v="Economía"/>
    <n v="6"/>
    <x v="18"/>
    <x v="5"/>
    <x v="1"/>
    <x v="6"/>
    <s v="Fecha"/>
    <s v="Número de Pernoctaciones"/>
    <s v="Periodo 2014-2021 (mensual)"/>
    <s v="noches (unidades)"/>
    <s v="Instituto Nacional de Estadísticas (INE)"/>
    <x v="495"/>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x v="475"/>
    <m/>
    <s v="#1774B9"/>
    <s v="140-0496"/>
    <n v="14200006"/>
    <s v="T-159"/>
    <s v="C-146"/>
    <s v="FI-143"/>
    <s v="M-208"/>
  </r>
  <r>
    <x v="496"/>
    <n v="140"/>
    <s v="Economía"/>
    <s v="Economía"/>
    <n v="7"/>
    <x v="18"/>
    <x v="5"/>
    <x v="1"/>
    <x v="7"/>
    <s v="Fecha"/>
    <s v="Número de Pernoctaciones"/>
    <s v="Periodo 2014-2021 (mensual)"/>
    <s v="noches (unidades)"/>
    <s v="Instituto Nacional de Estadísticas (INE)"/>
    <x v="496"/>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x v="476"/>
    <m/>
    <s v="#1774B9"/>
    <s v="140-0497"/>
    <n v="14200007"/>
    <s v="T-159"/>
    <s v="C-146"/>
    <s v="FI-143"/>
    <s v="M-208"/>
  </r>
  <r>
    <x v="497"/>
    <n v="140"/>
    <s v="Economía"/>
    <s v="Economía"/>
    <n v="8"/>
    <x v="18"/>
    <x v="5"/>
    <x v="1"/>
    <x v="8"/>
    <s v="Fecha"/>
    <s v="Número de Pernoctaciones"/>
    <s v="Periodo 2014-2021 (mensual)"/>
    <s v="noches (unidades)"/>
    <s v="Instituto Nacional de Estadísticas (INE)"/>
    <x v="497"/>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x v="477"/>
    <m/>
    <s v="#1774B9"/>
    <s v="140-0498"/>
    <n v="14200008"/>
    <s v="T-159"/>
    <s v="C-146"/>
    <s v="FI-143"/>
    <s v="M-208"/>
  </r>
  <r>
    <x v="498"/>
    <n v="140"/>
    <s v="Economía"/>
    <s v="Economía"/>
    <n v="9"/>
    <x v="18"/>
    <x v="5"/>
    <x v="1"/>
    <x v="9"/>
    <s v="Fecha"/>
    <s v="Número de Pernoctaciones"/>
    <s v="Periodo 2014-2021 (mensual)"/>
    <s v="noches (unidades)"/>
    <s v="Instituto Nacional de Estadísticas (INE)"/>
    <x v="49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x v="478"/>
    <n v="100200300"/>
    <s v="#1774B9"/>
    <s v="140-0499"/>
    <n v="14200009"/>
    <s v="T-159"/>
    <s v="C-146"/>
    <s v="FI-143"/>
    <s v="M-208"/>
  </r>
  <r>
    <x v="499"/>
    <n v="140"/>
    <s v="Economía"/>
    <s v="Economía"/>
    <n v="10"/>
    <x v="18"/>
    <x v="5"/>
    <x v="1"/>
    <x v="10"/>
    <s v="Fecha"/>
    <s v="Número de Pernoctaciones"/>
    <s v="Periodo 2014-2021 (mensual)"/>
    <s v="noches (unidades)"/>
    <s v="Instituto Nacional de Estadísticas (INE)"/>
    <x v="499"/>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x v="479"/>
    <n v="100200301"/>
    <s v="#1774B9"/>
    <s v="140-0500"/>
    <n v="14200010"/>
    <s v="T-159"/>
    <s v="C-146"/>
    <s v="FI-143"/>
    <s v="M-208"/>
  </r>
  <r>
    <x v="500"/>
    <n v="140"/>
    <s v="Economía"/>
    <s v="Economía"/>
    <n v="11"/>
    <x v="18"/>
    <x v="5"/>
    <x v="1"/>
    <x v="11"/>
    <s v="Fecha"/>
    <s v="Número de Pernoctaciones"/>
    <s v="Periodo 2014-2021 (mensual)"/>
    <s v="noches (unidades)"/>
    <s v="Instituto Nacional de Estadísticas (INE)"/>
    <x v="500"/>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x v="480"/>
    <n v="100200302"/>
    <s v="#1774B9"/>
    <s v="140-0501"/>
    <n v="14200011"/>
    <s v="T-159"/>
    <s v="C-146"/>
    <s v="FI-143"/>
    <s v="M-208"/>
  </r>
  <r>
    <x v="501"/>
    <n v="140"/>
    <s v="Economía"/>
    <s v="Economía"/>
    <n v="12"/>
    <x v="18"/>
    <x v="5"/>
    <x v="1"/>
    <x v="12"/>
    <s v="Fecha"/>
    <s v="Número de Pernoctaciones"/>
    <s v="Periodo 2014-2021 (mensual)"/>
    <s v="noches (unidades)"/>
    <s v="Instituto Nacional de Estadísticas (INE)"/>
    <x v="501"/>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x v="481"/>
    <m/>
    <s v="#1774B9"/>
    <s v="140-0502"/>
    <n v="14200012"/>
    <s v="T-159"/>
    <s v="C-146"/>
    <s v="FI-143"/>
    <s v="M-208"/>
  </r>
  <r>
    <x v="502"/>
    <n v="140"/>
    <s v="Economía"/>
    <s v="Economía"/>
    <n v="13"/>
    <x v="18"/>
    <x v="5"/>
    <x v="1"/>
    <x v="13"/>
    <s v="Fecha"/>
    <s v="Número de Pernoctaciones"/>
    <s v="Periodo 2014-2021 (mensual)"/>
    <s v="noches (unidades)"/>
    <s v="Instituto Nacional de Estadísticas (INE)"/>
    <x v="502"/>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x v="482"/>
    <m/>
    <s v="#1774B9"/>
    <s v="140-0503"/>
    <n v="14200013"/>
    <s v="T-159"/>
    <s v="C-146"/>
    <s v="FI-143"/>
    <s v="M-208"/>
  </r>
  <r>
    <x v="503"/>
    <n v="140"/>
    <s v="Economía"/>
    <s v="Economía"/>
    <n v="14"/>
    <x v="18"/>
    <x v="5"/>
    <x v="1"/>
    <x v="14"/>
    <s v="Fecha"/>
    <s v="Número de Pernoctaciones"/>
    <s v="Periodo 2014-2021 (mensual)"/>
    <s v="noches (unidades)"/>
    <s v="Instituto Nacional de Estadísticas (INE)"/>
    <x v="503"/>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x v="483"/>
    <m/>
    <s v="#1774B9"/>
    <s v="140-0504"/>
    <n v="14200014"/>
    <s v="T-159"/>
    <s v="C-146"/>
    <s v="FI-143"/>
    <s v="M-208"/>
  </r>
  <r>
    <x v="504"/>
    <n v="140"/>
    <s v="Economía"/>
    <s v="Economía"/>
    <n v="15"/>
    <x v="18"/>
    <x v="5"/>
    <x v="1"/>
    <x v="15"/>
    <s v="Fecha"/>
    <s v="Número de Pernoctaciones"/>
    <s v="Periodo 2014-2021 (mensual)"/>
    <s v="noches (unidades)"/>
    <s v="Instituto Nacional de Estadísticas (INE)"/>
    <x v="50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x v="484"/>
    <m/>
    <s v="#1774B9"/>
    <s v="140-0505"/>
    <n v="14200015"/>
    <s v="T-159"/>
    <s v="C-146"/>
    <s v="FI-143"/>
    <s v="M-208"/>
  </r>
  <r>
    <x v="505"/>
    <n v="140"/>
    <s v="Economía"/>
    <s v="Economía"/>
    <n v="16"/>
    <x v="18"/>
    <x v="5"/>
    <x v="1"/>
    <x v="16"/>
    <s v="Fecha"/>
    <s v="Número de Pernoctaciones"/>
    <s v="Periodo 2014-2021 (mensual)"/>
    <s v="noches (unidades)"/>
    <s v="Instituto Nacional de Estadísticas (INE)"/>
    <x v="454"/>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x v="485"/>
    <m/>
    <s v="#1774B9"/>
    <s v="140-0506"/>
    <n v="14200016"/>
    <s v="T-159"/>
    <s v="C-146"/>
    <s v="FI-143"/>
    <s v="M-208"/>
  </r>
  <r>
    <x v="506"/>
    <n v="140"/>
    <s v="Economía"/>
    <s v="Economía"/>
    <n v="0"/>
    <x v="18"/>
    <x v="5"/>
    <x v="0"/>
    <x v="0"/>
    <s v="Región"/>
    <s v="Número de Llegadas"/>
    <s v="Periodo 2014-2021 (mensual)"/>
    <s v="pasajeros (unidades)"/>
    <s v="Instituto Nacional de Estadísticas (INE)"/>
    <x v="505"/>
    <s v="Se muestra la variación mensual del número de viviendas autorizadas para construcción de obras nuevas y ampliaciones a escala nacional -Chile- durante el Periodo 2014-2021 (mensual) de acuerdo a datos recopilados por el Instituto Nacional de Estadísticas (INE)- pasajeros (unidades)"/>
    <s v="Gráfico Evolución"/>
    <m/>
    <x v="486"/>
    <m/>
    <s v="#1774B9"/>
    <s v="140-0507"/>
    <n v="14100000"/>
    <s v="T-159"/>
    <s v="C-146"/>
    <s v="FI-141"/>
    <s v="M-209"/>
  </r>
  <r>
    <x v="507"/>
    <n v="140"/>
    <s v="Economía"/>
    <s v="Economía"/>
    <n v="1"/>
    <x v="18"/>
    <x v="5"/>
    <x v="1"/>
    <x v="1"/>
    <s v="Fecha"/>
    <s v="Número de Llegadas"/>
    <s v="Periodo 2014-2021 (mensual)"/>
    <s v="pasajeros (unidades)"/>
    <s v="Instituto Nacional de Estadísticas (INE)"/>
    <x v="506"/>
    <s v="La gráfica muestra la variación mensual del número de viviendas autorizadas para construcción de obras nuevas y ampliaciones para la Región de Tarapacá, durante el Periodo 2014-2021 (mensual) de acuerdo a datos recopilados por el Instituto Nacional de Estadísticas (INE)- pasajeros (unidades)"/>
    <s v="Gráfico Evolución"/>
    <m/>
    <x v="487"/>
    <m/>
    <s v="#1774B9"/>
    <s v="140-0508"/>
    <n v="14200001"/>
    <s v="T-159"/>
    <s v="C-146"/>
    <s v="FI-143"/>
    <s v="M-209"/>
  </r>
  <r>
    <x v="508"/>
    <n v="140"/>
    <s v="Economía"/>
    <s v="Economía"/>
    <n v="2"/>
    <x v="18"/>
    <x v="5"/>
    <x v="1"/>
    <x v="2"/>
    <s v="Fecha"/>
    <s v="Número de Llegadas"/>
    <s v="Periodo 2014-2021 (mensual)"/>
    <s v="pasajeros (unidades)"/>
    <s v="Instituto Nacional de Estadísticas (INE)"/>
    <x v="507"/>
    <s v="La gráfica muestra la variación mensual del número de viviendas autorizadas para construcción de obras nuevas y ampliaciones para la Región de Antofagasta, durante el Periodo 2014-2021 (mensual) de acuerdo a datos recopilados por el Instituto Nacional de Estadísticas (INE)- pasajeros (unidades)"/>
    <s v="Gráfico Evolución"/>
    <m/>
    <x v="488"/>
    <m/>
    <s v="#1774B9"/>
    <s v="140-0509"/>
    <n v="14200002"/>
    <s v="T-159"/>
    <s v="C-146"/>
    <s v="FI-143"/>
    <s v="M-209"/>
  </r>
  <r>
    <x v="509"/>
    <n v="140"/>
    <s v="Economía"/>
    <s v="Economía"/>
    <n v="3"/>
    <x v="18"/>
    <x v="5"/>
    <x v="1"/>
    <x v="3"/>
    <s v="Fecha"/>
    <s v="Número de Llegadas"/>
    <s v="Periodo 2014-2021 (mensual)"/>
    <s v="pasajeros (unidades)"/>
    <s v="Instituto Nacional de Estadísticas (INE)"/>
    <x v="508"/>
    <s v="La gráfica muestra la variación mensual del número de viviendas autorizadas para construcción de obras nuevas y ampliaciones para la Región de Atacama, durante el Periodo 2014-2021 (mensual) de acuerdo a datos recopilados por el Instituto Nacional de Estadísticas (INE)- pasajeros (unidades)"/>
    <s v="Gráfico Evolución"/>
    <m/>
    <x v="489"/>
    <m/>
    <s v="#1774B9"/>
    <s v="140-0510"/>
    <n v="14200003"/>
    <s v="T-159"/>
    <s v="C-146"/>
    <s v="FI-143"/>
    <s v="M-209"/>
  </r>
  <r>
    <x v="510"/>
    <n v="140"/>
    <s v="Economía"/>
    <s v="Economía"/>
    <n v="4"/>
    <x v="18"/>
    <x v="5"/>
    <x v="1"/>
    <x v="4"/>
    <s v="Fecha"/>
    <s v="Número de Llegadas"/>
    <s v="Periodo 2014-2021 (mensual)"/>
    <s v="pasajeros (unidades)"/>
    <s v="Instituto Nacional de Estadísticas (INE)"/>
    <x v="509"/>
    <s v="La gráfica muestra la variación mensual del número de viviendas autorizadas para construcción de obras nuevas y ampliaciones para la Región de Coquimbo, durante el Periodo 2014-2021 (mensual) de acuerdo a datos recopilados por el Instituto Nacional de Estadísticas (INE)- pasajeros (unidades)"/>
    <s v="Gráfico Evolución"/>
    <m/>
    <x v="490"/>
    <m/>
    <s v="#1774B9"/>
    <s v="140-0511"/>
    <n v="14200004"/>
    <s v="T-159"/>
    <s v="C-146"/>
    <s v="FI-143"/>
    <s v="M-209"/>
  </r>
  <r>
    <x v="511"/>
    <n v="140"/>
    <s v="Economía"/>
    <s v="Economía"/>
    <n v="5"/>
    <x v="18"/>
    <x v="5"/>
    <x v="1"/>
    <x v="5"/>
    <s v="Fecha"/>
    <s v="Número de Llegadas"/>
    <s v="Periodo 2014-2021 (mensual)"/>
    <s v="pasajeros (unidades)"/>
    <s v="Instituto Nacional de Estadísticas (INE)"/>
    <x v="510"/>
    <s v="La gráfica muestra la variación mensual del número de viviendas autorizadas para construcción de obras nuevas y ampliaciones para la Región de Valparaíso, durante el Periodo 2014-2021 (mensual) de acuerdo a datos recopilados por el Instituto Nacional de Estadísticas (INE)- pasajeros (unidades)"/>
    <s v="Gráfico Evolución"/>
    <m/>
    <x v="491"/>
    <m/>
    <s v="#1774B9"/>
    <s v="140-0512"/>
    <n v="14200005"/>
    <s v="T-159"/>
    <s v="C-146"/>
    <s v="FI-143"/>
    <s v="M-209"/>
  </r>
  <r>
    <x v="512"/>
    <n v="140"/>
    <s v="Economía"/>
    <s v="Economía"/>
    <n v="6"/>
    <x v="18"/>
    <x v="5"/>
    <x v="1"/>
    <x v="6"/>
    <s v="Fecha"/>
    <s v="Número de Llegadas"/>
    <s v="Periodo 2014-2021 (mensual)"/>
    <s v="pasajeros (unidades)"/>
    <s v="Instituto Nacional de Estadísticas (INE)"/>
    <x v="511"/>
    <s v="La gráfica muestra la variación mensual del número de viviendas autorizadas para construcción de obras nuevas y ampliaciones para la Región de O'Higgins, durante el Periodo 2014-2021 (mensual) de acuerdo a datos recopilados por el Instituto Nacional de Estadísticas (INE)- pasajeros (unidades)"/>
    <s v="Gráfico Evolución"/>
    <m/>
    <x v="492"/>
    <m/>
    <s v="#1774B9"/>
    <s v="140-0513"/>
    <n v="14200006"/>
    <s v="T-159"/>
    <s v="C-146"/>
    <s v="FI-143"/>
    <s v="M-209"/>
  </r>
  <r>
    <x v="513"/>
    <n v="140"/>
    <s v="Economía"/>
    <s v="Economía"/>
    <n v="7"/>
    <x v="18"/>
    <x v="5"/>
    <x v="1"/>
    <x v="7"/>
    <s v="Fecha"/>
    <s v="Número de Llegadas"/>
    <s v="Periodo 2014-2021 (mensual)"/>
    <s v="pasajeros (unidades)"/>
    <s v="Instituto Nacional de Estadísticas (INE)"/>
    <x v="512"/>
    <s v="La gráfica muestra la variación mensual del número de viviendas autorizadas para construcción de obras nuevas y ampliaciones para la Región de Maule, durante el Periodo 2014-2021 (mensual) de acuerdo a datos recopilados por el Instituto Nacional de Estadísticas (INE)- pasajeros (unidades)"/>
    <s v="Gráfico Evolución"/>
    <m/>
    <x v="493"/>
    <m/>
    <s v="#1774B9"/>
    <s v="140-0514"/>
    <n v="14200007"/>
    <s v="T-159"/>
    <s v="C-146"/>
    <s v="FI-143"/>
    <s v="M-209"/>
  </r>
  <r>
    <x v="514"/>
    <n v="140"/>
    <s v="Economía"/>
    <s v="Economía"/>
    <n v="8"/>
    <x v="18"/>
    <x v="5"/>
    <x v="1"/>
    <x v="8"/>
    <s v="Fecha"/>
    <s v="Número de Llegadas"/>
    <s v="Periodo 2014-2021 (mensual)"/>
    <s v="pasajeros (unidades)"/>
    <s v="Instituto Nacional de Estadísticas (INE)"/>
    <x v="513"/>
    <s v="La gráfica muestra la variación mensual del número de viviendas autorizadas para construcción de obras nuevas y ampliaciones para la Región del Biobío, durante el Periodo 2014-2021 (mensual) de acuerdo a datos recopilados por el Instituto Nacional de Estadísticas (INE)- pasajeros (unidades)"/>
    <s v="Gráfico Evolución"/>
    <m/>
    <x v="494"/>
    <m/>
    <s v="#1774B9"/>
    <s v="140-0515"/>
    <n v="14200008"/>
    <s v="T-159"/>
    <s v="C-146"/>
    <s v="FI-143"/>
    <s v="M-209"/>
  </r>
  <r>
    <x v="515"/>
    <n v="140"/>
    <s v="Economía"/>
    <s v="Economía"/>
    <n v="9"/>
    <x v="18"/>
    <x v="5"/>
    <x v="1"/>
    <x v="9"/>
    <s v="Fecha"/>
    <s v="Número de Llegadas"/>
    <s v="Periodo 2014-2021 (mensual)"/>
    <s v="pasajeros (unidades)"/>
    <s v="Instituto Nacional de Estadísticas (INE)"/>
    <x v="51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asajeros (unidades)"/>
    <s v="Gráfico Evolución"/>
    <m/>
    <x v="495"/>
    <n v="100200300"/>
    <s v="#1774B9"/>
    <s v="140-0516"/>
    <n v="14200009"/>
    <s v="T-159"/>
    <s v="C-146"/>
    <s v="FI-143"/>
    <s v="M-209"/>
  </r>
  <r>
    <x v="516"/>
    <n v="140"/>
    <s v="Economía"/>
    <s v="Economía"/>
    <n v="10"/>
    <x v="18"/>
    <x v="5"/>
    <x v="1"/>
    <x v="10"/>
    <s v="Fecha"/>
    <s v="Número de Llegadas"/>
    <s v="Periodo 2014-2021 (mensual)"/>
    <s v="pasajeros (unidades)"/>
    <s v="Instituto Nacional de Estadísticas (INE)"/>
    <x v="515"/>
    <s v="La gráfica muestra la variación mensual del número de viviendas autorizadas para construcción de obras nuevas y ampliaciones para la Región de Los Lagos, durante el Periodo 2014-2021 (mensual) de acuerdo a datos recopilados por el Instituto Nacional de Estadísticas (INE)- pasajeros (unidades)"/>
    <s v="Gráfico Evolución"/>
    <m/>
    <x v="496"/>
    <n v="100200301"/>
    <s v="#1774B9"/>
    <s v="140-0517"/>
    <n v="14200010"/>
    <s v="T-159"/>
    <s v="C-146"/>
    <s v="FI-143"/>
    <s v="M-209"/>
  </r>
  <r>
    <x v="517"/>
    <n v="140"/>
    <s v="Economía"/>
    <s v="Economía"/>
    <n v="11"/>
    <x v="18"/>
    <x v="5"/>
    <x v="1"/>
    <x v="11"/>
    <s v="Fecha"/>
    <s v="Número de Llegadas"/>
    <s v="Periodo 2014-2021 (mensual)"/>
    <s v="pasajeros (unidades)"/>
    <s v="Instituto Nacional de Estadísticas (INE)"/>
    <x v="516"/>
    <s v="La gráfica muestra la variación mensual del número de viviendas autorizadas para construcción de obras nuevas y ampliaciones para la Región de Aysén, durante el Periodo 2014-2021 (mensual) de acuerdo a datos recopilados por el Instituto Nacional de Estadísticas (INE)- pasajeros (unidades)"/>
    <s v="Gráfico Evolución"/>
    <m/>
    <x v="497"/>
    <n v="100200302"/>
    <s v="#1774B9"/>
    <s v="140-0518"/>
    <n v="14200011"/>
    <s v="T-159"/>
    <s v="C-146"/>
    <s v="FI-143"/>
    <s v="M-209"/>
  </r>
  <r>
    <x v="518"/>
    <n v="140"/>
    <s v="Economía"/>
    <s v="Economía"/>
    <n v="12"/>
    <x v="18"/>
    <x v="5"/>
    <x v="1"/>
    <x v="12"/>
    <s v="Fecha"/>
    <s v="Número de Llegadas"/>
    <s v="Periodo 2014-2021 (mensual)"/>
    <s v="pasajeros (unidades)"/>
    <s v="Instituto Nacional de Estadísticas (INE)"/>
    <x v="517"/>
    <s v="La gráfica muestra la variación mensual del número de viviendas autorizadas para construcción de obras nuevas y ampliaciones para la Región de Magallanes, durante el Periodo 2014-2021 (mensual) de acuerdo a datos recopilados por el Instituto Nacional de Estadísticas (INE)- pasajeros (unidades)"/>
    <s v="Gráfico Evolución"/>
    <m/>
    <x v="498"/>
    <m/>
    <s v="#1774B9"/>
    <s v="140-0519"/>
    <n v="14200012"/>
    <s v="T-159"/>
    <s v="C-146"/>
    <s v="FI-143"/>
    <s v="M-209"/>
  </r>
  <r>
    <x v="519"/>
    <n v="140"/>
    <s v="Economía"/>
    <s v="Economía"/>
    <n v="13"/>
    <x v="18"/>
    <x v="5"/>
    <x v="1"/>
    <x v="13"/>
    <s v="Fecha"/>
    <s v="Número de Llegadas"/>
    <s v="Periodo 2014-2021 (mensual)"/>
    <s v="pasajeros (unidades)"/>
    <s v="Instituto Nacional de Estadísticas (INE)"/>
    <x v="518"/>
    <s v="La gráfica muestra la variación mensual del número de viviendas autorizadas para construcción de obras nuevas y ampliaciones para la Región Metropolitana, durante el Periodo 2014-2021 (mensual) de acuerdo a datos recopilados por el Instituto Nacional de Estadísticas (INE)- pasajeros (unidades)"/>
    <s v="Gráfico Evolución"/>
    <m/>
    <x v="499"/>
    <m/>
    <s v="#1774B9"/>
    <s v="140-0520"/>
    <n v="14200013"/>
    <s v="T-159"/>
    <s v="C-146"/>
    <s v="FI-143"/>
    <s v="M-209"/>
  </r>
  <r>
    <x v="520"/>
    <n v="140"/>
    <s v="Economía"/>
    <s v="Economía"/>
    <n v="14"/>
    <x v="18"/>
    <x v="5"/>
    <x v="1"/>
    <x v="14"/>
    <s v="Fecha"/>
    <s v="Número de Llegadas"/>
    <s v="Periodo 2014-2021 (mensual)"/>
    <s v="pasajeros (unidades)"/>
    <s v="Instituto Nacional de Estadísticas (INE)"/>
    <x v="519"/>
    <s v="La gráfica muestra la variación mensual del número de viviendas autorizadas para construcción de obras nuevas y ampliaciones para la Región de Los Ríos, durante el Periodo 2014-2021 (mensual) de acuerdo a datos recopilados por el Instituto Nacional de Estadísticas (INE)- pasajeros (unidades)"/>
    <s v="Gráfico Evolución"/>
    <m/>
    <x v="500"/>
    <m/>
    <s v="#1774B9"/>
    <s v="140-0521"/>
    <n v="14200014"/>
    <s v="T-159"/>
    <s v="C-146"/>
    <s v="FI-143"/>
    <s v="M-209"/>
  </r>
  <r>
    <x v="521"/>
    <n v="140"/>
    <s v="Economía"/>
    <s v="Economía"/>
    <n v="15"/>
    <x v="18"/>
    <x v="5"/>
    <x v="1"/>
    <x v="15"/>
    <s v="Fecha"/>
    <s v="Número de Llegadas"/>
    <s v="Periodo 2014-2021 (mensual)"/>
    <s v="pasajeros (unidades)"/>
    <s v="Instituto Nacional de Estadísticas (INE)"/>
    <x v="52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asajeros (unidades)"/>
    <s v="Gráfico Evolución"/>
    <m/>
    <x v="501"/>
    <m/>
    <s v="#1774B9"/>
    <s v="140-0522"/>
    <n v="14200015"/>
    <s v="T-159"/>
    <s v="C-146"/>
    <s v="FI-143"/>
    <s v="M-209"/>
  </r>
  <r>
    <x v="522"/>
    <n v="140"/>
    <s v="Economía"/>
    <s v="Economía"/>
    <n v="16"/>
    <x v="18"/>
    <x v="5"/>
    <x v="1"/>
    <x v="16"/>
    <s v="Fecha"/>
    <s v="Número de Llegadas"/>
    <s v="Periodo 2014-2021 (mensual)"/>
    <s v="pasajeros (unidades)"/>
    <s v="Instituto Nacional de Estadísticas (INE)"/>
    <x v="521"/>
    <s v="La gráfica muestra la variación mensual del número de viviendas autorizadas para construcción de obras nuevas y ampliaciones para la Región de Ñuble, durante el Periodo 2014-2021 (mensual) de acuerdo a datos recopilados por el Instituto Nacional de Estadísticas (INE)- pasajeros (unidades)"/>
    <s v="Gráfico Evolución"/>
    <m/>
    <x v="502"/>
    <m/>
    <s v="#1774B9"/>
    <s v="140-0523"/>
    <n v="14200016"/>
    <s v="T-159"/>
    <s v="C-146"/>
    <s v="FI-143"/>
    <s v="M-209"/>
  </r>
  <r>
    <x v="523"/>
    <n v="140"/>
    <s v="Economía"/>
    <s v="Economía"/>
    <n v="0"/>
    <x v="18"/>
    <x v="5"/>
    <x v="0"/>
    <x v="0"/>
    <s v="Región"/>
    <s v="Estancia Media"/>
    <s v="Periodo 2014-2021 (mensual)"/>
    <s v="noches (unidades)"/>
    <s v="Instituto Nacional de Estadísticas (INE)"/>
    <x v="522"/>
    <s v="Se muestra la variación mensual del número de viviendas autorizadas para construcción de obras nuevas y ampliaciones a escala nacional -Chile- durante el Periodo 2014-2021 (mensual) de acuerdo a datos recopilados por el Instituto Nacional de Estadísticas (INE)- noches (unidades)"/>
    <s v="Gráfico Evolución"/>
    <m/>
    <x v="503"/>
    <m/>
    <s v="#1774B9"/>
    <s v="140-0524"/>
    <n v="14100000"/>
    <s v="T-159"/>
    <s v="C-146"/>
    <s v="FI-141"/>
    <s v="M-210"/>
  </r>
  <r>
    <x v="524"/>
    <n v="140"/>
    <s v="Economía"/>
    <s v="Economía"/>
    <n v="1"/>
    <x v="18"/>
    <x v="5"/>
    <x v="1"/>
    <x v="1"/>
    <s v="Fecha"/>
    <s v="Estancia Media"/>
    <s v="Periodo 2014-2021 (mensual)"/>
    <s v="noches (unidades)"/>
    <s v="Instituto Nacional de Estadísticas (INE)"/>
    <x v="523"/>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x v="504"/>
    <m/>
    <s v="#1774B9"/>
    <s v="140-0525"/>
    <n v="14200001"/>
    <s v="T-159"/>
    <s v="C-146"/>
    <s v="FI-143"/>
    <s v="M-210"/>
  </r>
  <r>
    <x v="525"/>
    <n v="140"/>
    <s v="Economía"/>
    <s v="Economía"/>
    <n v="2"/>
    <x v="18"/>
    <x v="5"/>
    <x v="1"/>
    <x v="2"/>
    <s v="Fecha"/>
    <s v="Estancia Media"/>
    <s v="Periodo 2014-2021 (mensual)"/>
    <s v="noches (unidades)"/>
    <s v="Instituto Nacional de Estadísticas (INE)"/>
    <x v="524"/>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x v="505"/>
    <m/>
    <s v="#1774B9"/>
    <s v="140-0526"/>
    <n v="14200002"/>
    <s v="T-159"/>
    <s v="C-146"/>
    <s v="FI-143"/>
    <s v="M-210"/>
  </r>
  <r>
    <x v="526"/>
    <n v="140"/>
    <s v="Economía"/>
    <s v="Economía"/>
    <n v="3"/>
    <x v="18"/>
    <x v="5"/>
    <x v="1"/>
    <x v="3"/>
    <s v="Fecha"/>
    <s v="Estancia Media"/>
    <s v="Periodo 2014-2021 (mensual)"/>
    <s v="noches (unidades)"/>
    <s v="Instituto Nacional de Estadísticas (INE)"/>
    <x v="525"/>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x v="506"/>
    <m/>
    <s v="#1774B9"/>
    <s v="140-0527"/>
    <n v="14200003"/>
    <s v="T-159"/>
    <s v="C-146"/>
    <s v="FI-143"/>
    <s v="M-210"/>
  </r>
  <r>
    <x v="527"/>
    <n v="140"/>
    <s v="Economía"/>
    <s v="Economía"/>
    <n v="4"/>
    <x v="18"/>
    <x v="5"/>
    <x v="1"/>
    <x v="4"/>
    <s v="Fecha"/>
    <s v="Estancia Media"/>
    <s v="Periodo 2014-2021 (mensual)"/>
    <s v="noches (unidades)"/>
    <s v="Instituto Nacional de Estadísticas (INE)"/>
    <x v="526"/>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x v="507"/>
    <m/>
    <s v="#1774B9"/>
    <s v="140-0528"/>
    <n v="14200004"/>
    <s v="T-159"/>
    <s v="C-146"/>
    <s v="FI-143"/>
    <s v="M-210"/>
  </r>
  <r>
    <x v="528"/>
    <n v="140"/>
    <s v="Economía"/>
    <s v="Economía"/>
    <n v="5"/>
    <x v="18"/>
    <x v="5"/>
    <x v="1"/>
    <x v="5"/>
    <s v="Fecha"/>
    <s v="Estancia Media"/>
    <s v="Periodo 2014-2021 (mensual)"/>
    <s v="noches (unidades)"/>
    <s v="Instituto Nacional de Estadísticas (INE)"/>
    <x v="527"/>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x v="508"/>
    <m/>
    <s v="#1774B9"/>
    <s v="140-0529"/>
    <n v="14200005"/>
    <s v="T-159"/>
    <s v="C-146"/>
    <s v="FI-143"/>
    <s v="M-210"/>
  </r>
  <r>
    <x v="529"/>
    <n v="140"/>
    <s v="Economía"/>
    <s v="Economía"/>
    <n v="6"/>
    <x v="18"/>
    <x v="5"/>
    <x v="1"/>
    <x v="6"/>
    <s v="Fecha"/>
    <s v="Estancia Media"/>
    <s v="Periodo 2014-2021 (mensual)"/>
    <s v="noches (unidades)"/>
    <s v="Instituto Nacional de Estadísticas (INE)"/>
    <x v="528"/>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x v="509"/>
    <m/>
    <s v="#1774B9"/>
    <s v="140-0530"/>
    <n v="14200006"/>
    <s v="T-159"/>
    <s v="C-146"/>
    <s v="FI-143"/>
    <s v="M-210"/>
  </r>
  <r>
    <x v="530"/>
    <n v="140"/>
    <s v="Economía"/>
    <s v="Economía"/>
    <n v="7"/>
    <x v="18"/>
    <x v="5"/>
    <x v="1"/>
    <x v="7"/>
    <s v="Fecha"/>
    <s v="Estancia Media"/>
    <s v="Periodo 2014-2021 (mensual)"/>
    <s v="noches (unidades)"/>
    <s v="Instituto Nacional de Estadísticas (INE)"/>
    <x v="529"/>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x v="510"/>
    <m/>
    <s v="#1774B9"/>
    <s v="140-0531"/>
    <n v="14200007"/>
    <s v="T-159"/>
    <s v="C-146"/>
    <s v="FI-143"/>
    <s v="M-210"/>
  </r>
  <r>
    <x v="531"/>
    <n v="140"/>
    <s v="Economía"/>
    <s v="Economía"/>
    <n v="8"/>
    <x v="18"/>
    <x v="5"/>
    <x v="1"/>
    <x v="8"/>
    <s v="Fecha"/>
    <s v="Estancia Media"/>
    <s v="Periodo 2014-2021 (mensual)"/>
    <s v="noches (unidades)"/>
    <s v="Instituto Nacional de Estadísticas (INE)"/>
    <x v="530"/>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x v="511"/>
    <m/>
    <s v="#1774B9"/>
    <s v="140-0532"/>
    <n v="14200008"/>
    <s v="T-159"/>
    <s v="C-146"/>
    <s v="FI-143"/>
    <s v="M-210"/>
  </r>
  <r>
    <x v="532"/>
    <n v="140"/>
    <s v="Economía"/>
    <s v="Economía"/>
    <n v="9"/>
    <x v="18"/>
    <x v="5"/>
    <x v="1"/>
    <x v="9"/>
    <s v="Fecha"/>
    <s v="Estancia Media"/>
    <s v="Periodo 2014-2021 (mensual)"/>
    <s v="noches (unidades)"/>
    <s v="Instituto Nacional de Estadísticas (INE)"/>
    <x v="53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x v="512"/>
    <n v="100200300"/>
    <s v="#1774B9"/>
    <s v="140-0533"/>
    <n v="14200009"/>
    <s v="T-159"/>
    <s v="C-146"/>
    <s v="FI-143"/>
    <s v="M-210"/>
  </r>
  <r>
    <x v="533"/>
    <n v="140"/>
    <s v="Economía"/>
    <s v="Economía"/>
    <n v="10"/>
    <x v="18"/>
    <x v="5"/>
    <x v="1"/>
    <x v="10"/>
    <s v="Fecha"/>
    <s v="Estancia Media"/>
    <s v="Periodo 2014-2021 (mensual)"/>
    <s v="noches (unidades)"/>
    <s v="Instituto Nacional de Estadísticas (INE)"/>
    <x v="532"/>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x v="513"/>
    <n v="100200301"/>
    <s v="#1774B9"/>
    <s v="140-0534"/>
    <n v="14200010"/>
    <s v="T-159"/>
    <s v="C-146"/>
    <s v="FI-143"/>
    <s v="M-210"/>
  </r>
  <r>
    <x v="534"/>
    <n v="140"/>
    <s v="Economía"/>
    <s v="Economía"/>
    <n v="11"/>
    <x v="18"/>
    <x v="5"/>
    <x v="1"/>
    <x v="11"/>
    <s v="Fecha"/>
    <s v="Estancia Media"/>
    <s v="Periodo 2014-2021 (mensual)"/>
    <s v="noches (unidades)"/>
    <s v="Instituto Nacional de Estadísticas (INE)"/>
    <x v="533"/>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x v="514"/>
    <n v="100200302"/>
    <s v="#1774B9"/>
    <s v="140-0535"/>
    <n v="14200011"/>
    <s v="T-159"/>
    <s v="C-146"/>
    <s v="FI-143"/>
    <s v="M-210"/>
  </r>
  <r>
    <x v="535"/>
    <n v="140"/>
    <s v="Economía"/>
    <s v="Economía"/>
    <n v="12"/>
    <x v="18"/>
    <x v="5"/>
    <x v="1"/>
    <x v="12"/>
    <s v="Fecha"/>
    <s v="Estancia Media"/>
    <s v="Periodo 2014-2021 (mensual)"/>
    <s v="noches (unidades)"/>
    <s v="Instituto Nacional de Estadísticas (INE)"/>
    <x v="534"/>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x v="515"/>
    <m/>
    <s v="#1774B9"/>
    <s v="140-0536"/>
    <n v="14200012"/>
    <s v="T-159"/>
    <s v="C-146"/>
    <s v="FI-143"/>
    <s v="M-210"/>
  </r>
  <r>
    <x v="536"/>
    <n v="140"/>
    <s v="Economía"/>
    <s v="Economía"/>
    <n v="13"/>
    <x v="18"/>
    <x v="5"/>
    <x v="1"/>
    <x v="13"/>
    <s v="Fecha"/>
    <s v="Estancia Media"/>
    <s v="Periodo 2014-2021 (mensual)"/>
    <s v="noches (unidades)"/>
    <s v="Instituto Nacional de Estadísticas (INE)"/>
    <x v="535"/>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x v="516"/>
    <m/>
    <s v="#1774B9"/>
    <s v="140-0537"/>
    <n v="14200013"/>
    <s v="T-159"/>
    <s v="C-146"/>
    <s v="FI-143"/>
    <s v="M-210"/>
  </r>
  <r>
    <x v="537"/>
    <n v="140"/>
    <s v="Economía"/>
    <s v="Economía"/>
    <n v="14"/>
    <x v="18"/>
    <x v="5"/>
    <x v="1"/>
    <x v="14"/>
    <s v="Fecha"/>
    <s v="Estancia Media"/>
    <s v="Periodo 2014-2021 (mensual)"/>
    <s v="noches (unidades)"/>
    <s v="Instituto Nacional de Estadísticas (INE)"/>
    <x v="536"/>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x v="517"/>
    <m/>
    <s v="#1774B9"/>
    <s v="140-0538"/>
    <n v="14200014"/>
    <s v="T-159"/>
    <s v="C-146"/>
    <s v="FI-143"/>
    <s v="M-210"/>
  </r>
  <r>
    <x v="538"/>
    <n v="140"/>
    <s v="Economía"/>
    <s v="Economía"/>
    <n v="15"/>
    <x v="18"/>
    <x v="5"/>
    <x v="1"/>
    <x v="15"/>
    <s v="Fecha"/>
    <s v="Estancia Media"/>
    <s v="Periodo 2014-2021 (mensual)"/>
    <s v="noches (unidades)"/>
    <s v="Instituto Nacional de Estadísticas (INE)"/>
    <x v="53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x v="518"/>
    <m/>
    <s v="#1774B9"/>
    <s v="140-0539"/>
    <n v="14200015"/>
    <s v="T-159"/>
    <s v="C-146"/>
    <s v="FI-143"/>
    <s v="M-210"/>
  </r>
  <r>
    <x v="539"/>
    <n v="140"/>
    <s v="Economía"/>
    <s v="Economía"/>
    <n v="16"/>
    <x v="18"/>
    <x v="5"/>
    <x v="1"/>
    <x v="16"/>
    <s v="Fecha"/>
    <s v="Estancia Media"/>
    <s v="Periodo 2014-2021 (mensual)"/>
    <s v="noches (unidades)"/>
    <s v="Instituto Nacional de Estadísticas (INE)"/>
    <x v="538"/>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x v="519"/>
    <m/>
    <s v="#1774B9"/>
    <s v="140-0540"/>
    <n v="14200016"/>
    <s v="T-159"/>
    <s v="C-146"/>
    <s v="FI-143"/>
    <s v="M-210"/>
  </r>
  <r>
    <x v="540"/>
    <n v="140"/>
    <s v="Economía"/>
    <s v="Economía"/>
    <n v="0"/>
    <x v="18"/>
    <x v="5"/>
    <x v="0"/>
    <x v="0"/>
    <s v="Región"/>
    <s v="Tasa de ocupación habitaciones"/>
    <s v="Periodo 2014-2021 (mensual)"/>
    <s v="porcentaje (%)"/>
    <s v="Instituto Nacional de Estadísticas (INE)"/>
    <x v="539"/>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x v="520"/>
    <m/>
    <s v="#1774B9"/>
    <s v="140-0541"/>
    <n v="14100000"/>
    <s v="T-159"/>
    <s v="C-146"/>
    <s v="FI-141"/>
    <s v="M-211"/>
  </r>
  <r>
    <x v="541"/>
    <n v="140"/>
    <s v="Economía"/>
    <s v="Economía"/>
    <n v="1"/>
    <x v="18"/>
    <x v="5"/>
    <x v="1"/>
    <x v="1"/>
    <s v="Fecha"/>
    <s v="Tasa de ocupación habitaciones"/>
    <s v="Periodo 2014-2021 (mensual)"/>
    <s v="porcentaje (%)"/>
    <s v="Instituto Nacional de Estadísticas (INE)"/>
    <x v="540"/>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x v="521"/>
    <m/>
    <s v="#1774B9"/>
    <s v="140-0542"/>
    <n v="14200001"/>
    <s v="T-159"/>
    <s v="C-146"/>
    <s v="FI-143"/>
    <s v="M-211"/>
  </r>
  <r>
    <x v="542"/>
    <n v="140"/>
    <s v="Economía"/>
    <s v="Economía"/>
    <n v="2"/>
    <x v="18"/>
    <x v="5"/>
    <x v="1"/>
    <x v="2"/>
    <s v="Fecha"/>
    <s v="Tasa de ocupación habitaciones"/>
    <s v="Periodo 2014-2021 (mensual)"/>
    <s v="porcentaje (%)"/>
    <s v="Instituto Nacional de Estadísticas (INE)"/>
    <x v="541"/>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x v="522"/>
    <m/>
    <s v="#1774B9"/>
    <s v="140-0543"/>
    <n v="14200002"/>
    <s v="T-159"/>
    <s v="C-146"/>
    <s v="FI-143"/>
    <s v="M-211"/>
  </r>
  <r>
    <x v="543"/>
    <n v="140"/>
    <s v="Economía"/>
    <s v="Economía"/>
    <n v="3"/>
    <x v="18"/>
    <x v="5"/>
    <x v="1"/>
    <x v="3"/>
    <s v="Fecha"/>
    <s v="Tasa de ocupación habitaciones"/>
    <s v="Periodo 2014-2021 (mensual)"/>
    <s v="porcentaje (%)"/>
    <s v="Instituto Nacional de Estadísticas (INE)"/>
    <x v="542"/>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x v="523"/>
    <m/>
    <s v="#1774B9"/>
    <s v="140-0544"/>
    <n v="14200003"/>
    <s v="T-159"/>
    <s v="C-146"/>
    <s v="FI-143"/>
    <s v="M-211"/>
  </r>
  <r>
    <x v="544"/>
    <n v="140"/>
    <s v="Economía"/>
    <s v="Economía"/>
    <n v="4"/>
    <x v="18"/>
    <x v="5"/>
    <x v="1"/>
    <x v="4"/>
    <s v="Fecha"/>
    <s v="Tasa de ocupación habitaciones"/>
    <s v="Periodo 2014-2021 (mensual)"/>
    <s v="porcentaje (%)"/>
    <s v="Instituto Nacional de Estadísticas (INE)"/>
    <x v="543"/>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x v="524"/>
    <m/>
    <s v="#1774B9"/>
    <s v="140-0545"/>
    <n v="14200004"/>
    <s v="T-159"/>
    <s v="C-146"/>
    <s v="FI-143"/>
    <s v="M-211"/>
  </r>
  <r>
    <x v="545"/>
    <n v="140"/>
    <s v="Economía"/>
    <s v="Economía"/>
    <n v="5"/>
    <x v="18"/>
    <x v="5"/>
    <x v="1"/>
    <x v="5"/>
    <s v="Fecha"/>
    <s v="Tasa de ocupación habitaciones"/>
    <s v="Periodo 2014-2021 (mensual)"/>
    <s v="porcentaje (%)"/>
    <s v="Instituto Nacional de Estadísticas (INE)"/>
    <x v="544"/>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x v="525"/>
    <m/>
    <s v="#1774B9"/>
    <s v="140-0546"/>
    <n v="14200005"/>
    <s v="T-159"/>
    <s v="C-146"/>
    <s v="FI-143"/>
    <s v="M-211"/>
  </r>
  <r>
    <x v="546"/>
    <n v="140"/>
    <s v="Economía"/>
    <s v="Economía"/>
    <n v="6"/>
    <x v="18"/>
    <x v="5"/>
    <x v="1"/>
    <x v="6"/>
    <s v="Fecha"/>
    <s v="Tasa de ocupación habitaciones"/>
    <s v="Periodo 2014-2021 (mensual)"/>
    <s v="porcentaje (%)"/>
    <s v="Instituto Nacional de Estadísticas (INE)"/>
    <x v="545"/>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x v="526"/>
    <m/>
    <s v="#1774B9"/>
    <s v="140-0547"/>
    <n v="14200006"/>
    <s v="T-159"/>
    <s v="C-146"/>
    <s v="FI-143"/>
    <s v="M-211"/>
  </r>
  <r>
    <x v="547"/>
    <n v="140"/>
    <s v="Economía"/>
    <s v="Economía"/>
    <n v="7"/>
    <x v="18"/>
    <x v="5"/>
    <x v="1"/>
    <x v="7"/>
    <s v="Fecha"/>
    <s v="Tasa de ocupación habitaciones"/>
    <s v="Periodo 2014-2021 (mensual)"/>
    <s v="porcentaje (%)"/>
    <s v="Instituto Nacional de Estadísticas (INE)"/>
    <x v="546"/>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x v="527"/>
    <m/>
    <s v="#1774B9"/>
    <s v="140-0548"/>
    <n v="14200007"/>
    <s v="T-159"/>
    <s v="C-146"/>
    <s v="FI-143"/>
    <s v="M-211"/>
  </r>
  <r>
    <x v="548"/>
    <n v="140"/>
    <s v="Economía"/>
    <s v="Economía"/>
    <n v="8"/>
    <x v="18"/>
    <x v="5"/>
    <x v="1"/>
    <x v="8"/>
    <s v="Fecha"/>
    <s v="Tasa de ocupación habitaciones"/>
    <s v="Periodo 2014-2021 (mensual)"/>
    <s v="porcentaje (%)"/>
    <s v="Instituto Nacional de Estadísticas (INE)"/>
    <x v="547"/>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x v="528"/>
    <m/>
    <s v="#1774B9"/>
    <s v="140-0549"/>
    <n v="14200008"/>
    <s v="T-159"/>
    <s v="C-146"/>
    <s v="FI-143"/>
    <s v="M-211"/>
  </r>
  <r>
    <x v="549"/>
    <n v="140"/>
    <s v="Economía"/>
    <s v="Economía"/>
    <n v="9"/>
    <x v="18"/>
    <x v="5"/>
    <x v="1"/>
    <x v="9"/>
    <s v="Fecha"/>
    <s v="Tasa de ocupación habitaciones"/>
    <s v="Periodo 2014-2021 (mensual)"/>
    <s v="porcentaje (%)"/>
    <s v="Instituto Nacional de Estadísticas (INE)"/>
    <x v="54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x v="529"/>
    <n v="100200300"/>
    <s v="#1774B9"/>
    <s v="140-0550"/>
    <n v="14200009"/>
    <s v="T-159"/>
    <s v="C-146"/>
    <s v="FI-143"/>
    <s v="M-211"/>
  </r>
  <r>
    <x v="550"/>
    <n v="140"/>
    <s v="Economía"/>
    <s v="Economía"/>
    <n v="10"/>
    <x v="18"/>
    <x v="5"/>
    <x v="1"/>
    <x v="10"/>
    <s v="Fecha"/>
    <s v="Tasa de ocupación habitaciones"/>
    <s v="Periodo 2014-2021 (mensual)"/>
    <s v="porcentaje (%)"/>
    <s v="Instituto Nacional de Estadísticas (INE)"/>
    <x v="549"/>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x v="530"/>
    <n v="100200301"/>
    <s v="#1774B9"/>
    <s v="140-0551"/>
    <n v="14200010"/>
    <s v="T-159"/>
    <s v="C-146"/>
    <s v="FI-143"/>
    <s v="M-211"/>
  </r>
  <r>
    <x v="551"/>
    <n v="140"/>
    <s v="Economía"/>
    <s v="Economía"/>
    <n v="11"/>
    <x v="18"/>
    <x v="5"/>
    <x v="1"/>
    <x v="11"/>
    <s v="Fecha"/>
    <s v="Tasa de ocupación habitaciones"/>
    <s v="Periodo 2014-2021 (mensual)"/>
    <s v="porcentaje (%)"/>
    <s v="Instituto Nacional de Estadísticas (INE)"/>
    <x v="550"/>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x v="531"/>
    <n v="100200302"/>
    <s v="#1774B9"/>
    <s v="140-0552"/>
    <n v="14200011"/>
    <s v="T-159"/>
    <s v="C-146"/>
    <s v="FI-143"/>
    <s v="M-211"/>
  </r>
  <r>
    <x v="552"/>
    <n v="140"/>
    <s v="Economía"/>
    <s v="Economía"/>
    <n v="12"/>
    <x v="18"/>
    <x v="5"/>
    <x v="1"/>
    <x v="12"/>
    <s v="Fecha"/>
    <s v="Tasa de ocupación habitaciones"/>
    <s v="Periodo 2014-2021 (mensual)"/>
    <s v="porcentaje (%)"/>
    <s v="Instituto Nacional de Estadísticas (INE)"/>
    <x v="551"/>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x v="532"/>
    <m/>
    <s v="#1774B9"/>
    <s v="140-0553"/>
    <n v="14200012"/>
    <s v="T-159"/>
    <s v="C-146"/>
    <s v="FI-143"/>
    <s v="M-211"/>
  </r>
  <r>
    <x v="553"/>
    <n v="140"/>
    <s v="Economía"/>
    <s v="Economía"/>
    <n v="13"/>
    <x v="18"/>
    <x v="5"/>
    <x v="1"/>
    <x v="13"/>
    <s v="Fecha"/>
    <s v="Tasa de ocupación habitaciones"/>
    <s v="Periodo 2014-2021 (mensual)"/>
    <s v="porcentaje (%)"/>
    <s v="Instituto Nacional de Estadísticas (INE)"/>
    <x v="552"/>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x v="533"/>
    <m/>
    <s v="#1774B9"/>
    <s v="140-0554"/>
    <n v="14200013"/>
    <s v="T-159"/>
    <s v="C-146"/>
    <s v="FI-143"/>
    <s v="M-211"/>
  </r>
  <r>
    <x v="554"/>
    <n v="140"/>
    <s v="Economía"/>
    <s v="Economía"/>
    <n v="14"/>
    <x v="18"/>
    <x v="5"/>
    <x v="1"/>
    <x v="14"/>
    <s v="Fecha"/>
    <s v="Tasa de ocupación habitaciones"/>
    <s v="Periodo 2014-2021 (mensual)"/>
    <s v="porcentaje (%)"/>
    <s v="Instituto Nacional de Estadísticas (INE)"/>
    <x v="553"/>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x v="534"/>
    <m/>
    <s v="#1774B9"/>
    <s v="140-0555"/>
    <n v="14200014"/>
    <s v="T-159"/>
    <s v="C-146"/>
    <s v="FI-143"/>
    <s v="M-211"/>
  </r>
  <r>
    <x v="555"/>
    <n v="140"/>
    <s v="Economía"/>
    <s v="Economía"/>
    <n v="15"/>
    <x v="18"/>
    <x v="5"/>
    <x v="1"/>
    <x v="15"/>
    <s v="Fecha"/>
    <s v="Tasa de ocupación habitaciones"/>
    <s v="Periodo 2014-2021 (mensual)"/>
    <s v="porcentaje (%)"/>
    <s v="Instituto Nacional de Estadísticas (INE)"/>
    <x v="55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x v="535"/>
    <m/>
    <s v="#1774B9"/>
    <s v="140-0556"/>
    <n v="14200015"/>
    <s v="T-159"/>
    <s v="C-146"/>
    <s v="FI-143"/>
    <s v="M-211"/>
  </r>
  <r>
    <x v="556"/>
    <n v="140"/>
    <s v="Economía"/>
    <s v="Economía"/>
    <n v="16"/>
    <x v="18"/>
    <x v="5"/>
    <x v="1"/>
    <x v="16"/>
    <s v="Fecha"/>
    <s v="Tasa de ocupación habitaciones"/>
    <s v="Periodo 2014-2021 (mensual)"/>
    <s v="porcentaje (%)"/>
    <s v="Instituto Nacional de Estadísticas (INE)"/>
    <x v="555"/>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x v="536"/>
    <m/>
    <s v="#1774B9"/>
    <s v="140-0557"/>
    <n v="14200016"/>
    <s v="T-159"/>
    <s v="C-146"/>
    <s v="FI-143"/>
    <s v="M-211"/>
  </r>
  <r>
    <x v="557"/>
    <n v="140"/>
    <s v="Economía"/>
    <s v="Economía"/>
    <n v="0"/>
    <x v="18"/>
    <x v="5"/>
    <x v="0"/>
    <x v="0"/>
    <s v="Región"/>
    <s v="Tasa de ocupación plazas"/>
    <s v="Periodo 2014-2021 (mensual)"/>
    <s v="porcentaje (%)"/>
    <s v="Instituto Nacional de Estadísticas (INE)"/>
    <x v="556"/>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x v="537"/>
    <m/>
    <s v="#1774B9"/>
    <s v="140-0558"/>
    <n v="14100000"/>
    <s v="T-159"/>
    <s v="C-146"/>
    <s v="FI-141"/>
    <s v="M-212"/>
  </r>
  <r>
    <x v="558"/>
    <n v="140"/>
    <s v="Economía"/>
    <s v="Economía"/>
    <n v="1"/>
    <x v="18"/>
    <x v="5"/>
    <x v="1"/>
    <x v="1"/>
    <s v="Fecha"/>
    <s v="Tasa de ocupación plazas"/>
    <s v="Periodo 2014-2021 (mensual)"/>
    <s v="porcentaje (%)"/>
    <s v="Instituto Nacional de Estadísticas (INE)"/>
    <x v="557"/>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x v="538"/>
    <m/>
    <s v="#1774B9"/>
    <s v="140-0559"/>
    <n v="14200001"/>
    <s v="T-159"/>
    <s v="C-146"/>
    <s v="FI-143"/>
    <s v="M-212"/>
  </r>
  <r>
    <x v="559"/>
    <n v="140"/>
    <s v="Economía"/>
    <s v="Economía"/>
    <n v="2"/>
    <x v="18"/>
    <x v="5"/>
    <x v="1"/>
    <x v="2"/>
    <s v="Fecha"/>
    <s v="Tasa de ocupación plazas"/>
    <s v="Periodo 2014-2021 (mensual)"/>
    <s v="porcentaje (%)"/>
    <s v="Instituto Nacional de Estadísticas (INE)"/>
    <x v="558"/>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x v="539"/>
    <m/>
    <s v="#1774B9"/>
    <s v="140-0560"/>
    <n v="14200002"/>
    <s v="T-159"/>
    <s v="C-146"/>
    <s v="FI-143"/>
    <s v="M-212"/>
  </r>
  <r>
    <x v="560"/>
    <n v="140"/>
    <s v="Economía"/>
    <s v="Economía"/>
    <n v="3"/>
    <x v="18"/>
    <x v="5"/>
    <x v="1"/>
    <x v="3"/>
    <s v="Fecha"/>
    <s v="Tasa de ocupación plazas"/>
    <s v="Periodo 2014-2021 (mensual)"/>
    <s v="porcentaje (%)"/>
    <s v="Instituto Nacional de Estadísticas (INE)"/>
    <x v="559"/>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x v="540"/>
    <m/>
    <s v="#1774B9"/>
    <s v="140-0561"/>
    <n v="14200003"/>
    <s v="T-159"/>
    <s v="C-146"/>
    <s v="FI-143"/>
    <s v="M-212"/>
  </r>
  <r>
    <x v="561"/>
    <n v="140"/>
    <s v="Economía"/>
    <s v="Economía"/>
    <n v="4"/>
    <x v="18"/>
    <x v="5"/>
    <x v="1"/>
    <x v="4"/>
    <s v="Fecha"/>
    <s v="Tasa de ocupación plazas"/>
    <s v="Periodo 2014-2021 (mensual)"/>
    <s v="porcentaje (%)"/>
    <s v="Instituto Nacional de Estadísticas (INE)"/>
    <x v="560"/>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x v="541"/>
    <m/>
    <s v="#1774B9"/>
    <s v="140-0562"/>
    <n v="14200004"/>
    <s v="T-159"/>
    <s v="C-146"/>
    <s v="FI-143"/>
    <s v="M-212"/>
  </r>
  <r>
    <x v="562"/>
    <n v="140"/>
    <s v="Economía"/>
    <s v="Economía"/>
    <n v="5"/>
    <x v="18"/>
    <x v="5"/>
    <x v="1"/>
    <x v="5"/>
    <s v="Fecha"/>
    <s v="Tasa de ocupación plazas"/>
    <s v="Periodo 2014-2021 (mensual)"/>
    <s v="porcentaje (%)"/>
    <s v="Instituto Nacional de Estadísticas (INE)"/>
    <x v="561"/>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x v="542"/>
    <m/>
    <s v="#1774B9"/>
    <s v="140-0563"/>
    <n v="14200005"/>
    <s v="T-159"/>
    <s v="C-146"/>
    <s v="FI-143"/>
    <s v="M-212"/>
  </r>
  <r>
    <x v="563"/>
    <n v="140"/>
    <s v="Economía"/>
    <s v="Economía"/>
    <n v="6"/>
    <x v="18"/>
    <x v="5"/>
    <x v="1"/>
    <x v="6"/>
    <s v="Fecha"/>
    <s v="Tasa de ocupación plazas"/>
    <s v="Periodo 2014-2021 (mensual)"/>
    <s v="porcentaje (%)"/>
    <s v="Instituto Nacional de Estadísticas (INE)"/>
    <x v="562"/>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x v="543"/>
    <m/>
    <s v="#1774B9"/>
    <s v="140-0564"/>
    <n v="14200006"/>
    <s v="T-159"/>
    <s v="C-146"/>
    <s v="FI-143"/>
    <s v="M-212"/>
  </r>
  <r>
    <x v="564"/>
    <n v="140"/>
    <s v="Economía"/>
    <s v="Economía"/>
    <n v="7"/>
    <x v="18"/>
    <x v="5"/>
    <x v="1"/>
    <x v="7"/>
    <s v="Fecha"/>
    <s v="Tasa de ocupación plazas"/>
    <s v="Periodo 2014-2021 (mensual)"/>
    <s v="porcentaje (%)"/>
    <s v="Instituto Nacional de Estadísticas (INE)"/>
    <x v="563"/>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x v="544"/>
    <m/>
    <s v="#1774B9"/>
    <s v="140-0565"/>
    <n v="14200007"/>
    <s v="T-159"/>
    <s v="C-146"/>
    <s v="FI-143"/>
    <s v="M-212"/>
  </r>
  <r>
    <x v="565"/>
    <n v="140"/>
    <s v="Economía"/>
    <s v="Economía"/>
    <n v="8"/>
    <x v="18"/>
    <x v="5"/>
    <x v="1"/>
    <x v="8"/>
    <s v="Fecha"/>
    <s v="Tasa de ocupación plazas"/>
    <s v="Periodo 2014-2021 (mensual)"/>
    <s v="porcentaje (%)"/>
    <s v="Instituto Nacional de Estadísticas (INE)"/>
    <x v="564"/>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x v="545"/>
    <m/>
    <s v="#1774B9"/>
    <s v="140-0566"/>
    <n v="14200008"/>
    <s v="T-159"/>
    <s v="C-146"/>
    <s v="FI-143"/>
    <s v="M-212"/>
  </r>
  <r>
    <x v="566"/>
    <n v="140"/>
    <s v="Economía"/>
    <s v="Economía"/>
    <n v="9"/>
    <x v="18"/>
    <x v="5"/>
    <x v="1"/>
    <x v="9"/>
    <s v="Fecha"/>
    <s v="Tasa de ocupación plazas"/>
    <s v="Periodo 2014-2021 (mensual)"/>
    <s v="porcentaje (%)"/>
    <s v="Instituto Nacional de Estadísticas (INE)"/>
    <x v="56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x v="546"/>
    <n v="100200300"/>
    <s v="#1774B9"/>
    <s v="140-0567"/>
    <n v="14200009"/>
    <s v="T-159"/>
    <s v="C-146"/>
    <s v="FI-143"/>
    <s v="M-212"/>
  </r>
  <r>
    <x v="567"/>
    <n v="140"/>
    <s v="Economía"/>
    <s v="Economía"/>
    <n v="10"/>
    <x v="18"/>
    <x v="5"/>
    <x v="1"/>
    <x v="10"/>
    <s v="Fecha"/>
    <s v="Tasa de ocupación plazas"/>
    <s v="Periodo 2014-2021 (mensual)"/>
    <s v="porcentaje (%)"/>
    <s v="Instituto Nacional de Estadísticas (INE)"/>
    <x v="566"/>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x v="547"/>
    <n v="100200301"/>
    <s v="#1774B9"/>
    <s v="140-0568"/>
    <n v="14200010"/>
    <s v="T-159"/>
    <s v="C-146"/>
    <s v="FI-143"/>
    <s v="M-212"/>
  </r>
  <r>
    <x v="568"/>
    <n v="140"/>
    <s v="Economía"/>
    <s v="Economía"/>
    <n v="11"/>
    <x v="18"/>
    <x v="5"/>
    <x v="1"/>
    <x v="11"/>
    <s v="Fecha"/>
    <s v="Tasa de ocupación plazas"/>
    <s v="Periodo 2014-2021 (mensual)"/>
    <s v="porcentaje (%)"/>
    <s v="Instituto Nacional de Estadísticas (INE)"/>
    <x v="567"/>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x v="548"/>
    <n v="100200302"/>
    <s v="#1774B9"/>
    <s v="140-0569"/>
    <n v="14200011"/>
    <s v="T-159"/>
    <s v="C-146"/>
    <s v="FI-143"/>
    <s v="M-212"/>
  </r>
  <r>
    <x v="569"/>
    <n v="140"/>
    <s v="Economía"/>
    <s v="Economía"/>
    <n v="12"/>
    <x v="18"/>
    <x v="5"/>
    <x v="1"/>
    <x v="12"/>
    <s v="Fecha"/>
    <s v="Tasa de ocupación plazas"/>
    <s v="Periodo 2014-2021 (mensual)"/>
    <s v="porcentaje (%)"/>
    <s v="Instituto Nacional de Estadísticas (INE)"/>
    <x v="568"/>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x v="549"/>
    <m/>
    <s v="#1774B9"/>
    <s v="140-0570"/>
    <n v="14200012"/>
    <s v="T-159"/>
    <s v="C-146"/>
    <s v="FI-143"/>
    <s v="M-212"/>
  </r>
  <r>
    <x v="570"/>
    <n v="140"/>
    <s v="Economía"/>
    <s v="Economía"/>
    <n v="13"/>
    <x v="18"/>
    <x v="5"/>
    <x v="1"/>
    <x v="13"/>
    <s v="Fecha"/>
    <s v="Tasa de ocupación plazas"/>
    <s v="Periodo 2014-2021 (mensual)"/>
    <s v="porcentaje (%)"/>
    <s v="Instituto Nacional de Estadísticas (INE)"/>
    <x v="569"/>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x v="550"/>
    <m/>
    <s v="#1774B9"/>
    <s v="140-0571"/>
    <n v="14200013"/>
    <s v="T-159"/>
    <s v="C-146"/>
    <s v="FI-143"/>
    <s v="M-212"/>
  </r>
  <r>
    <x v="571"/>
    <n v="140"/>
    <s v="Economía"/>
    <s v="Economía"/>
    <n v="14"/>
    <x v="18"/>
    <x v="5"/>
    <x v="1"/>
    <x v="14"/>
    <s v="Fecha"/>
    <s v="Tasa de ocupación plazas"/>
    <s v="Periodo 2014-2021 (mensual)"/>
    <s v="porcentaje (%)"/>
    <s v="Instituto Nacional de Estadísticas (INE)"/>
    <x v="570"/>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x v="551"/>
    <m/>
    <s v="#1774B9"/>
    <s v="140-0572"/>
    <n v="14200014"/>
    <s v="T-159"/>
    <s v="C-146"/>
    <s v="FI-143"/>
    <s v="M-212"/>
  </r>
  <r>
    <x v="572"/>
    <n v="140"/>
    <s v="Economía"/>
    <s v="Economía"/>
    <n v="15"/>
    <x v="18"/>
    <x v="5"/>
    <x v="1"/>
    <x v="15"/>
    <s v="Fecha"/>
    <s v="Tasa de ocupación plazas"/>
    <s v="Periodo 2014-2021 (mensual)"/>
    <s v="porcentaje (%)"/>
    <s v="Instituto Nacional de Estadísticas (INE)"/>
    <x v="57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x v="552"/>
    <m/>
    <s v="#1774B9"/>
    <s v="140-0573"/>
    <n v="14200015"/>
    <s v="T-159"/>
    <s v="C-146"/>
    <s v="FI-143"/>
    <s v="M-212"/>
  </r>
  <r>
    <x v="573"/>
    <n v="140"/>
    <s v="Economía"/>
    <s v="Economía"/>
    <n v="16"/>
    <x v="18"/>
    <x v="5"/>
    <x v="1"/>
    <x v="16"/>
    <s v="Fecha"/>
    <s v="Tasa de ocupación plazas"/>
    <s v="Periodo 2014-2021 (mensual)"/>
    <s v="porcentaje (%)"/>
    <s v="Instituto Nacional de Estadísticas (INE)"/>
    <x v="572"/>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x v="553"/>
    <m/>
    <s v="#1774B9"/>
    <s v="140-0574"/>
    <n v="14200016"/>
    <s v="T-159"/>
    <s v="C-146"/>
    <s v="FI-143"/>
    <s v="M-212"/>
  </r>
  <r>
    <x v="574"/>
    <n v="140"/>
    <s v="Economía"/>
    <s v="Economía"/>
    <n v="0"/>
    <x v="19"/>
    <x v="6"/>
    <x v="0"/>
    <x v="0"/>
    <s v="Región"/>
    <s v="Parque Vehicular Taxis"/>
    <s v="Periodo 2014-2021 (mensual)"/>
    <s v="Número Vehículos (unidades)"/>
    <s v="Ministerio de Transportes y Telecomunicaciones"/>
    <x v="573"/>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54"/>
    <m/>
    <s v="#1774B9"/>
    <s v="140-0575"/>
    <n v="14100000"/>
    <s v="T-160"/>
    <s v="C-147"/>
    <s v="FI-141"/>
    <s v="M-213"/>
  </r>
  <r>
    <x v="575"/>
    <n v="140"/>
    <s v="Economía"/>
    <s v="Economía"/>
    <n v="1"/>
    <x v="19"/>
    <x v="6"/>
    <x v="1"/>
    <x v="1"/>
    <s v="Fecha"/>
    <s v="Parque Vehicular Taxis"/>
    <s v="Periodo 2014-2021 (mensual)"/>
    <s v="Número Vehículos (unidades)"/>
    <s v="Ministerio de Transportes y Telecomunicaciones"/>
    <x v="574"/>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55"/>
    <m/>
    <s v="#1774B9"/>
    <s v="140-0576"/>
    <n v="14200001"/>
    <s v="T-160"/>
    <s v="C-147"/>
    <s v="FI-143"/>
    <s v="M-213"/>
  </r>
  <r>
    <x v="576"/>
    <n v="140"/>
    <s v="Economía"/>
    <s v="Economía"/>
    <n v="2"/>
    <x v="19"/>
    <x v="6"/>
    <x v="1"/>
    <x v="2"/>
    <s v="Fecha"/>
    <s v="Parque Vehicular Taxis"/>
    <s v="Periodo 2014-2021 (mensual)"/>
    <s v="Número Vehículos (unidades)"/>
    <s v="Ministerio de Transportes y Telecomunicaciones"/>
    <x v="575"/>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56"/>
    <m/>
    <s v="#1774B9"/>
    <s v="140-0577"/>
    <n v="14200002"/>
    <s v="T-160"/>
    <s v="C-147"/>
    <s v="FI-143"/>
    <s v="M-213"/>
  </r>
  <r>
    <x v="577"/>
    <n v="140"/>
    <s v="Economía"/>
    <s v="Economía"/>
    <n v="3"/>
    <x v="19"/>
    <x v="6"/>
    <x v="1"/>
    <x v="3"/>
    <s v="Fecha"/>
    <s v="Parque Vehicular Taxis"/>
    <s v="Periodo 2014-2021 (mensual)"/>
    <s v="Número Vehículos (unidades)"/>
    <s v="Ministerio de Transportes y Telecomunicaciones"/>
    <x v="576"/>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57"/>
    <m/>
    <s v="#1774B9"/>
    <s v="140-0578"/>
    <n v="14200003"/>
    <s v="T-160"/>
    <s v="C-147"/>
    <s v="FI-143"/>
    <s v="M-213"/>
  </r>
  <r>
    <x v="578"/>
    <n v="140"/>
    <s v="Economía"/>
    <s v="Economía"/>
    <n v="4"/>
    <x v="19"/>
    <x v="6"/>
    <x v="1"/>
    <x v="4"/>
    <s v="Fecha"/>
    <s v="Parque Vehicular Taxis"/>
    <s v="Periodo 2014-2021 (mensual)"/>
    <s v="Número Vehículos (unidades)"/>
    <s v="Ministerio de Transportes y Telecomunicaciones"/>
    <x v="577"/>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58"/>
    <m/>
    <s v="#1774B9"/>
    <s v="140-0579"/>
    <n v="14200004"/>
    <s v="T-160"/>
    <s v="C-147"/>
    <s v="FI-143"/>
    <s v="M-213"/>
  </r>
  <r>
    <x v="579"/>
    <n v="140"/>
    <s v="Economía"/>
    <s v="Economía"/>
    <n v="5"/>
    <x v="19"/>
    <x v="6"/>
    <x v="1"/>
    <x v="5"/>
    <s v="Fecha"/>
    <s v="Parque Vehicular Taxis"/>
    <s v="Periodo 2014-2021 (mensual)"/>
    <s v="Número Vehículos (unidades)"/>
    <s v="Ministerio de Transportes y Telecomunicaciones"/>
    <x v="578"/>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559"/>
    <m/>
    <s v="#1774B9"/>
    <s v="140-0580"/>
    <n v="14200005"/>
    <s v="T-160"/>
    <s v="C-147"/>
    <s v="FI-143"/>
    <s v="M-213"/>
  </r>
  <r>
    <x v="580"/>
    <n v="140"/>
    <s v="Economía"/>
    <s v="Economía"/>
    <n v="6"/>
    <x v="19"/>
    <x v="6"/>
    <x v="1"/>
    <x v="6"/>
    <s v="Fecha"/>
    <s v="Parque Vehicular Taxis"/>
    <s v="Periodo 2014-2021 (mensual)"/>
    <s v="Número Vehículos (unidades)"/>
    <s v="Ministerio de Transportes y Telecomunicaciones"/>
    <x v="579"/>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60"/>
    <m/>
    <s v="#1774B9"/>
    <s v="140-0581"/>
    <n v="14200006"/>
    <s v="T-160"/>
    <s v="C-147"/>
    <s v="FI-143"/>
    <s v="M-213"/>
  </r>
  <r>
    <x v="581"/>
    <n v="140"/>
    <s v="Economía"/>
    <s v="Economía"/>
    <n v="7"/>
    <x v="19"/>
    <x v="6"/>
    <x v="1"/>
    <x v="7"/>
    <s v="Fecha"/>
    <s v="Parque Vehicular Taxis"/>
    <s v="Periodo 2014-2021 (mensual)"/>
    <s v="Número Vehículos (unidades)"/>
    <s v="Ministerio de Transportes y Telecomunicaciones"/>
    <x v="580"/>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61"/>
    <m/>
    <s v="#1774B9"/>
    <s v="140-0582"/>
    <n v="14200007"/>
    <s v="T-160"/>
    <s v="C-147"/>
    <s v="FI-143"/>
    <s v="M-213"/>
  </r>
  <r>
    <x v="582"/>
    <n v="140"/>
    <s v="Economía"/>
    <s v="Economía"/>
    <n v="8"/>
    <x v="19"/>
    <x v="6"/>
    <x v="1"/>
    <x v="8"/>
    <s v="Fecha"/>
    <s v="Parque Vehicular Taxis"/>
    <s v="Periodo 2014-2021 (mensual)"/>
    <s v="Número Vehículos (unidades)"/>
    <s v="Ministerio de Transportes y Telecomunicaciones"/>
    <x v="581"/>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62"/>
    <m/>
    <s v="#1774B9"/>
    <s v="140-0583"/>
    <n v="14200008"/>
    <s v="T-160"/>
    <s v="C-147"/>
    <s v="FI-143"/>
    <s v="M-213"/>
  </r>
  <r>
    <x v="583"/>
    <n v="140"/>
    <s v="Economía"/>
    <s v="Economía"/>
    <n v="9"/>
    <x v="19"/>
    <x v="6"/>
    <x v="1"/>
    <x v="9"/>
    <s v="Fecha"/>
    <s v="Parque Vehicular Taxis"/>
    <s v="Periodo 2014-2021 (mensual)"/>
    <s v="Número Vehículos (unidades)"/>
    <s v="Ministerio de Transportes y Telecomunicaciones"/>
    <x v="582"/>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63"/>
    <n v="100200300"/>
    <s v="#1774B9"/>
    <s v="140-0584"/>
    <n v="14200009"/>
    <s v="T-160"/>
    <s v="C-147"/>
    <s v="FI-143"/>
    <s v="M-213"/>
  </r>
  <r>
    <x v="584"/>
    <n v="140"/>
    <s v="Economía"/>
    <s v="Economía"/>
    <n v="10"/>
    <x v="19"/>
    <x v="6"/>
    <x v="1"/>
    <x v="10"/>
    <s v="Fecha"/>
    <s v="Parque Vehicular Taxis"/>
    <s v="Periodo 2014-2021 (mensual)"/>
    <s v="Número Vehículos (unidades)"/>
    <s v="Ministerio de Transportes y Telecomunicaciones"/>
    <x v="583"/>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64"/>
    <n v="100200301"/>
    <s v="#1774B9"/>
    <s v="140-0585"/>
    <n v="14200010"/>
    <s v="T-160"/>
    <s v="C-147"/>
    <s v="FI-143"/>
    <s v="M-213"/>
  </r>
  <r>
    <x v="585"/>
    <n v="140"/>
    <s v="Economía"/>
    <s v="Economía"/>
    <n v="11"/>
    <x v="19"/>
    <x v="6"/>
    <x v="1"/>
    <x v="11"/>
    <s v="Fecha"/>
    <s v="Parque Vehicular Taxis"/>
    <s v="Periodo 2014-2021 (mensual)"/>
    <s v="Número Vehículos (unidades)"/>
    <s v="Ministerio de Transportes y Telecomunicaciones"/>
    <x v="584"/>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65"/>
    <n v="100200302"/>
    <s v="#1774B9"/>
    <s v="140-0586"/>
    <n v="14200011"/>
    <s v="T-160"/>
    <s v="C-147"/>
    <s v="FI-143"/>
    <s v="M-213"/>
  </r>
  <r>
    <x v="586"/>
    <n v="140"/>
    <s v="Economía"/>
    <s v="Economía"/>
    <n v="12"/>
    <x v="19"/>
    <x v="6"/>
    <x v="1"/>
    <x v="12"/>
    <s v="Fecha"/>
    <s v="Parque Vehicular Taxis"/>
    <s v="Periodo 2014-2021 (mensual)"/>
    <s v="Número Vehículos (unidades)"/>
    <s v="Ministerio de Transportes y Telecomunicaciones"/>
    <x v="585"/>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66"/>
    <m/>
    <s v="#1774B9"/>
    <s v="140-0587"/>
    <n v="14200012"/>
    <s v="T-160"/>
    <s v="C-147"/>
    <s v="FI-143"/>
    <s v="M-213"/>
  </r>
  <r>
    <x v="587"/>
    <n v="140"/>
    <s v="Economía"/>
    <s v="Economía"/>
    <n v="13"/>
    <x v="19"/>
    <x v="6"/>
    <x v="1"/>
    <x v="13"/>
    <s v="Fecha"/>
    <s v="Parque Vehicular Taxis"/>
    <s v="Periodo 2014-2021 (mensual)"/>
    <s v="Número Vehículos (unidades)"/>
    <s v="Ministerio de Transportes y Telecomunicaciones"/>
    <x v="586"/>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567"/>
    <m/>
    <s v="#1774B9"/>
    <s v="140-0588"/>
    <n v="14200013"/>
    <s v="T-160"/>
    <s v="C-147"/>
    <s v="FI-143"/>
    <s v="M-213"/>
  </r>
  <r>
    <x v="588"/>
    <n v="140"/>
    <s v="Economía"/>
    <s v="Economía"/>
    <n v="14"/>
    <x v="19"/>
    <x v="6"/>
    <x v="1"/>
    <x v="14"/>
    <s v="Fecha"/>
    <s v="Parque Vehicular Taxis"/>
    <s v="Periodo 2014-2021 (mensual)"/>
    <s v="Número Vehículos (unidades)"/>
    <s v="Ministerio de Transportes y Telecomunicaciones"/>
    <x v="587"/>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568"/>
    <m/>
    <s v="#1774B9"/>
    <s v="140-0589"/>
    <n v="14200014"/>
    <s v="T-160"/>
    <s v="C-147"/>
    <s v="FI-143"/>
    <s v="M-213"/>
  </r>
  <r>
    <x v="589"/>
    <n v="140"/>
    <s v="Economía"/>
    <s v="Economía"/>
    <n v="15"/>
    <x v="19"/>
    <x v="6"/>
    <x v="1"/>
    <x v="15"/>
    <s v="Fecha"/>
    <s v="Parque Vehicular Taxis"/>
    <s v="Periodo 2014-2021 (mensual)"/>
    <s v="Número Vehículos (unidades)"/>
    <s v="Ministerio de Transportes y Telecomunicaciones"/>
    <x v="588"/>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569"/>
    <m/>
    <s v="#1774B9"/>
    <s v="140-0590"/>
    <n v="14200015"/>
    <s v="T-160"/>
    <s v="C-147"/>
    <s v="FI-143"/>
    <s v="M-213"/>
  </r>
  <r>
    <x v="590"/>
    <n v="140"/>
    <s v="Economía"/>
    <s v="Economía"/>
    <n v="16"/>
    <x v="19"/>
    <x v="6"/>
    <x v="1"/>
    <x v="16"/>
    <s v="Fecha"/>
    <s v="Parque Vehicular Taxis"/>
    <s v="Periodo 2014-2021 (mensual)"/>
    <s v="Número Vehículos (unidades)"/>
    <s v="Ministerio de Transportes y Telecomunicaciones"/>
    <x v="589"/>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570"/>
    <m/>
    <s v="#1774B9"/>
    <s v="140-0591"/>
    <n v="14200016"/>
    <s v="T-160"/>
    <s v="C-147"/>
    <s v="FI-143"/>
    <s v="M-213"/>
  </r>
  <r>
    <x v="591"/>
    <n v="140"/>
    <s v="Economía"/>
    <s v="Economía"/>
    <n v="0"/>
    <x v="19"/>
    <x v="6"/>
    <x v="0"/>
    <x v="0"/>
    <s v="Región"/>
    <s v="Parque Vehicular Buses"/>
    <s v="Periodo 2014-2021 (mensual)"/>
    <s v="Número Vehículos (unidades)"/>
    <s v="Ministerio de Transportes y Telecomunicaciones"/>
    <x v="590"/>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71"/>
    <m/>
    <s v="#1774B9"/>
    <s v="140-0592"/>
    <n v="14100000"/>
    <s v="T-160"/>
    <s v="C-147"/>
    <s v="FI-141"/>
    <s v="M-214"/>
  </r>
  <r>
    <x v="592"/>
    <n v="140"/>
    <s v="Economía"/>
    <s v="Economía"/>
    <n v="1"/>
    <x v="19"/>
    <x v="6"/>
    <x v="1"/>
    <x v="1"/>
    <s v="Fecha"/>
    <s v="Parque Vehicular Buses"/>
    <s v="Periodo 2014-2021 (mensual)"/>
    <s v="Número Vehículos (unidades)"/>
    <s v="Ministerio de Transportes y Telecomunicaciones"/>
    <x v="591"/>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72"/>
    <m/>
    <s v="#1774B9"/>
    <s v="140-0593"/>
    <n v="14200001"/>
    <s v="T-160"/>
    <s v="C-147"/>
    <s v="FI-143"/>
    <s v="M-214"/>
  </r>
  <r>
    <x v="593"/>
    <n v="140"/>
    <s v="Economía"/>
    <s v="Economía"/>
    <n v="2"/>
    <x v="19"/>
    <x v="6"/>
    <x v="1"/>
    <x v="2"/>
    <s v="Fecha"/>
    <s v="Parque Vehicular Buses"/>
    <s v="Periodo 2014-2021 (mensual)"/>
    <s v="Número Vehículos (unidades)"/>
    <s v="Ministerio de Transportes y Telecomunicaciones"/>
    <x v="592"/>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73"/>
    <m/>
    <s v="#1774B9"/>
    <s v="140-0594"/>
    <n v="14200002"/>
    <s v="T-160"/>
    <s v="C-147"/>
    <s v="FI-143"/>
    <s v="M-214"/>
  </r>
  <r>
    <x v="594"/>
    <n v="140"/>
    <s v="Economía"/>
    <s v="Economía"/>
    <n v="3"/>
    <x v="19"/>
    <x v="6"/>
    <x v="1"/>
    <x v="3"/>
    <s v="Fecha"/>
    <s v="Parque Vehicular Buses"/>
    <s v="Periodo 2014-2021 (mensual)"/>
    <s v="Número Vehículos (unidades)"/>
    <s v="Ministerio de Transportes y Telecomunicaciones"/>
    <x v="593"/>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74"/>
    <m/>
    <s v="#1774B9"/>
    <s v="140-0595"/>
    <n v="14200003"/>
    <s v="T-160"/>
    <s v="C-147"/>
    <s v="FI-143"/>
    <s v="M-214"/>
  </r>
  <r>
    <x v="595"/>
    <n v="140"/>
    <s v="Economía"/>
    <s v="Economía"/>
    <n v="4"/>
    <x v="19"/>
    <x v="6"/>
    <x v="1"/>
    <x v="4"/>
    <s v="Fecha"/>
    <s v="Parque Vehicular Buses"/>
    <s v="Periodo 2014-2021 (mensual)"/>
    <s v="Número Vehículos (unidades)"/>
    <s v="Ministerio de Transportes y Telecomunicaciones"/>
    <x v="594"/>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75"/>
    <m/>
    <s v="#1774B9"/>
    <s v="140-0596"/>
    <n v="14200004"/>
    <s v="T-160"/>
    <s v="C-147"/>
    <s v="FI-143"/>
    <s v="M-214"/>
  </r>
  <r>
    <x v="596"/>
    <n v="140"/>
    <s v="Economía"/>
    <s v="Economía"/>
    <n v="5"/>
    <x v="19"/>
    <x v="6"/>
    <x v="1"/>
    <x v="5"/>
    <s v="Fecha"/>
    <s v="Parque Vehicular Buses"/>
    <s v="Periodo 2014-2021 (mensual)"/>
    <s v="Número Vehículos (unidades)"/>
    <s v="Ministerio de Transportes y Telecomunicaciones"/>
    <x v="595"/>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576"/>
    <m/>
    <s v="#1774B9"/>
    <s v="140-0597"/>
    <n v="14200005"/>
    <s v="T-160"/>
    <s v="C-147"/>
    <s v="FI-143"/>
    <s v="M-214"/>
  </r>
  <r>
    <x v="597"/>
    <n v="140"/>
    <s v="Economía"/>
    <s v="Economía"/>
    <n v="6"/>
    <x v="19"/>
    <x v="6"/>
    <x v="1"/>
    <x v="6"/>
    <s v="Fecha"/>
    <s v="Parque Vehicular Buses"/>
    <s v="Periodo 2014-2021 (mensual)"/>
    <s v="Número Vehículos (unidades)"/>
    <s v="Ministerio de Transportes y Telecomunicaciones"/>
    <x v="596"/>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77"/>
    <m/>
    <s v="#1774B9"/>
    <s v="140-0598"/>
    <n v="14200006"/>
    <s v="T-160"/>
    <s v="C-147"/>
    <s v="FI-143"/>
    <s v="M-214"/>
  </r>
  <r>
    <x v="598"/>
    <n v="140"/>
    <s v="Economía"/>
    <s v="Economía"/>
    <n v="7"/>
    <x v="19"/>
    <x v="6"/>
    <x v="1"/>
    <x v="7"/>
    <s v="Fecha"/>
    <s v="Parque Vehicular Buses"/>
    <s v="Periodo 2014-2021 (mensual)"/>
    <s v="Número Vehículos (unidades)"/>
    <s v="Ministerio de Transportes y Telecomunicaciones"/>
    <x v="597"/>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78"/>
    <m/>
    <s v="#1774B9"/>
    <s v="140-0599"/>
    <n v="14200007"/>
    <s v="T-160"/>
    <s v="C-147"/>
    <s v="FI-143"/>
    <s v="M-214"/>
  </r>
  <r>
    <x v="599"/>
    <n v="140"/>
    <s v="Economía"/>
    <s v="Economía"/>
    <n v="8"/>
    <x v="19"/>
    <x v="6"/>
    <x v="1"/>
    <x v="8"/>
    <s v="Fecha"/>
    <s v="Parque Vehicular Buses"/>
    <s v="Periodo 2014-2021 (mensual)"/>
    <s v="Número Vehículos (unidades)"/>
    <s v="Ministerio de Transportes y Telecomunicaciones"/>
    <x v="59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79"/>
    <m/>
    <s v="#1774B9"/>
    <s v="140-0600"/>
    <n v="14200008"/>
    <s v="T-160"/>
    <s v="C-147"/>
    <s v="FI-143"/>
    <s v="M-214"/>
  </r>
  <r>
    <x v="600"/>
    <n v="140"/>
    <s v="Economía"/>
    <s v="Economía"/>
    <n v="9"/>
    <x v="19"/>
    <x v="6"/>
    <x v="1"/>
    <x v="9"/>
    <s v="Fecha"/>
    <s v="Parque Vehicular Buses"/>
    <s v="Periodo 2014-2021 (mensual)"/>
    <s v="Número Vehículos (unidades)"/>
    <s v="Ministerio de Transportes y Telecomunicaciones"/>
    <x v="599"/>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80"/>
    <n v="100200300"/>
    <s v="#1774B9"/>
    <s v="140-0601"/>
    <n v="14200009"/>
    <s v="T-160"/>
    <s v="C-147"/>
    <s v="FI-143"/>
    <s v="M-214"/>
  </r>
  <r>
    <x v="601"/>
    <n v="140"/>
    <s v="Economía"/>
    <s v="Economía"/>
    <n v="10"/>
    <x v="19"/>
    <x v="6"/>
    <x v="1"/>
    <x v="10"/>
    <s v="Fecha"/>
    <s v="Parque Vehicular Buses"/>
    <s v="Periodo 2014-2021 (mensual)"/>
    <s v="Número Vehículos (unidades)"/>
    <s v="Ministerio de Transportes y Telecomunicaciones"/>
    <x v="600"/>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81"/>
    <n v="100200301"/>
    <s v="#1774B9"/>
    <s v="140-0602"/>
    <n v="14200010"/>
    <s v="T-160"/>
    <s v="C-147"/>
    <s v="FI-143"/>
    <s v="M-214"/>
  </r>
  <r>
    <x v="602"/>
    <n v="140"/>
    <s v="Economía"/>
    <s v="Economía"/>
    <n v="11"/>
    <x v="19"/>
    <x v="6"/>
    <x v="1"/>
    <x v="11"/>
    <s v="Fecha"/>
    <s v="Parque Vehicular Buses"/>
    <s v="Periodo 2014-2021 (mensual)"/>
    <s v="Número Vehículos (unidades)"/>
    <s v="Ministerio de Transportes y Telecomunicaciones"/>
    <x v="601"/>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82"/>
    <n v="100200302"/>
    <s v="#1774B9"/>
    <s v="140-0603"/>
    <n v="14200011"/>
    <s v="T-160"/>
    <s v="C-147"/>
    <s v="FI-143"/>
    <s v="M-214"/>
  </r>
  <r>
    <x v="603"/>
    <n v="140"/>
    <s v="Economía"/>
    <s v="Economía"/>
    <n v="12"/>
    <x v="19"/>
    <x v="6"/>
    <x v="1"/>
    <x v="12"/>
    <s v="Fecha"/>
    <s v="Parque Vehicular Buses"/>
    <s v="Periodo 2014-2021 (mensual)"/>
    <s v="Número Vehículos (unidades)"/>
    <s v="Ministerio de Transportes y Telecomunicaciones"/>
    <x v="602"/>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83"/>
    <m/>
    <s v="#1774B9"/>
    <s v="140-0604"/>
    <n v="14200012"/>
    <s v="T-160"/>
    <s v="C-147"/>
    <s v="FI-143"/>
    <s v="M-214"/>
  </r>
  <r>
    <x v="604"/>
    <n v="140"/>
    <s v="Economía"/>
    <s v="Economía"/>
    <n v="13"/>
    <x v="19"/>
    <x v="6"/>
    <x v="1"/>
    <x v="13"/>
    <s v="Fecha"/>
    <s v="Parque Vehicular Buses"/>
    <s v="Periodo 2014-2021 (mensual)"/>
    <s v="Número Vehículos (unidades)"/>
    <s v="Ministerio de Transportes y Telecomunicaciones"/>
    <x v="603"/>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584"/>
    <m/>
    <s v="#1774B9"/>
    <s v="140-0605"/>
    <n v="14200013"/>
    <s v="T-160"/>
    <s v="C-147"/>
    <s v="FI-143"/>
    <s v="M-214"/>
  </r>
  <r>
    <x v="605"/>
    <n v="140"/>
    <s v="Economía"/>
    <s v="Economía"/>
    <n v="14"/>
    <x v="19"/>
    <x v="6"/>
    <x v="1"/>
    <x v="14"/>
    <s v="Fecha"/>
    <s v="Parque Vehicular Buses"/>
    <s v="Periodo 2014-2021 (mensual)"/>
    <s v="Número Vehículos (unidades)"/>
    <s v="Ministerio de Transportes y Telecomunicaciones"/>
    <x v="604"/>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585"/>
    <m/>
    <s v="#1774B9"/>
    <s v="140-0606"/>
    <n v="14200014"/>
    <s v="T-160"/>
    <s v="C-147"/>
    <s v="FI-143"/>
    <s v="M-214"/>
  </r>
  <r>
    <x v="606"/>
    <n v="140"/>
    <s v="Economía"/>
    <s v="Economía"/>
    <n v="15"/>
    <x v="19"/>
    <x v="6"/>
    <x v="1"/>
    <x v="15"/>
    <s v="Fecha"/>
    <s v="Parque Vehicular Buses"/>
    <s v="Periodo 2014-2021 (mensual)"/>
    <s v="Número Vehículos (unidades)"/>
    <s v="Ministerio de Transportes y Telecomunicaciones"/>
    <x v="605"/>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586"/>
    <m/>
    <s v="#1774B9"/>
    <s v="140-0607"/>
    <n v="14200015"/>
    <s v="T-160"/>
    <s v="C-147"/>
    <s v="FI-143"/>
    <s v="M-214"/>
  </r>
  <r>
    <x v="607"/>
    <n v="140"/>
    <s v="Economía"/>
    <s v="Economía"/>
    <n v="16"/>
    <x v="19"/>
    <x v="6"/>
    <x v="1"/>
    <x v="16"/>
    <s v="Fecha"/>
    <s v="Parque Vehicular Buses"/>
    <s v="Periodo 2014-2021 (mensual)"/>
    <s v="Número Vehículos (unidades)"/>
    <s v="Ministerio de Transportes y Telecomunicaciones"/>
    <x v="606"/>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587"/>
    <m/>
    <s v="#1774B9"/>
    <s v="140-0608"/>
    <n v="14200016"/>
    <s v="T-160"/>
    <s v="C-147"/>
    <s v="FI-143"/>
    <s v="M-214"/>
  </r>
  <r>
    <x v="608"/>
    <n v="140"/>
    <s v="Economía"/>
    <s v="Economía"/>
    <n v="0"/>
    <x v="19"/>
    <x v="6"/>
    <x v="0"/>
    <x v="0"/>
    <s v="Región"/>
    <s v="Parque Vehicular Minibuses"/>
    <s v="Periodo 2014-2021 (mensual)"/>
    <s v="Número Vehículos (unidades)"/>
    <s v="Ministerio de Transportes y Telecomunicaciones"/>
    <x v="607"/>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88"/>
    <m/>
    <s v="#1774B9"/>
    <s v="140-0609"/>
    <n v="14100000"/>
    <s v="T-160"/>
    <s v="C-147"/>
    <s v="FI-141"/>
    <s v="M-215"/>
  </r>
  <r>
    <x v="609"/>
    <n v="140"/>
    <s v="Economía"/>
    <s v="Economía"/>
    <n v="1"/>
    <x v="19"/>
    <x v="6"/>
    <x v="1"/>
    <x v="1"/>
    <s v="Fecha"/>
    <s v="Parque Vehicular Minibuses"/>
    <s v="Periodo 2014-2021 (mensual)"/>
    <s v="Número Vehículos (unidades)"/>
    <s v="Ministerio de Transportes y Telecomunicaciones"/>
    <x v="608"/>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89"/>
    <m/>
    <s v="#1774B9"/>
    <s v="140-0610"/>
    <n v="14200001"/>
    <s v="T-160"/>
    <s v="C-147"/>
    <s v="FI-143"/>
    <s v="M-215"/>
  </r>
  <r>
    <x v="610"/>
    <n v="140"/>
    <s v="Economía"/>
    <s v="Economía"/>
    <n v="2"/>
    <x v="19"/>
    <x v="6"/>
    <x v="1"/>
    <x v="2"/>
    <s v="Fecha"/>
    <s v="Parque Vehicular Minibuses"/>
    <s v="Periodo 2014-2021 (mensual)"/>
    <s v="Número Vehículos (unidades)"/>
    <s v="Ministerio de Transportes y Telecomunicaciones"/>
    <x v="609"/>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90"/>
    <m/>
    <s v="#1774B9"/>
    <s v="140-0611"/>
    <n v="14200002"/>
    <s v="T-160"/>
    <s v="C-147"/>
    <s v="FI-143"/>
    <s v="M-215"/>
  </r>
  <r>
    <x v="611"/>
    <n v="140"/>
    <s v="Economía"/>
    <s v="Economía"/>
    <n v="3"/>
    <x v="19"/>
    <x v="6"/>
    <x v="1"/>
    <x v="3"/>
    <s v="Fecha"/>
    <s v="Parque Vehicular Minibuses"/>
    <s v="Periodo 2014-2021 (mensual)"/>
    <s v="Número Vehículos (unidades)"/>
    <s v="Ministerio de Transportes y Telecomunicaciones"/>
    <x v="610"/>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91"/>
    <m/>
    <s v="#1774B9"/>
    <s v="140-0612"/>
    <n v="14200003"/>
    <s v="T-160"/>
    <s v="C-147"/>
    <s v="FI-143"/>
    <s v="M-215"/>
  </r>
  <r>
    <x v="612"/>
    <n v="140"/>
    <s v="Economía"/>
    <s v="Economía"/>
    <n v="4"/>
    <x v="19"/>
    <x v="6"/>
    <x v="1"/>
    <x v="4"/>
    <s v="Fecha"/>
    <s v="Parque Vehicular Minibuses"/>
    <s v="Periodo 2014-2021 (mensual)"/>
    <s v="Número Vehículos (unidades)"/>
    <s v="Ministerio de Transportes y Telecomunicaciones"/>
    <x v="611"/>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92"/>
    <m/>
    <s v="#1774B9"/>
    <s v="140-0613"/>
    <n v="14200004"/>
    <s v="T-160"/>
    <s v="C-147"/>
    <s v="FI-143"/>
    <s v="M-215"/>
  </r>
  <r>
    <x v="613"/>
    <n v="140"/>
    <s v="Economía"/>
    <s v="Economía"/>
    <n v="6"/>
    <x v="19"/>
    <x v="6"/>
    <x v="1"/>
    <x v="6"/>
    <s v="Fecha"/>
    <s v="Parque Vehicular Minibuses"/>
    <s v="Periodo 2014-2021 (mensual)"/>
    <s v="Número Vehículos (unidades)"/>
    <s v="Ministerio de Transportes y Telecomunicaciones"/>
    <x v="612"/>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93"/>
    <m/>
    <s v="#1774B9"/>
    <s v="140-0614"/>
    <n v="14200006"/>
    <s v="T-160"/>
    <s v="C-147"/>
    <s v="FI-143"/>
    <s v="M-215"/>
  </r>
  <r>
    <x v="614"/>
    <n v="140"/>
    <s v="Economía"/>
    <s v="Economía"/>
    <n v="7"/>
    <x v="19"/>
    <x v="6"/>
    <x v="1"/>
    <x v="7"/>
    <s v="Fecha"/>
    <s v="Parque Vehicular Minibuses"/>
    <s v="Periodo 2014-2021 (mensual)"/>
    <s v="Número Vehículos (unidades)"/>
    <s v="Ministerio de Transportes y Telecomunicaciones"/>
    <x v="613"/>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94"/>
    <m/>
    <s v="#1774B9"/>
    <s v="140-0615"/>
    <n v="14200007"/>
    <s v="T-160"/>
    <s v="C-147"/>
    <s v="FI-143"/>
    <s v="M-215"/>
  </r>
  <r>
    <x v="615"/>
    <n v="140"/>
    <s v="Economía"/>
    <s v="Economía"/>
    <n v="8"/>
    <x v="19"/>
    <x v="6"/>
    <x v="1"/>
    <x v="8"/>
    <s v="Fecha"/>
    <s v="Parque Vehicular Minibuses"/>
    <s v="Periodo 2014-2021 (mensual)"/>
    <s v="Número Vehículos (unidades)"/>
    <s v="Ministerio de Transportes y Telecomunicaciones"/>
    <x v="61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95"/>
    <m/>
    <s v="#1774B9"/>
    <s v="140-0616"/>
    <n v="14200008"/>
    <s v="T-160"/>
    <s v="C-147"/>
    <s v="FI-143"/>
    <s v="M-215"/>
  </r>
  <r>
    <x v="616"/>
    <n v="140"/>
    <s v="Economía"/>
    <s v="Economía"/>
    <n v="9"/>
    <x v="19"/>
    <x v="6"/>
    <x v="1"/>
    <x v="9"/>
    <s v="Fecha"/>
    <s v="Parque Vehicular Minibuses"/>
    <s v="Periodo 2014-2021 (mensual)"/>
    <s v="Número Vehículos (unidades)"/>
    <s v="Ministerio de Transportes y Telecomunicaciones"/>
    <x v="615"/>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96"/>
    <m/>
    <s v="#1774B9"/>
    <s v="140-0617"/>
    <n v="14200009"/>
    <s v="T-160"/>
    <s v="C-147"/>
    <s v="FI-143"/>
    <s v="M-215"/>
  </r>
  <r>
    <x v="617"/>
    <n v="140"/>
    <s v="Economía"/>
    <s v="Economía"/>
    <n v="10"/>
    <x v="19"/>
    <x v="6"/>
    <x v="1"/>
    <x v="10"/>
    <s v="Fecha"/>
    <s v="Parque Vehicular Minibuses"/>
    <s v="Periodo 2014-2021 (mensual)"/>
    <s v="Número Vehículos (unidades)"/>
    <s v="Ministerio de Transportes y Telecomunicaciones"/>
    <x v="616"/>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97"/>
    <n v="100200300"/>
    <s v="#1774B9"/>
    <s v="140-0618"/>
    <n v="14200010"/>
    <s v="T-160"/>
    <s v="C-147"/>
    <s v="FI-143"/>
    <s v="M-215"/>
  </r>
  <r>
    <x v="618"/>
    <n v="140"/>
    <s v="Economía"/>
    <s v="Economía"/>
    <n v="11"/>
    <x v="19"/>
    <x v="6"/>
    <x v="1"/>
    <x v="11"/>
    <s v="Fecha"/>
    <s v="Parque Vehicular Minibuses"/>
    <s v="Periodo 2014-2021 (mensual)"/>
    <s v="Número Vehículos (unidades)"/>
    <s v="Ministerio de Transportes y Telecomunicaciones"/>
    <x v="617"/>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98"/>
    <n v="100200301"/>
    <s v="#1774B9"/>
    <s v="140-0619"/>
    <n v="14200011"/>
    <s v="T-160"/>
    <s v="C-147"/>
    <s v="FI-143"/>
    <s v="M-215"/>
  </r>
  <r>
    <x v="619"/>
    <n v="140"/>
    <s v="Economía"/>
    <s v="Economía"/>
    <n v="12"/>
    <x v="19"/>
    <x v="6"/>
    <x v="1"/>
    <x v="12"/>
    <s v="Fecha"/>
    <s v="Parque Vehicular Minibuses"/>
    <s v="Periodo 2014-2021 (mensual)"/>
    <s v="Número Vehículos (unidades)"/>
    <s v="Ministerio de Transportes y Telecomunicaciones"/>
    <x v="618"/>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99"/>
    <n v="100200302"/>
    <s v="#1774B9"/>
    <s v="140-0620"/>
    <n v="14200012"/>
    <s v="T-160"/>
    <s v="C-147"/>
    <s v="FI-143"/>
    <s v="M-215"/>
  </r>
  <r>
    <x v="620"/>
    <n v="140"/>
    <s v="Economía"/>
    <s v="Economía"/>
    <n v="13"/>
    <x v="19"/>
    <x v="6"/>
    <x v="1"/>
    <x v="13"/>
    <s v="Fecha"/>
    <s v="Parque Vehicular Minibuses"/>
    <s v="Periodo 2014-2021 (mensual)"/>
    <s v="Número Vehículos (unidades)"/>
    <s v="Ministerio de Transportes y Telecomunicaciones"/>
    <x v="619"/>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00"/>
    <m/>
    <s v="#1774B9"/>
    <s v="140-0621"/>
    <n v="14200013"/>
    <s v="T-160"/>
    <s v="C-147"/>
    <s v="FI-143"/>
    <s v="M-215"/>
  </r>
  <r>
    <x v="621"/>
    <n v="140"/>
    <s v="Economía"/>
    <s v="Economía"/>
    <n v="14"/>
    <x v="19"/>
    <x v="6"/>
    <x v="1"/>
    <x v="14"/>
    <s v="Fecha"/>
    <s v="Parque Vehicular Minibuses"/>
    <s v="Periodo 2014-2021 (mensual)"/>
    <s v="Número Vehículos (unidades)"/>
    <s v="Ministerio de Transportes y Telecomunicaciones"/>
    <x v="620"/>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601"/>
    <m/>
    <s v="#1774B9"/>
    <s v="140-0622"/>
    <n v="14200014"/>
    <s v="T-160"/>
    <s v="C-147"/>
    <s v="FI-143"/>
    <s v="M-215"/>
  </r>
  <r>
    <x v="622"/>
    <n v="140"/>
    <s v="Economía"/>
    <s v="Economía"/>
    <n v="15"/>
    <x v="19"/>
    <x v="6"/>
    <x v="1"/>
    <x v="15"/>
    <s v="Fecha"/>
    <s v="Parque Vehicular Minibuses"/>
    <s v="Periodo 2014-2021 (mensual)"/>
    <s v="Número Vehículos (unidades)"/>
    <s v="Ministerio de Transportes y Telecomunicaciones"/>
    <x v="621"/>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602"/>
    <m/>
    <s v="#1774B9"/>
    <s v="140-0623"/>
    <n v="14200015"/>
    <s v="T-160"/>
    <s v="C-147"/>
    <s v="FI-143"/>
    <s v="M-215"/>
  </r>
  <r>
    <x v="623"/>
    <n v="140"/>
    <s v="Economía"/>
    <s v="Economía"/>
    <n v="16"/>
    <x v="19"/>
    <x v="6"/>
    <x v="1"/>
    <x v="16"/>
    <s v="Fecha"/>
    <s v="Parque Vehicular Minibuses"/>
    <s v="Periodo 2014-2021 (mensual)"/>
    <s v="Número Vehículos (unidades)"/>
    <s v="Ministerio de Transportes y Telecomunicaciones"/>
    <x v="622"/>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03"/>
    <m/>
    <s v="#1774B9"/>
    <s v="140-0624"/>
    <n v="14200016"/>
    <s v="T-160"/>
    <s v="C-147"/>
    <s v="FI-143"/>
    <s v="M-215"/>
  </r>
  <r>
    <x v="624"/>
    <n v="140"/>
    <s v="Economía"/>
    <s v="Economía"/>
    <n v="0"/>
    <x v="19"/>
    <x v="6"/>
    <x v="0"/>
    <x v="0"/>
    <s v="Región"/>
    <s v="Parque Vehicular Escolar"/>
    <s v="Periodo 2014-2021 (mensual)"/>
    <s v="Número Vehículos (unidades)"/>
    <s v="Ministerio de Transportes y Telecomunicaciones"/>
    <x v="623"/>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04"/>
    <m/>
    <s v="#1774B9"/>
    <s v="140-0625"/>
    <n v="14100000"/>
    <s v="T-160"/>
    <s v="C-147"/>
    <s v="FI-141"/>
    <s v="M-216"/>
  </r>
  <r>
    <x v="625"/>
    <n v="140"/>
    <s v="Economía"/>
    <s v="Economía"/>
    <n v="1"/>
    <x v="19"/>
    <x v="6"/>
    <x v="1"/>
    <x v="1"/>
    <s v="Fecha"/>
    <s v="Parque Vehicular Escolar"/>
    <s v="Periodo 2014-2021 (mensual)"/>
    <s v="Número Vehículos (unidades)"/>
    <s v="Ministerio de Transportes y Telecomunicaciones"/>
    <x v="624"/>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605"/>
    <m/>
    <s v="#1774B9"/>
    <s v="140-0626"/>
    <n v="14200001"/>
    <s v="T-160"/>
    <s v="C-147"/>
    <s v="FI-143"/>
    <s v="M-216"/>
  </r>
  <r>
    <x v="626"/>
    <n v="140"/>
    <s v="Economía"/>
    <s v="Economía"/>
    <n v="2"/>
    <x v="19"/>
    <x v="6"/>
    <x v="1"/>
    <x v="2"/>
    <s v="Fecha"/>
    <s v="Parque Vehicular Escolar"/>
    <s v="Periodo 2014-2021 (mensual)"/>
    <s v="Número Vehículos (unidades)"/>
    <s v="Ministerio de Transportes y Telecomunicaciones"/>
    <x v="625"/>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606"/>
    <m/>
    <s v="#1774B9"/>
    <s v="140-0627"/>
    <n v="14200002"/>
    <s v="T-160"/>
    <s v="C-147"/>
    <s v="FI-143"/>
    <s v="M-216"/>
  </r>
  <r>
    <x v="627"/>
    <n v="140"/>
    <s v="Economía"/>
    <s v="Economía"/>
    <n v="3"/>
    <x v="19"/>
    <x v="6"/>
    <x v="1"/>
    <x v="3"/>
    <s v="Fecha"/>
    <s v="Parque Vehicular Escolar"/>
    <s v="Periodo 2014-2021 (mensual)"/>
    <s v="Número Vehículos (unidades)"/>
    <s v="Ministerio de Transportes y Telecomunicaciones"/>
    <x v="626"/>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607"/>
    <m/>
    <s v="#1774B9"/>
    <s v="140-0628"/>
    <n v="14200003"/>
    <s v="T-160"/>
    <s v="C-147"/>
    <s v="FI-143"/>
    <s v="M-216"/>
  </r>
  <r>
    <x v="628"/>
    <n v="140"/>
    <s v="Economía"/>
    <s v="Economía"/>
    <n v="4"/>
    <x v="19"/>
    <x v="6"/>
    <x v="1"/>
    <x v="4"/>
    <s v="Fecha"/>
    <s v="Parque Vehicular Escolar"/>
    <s v="Periodo 2014-2021 (mensual)"/>
    <s v="Número Vehículos (unidades)"/>
    <s v="Ministerio de Transportes y Telecomunicaciones"/>
    <x v="627"/>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608"/>
    <m/>
    <s v="#1774B9"/>
    <s v="140-0629"/>
    <n v="14200004"/>
    <s v="T-160"/>
    <s v="C-147"/>
    <s v="FI-143"/>
    <s v="M-216"/>
  </r>
  <r>
    <x v="629"/>
    <n v="140"/>
    <s v="Economía"/>
    <s v="Economía"/>
    <n v="5"/>
    <x v="19"/>
    <x v="6"/>
    <x v="1"/>
    <x v="5"/>
    <s v="Fecha"/>
    <s v="Parque Vehicular Escolar"/>
    <s v="Periodo 2014-2021 (mensual)"/>
    <s v="Número Vehículos (unidades)"/>
    <s v="Ministerio de Transportes y Telecomunicaciones"/>
    <x v="628"/>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609"/>
    <m/>
    <s v="#1774B9"/>
    <s v="140-0630"/>
    <n v="14200005"/>
    <s v="T-160"/>
    <s v="C-147"/>
    <s v="FI-143"/>
    <s v="M-216"/>
  </r>
  <r>
    <x v="630"/>
    <n v="140"/>
    <s v="Economía"/>
    <s v="Economía"/>
    <n v="6"/>
    <x v="19"/>
    <x v="6"/>
    <x v="1"/>
    <x v="6"/>
    <s v="Fecha"/>
    <s v="Parque Vehicular Escolar"/>
    <s v="Periodo 2014-2021 (mensual)"/>
    <s v="Número Vehículos (unidades)"/>
    <s v="Ministerio de Transportes y Telecomunicaciones"/>
    <x v="629"/>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610"/>
    <m/>
    <s v="#1774B9"/>
    <s v="140-0631"/>
    <n v="14200006"/>
    <s v="T-160"/>
    <s v="C-147"/>
    <s v="FI-143"/>
    <s v="M-216"/>
  </r>
  <r>
    <x v="631"/>
    <n v="140"/>
    <s v="Economía"/>
    <s v="Economía"/>
    <n v="7"/>
    <x v="19"/>
    <x v="6"/>
    <x v="1"/>
    <x v="7"/>
    <s v="Fecha"/>
    <s v="Parque Vehicular Escolar"/>
    <s v="Periodo 2014-2021 (mensual)"/>
    <s v="Número Vehículos (unidades)"/>
    <s v="Ministerio de Transportes y Telecomunicaciones"/>
    <x v="630"/>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611"/>
    <m/>
    <s v="#1774B9"/>
    <s v="140-0632"/>
    <n v="14200007"/>
    <s v="T-160"/>
    <s v="C-147"/>
    <s v="FI-143"/>
    <s v="M-216"/>
  </r>
  <r>
    <x v="632"/>
    <n v="140"/>
    <s v="Economía"/>
    <s v="Economía"/>
    <n v="8"/>
    <x v="19"/>
    <x v="6"/>
    <x v="1"/>
    <x v="8"/>
    <s v="Fecha"/>
    <s v="Parque Vehicular Escolar"/>
    <s v="Periodo 2014-2021 (mensual)"/>
    <s v="Número Vehículos (unidades)"/>
    <s v="Ministerio de Transportes y Telecomunicaciones"/>
    <x v="631"/>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612"/>
    <m/>
    <s v="#1774B9"/>
    <s v="140-0633"/>
    <n v="14200008"/>
    <s v="T-160"/>
    <s v="C-147"/>
    <s v="FI-143"/>
    <s v="M-216"/>
  </r>
  <r>
    <x v="633"/>
    <n v="140"/>
    <s v="Economía"/>
    <s v="Economía"/>
    <n v="9"/>
    <x v="19"/>
    <x v="6"/>
    <x v="1"/>
    <x v="9"/>
    <s v="Fecha"/>
    <s v="Parque Vehicular Escolar"/>
    <s v="Periodo 2014-2021 (mensual)"/>
    <s v="Número Vehículos (unidades)"/>
    <s v="Ministerio de Transportes y Telecomunicaciones"/>
    <x v="632"/>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613"/>
    <n v="100200300"/>
    <s v="#1774B9"/>
    <s v="140-0634"/>
    <n v="14200009"/>
    <s v="T-160"/>
    <s v="C-147"/>
    <s v="FI-143"/>
    <s v="M-216"/>
  </r>
  <r>
    <x v="634"/>
    <n v="140"/>
    <s v="Economía"/>
    <s v="Economía"/>
    <n v="10"/>
    <x v="19"/>
    <x v="6"/>
    <x v="1"/>
    <x v="10"/>
    <s v="Fecha"/>
    <s v="Parque Vehicular Escolar"/>
    <s v="Periodo 2014-2021 (mensual)"/>
    <s v="Número Vehículos (unidades)"/>
    <s v="Ministerio de Transportes y Telecomunicaciones"/>
    <x v="633"/>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614"/>
    <n v="100200301"/>
    <s v="#1774B9"/>
    <s v="140-0635"/>
    <n v="14200010"/>
    <s v="T-160"/>
    <s v="C-147"/>
    <s v="FI-143"/>
    <s v="M-216"/>
  </r>
  <r>
    <x v="635"/>
    <n v="140"/>
    <s v="Economía"/>
    <s v="Economía"/>
    <n v="11"/>
    <x v="19"/>
    <x v="6"/>
    <x v="1"/>
    <x v="11"/>
    <s v="Fecha"/>
    <s v="Parque Vehicular Escolar"/>
    <s v="Periodo 2014-2021 (mensual)"/>
    <s v="Número Vehículos (unidades)"/>
    <s v="Ministerio de Transportes y Telecomunicaciones"/>
    <x v="634"/>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615"/>
    <n v="100200302"/>
    <s v="#1774B9"/>
    <s v="140-0636"/>
    <n v="14200011"/>
    <s v="T-160"/>
    <s v="C-147"/>
    <s v="FI-143"/>
    <s v="M-216"/>
  </r>
  <r>
    <x v="636"/>
    <n v="140"/>
    <s v="Economía"/>
    <s v="Economía"/>
    <n v="12"/>
    <x v="19"/>
    <x v="6"/>
    <x v="1"/>
    <x v="12"/>
    <s v="Fecha"/>
    <s v="Parque Vehicular Escolar"/>
    <s v="Periodo 2014-2021 (mensual)"/>
    <s v="Número Vehículos (unidades)"/>
    <s v="Ministerio de Transportes y Telecomunicaciones"/>
    <x v="635"/>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616"/>
    <m/>
    <s v="#1774B9"/>
    <s v="140-0637"/>
    <n v="14200012"/>
    <s v="T-160"/>
    <s v="C-147"/>
    <s v="FI-143"/>
    <s v="M-216"/>
  </r>
  <r>
    <x v="637"/>
    <n v="140"/>
    <s v="Economía"/>
    <s v="Economía"/>
    <n v="13"/>
    <x v="19"/>
    <x v="6"/>
    <x v="1"/>
    <x v="13"/>
    <s v="Fecha"/>
    <s v="Parque Vehicular Escolar"/>
    <s v="Periodo 2014-2021 (mensual)"/>
    <s v="Número Vehículos (unidades)"/>
    <s v="Ministerio de Transportes y Telecomunicaciones"/>
    <x v="636"/>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17"/>
    <m/>
    <s v="#1774B9"/>
    <s v="140-0638"/>
    <n v="14200013"/>
    <s v="T-160"/>
    <s v="C-147"/>
    <s v="FI-143"/>
    <s v="M-216"/>
  </r>
  <r>
    <x v="638"/>
    <n v="140"/>
    <s v="Economía"/>
    <s v="Economía"/>
    <n v="14"/>
    <x v="19"/>
    <x v="6"/>
    <x v="1"/>
    <x v="14"/>
    <s v="Fecha"/>
    <s v="Parque Vehicular Escolar"/>
    <s v="Periodo 2014-2021 (mensual)"/>
    <s v="Número Vehículos (unidades)"/>
    <s v="Ministerio de Transportes y Telecomunicaciones"/>
    <x v="637"/>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618"/>
    <m/>
    <s v="#1774B9"/>
    <s v="140-0639"/>
    <n v="14200014"/>
    <s v="T-160"/>
    <s v="C-147"/>
    <s v="FI-143"/>
    <s v="M-216"/>
  </r>
  <r>
    <x v="639"/>
    <n v="140"/>
    <s v="Economía"/>
    <s v="Economía"/>
    <n v="15"/>
    <x v="19"/>
    <x v="6"/>
    <x v="1"/>
    <x v="15"/>
    <s v="Fecha"/>
    <s v="Parque Vehicular Escolar"/>
    <s v="Periodo 2014-2021 (mensual)"/>
    <s v="Número Vehículos (unidades)"/>
    <s v="Ministerio de Transportes y Telecomunicaciones"/>
    <x v="638"/>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619"/>
    <m/>
    <s v="#1774B9"/>
    <s v="140-0640"/>
    <n v="14200015"/>
    <s v="T-160"/>
    <s v="C-147"/>
    <s v="FI-143"/>
    <s v="M-216"/>
  </r>
  <r>
    <x v="640"/>
    <n v="140"/>
    <s v="Economía"/>
    <s v="Economía"/>
    <n v="16"/>
    <x v="19"/>
    <x v="6"/>
    <x v="1"/>
    <x v="16"/>
    <s v="Fecha"/>
    <s v="Parque Vehicular Escolar"/>
    <s v="Periodo 2014-2021 (mensual)"/>
    <s v="Número Vehículos (unidades)"/>
    <s v="Ministerio de Transportes y Telecomunicaciones"/>
    <x v="639"/>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20"/>
    <m/>
    <s v="#1774B9"/>
    <s v="140-0641"/>
    <n v="14200016"/>
    <s v="T-160"/>
    <s v="C-147"/>
    <s v="FI-143"/>
    <s v="M-216"/>
  </r>
  <r>
    <x v="641"/>
    <n v="140"/>
    <s v="Economía"/>
    <s v="Economía"/>
    <n v="0"/>
    <x v="19"/>
    <x v="6"/>
    <x v="0"/>
    <x v="0"/>
    <s v="Ninguno"/>
    <s v="Parque Vehicular Trolebuses"/>
    <s v="Periodo 2014-2021 (mensual)"/>
    <s v="Número Vehículos (unidades)"/>
    <s v="Ministerio de Transportes y Telecomunicaciones"/>
    <x v="640"/>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1"/>
    <m/>
    <s v="#1774B9"/>
    <s v="140-0642"/>
    <n v="14100000"/>
    <s v="T-160"/>
    <s v="C-147"/>
    <s v="FI-142"/>
    <s v="M-217"/>
  </r>
  <r>
    <x v="642"/>
    <n v="140"/>
    <s v="Economía"/>
    <s v="Economía"/>
    <n v="0"/>
    <x v="20"/>
    <x v="6"/>
    <x v="0"/>
    <x v="0"/>
    <s v="Ninguno"/>
    <s v="Pasada de vehiculos Pórticos Autopistas Urbanas"/>
    <s v="Periodo 2014-2021 (mensual)"/>
    <s v="Número Vehículos (unidades)"/>
    <s v="Ministerio de Transportes y Telecomunicaciones"/>
    <x v="641"/>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2"/>
    <m/>
    <s v="#1774B9"/>
    <s v="140-0643"/>
    <n v="14100000"/>
    <s v="T-161"/>
    <s v="C-147"/>
    <s v="FI-142"/>
    <s v="M-218"/>
  </r>
  <r>
    <x v="643"/>
    <n v="140"/>
    <s v="Economía"/>
    <s v="Economía"/>
    <n v="0"/>
    <x v="20"/>
    <x v="6"/>
    <x v="0"/>
    <x v="0"/>
    <s v="Región"/>
    <s v="Pasada de vehiculos Pórticos Autopistas Interurbanas"/>
    <s v="Periodo 2014-2021 (mensual)"/>
    <s v="Número Vehículos (unidades)"/>
    <s v="Ministerio de Transportes y Telecomunicaciones"/>
    <x v="642"/>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3"/>
    <m/>
    <s v="#1774B9"/>
    <s v="140-0644"/>
    <n v="14100000"/>
    <s v="T-161"/>
    <s v="C-147"/>
    <s v="FI-141"/>
    <s v="M-219"/>
  </r>
  <r>
    <x v="644"/>
    <n v="140"/>
    <s v="Economía"/>
    <s v="Economía"/>
    <n v="5"/>
    <x v="20"/>
    <x v="6"/>
    <x v="1"/>
    <x v="5"/>
    <s v="Fecha"/>
    <s v="Pasada de vehiculos Pórticos Autopistas Interurbanas"/>
    <s v="Periodo 2014-2021 (mensual)"/>
    <s v="Número Vehículos (unidades)"/>
    <s v="Ministerio de Transportes y Telecomunicaciones"/>
    <x v="643"/>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624"/>
    <m/>
    <s v="#1774B9"/>
    <s v="140-0645"/>
    <n v="14200005"/>
    <s v="T-161"/>
    <s v="C-147"/>
    <s v="FI-143"/>
    <s v="M-219"/>
  </r>
  <r>
    <x v="645"/>
    <n v="140"/>
    <s v="Economía"/>
    <s v="Economía"/>
    <n v="8"/>
    <x v="20"/>
    <x v="6"/>
    <x v="1"/>
    <x v="8"/>
    <s v="Fecha"/>
    <s v="Pasada de vehiculos Pórticos Autopistas Interurbanas"/>
    <s v="Periodo 2014-2021 (mensual)"/>
    <s v="Número Vehículos (unidades)"/>
    <s v="Ministerio de Transportes y Telecomunicaciones"/>
    <x v="64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625"/>
    <m/>
    <s v="#1774B9"/>
    <s v="140-0646"/>
    <n v="14200008"/>
    <s v="T-161"/>
    <s v="C-147"/>
    <s v="FI-143"/>
    <s v="M-219"/>
  </r>
  <r>
    <x v="646"/>
    <n v="140"/>
    <s v="Economía"/>
    <s v="Economía"/>
    <n v="13"/>
    <x v="20"/>
    <x v="6"/>
    <x v="1"/>
    <x v="13"/>
    <s v="Fecha"/>
    <s v="Pasada de vehiculos Pórticos Autopistas Interurbanas"/>
    <s v="Periodo 2014-2021 (mensual)"/>
    <s v="Número Vehículos (unidades)"/>
    <s v="Ministerio de Transportes y Telecomunicaciones"/>
    <x v="645"/>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26"/>
    <m/>
    <s v="#1774B9"/>
    <s v="140-0647"/>
    <n v="14200013"/>
    <s v="T-161"/>
    <s v="C-147"/>
    <s v="FI-143"/>
    <s v="M-219"/>
  </r>
  <r>
    <x v="647"/>
    <n v="140"/>
    <s v="Economía"/>
    <s v="Economía"/>
    <n v="16"/>
    <x v="20"/>
    <x v="6"/>
    <x v="1"/>
    <x v="16"/>
    <s v="Fecha"/>
    <s v="Pasada de vehiculos Pórticos Autopistas Interurbanas"/>
    <s v="Periodo 2014-2021 (mensual)"/>
    <s v="Número Vehículos (unidades)"/>
    <s v="Ministerio de Transportes y Telecomunicaciones"/>
    <x v="646"/>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27"/>
    <m/>
    <s v="#1774B9"/>
    <s v="140-0648"/>
    <n v="14200016"/>
    <s v="T-161"/>
    <s v="C-147"/>
    <s v="FI-143"/>
    <s v="M-219"/>
  </r>
  <r>
    <x v="648"/>
    <n v="140"/>
    <s v="Economía"/>
    <s v="Economía"/>
    <n v="0"/>
    <x v="21"/>
    <x v="7"/>
    <x v="0"/>
    <x v="0"/>
    <s v="Región"/>
    <s v="Carga Portuaria Embarcada"/>
    <s v="Periodo 2014-2021 (mensual)"/>
    <s v="toneladas (t)"/>
    <s v="Ministerio de Transportes y Telecomunicaciones"/>
    <x v="647"/>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28"/>
    <m/>
    <s v="#1774B9"/>
    <s v="140-0649"/>
    <n v="14100000"/>
    <s v="T-162"/>
    <s v="C-148"/>
    <s v="FI-141"/>
    <s v="M-220"/>
  </r>
  <r>
    <x v="649"/>
    <n v="140"/>
    <s v="Economía"/>
    <s v="Economía"/>
    <n v="1"/>
    <x v="21"/>
    <x v="7"/>
    <x v="1"/>
    <x v="1"/>
    <s v="Fecha"/>
    <s v="Carga Portuaria Embarcada"/>
    <s v="Periodo 2014-2021 (mensual)"/>
    <s v="toneladas (t)"/>
    <s v="Ministerio de Transportes y Telecomunicaciones"/>
    <x v="648"/>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29"/>
    <m/>
    <s v="#1774B9"/>
    <s v="140-0650"/>
    <n v="14200001"/>
    <s v="T-162"/>
    <s v="C-148"/>
    <s v="FI-143"/>
    <s v="M-220"/>
  </r>
  <r>
    <x v="650"/>
    <n v="140"/>
    <s v="Economía"/>
    <s v="Economía"/>
    <n v="5"/>
    <x v="21"/>
    <x v="7"/>
    <x v="1"/>
    <x v="5"/>
    <s v="Fecha"/>
    <s v="Carga Portuaria Embarcada"/>
    <s v="Periodo 2014-2021 (mensual)"/>
    <s v="toneladas (t)"/>
    <s v="Ministerio de Transportes y Telecomunicaciones"/>
    <x v="649"/>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0"/>
    <m/>
    <s v="#1774B9"/>
    <s v="140-0651"/>
    <n v="14200005"/>
    <s v="T-162"/>
    <s v="C-148"/>
    <s v="FI-143"/>
    <s v="M-220"/>
  </r>
  <r>
    <x v="651"/>
    <n v="140"/>
    <s v="Economía"/>
    <s v="Economía"/>
    <n v="8"/>
    <x v="21"/>
    <x v="7"/>
    <x v="1"/>
    <x v="8"/>
    <s v="Fecha"/>
    <s v="Carga Portuaria Embarcada"/>
    <s v="Periodo 2014-2021 (mensual)"/>
    <s v="toneladas (t)"/>
    <s v="Ministerio de Transportes y Telecomunicaciones"/>
    <x v="650"/>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1"/>
    <m/>
    <s v="#1774B9"/>
    <s v="140-0652"/>
    <n v="14200008"/>
    <s v="T-162"/>
    <s v="C-148"/>
    <s v="FI-143"/>
    <s v="M-220"/>
  </r>
  <r>
    <x v="652"/>
    <n v="140"/>
    <s v="Economía"/>
    <s v="Economía"/>
    <n v="0"/>
    <x v="21"/>
    <x v="7"/>
    <x v="0"/>
    <x v="0"/>
    <s v="Región"/>
    <s v="Carga Portuaria Desembarcada"/>
    <s v="Periodo 2014-2021 (mensual)"/>
    <s v="toneladas (t)"/>
    <s v="Ministerio de Transportes y Telecomunicaciones"/>
    <x v="651"/>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32"/>
    <m/>
    <s v="#1774B9"/>
    <s v="140-0653"/>
    <n v="14100000"/>
    <s v="T-162"/>
    <s v="C-148"/>
    <s v="FI-141"/>
    <s v="M-221"/>
  </r>
  <r>
    <x v="653"/>
    <n v="140"/>
    <s v="Economía"/>
    <s v="Economía"/>
    <n v="1"/>
    <x v="21"/>
    <x v="7"/>
    <x v="1"/>
    <x v="1"/>
    <s v="Fecha"/>
    <s v="Carga Portuaria Desembarcada"/>
    <s v="Periodo 2014-2021 (mensual)"/>
    <s v="toneladas (t)"/>
    <s v="Ministerio de Transportes y Telecomunicaciones"/>
    <x v="652"/>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33"/>
    <m/>
    <s v="#1774B9"/>
    <s v="140-0654"/>
    <n v="14200001"/>
    <s v="T-162"/>
    <s v="C-148"/>
    <s v="FI-143"/>
    <s v="M-221"/>
  </r>
  <r>
    <x v="654"/>
    <n v="140"/>
    <s v="Economía"/>
    <s v="Economía"/>
    <n v="5"/>
    <x v="21"/>
    <x v="7"/>
    <x v="1"/>
    <x v="5"/>
    <s v="Fecha"/>
    <s v="Carga Portuaria Desembarcada"/>
    <s v="Periodo 2014-2021 (mensual)"/>
    <s v="toneladas (t)"/>
    <s v="Ministerio de Transportes y Telecomunicaciones"/>
    <x v="653"/>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4"/>
    <m/>
    <s v="#1774B9"/>
    <s v="140-0655"/>
    <n v="14200005"/>
    <s v="T-162"/>
    <s v="C-148"/>
    <s v="FI-143"/>
    <s v="M-221"/>
  </r>
  <r>
    <x v="655"/>
    <n v="140"/>
    <s v="Economía"/>
    <s v="Economía"/>
    <n v="8"/>
    <x v="21"/>
    <x v="7"/>
    <x v="1"/>
    <x v="8"/>
    <s v="Fecha"/>
    <s v="Carga Portuaria Desembarcada"/>
    <s v="Periodo 2014-2021 (mensual)"/>
    <s v="toneladas (t)"/>
    <s v="Ministerio de Transportes y Telecomunicaciones"/>
    <x v="65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5"/>
    <m/>
    <s v="#1774B9"/>
    <s v="140-0656"/>
    <n v="14200008"/>
    <s v="T-162"/>
    <s v="C-148"/>
    <s v="FI-143"/>
    <s v="M-221"/>
  </r>
  <r>
    <x v="656"/>
    <n v="140"/>
    <s v="Economía"/>
    <s v="Economía"/>
    <n v="0"/>
    <x v="21"/>
    <x v="7"/>
    <x v="0"/>
    <x v="0"/>
    <s v="Región"/>
    <s v="Carga Portuaria Cabotaje"/>
    <s v="Periodo 2014-2021 (mensual)"/>
    <s v="toneladas (t)"/>
    <s v="Ministerio de Transportes y Telecomunicaciones"/>
    <x v="655"/>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36"/>
    <m/>
    <s v="#1774B9"/>
    <s v="140-0657"/>
    <n v="14100000"/>
    <s v="T-162"/>
    <s v="C-148"/>
    <s v="FI-141"/>
    <s v="M-222"/>
  </r>
  <r>
    <x v="657"/>
    <n v="140"/>
    <s v="Economía"/>
    <s v="Economía"/>
    <n v="1"/>
    <x v="21"/>
    <x v="7"/>
    <x v="1"/>
    <x v="1"/>
    <s v="Fecha"/>
    <s v="Carga Portuaria Cabotaje"/>
    <s v="Periodo 2014-2021 (mensual)"/>
    <s v="toneladas (t)"/>
    <s v="Ministerio de Transportes y Telecomunicaciones"/>
    <x v="656"/>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37"/>
    <m/>
    <s v="#1774B9"/>
    <s v="140-0658"/>
    <n v="14200001"/>
    <s v="T-162"/>
    <s v="C-148"/>
    <s v="FI-143"/>
    <s v="M-222"/>
  </r>
  <r>
    <x v="658"/>
    <n v="140"/>
    <s v="Economía"/>
    <s v="Economía"/>
    <n v="5"/>
    <x v="21"/>
    <x v="7"/>
    <x v="1"/>
    <x v="5"/>
    <s v="Fecha"/>
    <s v="Carga Portuaria Cabotaje"/>
    <s v="Periodo 2014-2021 (mensual)"/>
    <s v="toneladas (t)"/>
    <s v="Ministerio de Transportes y Telecomunicaciones"/>
    <x v="657"/>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8"/>
    <m/>
    <s v="#1774B9"/>
    <s v="140-0659"/>
    <n v="14200005"/>
    <s v="T-162"/>
    <s v="C-148"/>
    <s v="FI-143"/>
    <s v="M-222"/>
  </r>
  <r>
    <x v="659"/>
    <n v="140"/>
    <s v="Economía"/>
    <s v="Economía"/>
    <n v="8"/>
    <x v="21"/>
    <x v="7"/>
    <x v="1"/>
    <x v="8"/>
    <s v="Fecha"/>
    <s v="Carga Portuaria Cabotaje"/>
    <s v="Periodo 2014-2021 (mensual)"/>
    <s v="toneladas (t)"/>
    <s v="Ministerio de Transportes y Telecomunicaciones"/>
    <x v="65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9"/>
    <m/>
    <s v="#1774B9"/>
    <s v="140-0660"/>
    <n v="14200008"/>
    <s v="T-162"/>
    <s v="C-148"/>
    <s v="FI-143"/>
    <s v="M-222"/>
  </r>
  <r>
    <x v="660"/>
    <n v="140"/>
    <s v="Economía"/>
    <s v="Economía"/>
    <n v="0"/>
    <x v="21"/>
    <x v="7"/>
    <x v="0"/>
    <x v="0"/>
    <s v="Región"/>
    <s v="Carga Portuaria Re-estibas-Transbordos"/>
    <s v="Periodo 2014-2021 (mensual)"/>
    <s v="toneladas (t)"/>
    <s v="Ministerio de Transportes y Telecomunicaciones"/>
    <x v="659"/>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40"/>
    <m/>
    <s v="#1774B9"/>
    <s v="140-0661"/>
    <n v="14100000"/>
    <s v="T-162"/>
    <s v="C-148"/>
    <s v="FI-141"/>
    <s v="M-223"/>
  </r>
  <r>
    <x v="661"/>
    <n v="140"/>
    <s v="Economía"/>
    <s v="Economía"/>
    <n v="1"/>
    <x v="21"/>
    <x v="7"/>
    <x v="1"/>
    <x v="1"/>
    <s v="Fecha"/>
    <s v="Carga Portuaria Re-estibas-Transbordos"/>
    <s v="Periodo 2014-2021 (mensual)"/>
    <s v="toneladas (t)"/>
    <s v="Ministerio de Transportes y Telecomunicaciones"/>
    <x v="660"/>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41"/>
    <m/>
    <s v="#1774B9"/>
    <s v="140-0662"/>
    <n v="14200001"/>
    <s v="T-162"/>
    <s v="C-148"/>
    <s v="FI-143"/>
    <s v="M-223"/>
  </r>
  <r>
    <x v="662"/>
    <n v="140"/>
    <s v="Economía"/>
    <s v="Economía"/>
    <n v="5"/>
    <x v="21"/>
    <x v="7"/>
    <x v="1"/>
    <x v="5"/>
    <s v="Fecha"/>
    <s v="Carga Portuaria Re-estibas-Transbordos"/>
    <s v="Periodo 2014-2021 (mensual)"/>
    <s v="toneladas (t)"/>
    <s v="Ministerio de Transportes y Telecomunicaciones"/>
    <x v="661"/>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42"/>
    <m/>
    <s v="#1774B9"/>
    <s v="140-0663"/>
    <n v="14200005"/>
    <s v="T-162"/>
    <s v="C-148"/>
    <s v="FI-143"/>
    <s v="M-223"/>
  </r>
  <r>
    <x v="663"/>
    <n v="140"/>
    <s v="Economía"/>
    <s v="Economía"/>
    <n v="8"/>
    <x v="21"/>
    <x v="7"/>
    <x v="1"/>
    <x v="8"/>
    <s v="Fecha"/>
    <s v="Carga Portuaria Re-estibas-Transbordos"/>
    <s v="Periodo 2014-2021 (mensual)"/>
    <s v="toneladas (t)"/>
    <s v="Ministerio de Transportes y Telecomunicaciones"/>
    <x v="662"/>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43"/>
    <m/>
    <s v="#1774B9"/>
    <s v="140-0664"/>
    <n v="14200008"/>
    <s v="T-162"/>
    <s v="C-148"/>
    <s v="FI-143"/>
    <s v="M-223"/>
  </r>
  <r>
    <x v="664"/>
    <n v="140"/>
    <s v="Economía"/>
    <s v="Economía"/>
    <n v="0"/>
    <x v="21"/>
    <x v="7"/>
    <x v="0"/>
    <x v="0"/>
    <s v="Región"/>
    <s v="Contenedores 20 pies"/>
    <s v="Periodo 2014-2021 (mensual)"/>
    <s v="Número Contenedores (unidades)"/>
    <s v="Ministerio de Transportes y Telecomunicaciones"/>
    <x v="663"/>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x v="644"/>
    <m/>
    <s v="#1774B9"/>
    <s v="140-0665"/>
    <n v="14100000"/>
    <s v="T-162"/>
    <s v="C-148"/>
    <s v="FI-141"/>
    <s v="M-224"/>
  </r>
  <r>
    <x v="665"/>
    <n v="140"/>
    <s v="Economía"/>
    <s v="Economía"/>
    <n v="5"/>
    <x v="21"/>
    <x v="7"/>
    <x v="1"/>
    <x v="5"/>
    <s v="Fecha"/>
    <s v="Contenedores 20 pies"/>
    <s v="Periodo 2014-2021 (mensual)"/>
    <s v="Número Contenedores (unidades)"/>
    <s v="Ministerio de Transportes y Telecomunicaciones"/>
    <x v="664"/>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x v="645"/>
    <m/>
    <s v="#1774B9"/>
    <s v="140-0666"/>
    <n v="14200005"/>
    <s v="T-162"/>
    <s v="C-148"/>
    <s v="FI-143"/>
    <s v="M-224"/>
  </r>
  <r>
    <x v="666"/>
    <n v="140"/>
    <s v="Economía"/>
    <s v="Economía"/>
    <n v="8"/>
    <x v="21"/>
    <x v="7"/>
    <x v="1"/>
    <x v="8"/>
    <s v="Fecha"/>
    <s v="Contenedores 20 pies"/>
    <s v="Periodo 2014-2021 (mensual)"/>
    <s v="Número Contenedores (unidades)"/>
    <s v="Ministerio de Transportes y Telecomunicaciones"/>
    <x v="665"/>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x v="646"/>
    <m/>
    <s v="#1774B9"/>
    <s v="140-0667"/>
    <n v="14200008"/>
    <s v="T-162"/>
    <s v="C-148"/>
    <s v="FI-143"/>
    <s v="M-224"/>
  </r>
  <r>
    <x v="667"/>
    <n v="140"/>
    <s v="Economía"/>
    <s v="Economía"/>
    <n v="0"/>
    <x v="21"/>
    <x v="7"/>
    <x v="0"/>
    <x v="0"/>
    <s v="Región"/>
    <s v="Contenedores 40 pies"/>
    <s v="Periodo 2014-2021 (mensual)"/>
    <s v="Número Contenedores (unidades)"/>
    <s v="Ministerio de Transportes y Telecomunicaciones"/>
    <x v="666"/>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x v="647"/>
    <m/>
    <s v="#1774B9"/>
    <s v="140-0668"/>
    <n v="14100000"/>
    <s v="T-162"/>
    <s v="C-148"/>
    <s v="FI-141"/>
    <s v="M-225"/>
  </r>
  <r>
    <x v="668"/>
    <n v="140"/>
    <s v="Economía"/>
    <s v="Economía"/>
    <n v="5"/>
    <x v="21"/>
    <x v="7"/>
    <x v="1"/>
    <x v="5"/>
    <s v="Fecha"/>
    <s v="Contenedores 40 pies"/>
    <s v="Periodo 2014-2021 (mensual)"/>
    <s v="Número Contenedores (unidades)"/>
    <s v="Ministerio de Transportes y Telecomunicaciones"/>
    <x v="667"/>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x v="648"/>
    <m/>
    <s v="#1774B9"/>
    <s v="140-0669"/>
    <n v="14200005"/>
    <s v="T-162"/>
    <s v="C-148"/>
    <s v="FI-143"/>
    <s v="M-225"/>
  </r>
  <r>
    <x v="669"/>
    <n v="140"/>
    <s v="Economía"/>
    <s v="Economía"/>
    <n v="8"/>
    <x v="21"/>
    <x v="7"/>
    <x v="1"/>
    <x v="8"/>
    <s v="Fecha"/>
    <s v="Contenedores 40 pies"/>
    <s v="Periodo 2014-2021 (mensual)"/>
    <s v="Número Contenedores (unidades)"/>
    <s v="Ministerio de Transportes y Telecomunicaciones"/>
    <x v="66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x v="649"/>
    <m/>
    <s v="#1774B9"/>
    <s v="140-0670"/>
    <n v="14200008"/>
    <s v="T-162"/>
    <s v="C-148"/>
    <s v="FI-143"/>
    <s v="M-225"/>
  </r>
  <r>
    <x v="670"/>
    <n v="140"/>
    <s v="Economía"/>
    <s v="Economía"/>
    <n v="0"/>
    <x v="21"/>
    <x v="7"/>
    <x v="0"/>
    <x v="0"/>
    <s v="Región"/>
    <s v="Carga Portuaria Tránsito"/>
    <s v="Periodo 2014-2021 (mensual)"/>
    <s v="toneladas (t)"/>
    <s v="Ministerio de Transportes y Telecomunicaciones"/>
    <x v="669"/>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50"/>
    <m/>
    <s v="#1774B9"/>
    <s v="140-0671"/>
    <n v="14100000"/>
    <s v="T-162"/>
    <s v="C-148"/>
    <s v="FI-141"/>
    <s v="M-226"/>
  </r>
  <r>
    <x v="671"/>
    <n v="140"/>
    <s v="Economía"/>
    <s v="Economía"/>
    <n v="0"/>
    <x v="22"/>
    <x v="8"/>
    <x v="0"/>
    <x v="0"/>
    <s v="Región"/>
    <s v="Producción Uva de Mesa"/>
    <s v="Periodo 2014-2021 (mensual)"/>
    <s v="toneladas (t)"/>
    <s v="Servicio Agrícola Ganadero (SAG)"/>
    <x v="670"/>
    <s v="Se muestra la variación mensual del número de viviendas autorizadas para construcción de obras nuevas y ampliaciones a escala nacional -Chile- durante el Periodo 2014-2021 (mensual) de acuerdo a datos recopilados por el Servicio Agrícola Ganadero (SAG)- toneladas (t)"/>
    <s v="Gráfico Evolución"/>
    <m/>
    <x v="651"/>
    <m/>
    <s v="#1774B9"/>
    <s v="140-0672"/>
    <n v="14100000"/>
    <s v="T-163"/>
    <s v="C-149"/>
    <s v="FI-141"/>
    <s v="M-227"/>
  </r>
  <r>
    <x v="672"/>
    <n v="140"/>
    <s v="Economía"/>
    <s v="Economía"/>
    <n v="0"/>
    <x v="22"/>
    <x v="8"/>
    <x v="0"/>
    <x v="0"/>
    <s v="Región"/>
    <s v="Producción Uva Vinífera"/>
    <s v="Periodo 2014-2021 (mensual)"/>
    <s v="toneladas (t)"/>
    <s v="Instituto Nacional de Estadísticas (INE)"/>
    <x v="671"/>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652"/>
    <m/>
    <s v="#1774B9"/>
    <s v="140-0673"/>
    <n v="14100000"/>
    <s v="T-163"/>
    <s v="C-149"/>
    <s v="FI-141"/>
    <s v="M-228"/>
  </r>
  <r>
    <x v="673"/>
    <n v="140"/>
    <s v="Economía"/>
    <s v="Economía"/>
    <n v="0"/>
    <x v="22"/>
    <x v="8"/>
    <x v="0"/>
    <x v="0"/>
    <s v="Región"/>
    <s v="Producción Uva Pisquera"/>
    <s v="Periodo 2014-2021 (mensual)"/>
    <s v="toneladas (t)"/>
    <s v="Instituto Nacional de Estadísticas (INE)"/>
    <x v="672"/>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653"/>
    <m/>
    <s v="#1774B9"/>
    <s v="140-0674"/>
    <n v="14100000"/>
    <s v="T-163"/>
    <s v="C-149"/>
    <s v="FI-141"/>
    <s v="M-229"/>
  </r>
  <r>
    <x v="674"/>
    <n v="140"/>
    <s v="Economía"/>
    <s v="Economía"/>
    <n v="0"/>
    <x v="23"/>
    <x v="8"/>
    <x v="0"/>
    <x v="0"/>
    <s v="Región"/>
    <s v="Leche Recepcionada"/>
    <s v="Periodo 2014-2021 (mensual)"/>
    <s v="litros (l)"/>
    <s v="Instituto Nacional de Estadísticas (INE)"/>
    <x v="673"/>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x v="654"/>
    <m/>
    <s v="#1774B9"/>
    <s v="140-0675"/>
    <n v="14100000"/>
    <s v="T-164"/>
    <s v="C-149"/>
    <s v="FI-141"/>
    <s v="M-230"/>
  </r>
  <r>
    <x v="675"/>
    <n v="140"/>
    <s v="Economía"/>
    <s v="Economía"/>
    <n v="0"/>
    <x v="23"/>
    <x v="8"/>
    <x v="0"/>
    <x v="0"/>
    <s v="Región"/>
    <s v="Leche Recepcionada Láctea Mayor"/>
    <s v="Periodo 2014-2021 (mensual)"/>
    <s v="litros (l)"/>
    <s v="Oficina de Estudios y Políticas Agrarias (ODEPA)"/>
    <x v="674"/>
    <s v="Se muestra la variación mensual del número de viviendas autorizadas para construcción de obras nuevas y ampliaciones a escala nacional -Chile- durante el Periodo 2014-2021 (mensual) de acuerdo a datos recopilados por el Oficina de Estudios y Políticas Agrarias (ODEPA)- litros (l)"/>
    <s v="Gráfico Evolución"/>
    <m/>
    <x v="655"/>
    <m/>
    <s v="#1774B9"/>
    <s v="140-0676"/>
    <n v="14100000"/>
    <s v="T-164"/>
    <s v="C-149"/>
    <s v="FI-141"/>
    <s v="M-231"/>
  </r>
  <r>
    <x v="676"/>
    <n v="140"/>
    <s v="Economía"/>
    <s v="Economía"/>
    <n v="0"/>
    <x v="23"/>
    <x v="8"/>
    <x v="0"/>
    <x v="0"/>
    <s v="Región"/>
    <s v="Leche Recepcionada Láctea Menor"/>
    <s v="Periodo 2014-2021 (mensual)"/>
    <s v="litros (l)"/>
    <s v="Instituto Nacional de Estadísticas (INE)"/>
    <x v="675"/>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x v="656"/>
    <m/>
    <s v="#1774B9"/>
    <s v="140-0677"/>
    <n v="14100000"/>
    <s v="T-164"/>
    <s v="C-149"/>
    <s v="FI-141"/>
    <s v="M-232"/>
  </r>
  <r>
    <x v="677"/>
    <n v="140"/>
    <s v="Economía"/>
    <s v="Economía"/>
    <n v="0"/>
    <x v="24"/>
    <x v="8"/>
    <x v="0"/>
    <x v="0"/>
    <s v="Región"/>
    <s v="Cosecha de Trozas"/>
    <s v="Periodo 2014-2021 (mensual)"/>
    <s v="metros cúbicos (m3)"/>
    <s v="Instituto Nacional de Estadísticas (INE)"/>
    <x v="676"/>
    <s v="Se muestra la variación mensual del número de viviendas autorizadas para construcción de obras nuevas y ampliaciones a escala nacional -Chile- durante el Periodo 2014-2021 (mensual) de acuerdo a datos recopilados por el Instituto Nacional de Estadísticas (INE)- metros cúbicos (m3)"/>
    <s v="Gráfico Evolución"/>
    <m/>
    <x v="657"/>
    <m/>
    <s v="#1774B9"/>
    <s v="140-0678"/>
    <n v="14100000"/>
    <s v="T-165"/>
    <s v="C-149"/>
    <s v="FI-141"/>
    <s v="M-233"/>
  </r>
  <r>
    <x v="678"/>
    <n v="140"/>
    <s v="Economía"/>
    <s v="Economía"/>
    <n v="6"/>
    <x v="24"/>
    <x v="8"/>
    <x v="1"/>
    <x v="6"/>
    <s v="Fecha"/>
    <s v="Cosecha de Trozas"/>
    <s v="Periodo 2014-2021 (mensual)"/>
    <s v="metros cúbicos (m3)"/>
    <s v="Instituto Nacional de Estadísticas (INE)"/>
    <x v="677"/>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úbicos (m3)"/>
    <s v="Gráfico Evolución"/>
    <m/>
    <x v="658"/>
    <m/>
    <s v="#1774B9"/>
    <s v="140-0679"/>
    <n v="14200006"/>
    <s v="T-165"/>
    <s v="C-149"/>
    <s v="FI-143"/>
    <s v="M-233"/>
  </r>
  <r>
    <x v="679"/>
    <n v="140"/>
    <s v="Economía"/>
    <s v="Economía"/>
    <n v="7"/>
    <x v="24"/>
    <x v="8"/>
    <x v="1"/>
    <x v="17"/>
    <s v="Fecha"/>
    <s v="Cosecha de Trozas"/>
    <s v="Periodo 2014-2021 (mensual)"/>
    <s v="metros cúbicos (m3)"/>
    <s v="Instituto Nacional de Estadísticas (INE)"/>
    <x v="678"/>
    <s v="La gráfica muestra la variación mensual del número de viviendas autorizadas para construcción de obras nuevas y ampliaciones para la Región del Maule, durante el Periodo 2014-2021 (mensual) de acuerdo a datos recopilados por el Instituto Nacional de Estadísticas (INE)- metros cúbicos (m3)"/>
    <s v="Gráfico Evolución"/>
    <m/>
    <x v="659"/>
    <m/>
    <s v="#1774B9"/>
    <s v="140-0680"/>
    <n v="14200007"/>
    <s v="T-165"/>
    <s v="C-149"/>
    <s v="FI-143"/>
    <s v="M-233"/>
  </r>
  <r>
    <x v="680"/>
    <n v="140"/>
    <s v="Economía"/>
    <s v="Economía"/>
    <n v="8"/>
    <x v="24"/>
    <x v="8"/>
    <x v="1"/>
    <x v="8"/>
    <s v="Fecha"/>
    <s v="Cosecha de Trozas"/>
    <s v="Periodo 2014-2021 (mensual)"/>
    <s v="metros cúbicos (m3)"/>
    <s v="Instituto Nacional de Estadísticas (INE)"/>
    <x v="679"/>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úbicos (m3)"/>
    <s v="Gráfico Evolución"/>
    <m/>
    <x v="660"/>
    <m/>
    <s v="#1774B9"/>
    <s v="140-0681"/>
    <n v="14200008"/>
    <s v="T-165"/>
    <s v="C-149"/>
    <s v="FI-143"/>
    <s v="M-233"/>
  </r>
  <r>
    <x v="681"/>
    <n v="140"/>
    <s v="Economía"/>
    <s v="Economía"/>
    <n v="9"/>
    <x v="24"/>
    <x v="8"/>
    <x v="1"/>
    <x v="9"/>
    <s v="Fecha"/>
    <s v="Cosecha de Trozas"/>
    <s v="Periodo 2014-2021 (mensual)"/>
    <s v="metros cúbicos (m3)"/>
    <s v="Instituto Nacional de Estadísticas (INE)"/>
    <x v="68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úbicos (m3)"/>
    <s v="Gráfico Evolución"/>
    <m/>
    <x v="661"/>
    <m/>
    <s v="#1774B9"/>
    <s v="140-0682"/>
    <n v="14200009"/>
    <s v="T-165"/>
    <s v="C-149"/>
    <s v="FI-143"/>
    <s v="M-233"/>
  </r>
  <r>
    <x v="682"/>
    <n v="140"/>
    <s v="Economía"/>
    <s v="Economía"/>
    <n v="14"/>
    <x v="24"/>
    <x v="8"/>
    <x v="1"/>
    <x v="14"/>
    <s v="Fecha"/>
    <s v="Cosecha de Trozas"/>
    <s v="Periodo 2014-2021 (mensual)"/>
    <s v="metros cúbicos (m3)"/>
    <s v="Instituto Nacional de Estadísticas (INE)"/>
    <x v="681"/>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úbicos (m3)"/>
    <s v="Gráfico Evolución"/>
    <m/>
    <x v="662"/>
    <m/>
    <s v="#1774B9"/>
    <s v="140-0683"/>
    <n v="14200014"/>
    <s v="T-165"/>
    <s v="C-149"/>
    <s v="FI-143"/>
    <s v="M-233"/>
  </r>
  <r>
    <x v="683"/>
    <n v="140"/>
    <s v="Economía"/>
    <s v="Economía"/>
    <n v="0"/>
    <x v="25"/>
    <x v="9"/>
    <x v="0"/>
    <x v="0"/>
    <s v="Ninguno"/>
    <s v="Desembarque Artesanal"/>
    <s v="Periodo 2014-2021 (mensual)"/>
    <s v="toneladas (t)"/>
    <s v="Servicio Nacional de Pesca (SERNAPESCA)"/>
    <x v="68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3"/>
    <m/>
    <s v="#1774B9"/>
    <s v="140-0684"/>
    <n v="14100000"/>
    <s v="T-166"/>
    <s v="C-150"/>
    <s v="FI-142"/>
    <s v="M-234"/>
  </r>
  <r>
    <x v="684"/>
    <n v="140"/>
    <s v="Economía"/>
    <s v="Economía"/>
    <n v="0"/>
    <x v="25"/>
    <x v="9"/>
    <x v="0"/>
    <x v="0"/>
    <s v="Ninguno"/>
    <s v="Cochayuyo"/>
    <s v="Periodo 2014-2021 (mensual)"/>
    <s v="toneladas (t)"/>
    <s v="Servicio Nacional de Pesca (SERNAPESCA)"/>
    <x v="68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4"/>
    <m/>
    <s v="#1774B9"/>
    <s v="140-0685"/>
    <n v="14100000"/>
    <s v="T-166"/>
    <s v="C-150"/>
    <s v="FI-142"/>
    <s v="M-235"/>
  </r>
  <r>
    <x v="685"/>
    <n v="140"/>
    <s v="Economía"/>
    <s v="Economía"/>
    <n v="0"/>
    <x v="25"/>
    <x v="9"/>
    <x v="0"/>
    <x v="0"/>
    <s v="Ninguno"/>
    <s v="Huiro"/>
    <s v="Periodo 2014-2021 (mensual)"/>
    <s v="toneladas (t)"/>
    <s v="Servicio Nacional de Pesca (SERNAPESCA)"/>
    <x v="68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5"/>
    <m/>
    <s v="#1774B9"/>
    <s v="140-0686"/>
    <n v="14100000"/>
    <s v="T-166"/>
    <s v="C-150"/>
    <s v="FI-142"/>
    <s v="M-236"/>
  </r>
  <r>
    <x v="686"/>
    <n v="140"/>
    <s v="Economía"/>
    <s v="Economía"/>
    <n v="0"/>
    <x v="25"/>
    <x v="9"/>
    <x v="0"/>
    <x v="0"/>
    <s v="Ninguno"/>
    <s v="Luga Negra o Crespa"/>
    <s v="Periodo 2014-2021 (mensual)"/>
    <s v="toneladas (t)"/>
    <s v="Servicio Nacional de Pesca (SERNAPESCA)"/>
    <x v="68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6"/>
    <m/>
    <s v="#1774B9"/>
    <s v="140-0687"/>
    <n v="14100000"/>
    <s v="T-166"/>
    <s v="C-150"/>
    <s v="FI-142"/>
    <s v="M-237"/>
  </r>
  <r>
    <x v="687"/>
    <n v="140"/>
    <s v="Economía"/>
    <s v="Economía"/>
    <n v="0"/>
    <x v="25"/>
    <x v="9"/>
    <x v="0"/>
    <x v="0"/>
    <s v="Ninguno"/>
    <s v="Luga-Roja"/>
    <s v="Periodo 2014-2021 (mensual)"/>
    <s v="toneladas (t)"/>
    <s v="Servicio Nacional de Pesca (SERNAPESCA)"/>
    <x v="68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7"/>
    <m/>
    <s v="#1774B9"/>
    <s v="140-0688"/>
    <n v="14100000"/>
    <s v="T-166"/>
    <s v="C-150"/>
    <s v="FI-142"/>
    <s v="M-238"/>
  </r>
  <r>
    <x v="688"/>
    <n v="140"/>
    <s v="Economía"/>
    <s v="Economía"/>
    <n v="0"/>
    <x v="25"/>
    <x v="9"/>
    <x v="0"/>
    <x v="0"/>
    <s v="Ninguno"/>
    <s v="Pelillo"/>
    <s v="Periodo 2014-2021 (mensual)"/>
    <s v="toneladas (t)"/>
    <s v="Servicio Nacional de Pesca (SERNAPESCA)"/>
    <x v="68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8"/>
    <m/>
    <s v="#1774B9"/>
    <s v="140-0689"/>
    <n v="14100000"/>
    <s v="T-166"/>
    <s v="C-150"/>
    <s v="FI-142"/>
    <s v="M-239"/>
  </r>
  <r>
    <x v="689"/>
    <n v="140"/>
    <s v="Economía"/>
    <s v="Economía"/>
    <n v="0"/>
    <x v="25"/>
    <x v="9"/>
    <x v="0"/>
    <x v="0"/>
    <s v="Ninguno"/>
    <s v="Anchoveta"/>
    <s v="Periodo 2014-2021 (mensual)"/>
    <s v="toneladas (t)"/>
    <s v="Servicio Nacional de Pesca (SERNAPESCA)"/>
    <x v="68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9"/>
    <m/>
    <s v="#1774B9"/>
    <s v="140-0690"/>
    <n v="14100000"/>
    <s v="T-166"/>
    <s v="C-150"/>
    <s v="FI-142"/>
    <s v="M-240"/>
  </r>
  <r>
    <x v="690"/>
    <n v="140"/>
    <s v="Economía"/>
    <s v="Economía"/>
    <n v="0"/>
    <x v="25"/>
    <x v="9"/>
    <x v="0"/>
    <x v="0"/>
    <s v="Ninguno"/>
    <s v="Bacaladillo o Mote"/>
    <s v="Periodo 2014-2021 (mensual)"/>
    <s v="toneladas (t)"/>
    <s v="Servicio Nacional de Pesca (SERNAPESCA)"/>
    <x v="68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0"/>
    <m/>
    <s v="#1774B9"/>
    <s v="140-0691"/>
    <n v="14100000"/>
    <s v="T-166"/>
    <s v="C-150"/>
    <s v="FI-142"/>
    <s v="M-241"/>
  </r>
  <r>
    <x v="691"/>
    <n v="140"/>
    <s v="Economía"/>
    <s v="Economía"/>
    <n v="0"/>
    <x v="25"/>
    <x v="9"/>
    <x v="0"/>
    <x v="0"/>
    <s v="Ninguno"/>
    <s v="Jurel"/>
    <s v="Periodo 2014-2021 (mensual)"/>
    <s v="toneladas (t)"/>
    <s v="Servicio Nacional de Pesca (SERNAPESCA)"/>
    <x v="69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1"/>
    <m/>
    <s v="#1774B9"/>
    <s v="140-0692"/>
    <n v="14100000"/>
    <s v="T-166"/>
    <s v="C-150"/>
    <s v="FI-142"/>
    <s v="M-242"/>
  </r>
  <r>
    <x v="692"/>
    <n v="140"/>
    <s v="Economía"/>
    <s v="Economía"/>
    <n v="0"/>
    <x v="25"/>
    <x v="9"/>
    <x v="0"/>
    <x v="0"/>
    <s v="Ninguno"/>
    <s v="Machuelo o Tritre"/>
    <s v="Periodo 2014-2021 (mensual)"/>
    <s v="toneladas (t)"/>
    <s v="Servicio Nacional de Pesca (SERNAPESCA)"/>
    <x v="69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2"/>
    <m/>
    <s v="#1774B9"/>
    <s v="140-0693"/>
    <n v="14100000"/>
    <s v="T-166"/>
    <s v="C-150"/>
    <s v="FI-142"/>
    <s v="M-243"/>
  </r>
  <r>
    <x v="693"/>
    <n v="140"/>
    <s v="Economía"/>
    <s v="Economía"/>
    <n v="0"/>
    <x v="25"/>
    <x v="9"/>
    <x v="0"/>
    <x v="0"/>
    <s v="Ninguno"/>
    <s v="Merluza del Sur o Austral"/>
    <s v="Periodo 2014-2021 (mensual)"/>
    <s v="toneladas (t)"/>
    <s v="Servicio Nacional de Pesca (SERNAPESCA)"/>
    <x v="69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3"/>
    <m/>
    <s v="#1774B9"/>
    <s v="140-0694"/>
    <n v="14100000"/>
    <s v="T-166"/>
    <s v="C-150"/>
    <s v="FI-142"/>
    <s v="M-244"/>
  </r>
  <r>
    <x v="694"/>
    <n v="140"/>
    <s v="Economía"/>
    <s v="Economía"/>
    <n v="0"/>
    <x v="25"/>
    <x v="9"/>
    <x v="0"/>
    <x v="0"/>
    <s v="Ninguno"/>
    <s v="Pampanito"/>
    <s v="Periodo 2014-2021 (mensual)"/>
    <s v="toneladas (t)"/>
    <s v="Servicio Nacional de Pesca (SERNAPESCA)"/>
    <x v="69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4"/>
    <m/>
    <s v="#1774B9"/>
    <s v="140-0695"/>
    <n v="14100000"/>
    <s v="T-166"/>
    <s v="C-150"/>
    <s v="FI-142"/>
    <s v="M-245"/>
  </r>
  <r>
    <x v="695"/>
    <n v="140"/>
    <s v="Economía"/>
    <s v="Economía"/>
    <n v="0"/>
    <x v="25"/>
    <x v="9"/>
    <x v="0"/>
    <x v="0"/>
    <s v="Ninguno"/>
    <s v="Reineta"/>
    <s v="Periodo 2014-2021 (mensual)"/>
    <s v="toneladas (t)"/>
    <s v="Servicio Nacional de Pesca (SERNAPESCA)"/>
    <x v="69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5"/>
    <m/>
    <s v="#1774B9"/>
    <s v="140-0696"/>
    <n v="14100000"/>
    <s v="T-166"/>
    <s v="C-150"/>
    <s v="FI-142"/>
    <s v="M-246"/>
  </r>
  <r>
    <x v="696"/>
    <n v="140"/>
    <s v="Economía"/>
    <s v="Economía"/>
    <n v="0"/>
    <x v="25"/>
    <x v="9"/>
    <x v="0"/>
    <x v="0"/>
    <s v="Ninguno"/>
    <s v="Sardina Austral"/>
    <s v="Periodo 2014-2021 (mensual)"/>
    <s v="toneladas (t)"/>
    <s v="Servicio Nacional de Pesca (SERNAPESCA)"/>
    <x v="69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6"/>
    <m/>
    <s v="#1774B9"/>
    <s v="140-0697"/>
    <n v="14100000"/>
    <s v="T-166"/>
    <s v="C-150"/>
    <s v="FI-142"/>
    <s v="M-247"/>
  </r>
  <r>
    <x v="697"/>
    <n v="140"/>
    <s v="Economía"/>
    <s v="Economía"/>
    <n v="0"/>
    <x v="25"/>
    <x v="9"/>
    <x v="0"/>
    <x v="0"/>
    <s v="Ninguno"/>
    <s v="Sardina Común"/>
    <s v="Periodo 2014-2021 (mensual)"/>
    <s v="toneladas (t)"/>
    <s v="Servicio Nacional de Pesca (SERNAPESCA)"/>
    <x v="69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7"/>
    <m/>
    <s v="#1774B9"/>
    <s v="140-0698"/>
    <n v="14100000"/>
    <s v="T-166"/>
    <s v="C-150"/>
    <s v="FI-142"/>
    <s v="M-248"/>
  </r>
  <r>
    <x v="698"/>
    <n v="140"/>
    <s v="Economía"/>
    <s v="Economía"/>
    <n v="0"/>
    <x v="25"/>
    <x v="9"/>
    <x v="0"/>
    <x v="0"/>
    <s v="Ninguno"/>
    <s v="Sierra"/>
    <s v="Periodo 2014-2021 (mensual)"/>
    <s v="toneladas (t)"/>
    <s v="Servicio Nacional de Pesca (SERNAPESCA)"/>
    <x v="69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8"/>
    <m/>
    <s v="#1774B9"/>
    <s v="140-0699"/>
    <n v="14100000"/>
    <s v="T-166"/>
    <s v="C-150"/>
    <s v="FI-142"/>
    <s v="M-249"/>
  </r>
  <r>
    <x v="699"/>
    <n v="140"/>
    <s v="Economía"/>
    <s v="Economía"/>
    <n v="0"/>
    <x v="25"/>
    <x v="9"/>
    <x v="0"/>
    <x v="0"/>
    <s v="Ninguno"/>
    <s v="Almeja"/>
    <s v="Periodo 2014-2021 (mensual)"/>
    <s v="toneladas (t)"/>
    <s v="Servicio Nacional de Pesca (SERNAPESCA)"/>
    <x v="69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9"/>
    <m/>
    <s v="#1774B9"/>
    <s v="140-0700"/>
    <n v="14100000"/>
    <s v="T-166"/>
    <s v="C-150"/>
    <s v="FI-142"/>
    <s v="M-250"/>
  </r>
  <r>
    <x v="700"/>
    <n v="140"/>
    <s v="Economía"/>
    <s v="Economía"/>
    <n v="0"/>
    <x v="25"/>
    <x v="9"/>
    <x v="0"/>
    <x v="0"/>
    <s v="Ninguno"/>
    <s v="Cholga"/>
    <s v="Periodo 2014-2021 (mensual)"/>
    <s v="toneladas (t)"/>
    <s v="Servicio Nacional de Pesca (SERNAPESCA)"/>
    <x v="69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0"/>
    <m/>
    <s v="#1774B9"/>
    <s v="140-0701"/>
    <n v="14100000"/>
    <s v="T-166"/>
    <s v="C-150"/>
    <s v="FI-142"/>
    <s v="M-251"/>
  </r>
  <r>
    <x v="701"/>
    <n v="140"/>
    <s v="Economía"/>
    <s v="Economía"/>
    <n v="0"/>
    <x v="25"/>
    <x v="9"/>
    <x v="0"/>
    <x v="0"/>
    <s v="Ninguno"/>
    <s v="Chorito"/>
    <s v="Periodo 2014-2021 (mensual)"/>
    <s v="toneladas (t)"/>
    <s v="Servicio Nacional de Pesca (SERNAPESCA)"/>
    <x v="70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1"/>
    <m/>
    <s v="#1774B9"/>
    <s v="140-0702"/>
    <n v="14100000"/>
    <s v="T-166"/>
    <s v="C-150"/>
    <s v="FI-142"/>
    <s v="M-252"/>
  </r>
  <r>
    <x v="702"/>
    <n v="140"/>
    <s v="Economía"/>
    <s v="Economía"/>
    <n v="0"/>
    <x v="25"/>
    <x v="9"/>
    <x v="0"/>
    <x v="0"/>
    <s v="Ninguno"/>
    <s v="Choro"/>
    <s v="Periodo 2014-2021 (mensual)"/>
    <s v="toneladas (t)"/>
    <s v="Servicio Nacional de Pesca (SERNAPESCA)"/>
    <x v="70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2"/>
    <m/>
    <s v="#1774B9"/>
    <s v="140-0703"/>
    <n v="14100000"/>
    <s v="T-166"/>
    <s v="C-150"/>
    <s v="FI-142"/>
    <s v="M-253"/>
  </r>
  <r>
    <x v="703"/>
    <n v="140"/>
    <s v="Economía"/>
    <s v="Economía"/>
    <n v="0"/>
    <x v="25"/>
    <x v="9"/>
    <x v="0"/>
    <x v="0"/>
    <s v="Ninguno"/>
    <s v="Jibia o Calamar Rojo"/>
    <s v="Periodo 2014-2021 (mensual)"/>
    <s v="toneladas (t)"/>
    <s v="Servicio Nacional de Pesca (SERNAPESCA)"/>
    <x v="70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3"/>
    <m/>
    <s v="#1774B9"/>
    <s v="140-0704"/>
    <n v="14100000"/>
    <s v="T-166"/>
    <s v="C-150"/>
    <s v="FI-142"/>
    <s v="M-254"/>
  </r>
  <r>
    <x v="704"/>
    <n v="140"/>
    <s v="Economía"/>
    <s v="Economía"/>
    <n v="0"/>
    <x v="25"/>
    <x v="9"/>
    <x v="0"/>
    <x v="0"/>
    <s v="Ninguno"/>
    <s v="Juliana o Tawera"/>
    <s v="Periodo 2014-2021 (mensual)"/>
    <s v="toneladas (t)"/>
    <s v="Servicio Nacional de Pesca (SERNAPESCA)"/>
    <x v="70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4"/>
    <m/>
    <s v="#1774B9"/>
    <s v="140-0705"/>
    <n v="14100000"/>
    <s v="T-166"/>
    <s v="C-150"/>
    <s v="FI-142"/>
    <s v="M-255"/>
  </r>
  <r>
    <x v="705"/>
    <n v="140"/>
    <s v="Economía"/>
    <s v="Economía"/>
    <n v="0"/>
    <x v="25"/>
    <x v="9"/>
    <x v="0"/>
    <x v="0"/>
    <s v="Ninguno"/>
    <s v="Centolla"/>
    <s v="Periodo 2014-2021 (mensual)"/>
    <s v="toneladas (t)"/>
    <s v="Servicio Nacional de Pesca (SERNAPESCA)"/>
    <x v="70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5"/>
    <m/>
    <s v="#1774B9"/>
    <s v="140-0706"/>
    <n v="14100000"/>
    <s v="T-166"/>
    <s v="C-150"/>
    <s v="FI-142"/>
    <s v="M-256"/>
  </r>
  <r>
    <x v="706"/>
    <n v="140"/>
    <s v="Economía"/>
    <s v="Economía"/>
    <n v="0"/>
    <x v="25"/>
    <x v="9"/>
    <x v="0"/>
    <x v="0"/>
    <s v="Ninguno"/>
    <s v="Centollón"/>
    <s v="Periodo 2014-2021 (mensual)"/>
    <s v="toneladas (t)"/>
    <s v="Servicio Nacional de Pesca (SERNAPESCA)"/>
    <x v="70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6"/>
    <m/>
    <s v="#1774B9"/>
    <s v="140-0707"/>
    <n v="14100000"/>
    <s v="T-166"/>
    <s v="C-150"/>
    <s v="FI-142"/>
    <s v="M-257"/>
  </r>
  <r>
    <x v="707"/>
    <n v="140"/>
    <s v="Economía"/>
    <s v="Economía"/>
    <n v="0"/>
    <x v="25"/>
    <x v="9"/>
    <x v="0"/>
    <x v="0"/>
    <s v="Ninguno"/>
    <s v="Jaiba Marmola"/>
    <s v="Periodo 2014-2021 (mensual)"/>
    <s v="toneladas (t)"/>
    <s v="Servicio Nacional de Pesca (SERNAPESCA)"/>
    <x v="70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7"/>
    <m/>
    <s v="#1774B9"/>
    <s v="140-0708"/>
    <n v="14100000"/>
    <s v="T-166"/>
    <s v="C-150"/>
    <s v="FI-142"/>
    <s v="M-258"/>
  </r>
  <r>
    <x v="708"/>
    <n v="140"/>
    <s v="Economía"/>
    <s v="Economía"/>
    <n v="0"/>
    <x v="25"/>
    <x v="9"/>
    <x v="0"/>
    <x v="0"/>
    <s v="Ninguno"/>
    <s v="Erizo"/>
    <s v="Periodo 2014-2021 (mensual)"/>
    <s v="toneladas (t)"/>
    <s v="Servicio Nacional de Pesca (SERNAPESCA)"/>
    <x v="70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8"/>
    <m/>
    <s v="#1774B9"/>
    <s v="140-0709"/>
    <n v="14100000"/>
    <s v="T-166"/>
    <s v="C-150"/>
    <s v="FI-142"/>
    <s v="M-259"/>
  </r>
  <r>
    <x v="709"/>
    <n v="140"/>
    <s v="Economía"/>
    <s v="Economía"/>
    <n v="0"/>
    <x v="25"/>
    <x v="9"/>
    <x v="0"/>
    <x v="0"/>
    <s v="Ninguno"/>
    <s v="Resto"/>
    <s v="Periodo 2014-2021 (mensual)"/>
    <s v="toneladas (t)"/>
    <s v="Servicio Nacional de Pesca (SERNAPESCA)"/>
    <x v="70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9"/>
    <m/>
    <s v="#1774B9"/>
    <s v="140-0710"/>
    <n v="14100000"/>
    <s v="T-166"/>
    <s v="C-150"/>
    <s v="FI-142"/>
    <s v="M-260"/>
  </r>
  <r>
    <x v="710"/>
    <n v="140"/>
    <s v="Economía"/>
    <s v="Economía"/>
    <n v="0"/>
    <x v="25"/>
    <x v="9"/>
    <x v="0"/>
    <x v="0"/>
    <s v="Ninguno"/>
    <s v="Algas"/>
    <s v="Periodo 2014-2021 (mensual)"/>
    <s v="toneladas (t)"/>
    <s v="Servicio Nacional de Pesca (SERNAPESCA)"/>
    <x v="70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0"/>
    <m/>
    <s v="#1774B9"/>
    <s v="140-0711"/>
    <n v="14100000"/>
    <s v="T-166"/>
    <s v="C-150"/>
    <s v="FI-142"/>
    <s v="M-261"/>
  </r>
  <r>
    <x v="711"/>
    <n v="140"/>
    <s v="Economía"/>
    <s v="Economía"/>
    <n v="0"/>
    <x v="25"/>
    <x v="9"/>
    <x v="0"/>
    <x v="0"/>
    <s v="Ninguno"/>
    <s v="Peces"/>
    <s v="Periodo 2014-2021 (mensual)"/>
    <s v="toneladas (t)"/>
    <s v="Servicio Nacional de Pesca (SERNAPESCA)"/>
    <x v="71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1"/>
    <m/>
    <s v="#1774B9"/>
    <s v="140-0712"/>
    <n v="14100000"/>
    <s v="T-166"/>
    <s v="C-150"/>
    <s v="FI-142"/>
    <s v="M-262"/>
  </r>
  <r>
    <x v="712"/>
    <n v="140"/>
    <s v="Economía"/>
    <s v="Economía"/>
    <n v="0"/>
    <x v="25"/>
    <x v="9"/>
    <x v="0"/>
    <x v="0"/>
    <s v="Ninguno"/>
    <s v="Moluscos"/>
    <s v="Periodo 2014-2021 (mensual)"/>
    <s v="toneladas (t)"/>
    <s v="Servicio Nacional de Pesca (SERNAPESCA)"/>
    <x v="71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2"/>
    <m/>
    <s v="#1774B9"/>
    <s v="140-0713"/>
    <n v="14100000"/>
    <s v="T-166"/>
    <s v="C-150"/>
    <s v="FI-142"/>
    <s v="M-263"/>
  </r>
  <r>
    <x v="713"/>
    <n v="140"/>
    <s v="Economía"/>
    <s v="Economía"/>
    <n v="0"/>
    <x v="25"/>
    <x v="9"/>
    <x v="0"/>
    <x v="0"/>
    <s v="Ninguno"/>
    <s v="Crustáceos"/>
    <s v="Periodo 2014-2021 (mensual)"/>
    <s v="toneladas (t)"/>
    <s v="Servicio Nacional de Pesca (SERNAPESCA)"/>
    <x v="71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3"/>
    <m/>
    <s v="#1774B9"/>
    <s v="140-0714"/>
    <n v="14100000"/>
    <s v="T-166"/>
    <s v="C-150"/>
    <s v="FI-142"/>
    <s v="M-264"/>
  </r>
  <r>
    <x v="714"/>
    <n v="140"/>
    <s v="Economía"/>
    <s v="Economía"/>
    <n v="0"/>
    <x v="25"/>
    <x v="9"/>
    <x v="0"/>
    <x v="0"/>
    <s v="Ninguno"/>
    <s v="Otras Especies"/>
    <s v="Periodo 2014-2021 (mensual)"/>
    <s v="toneladas (t)"/>
    <s v="Servicio Nacional de Pesca (SERNAPESCA)"/>
    <x v="71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4"/>
    <m/>
    <s v="#1774B9"/>
    <s v="140-0715"/>
    <n v="14100000"/>
    <s v="T-166"/>
    <s v="C-150"/>
    <s v="FI-142"/>
    <s v="M-265"/>
  </r>
  <r>
    <x v="715"/>
    <n v="140"/>
    <s v="Economía"/>
    <s v="Economía"/>
    <n v="0"/>
    <x v="26"/>
    <x v="9"/>
    <x v="0"/>
    <x v="0"/>
    <s v="Ninguno"/>
    <s v="Desembarque Industrial"/>
    <s v="Periodo 2014-2021 (mensual)"/>
    <s v="toneladas (t)"/>
    <s v="Servicio Nacional de Pesca (SERNAPESCA)"/>
    <x v="71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5"/>
    <m/>
    <s v="#1774B9"/>
    <s v="140-0716"/>
    <n v="14100000"/>
    <s v="T-167"/>
    <s v="C-150"/>
    <s v="FI-142"/>
    <s v="M-266"/>
  </r>
  <r>
    <x v="716"/>
    <n v="140"/>
    <s v="Economía"/>
    <s v="Economía"/>
    <n v="0"/>
    <x v="26"/>
    <x v="9"/>
    <x v="0"/>
    <x v="0"/>
    <s v="Ninguno"/>
    <s v="Anchoveta"/>
    <s v="Periodo 2014-2021 (mensual)"/>
    <s v="toneladas (t)"/>
    <s v="Servicio Nacional de Pesca (SERNAPESCA)"/>
    <x v="71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6"/>
    <m/>
    <s v="#1774B9"/>
    <s v="140-0717"/>
    <n v="14100000"/>
    <s v="T-167"/>
    <s v="C-150"/>
    <s v="FI-142"/>
    <s v="M-240"/>
  </r>
  <r>
    <x v="717"/>
    <n v="140"/>
    <s v="Economía"/>
    <s v="Economía"/>
    <n v="0"/>
    <x v="26"/>
    <x v="9"/>
    <x v="0"/>
    <x v="0"/>
    <s v="Ninguno"/>
    <s v="Bacaladillo o Mote"/>
    <s v="Periodo 2014-2021 (mensual)"/>
    <s v="toneladas (t)"/>
    <s v="Servicio Nacional de Pesca (SERNAPESCA)"/>
    <x v="71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7"/>
    <m/>
    <s v="#1774B9"/>
    <s v="140-0718"/>
    <n v="14100000"/>
    <s v="T-167"/>
    <s v="C-150"/>
    <s v="FI-142"/>
    <s v="M-241"/>
  </r>
  <r>
    <x v="718"/>
    <n v="140"/>
    <s v="Economía"/>
    <s v="Economía"/>
    <n v="0"/>
    <x v="26"/>
    <x v="9"/>
    <x v="0"/>
    <x v="0"/>
    <s v="Ninguno"/>
    <s v="Caballa"/>
    <s v="Periodo 2014-2021 (mensual)"/>
    <s v="toneladas (t)"/>
    <s v="Servicio Nacional de Pesca (SERNAPESCA)"/>
    <x v="71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8"/>
    <m/>
    <s v="#1774B9"/>
    <s v="140-0719"/>
    <n v="14100000"/>
    <s v="T-167"/>
    <s v="C-150"/>
    <s v="FI-142"/>
    <s v="M-267"/>
  </r>
  <r>
    <x v="719"/>
    <n v="140"/>
    <s v="Economía"/>
    <s v="Economía"/>
    <n v="0"/>
    <x v="26"/>
    <x v="9"/>
    <x v="0"/>
    <x v="0"/>
    <s v="Ninguno"/>
    <s v="Jurel"/>
    <s v="Periodo 2014-2021 (mensual)"/>
    <s v="toneladas (t)"/>
    <s v="Servicio Nacional de Pesca (SERNAPESCA)"/>
    <x v="71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9"/>
    <m/>
    <s v="#1774B9"/>
    <s v="140-0720"/>
    <n v="14100000"/>
    <s v="T-167"/>
    <s v="C-150"/>
    <s v="FI-142"/>
    <s v="M-242"/>
  </r>
  <r>
    <x v="720"/>
    <n v="140"/>
    <s v="Economía"/>
    <s v="Economía"/>
    <n v="0"/>
    <x v="26"/>
    <x v="9"/>
    <x v="0"/>
    <x v="0"/>
    <s v="Ninguno"/>
    <s v="Merluza Común"/>
    <s v="Periodo 2014-2021 (mensual)"/>
    <s v="toneladas (t)"/>
    <s v="Servicio Nacional de Pesca (SERNAPESCA)"/>
    <x v="71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0"/>
    <m/>
    <s v="#1774B9"/>
    <s v="140-0721"/>
    <n v="14100000"/>
    <s v="T-167"/>
    <s v="C-150"/>
    <s v="FI-142"/>
    <s v="M-268"/>
  </r>
  <r>
    <x v="721"/>
    <n v="140"/>
    <s v="Economía"/>
    <s v="Economía"/>
    <n v="0"/>
    <x v="26"/>
    <x v="9"/>
    <x v="0"/>
    <x v="0"/>
    <s v="Ninguno"/>
    <s v="Merluza de Cola"/>
    <s v="Periodo 2014-2021 (mensual)"/>
    <s v="toneladas (t)"/>
    <s v="Servicio Nacional de Pesca (SERNAPESCA)"/>
    <x v="72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1"/>
    <m/>
    <s v="#1774B9"/>
    <s v="140-0722"/>
    <n v="14100000"/>
    <s v="T-167"/>
    <s v="C-150"/>
    <s v="FI-142"/>
    <s v="M-269"/>
  </r>
  <r>
    <x v="722"/>
    <n v="140"/>
    <s v="Economía"/>
    <s v="Economía"/>
    <n v="0"/>
    <x v="26"/>
    <x v="9"/>
    <x v="0"/>
    <x v="0"/>
    <s v="Ninguno"/>
    <s v="Merluza del Sur o Austral"/>
    <s v="Periodo 2014-2021 (mensual)"/>
    <s v="toneladas (t)"/>
    <s v="Servicio Nacional de Pesca (SERNAPESCA)"/>
    <x v="72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2"/>
    <m/>
    <s v="#1774B9"/>
    <s v="140-0723"/>
    <n v="14100000"/>
    <s v="T-167"/>
    <s v="C-150"/>
    <s v="FI-142"/>
    <s v="M-244"/>
  </r>
  <r>
    <x v="723"/>
    <n v="140"/>
    <s v="Economía"/>
    <s v="Economía"/>
    <n v="0"/>
    <x v="26"/>
    <x v="9"/>
    <x v="0"/>
    <x v="0"/>
    <s v="Ninguno"/>
    <s v="Reineta"/>
    <s v="Periodo 2014-2021 (mensual)"/>
    <s v="toneladas (t)"/>
    <s v="Servicio Nacional de Pesca (SERNAPESCA)"/>
    <x v="72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3"/>
    <m/>
    <s v="#1774B9"/>
    <s v="140-0724"/>
    <n v="14100000"/>
    <s v="T-167"/>
    <s v="C-150"/>
    <s v="FI-142"/>
    <s v="M-246"/>
  </r>
  <r>
    <x v="724"/>
    <n v="140"/>
    <s v="Economía"/>
    <s v="Economía"/>
    <n v="0"/>
    <x v="26"/>
    <x v="9"/>
    <x v="0"/>
    <x v="0"/>
    <s v="Ninguno"/>
    <s v="Sardina Común"/>
    <s v="Periodo 2014-2021 (mensual)"/>
    <s v="toneladas (t)"/>
    <s v="Servicio Nacional de Pesca (SERNAPESCA)"/>
    <x v="72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4"/>
    <m/>
    <s v="#1774B9"/>
    <s v="140-0725"/>
    <n v="14100000"/>
    <s v="T-167"/>
    <s v="C-150"/>
    <s v="FI-142"/>
    <s v="M-248"/>
  </r>
  <r>
    <x v="725"/>
    <n v="140"/>
    <s v="Economía"/>
    <s v="Economía"/>
    <n v="0"/>
    <x v="26"/>
    <x v="9"/>
    <x v="0"/>
    <x v="0"/>
    <s v="Ninguno"/>
    <s v="Jibia o Calamar Rojo"/>
    <s v="Periodo 2014-2021 (mensual)"/>
    <s v="toneladas (t)"/>
    <s v="Servicio Nacional de Pesca (SERNAPESCA)"/>
    <x v="72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5"/>
    <m/>
    <s v="#1774B9"/>
    <s v="140-0726"/>
    <n v="14100000"/>
    <s v="T-167"/>
    <s v="C-150"/>
    <s v="FI-142"/>
    <s v="M-254"/>
  </r>
  <r>
    <x v="726"/>
    <n v="140"/>
    <s v="Economía"/>
    <s v="Economía"/>
    <n v="0"/>
    <x v="26"/>
    <x v="9"/>
    <x v="0"/>
    <x v="0"/>
    <s v="Ninguno"/>
    <s v="Resto"/>
    <s v="Periodo 2014-2021 (mensual)"/>
    <s v="toneladas (t)"/>
    <s v="Servicio Nacional de Pesca (SERNAPESCA)"/>
    <x v="72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6"/>
    <m/>
    <s v="#1774B9"/>
    <s v="140-0727"/>
    <n v="14100000"/>
    <s v="T-167"/>
    <s v="C-150"/>
    <s v="FI-142"/>
    <s v="M-260"/>
  </r>
  <r>
    <x v="727"/>
    <n v="140"/>
    <s v="Economía"/>
    <s v="Economía"/>
    <n v="0"/>
    <x v="26"/>
    <x v="9"/>
    <x v="0"/>
    <x v="0"/>
    <s v="Ninguno"/>
    <s v="Algas-Moluscos-Peces"/>
    <s v="Periodo 2014-2021 (mensual)"/>
    <s v="toneladas (t)"/>
    <s v="Servicio Nacional de Pesca (SERNAPESCA)"/>
    <x v="72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7"/>
    <m/>
    <s v="#1774B9"/>
    <s v="140-0728"/>
    <n v="14100000"/>
    <s v="T-167"/>
    <s v="C-150"/>
    <s v="FI-142"/>
    <s v="M-274"/>
  </r>
  <r>
    <x v="728"/>
    <n v="140"/>
    <s v="Economía"/>
    <s v="Economía"/>
    <n v="0"/>
    <x v="26"/>
    <x v="9"/>
    <x v="0"/>
    <x v="0"/>
    <s v="Ninguno"/>
    <s v="Peces"/>
    <s v="Periodo 2014-2021 (mensual)"/>
    <s v="toneladas (t)"/>
    <s v="Servicio Nacional de Pesca (SERNAPESCA)"/>
    <x v="72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8"/>
    <m/>
    <s v="#1774B9"/>
    <s v="140-0729"/>
    <n v="14100000"/>
    <s v="T-167"/>
    <s v="C-150"/>
    <s v="FI-142"/>
    <s v="M-262"/>
  </r>
  <r>
    <x v="729"/>
    <n v="140"/>
    <s v="Economía"/>
    <s v="Economía"/>
    <n v="0"/>
    <x v="26"/>
    <x v="9"/>
    <x v="0"/>
    <x v="0"/>
    <s v="Ninguno"/>
    <s v="Moluscos"/>
    <s v="Periodo 2014-2021 (mensual)"/>
    <s v="toneladas (t)"/>
    <s v="Servicio Nacional de Pesca (SERNAPESCA)"/>
    <x v="72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9"/>
    <m/>
    <s v="#1774B9"/>
    <s v="140-0730"/>
    <n v="14100000"/>
    <s v="T-167"/>
    <s v="C-150"/>
    <s v="FI-142"/>
    <s v="M-263"/>
  </r>
  <r>
    <x v="730"/>
    <n v="140"/>
    <s v="Economía"/>
    <s v="Economía"/>
    <n v="0"/>
    <x v="26"/>
    <x v="9"/>
    <x v="0"/>
    <x v="0"/>
    <s v="Ninguno"/>
    <s v="Crustáceos"/>
    <s v="Periodo 2014-2021 (mensual)"/>
    <s v="toneladas (t)"/>
    <s v="Servicio Nacional de Pesca (SERNAPESCA)"/>
    <x v="72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0"/>
    <m/>
    <s v="#1774B9"/>
    <s v="140-0731"/>
    <n v="14100000"/>
    <s v="T-167"/>
    <s v="C-150"/>
    <s v="FI-142"/>
    <s v="M-264"/>
  </r>
  <r>
    <x v="731"/>
    <n v="140"/>
    <s v="Economía"/>
    <s v="Economía"/>
    <n v="0"/>
    <x v="26"/>
    <x v="9"/>
    <x v="0"/>
    <x v="0"/>
    <s v="Ninguno"/>
    <s v="Otras Especies"/>
    <s v="Periodo 2014-2021 (mensual)"/>
    <s v="toneladas (t)"/>
    <s v="Servicio Nacional de Pesca (SERNAPESCA)"/>
    <x v="73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1"/>
    <m/>
    <s v="#1774B9"/>
    <s v="140-0732"/>
    <n v="14100000"/>
    <s v="T-167"/>
    <s v="C-150"/>
    <s v="FI-142"/>
    <s v="M-265"/>
  </r>
  <r>
    <x v="732"/>
    <n v="140"/>
    <s v="Economía"/>
    <s v="Economía"/>
    <n v="0"/>
    <x v="27"/>
    <x v="9"/>
    <x v="0"/>
    <x v="0"/>
    <s v="Ninguno"/>
    <s v="Cosechas Acuícolas"/>
    <s v="Periodo 2014-2021 (mensual)"/>
    <s v="toneladas (t)"/>
    <s v="Servicio Nacional de Pesca (SERNAPESCA)"/>
    <x v="73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2"/>
    <m/>
    <s v="#1774B9"/>
    <s v="140-0733"/>
    <n v="14100000"/>
    <s v="T-168"/>
    <s v="C-150"/>
    <s v="FI-142"/>
    <s v="M-270"/>
  </r>
  <r>
    <x v="733"/>
    <n v="140"/>
    <s v="Economía"/>
    <s v="Economía"/>
    <n v="0"/>
    <x v="27"/>
    <x v="9"/>
    <x v="0"/>
    <x v="0"/>
    <s v="Ninguno"/>
    <s v="Chorito"/>
    <s v="Periodo 2014-2021 (mensual)"/>
    <s v="toneladas (t)"/>
    <s v="Servicio Nacional de Pesca (SERNAPESCA)"/>
    <x v="73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3"/>
    <m/>
    <s v="#1774B9"/>
    <s v="140-0734"/>
    <n v="14100000"/>
    <s v="T-168"/>
    <s v="C-150"/>
    <s v="FI-142"/>
    <s v="M-252"/>
  </r>
  <r>
    <x v="734"/>
    <n v="140"/>
    <s v="Economía"/>
    <s v="Economía"/>
    <n v="0"/>
    <x v="27"/>
    <x v="9"/>
    <x v="0"/>
    <x v="0"/>
    <s v="Ninguno"/>
    <s v="Salmón del Atlántico"/>
    <s v="Periodo 2014-2021 (mensual)"/>
    <s v="toneladas (t)"/>
    <s v="Servicio Nacional de Pesca (SERNAPESCA)"/>
    <x v="73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4"/>
    <m/>
    <s v="#1774B9"/>
    <s v="140-0735"/>
    <n v="14100000"/>
    <s v="T-168"/>
    <s v="C-150"/>
    <s v="FI-142"/>
    <s v="M-271"/>
  </r>
  <r>
    <x v="735"/>
    <n v="140"/>
    <s v="Economía"/>
    <s v="Economía"/>
    <n v="0"/>
    <x v="27"/>
    <x v="9"/>
    <x v="0"/>
    <x v="0"/>
    <s v="Ninguno"/>
    <s v="Salmón Plateado o Coho"/>
    <s v="Periodo 2014-2021 (mensual)"/>
    <s v="toneladas (t)"/>
    <s v="Servicio Nacional de Pesca (SERNAPESCA)"/>
    <x v="73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5"/>
    <m/>
    <s v="#1774B9"/>
    <s v="140-0736"/>
    <n v="14100000"/>
    <s v="T-168"/>
    <s v="C-150"/>
    <s v="FI-142"/>
    <s v="M-272"/>
  </r>
  <r>
    <x v="736"/>
    <n v="140"/>
    <s v="Economía"/>
    <s v="Economía"/>
    <n v="0"/>
    <x v="27"/>
    <x v="9"/>
    <x v="0"/>
    <x v="0"/>
    <s v="Ninguno"/>
    <s v="Trucha Arcoiris"/>
    <s v="Periodo 2014-2021 (mensual)"/>
    <s v="toneladas (t)"/>
    <s v="Servicio Nacional de Pesca (SERNAPESCA)"/>
    <x v="73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6"/>
    <m/>
    <s v="#1774B9"/>
    <s v="140-0737"/>
    <n v="14100000"/>
    <s v="T-168"/>
    <s v="C-150"/>
    <s v="FI-142"/>
    <s v="M-273"/>
  </r>
  <r>
    <x v="737"/>
    <n v="140"/>
    <s v="Economía"/>
    <s v="Economía"/>
    <n v="0"/>
    <x v="27"/>
    <x v="9"/>
    <x v="0"/>
    <x v="0"/>
    <s v="Ninguno"/>
    <s v="Resto"/>
    <s v="Periodo 2014-2021 (mensual)"/>
    <s v="toneladas (t)"/>
    <s v="Servicio Nacional de Pesca (SERNAPESCA)"/>
    <x v="73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7"/>
    <m/>
    <s v="#1774B9"/>
    <s v="140-0738"/>
    <n v="14100000"/>
    <s v="T-168"/>
    <s v="C-150"/>
    <s v="FI-142"/>
    <s v="M-260"/>
  </r>
  <r>
    <x v="738"/>
    <n v="140"/>
    <s v="Economía"/>
    <s v="Economía"/>
    <n v="0"/>
    <x v="27"/>
    <x v="9"/>
    <x v="0"/>
    <x v="0"/>
    <s v="Ninguno"/>
    <s v="Algas"/>
    <s v="Periodo 2014-2021 (mensual)"/>
    <s v="toneladas (t)"/>
    <s v="Servicio Nacional de Pesca (SERNAPESCA)"/>
    <x v="73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8"/>
    <m/>
    <s v="#1774B9"/>
    <s v="140-0739"/>
    <n v="14100000"/>
    <s v="T-168"/>
    <s v="C-150"/>
    <s v="FI-142"/>
    <s v="M-261"/>
  </r>
  <r>
    <x v="739"/>
    <n v="140"/>
    <s v="Economía"/>
    <s v="Economía"/>
    <n v="0"/>
    <x v="27"/>
    <x v="9"/>
    <x v="0"/>
    <x v="0"/>
    <s v="Ninguno"/>
    <s v="Peces"/>
    <s v="Periodo 2014-2021 (mensual)"/>
    <s v="toneladas (t)"/>
    <s v="Servicio Nacional de Pesca (SERNAPESCA)"/>
    <x v="73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9"/>
    <m/>
    <s v="#1774B9"/>
    <s v="140-0740"/>
    <n v="14100000"/>
    <s v="T-168"/>
    <s v="C-150"/>
    <s v="FI-142"/>
    <s v="M-262"/>
  </r>
  <r>
    <x v="740"/>
    <n v="140"/>
    <s v="Economía"/>
    <s v="Economía"/>
    <n v="0"/>
    <x v="27"/>
    <x v="9"/>
    <x v="0"/>
    <x v="0"/>
    <s v="Ninguno"/>
    <s v="Moluscos"/>
    <s v="Periodo 2014-2021 (mensual)"/>
    <s v="toneladas (t)"/>
    <s v="Servicio Nacional de Pesca (SERNAPESCA)"/>
    <x v="73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0"/>
    <m/>
    <s v="#1774B9"/>
    <s v="140-0741"/>
    <n v="14100000"/>
    <s v="T-168"/>
    <s v="C-150"/>
    <s v="FI-142"/>
    <s v="M-263"/>
  </r>
  <r>
    <x v="741"/>
    <n v="140"/>
    <s v="Economía"/>
    <s v="Economía"/>
    <n v="0"/>
    <x v="27"/>
    <x v="9"/>
    <x v="0"/>
    <x v="0"/>
    <s v="Ninguno"/>
    <s v="Algas-Moluscos-Peces"/>
    <s v="Periodo 2014-2021 (mensual)"/>
    <s v="toneladas (t)"/>
    <s v="Servicio Nacional de Pesca (SERNAPESCA)"/>
    <x v="74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1"/>
    <m/>
    <s v="#1774B9"/>
    <s v="140-0742"/>
    <n v="14100000"/>
    <s v="T-168"/>
    <s v="C-150"/>
    <s v="FI-142"/>
    <s v="M-274"/>
  </r>
  <r>
    <x v="742"/>
    <n v="140"/>
    <s v="Economía"/>
    <s v="Economía"/>
    <n v="0"/>
    <x v="27"/>
    <x v="9"/>
    <x v="0"/>
    <x v="0"/>
    <s v="Ninguno"/>
    <s v="Peces"/>
    <s v="Año 2020"/>
    <s v="porcentaje (%)"/>
    <s v="Servicio Nacional de Pesca (SERNAPESCA)"/>
    <x v="741"/>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x v="722"/>
    <m/>
    <s v="#1774B9"/>
    <s v="140-0743"/>
    <n v="14100000"/>
    <s v="T-168"/>
    <s v="C-150"/>
    <s v="FI-142"/>
    <s v="M-262"/>
  </r>
  <r>
    <x v="743"/>
    <n v="140"/>
    <s v="Economía"/>
    <s v="Economía"/>
    <n v="0"/>
    <x v="24"/>
    <x v="9"/>
    <x v="0"/>
    <x v="0"/>
    <s v="Ninguno"/>
    <s v="Cosecha de Trozas"/>
    <s v="Periodo 2014-2021 (mensual)"/>
    <s v="metros cúbicos (m3)"/>
    <s v="Servicio Nacional de Pesca (SERNAPESCA)"/>
    <x v="742"/>
    <s v="Se muestra la variación mensual del número de viviendas autorizadas para construcción de obras nuevas y ampliaciones a escala nacional -Chile- durante el Periodo 2014-2021 (mensual) de acuerdo a datos recopilados por el Servicio Nacional de Pesca (SERNAPESCA)- metros cúbicos (m3)"/>
    <s v="Gráfico Proporciones"/>
    <m/>
    <x v="657"/>
    <m/>
    <s v="#1774B9"/>
    <s v="140-0744"/>
    <n v="14100000"/>
    <s v="T-165"/>
    <s v="C-150"/>
    <s v="FI-142"/>
    <s v="M-233"/>
  </r>
  <r>
    <x v="744"/>
    <n v="140"/>
    <s v="Economía"/>
    <s v="Economía"/>
    <n v="0"/>
    <x v="27"/>
    <x v="9"/>
    <x v="0"/>
    <x v="0"/>
    <s v="Ninguno"/>
    <s v="Peces"/>
    <s v="Años 2020 y 2021"/>
    <s v="toneladas (t)"/>
    <s v="Servicio Nacional de Pesca (SERNAPESCA)"/>
    <x v="743"/>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x v="723"/>
    <m/>
    <s v="#1774B9"/>
    <s v="140-0745"/>
    <n v="14100000"/>
    <s v="T-168"/>
    <s v="C-150"/>
    <s v="FI-142"/>
    <s v="M-262"/>
  </r>
  <r>
    <x v="745"/>
    <n v="140"/>
    <s v="Economía"/>
    <s v="Economía"/>
    <n v="0"/>
    <x v="27"/>
    <x v="9"/>
    <x v="0"/>
    <x v="0"/>
    <s v="Ninguno"/>
    <s v="Peces"/>
    <s v="Periodo 2014-2021 (mensual)"/>
    <s v="toneladas (t)"/>
    <s v="Servicio Nacional de Pesca (SERNAPESCA)"/>
    <x v="74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4"/>
    <m/>
    <s v="#1774B9"/>
    <s v="140-0746"/>
    <n v="14100000"/>
    <s v="T-168"/>
    <s v="C-150"/>
    <s v="FI-142"/>
    <s v="M-262"/>
  </r>
  <r>
    <x v="746"/>
    <n v="140"/>
    <s v="Economía"/>
    <s v="Economía"/>
    <n v="0"/>
    <x v="27"/>
    <x v="9"/>
    <x v="0"/>
    <x v="0"/>
    <s v="Ninguno"/>
    <s v="Salmón del Atlántico"/>
    <s v="Periodo 2014-2021"/>
    <s v="porcentaje (%)"/>
    <s v="Servicio Nacional de Pesca (SERNAPESCA)"/>
    <x v="745"/>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25"/>
    <m/>
    <s v="#1774B9"/>
    <s v="140-0747"/>
    <n v="14100000"/>
    <s v="T-168"/>
    <s v="C-150"/>
    <s v="FI-142"/>
    <s v="M-271"/>
  </r>
  <r>
    <x v="747"/>
    <n v="140"/>
    <s v="Economía"/>
    <s v="Economía"/>
    <n v="0"/>
    <x v="26"/>
    <x v="9"/>
    <x v="0"/>
    <x v="0"/>
    <s v="Ninguno"/>
    <s v="Peces"/>
    <s v="Año 2020"/>
    <s v="porcentaje (%)"/>
    <s v="Servicio Nacional de Pesca (SERNAPESCA)"/>
    <x v="746"/>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26"/>
    <m/>
    <s v="#1774B9"/>
    <s v="140-0748"/>
    <n v="14100000"/>
    <s v="T-167"/>
    <s v="C-150"/>
    <s v="FI-142"/>
    <s v="M-262"/>
  </r>
  <r>
    <x v="748"/>
    <n v="140"/>
    <s v="Economía"/>
    <s v="Economía"/>
    <n v="0"/>
    <x v="26"/>
    <x v="9"/>
    <x v="0"/>
    <x v="0"/>
    <s v="Ninguno"/>
    <s v="Peces"/>
    <s v="Años 2020 y 2021"/>
    <s v="toneladas (t)"/>
    <s v="Servicio Nacional de Pesca (SERNAPESCA)"/>
    <x v="747"/>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27"/>
    <m/>
    <s v="#1774B9"/>
    <s v="140-0749"/>
    <n v="14100000"/>
    <s v="T-167"/>
    <s v="C-150"/>
    <s v="FI-142"/>
    <s v="M-262"/>
  </r>
  <r>
    <x v="749"/>
    <n v="140"/>
    <s v="Economía"/>
    <s v="Economía"/>
    <n v="0"/>
    <x v="26"/>
    <x v="9"/>
    <x v="0"/>
    <x v="0"/>
    <s v="Ninguno"/>
    <s v="Peces"/>
    <s v="Periodo 2014-2021 (mensual)"/>
    <s v="toneladas (t)"/>
    <s v="Servicio Nacional de Pesca (SERNAPESCA)"/>
    <x v="74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8"/>
    <m/>
    <s v="#1774B9"/>
    <s v="140-0750"/>
    <n v="14100000"/>
    <s v="T-167"/>
    <s v="C-150"/>
    <s v="FI-142"/>
    <s v="M-262"/>
  </r>
  <r>
    <x v="750"/>
    <n v="140"/>
    <s v="Economía"/>
    <s v="Economía"/>
    <n v="0"/>
    <x v="26"/>
    <x v="9"/>
    <x v="0"/>
    <x v="0"/>
    <s v="Ninguno"/>
    <s v="Jurel"/>
    <s v="Periodo 2014-2021"/>
    <s v="porcentaje (%)"/>
    <s v="Servicio Nacional de Pesca (SERNAPESCA)"/>
    <x v="749"/>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29"/>
    <m/>
    <s v="#1774B9"/>
    <s v="140-0751"/>
    <n v="14100000"/>
    <s v="T-167"/>
    <s v="C-150"/>
    <s v="FI-142"/>
    <s v="M-242"/>
  </r>
  <r>
    <x v="751"/>
    <n v="140"/>
    <s v="Economía"/>
    <s v="Economía"/>
    <n v="0"/>
    <x v="25"/>
    <x v="9"/>
    <x v="0"/>
    <x v="0"/>
    <s v="Ninguno"/>
    <s v="Algas"/>
    <s v="Año 2020"/>
    <s v="porcentaje (%)"/>
    <s v="Servicio Nacional de Pesca (SERNAPESCA)"/>
    <x v="750"/>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0"/>
    <m/>
    <s v="#1774B9"/>
    <s v="140-0752"/>
    <n v="14100000"/>
    <s v="T-166"/>
    <s v="C-150"/>
    <s v="FI-142"/>
    <s v="M-261"/>
  </r>
  <r>
    <x v="752"/>
    <n v="140"/>
    <s v="Economía"/>
    <s v="Economía"/>
    <n v="0"/>
    <x v="25"/>
    <x v="9"/>
    <x v="0"/>
    <x v="0"/>
    <s v="Ninguno"/>
    <s v="Peces"/>
    <s v="Año 2020"/>
    <s v="porcentaje (%)"/>
    <s v="Servicio Nacional de Pesca (SERNAPESCA)"/>
    <x v="751"/>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1"/>
    <m/>
    <s v="#1774B9"/>
    <s v="140-0753"/>
    <n v="14100000"/>
    <s v="T-166"/>
    <s v="C-150"/>
    <s v="FI-142"/>
    <s v="M-262"/>
  </r>
  <r>
    <x v="753"/>
    <n v="140"/>
    <s v="Economía"/>
    <s v="Economía"/>
    <n v="0"/>
    <x v="25"/>
    <x v="9"/>
    <x v="0"/>
    <x v="0"/>
    <s v="Ninguno"/>
    <s v="Crustáceos"/>
    <s v="Año 2020"/>
    <s v="porcentaje (%)"/>
    <s v="Servicio Nacional de Pesca (SERNAPESCA)"/>
    <x v="752"/>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2"/>
    <m/>
    <s v="#1774B9"/>
    <s v="140-0754"/>
    <n v="14100000"/>
    <s v="T-166"/>
    <s v="C-150"/>
    <s v="FI-142"/>
    <s v="M-264"/>
  </r>
  <r>
    <x v="754"/>
    <n v="140"/>
    <s v="Economía"/>
    <s v="Economía"/>
    <n v="0"/>
    <x v="25"/>
    <x v="9"/>
    <x v="0"/>
    <x v="0"/>
    <s v="Ninguno"/>
    <s v="Moluscos"/>
    <s v="Año 2020"/>
    <s v="porcentaje (%)"/>
    <s v="Servicio Nacional de Pesca (SERNAPESCA)"/>
    <x v="753"/>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3"/>
    <m/>
    <s v="#1774B9"/>
    <s v="140-0755"/>
    <n v="14100000"/>
    <s v="T-166"/>
    <s v="C-150"/>
    <s v="FI-142"/>
    <s v="M-263"/>
  </r>
  <r>
    <x v="755"/>
    <n v="140"/>
    <s v="Economía"/>
    <s v="Economía"/>
    <n v="0"/>
    <x v="25"/>
    <x v="9"/>
    <x v="0"/>
    <x v="0"/>
    <s v="Ninguno"/>
    <s v="Algas"/>
    <s v="Años 2020 y 2021"/>
    <s v="toneladas (t)"/>
    <s v="Servicio Nacional de Pesca (SERNAPESCA)"/>
    <x v="754"/>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4"/>
    <m/>
    <s v="#1774B9"/>
    <s v="140-0756"/>
    <n v="14100000"/>
    <s v="T-166"/>
    <s v="C-150"/>
    <s v="FI-142"/>
    <s v="M-261"/>
  </r>
  <r>
    <x v="756"/>
    <n v="140"/>
    <s v="Economía"/>
    <s v="Economía"/>
    <n v="0"/>
    <x v="25"/>
    <x v="9"/>
    <x v="0"/>
    <x v="0"/>
    <s v="Ninguno"/>
    <s v="Peces"/>
    <s v="Años 2020 y 2021"/>
    <s v="toneladas (t)"/>
    <s v="Servicio Nacional de Pesca (SERNAPESCA)"/>
    <x v="755"/>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5"/>
    <m/>
    <s v="#1774B9"/>
    <s v="140-0757"/>
    <n v="14100000"/>
    <s v="T-166"/>
    <s v="C-150"/>
    <s v="FI-142"/>
    <s v="M-262"/>
  </r>
  <r>
    <x v="757"/>
    <n v="140"/>
    <s v="Economía"/>
    <s v="Economía"/>
    <n v="0"/>
    <x v="25"/>
    <x v="9"/>
    <x v="0"/>
    <x v="0"/>
    <s v="Ninguno"/>
    <s v="Crustáceos"/>
    <s v="Años 2020 y 2021"/>
    <s v="toneladas (t)"/>
    <s v="Servicio Nacional de Pesca (SERNAPESCA)"/>
    <x v="756"/>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6"/>
    <m/>
    <s v="#1774B9"/>
    <s v="140-0758"/>
    <n v="14100000"/>
    <s v="T-166"/>
    <s v="C-150"/>
    <s v="FI-142"/>
    <s v="M-264"/>
  </r>
  <r>
    <x v="758"/>
    <n v="140"/>
    <s v="Economía"/>
    <s v="Economía"/>
    <n v="0"/>
    <x v="25"/>
    <x v="9"/>
    <x v="0"/>
    <x v="0"/>
    <s v="Ninguno"/>
    <s v="Moluscos"/>
    <s v="Años 2020 y 2021"/>
    <s v="toneladas (t)"/>
    <s v="Servicio Nacional de Pesca (SERNAPESCA)"/>
    <x v="757"/>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7"/>
    <m/>
    <s v="#1774B9"/>
    <s v="140-0759"/>
    <n v="14100000"/>
    <s v="T-166"/>
    <s v="C-150"/>
    <s v="FI-142"/>
    <s v="M-263"/>
  </r>
  <r>
    <x v="759"/>
    <n v="140"/>
    <s v="Economía"/>
    <s v="Economía"/>
    <n v="0"/>
    <x v="25"/>
    <x v="9"/>
    <x v="0"/>
    <x v="0"/>
    <s v="Ninguno"/>
    <s v="Algas"/>
    <s v="Periodo 2014-2021 (mensual)"/>
    <s v="toneladas (t)"/>
    <s v="Servicio Nacional de Pesca (SERNAPESCA)"/>
    <x v="75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38"/>
    <m/>
    <s v="#1774B9"/>
    <s v="140-0760"/>
    <n v="14100000"/>
    <s v="T-166"/>
    <s v="C-150"/>
    <s v="FI-142"/>
    <s v="M-261"/>
  </r>
  <r>
    <x v="760"/>
    <n v="140"/>
    <s v="Economía"/>
    <s v="Economía"/>
    <n v="0"/>
    <x v="25"/>
    <x v="9"/>
    <x v="0"/>
    <x v="0"/>
    <s v="Ninguno"/>
    <s v="Peces"/>
    <s v="Periodo 2014-2021 (mensual)"/>
    <s v="toneladas (t)"/>
    <s v="Servicio Nacional de Pesca (SERNAPESCA)"/>
    <x v="75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39"/>
    <m/>
    <s v="#1774B9"/>
    <s v="140-0761"/>
    <n v="14100000"/>
    <s v="T-166"/>
    <s v="C-150"/>
    <s v="FI-142"/>
    <s v="M-262"/>
  </r>
  <r>
    <x v="761"/>
    <n v="140"/>
    <s v="Economía"/>
    <s v="Economía"/>
    <n v="0"/>
    <x v="25"/>
    <x v="9"/>
    <x v="0"/>
    <x v="0"/>
    <s v="Ninguno"/>
    <s v="Crustáceos"/>
    <s v="Periodo 2014-2021 (mensual)"/>
    <s v="toneladas (t)"/>
    <s v="Servicio Nacional de Pesca (SERNAPESCA)"/>
    <x v="76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40"/>
    <m/>
    <s v="#1774B9"/>
    <s v="140-0762"/>
    <n v="14100000"/>
    <s v="T-166"/>
    <s v="C-150"/>
    <s v="FI-142"/>
    <s v="M-264"/>
  </r>
  <r>
    <x v="762"/>
    <n v="140"/>
    <s v="Economía"/>
    <s v="Economía"/>
    <n v="0"/>
    <x v="25"/>
    <x v="9"/>
    <x v="0"/>
    <x v="0"/>
    <s v="Ninguno"/>
    <s v="Moluscos"/>
    <s v="Periodo 2014-2021 (mensual)"/>
    <s v="toneladas (t)"/>
    <s v="Servicio Nacional de Pesca (SERNAPESCA)"/>
    <x v="76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41"/>
    <m/>
    <s v="#1774B9"/>
    <s v="140-0763"/>
    <n v="14100000"/>
    <s v="T-166"/>
    <s v="C-150"/>
    <s v="FI-142"/>
    <s v="M-263"/>
  </r>
  <r>
    <x v="763"/>
    <n v="140"/>
    <s v="Economía"/>
    <s v="Economía"/>
    <n v="0"/>
    <x v="25"/>
    <x v="9"/>
    <x v="0"/>
    <x v="0"/>
    <s v="Ninguno"/>
    <s v="Sardina Común"/>
    <s v="Periodo 2014-2021"/>
    <s v="porcentaje (%)"/>
    <s v="Servicio Nacional de Pesca (SERNAPESCA)"/>
    <x v="762"/>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2"/>
    <m/>
    <s v="#1774B9"/>
    <s v="140-0764"/>
    <n v="14100000"/>
    <s v="T-166"/>
    <s v="C-150"/>
    <s v="FI-142"/>
    <s v="M-248"/>
  </r>
  <r>
    <x v="764"/>
    <n v="140"/>
    <s v="Economía"/>
    <s v="Economía"/>
    <n v="0"/>
    <x v="25"/>
    <x v="9"/>
    <x v="0"/>
    <x v="0"/>
    <s v="Ninguno"/>
    <s v="Reineta"/>
    <s v="Periodo 2014-2021"/>
    <s v="porcentaje (%)"/>
    <s v="Servicio Nacional de Pesca (SERNAPESCA)"/>
    <x v="763"/>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3"/>
    <m/>
    <s v="#1774B9"/>
    <s v="140-0765"/>
    <n v="14100000"/>
    <s v="T-166"/>
    <s v="C-150"/>
    <s v="FI-142"/>
    <s v="M-246"/>
  </r>
  <r>
    <x v="765"/>
    <n v="140"/>
    <s v="Economía"/>
    <s v="Economía"/>
    <n v="0"/>
    <x v="25"/>
    <x v="9"/>
    <x v="0"/>
    <x v="0"/>
    <s v="Ninguno"/>
    <s v="Jibia o Calamar Rojo"/>
    <s v="Periodo 2014-2021"/>
    <s v="porcentaje (%)"/>
    <s v="Servicio Nacional de Pesca (SERNAPESCA)"/>
    <x v="764"/>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4"/>
    <m/>
    <s v="#1774B9"/>
    <s v="140-0766"/>
    <n v="14100000"/>
    <s v="T-166"/>
    <s v="C-150"/>
    <s v="FI-142"/>
    <s v="M-254"/>
  </r>
  <r>
    <x v="766"/>
    <n v="140"/>
    <s v="Economía"/>
    <s v="Economía"/>
    <n v="0"/>
    <x v="25"/>
    <x v="9"/>
    <x v="0"/>
    <x v="0"/>
    <s v="Ninguno"/>
    <s v="Erizo"/>
    <s v="Periodo 2014-2021"/>
    <s v="porcentaje (%)"/>
    <s v="Servicio Nacional de Pesca (SERNAPESCA)"/>
    <x v="765"/>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5"/>
    <m/>
    <s v="#1774B9"/>
    <s v="140-0767"/>
    <n v="14100000"/>
    <s v="T-166"/>
    <s v="C-150"/>
    <s v="FI-142"/>
    <s v="M-2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6">
  <r>
    <s v="0001"/>
    <n v="140"/>
    <s v="Economía"/>
    <s v="Economía"/>
    <n v="0"/>
    <x v="0"/>
    <x v="0"/>
    <x v="0"/>
    <x v="0"/>
    <x v="0"/>
    <x v="0"/>
    <s v="Periodo 2014-2021 (mensual)"/>
    <s v="Índice"/>
    <s v="Instituto Nacional de Estadísticas (INE)"/>
    <s v="Evolución del Índice de Producción Minera a escala Nacional - Chile,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durante el Periodo 2014-2021 (mensual) de acuerdo a datos recopilados por el Instituto Nacional de Estadísticas (INE)- Índice"/>
    <s v="Gráfico Evolución"/>
    <m/>
    <s v="https://analytics.zoho.com/open-view/2395394000008086091"/>
    <x v="0"/>
    <s v="#1774B9"/>
  </r>
  <r>
    <s v="0002"/>
    <n v="140"/>
    <s v="Economía"/>
    <s v="Economía"/>
    <n v="1"/>
    <x v="0"/>
    <x v="0"/>
    <x v="1"/>
    <x v="1"/>
    <x v="1"/>
    <x v="0"/>
    <s v="Periodo 2014-2021 (mensual)"/>
    <s v="Índice"/>
    <s v="Instituto Nacional de Estadísticas (INE)"/>
    <s v="Evolución del Índice de Producción Minera en la Región de Tarapacá,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1"/>
    <x v="0"/>
    <s v="#1774B9"/>
  </r>
  <r>
    <s v="0003"/>
    <n v="140"/>
    <s v="Economía"/>
    <s v="Economía"/>
    <n v="2"/>
    <x v="0"/>
    <x v="0"/>
    <x v="1"/>
    <x v="2"/>
    <x v="1"/>
    <x v="0"/>
    <s v="Periodo 2014-2021 (mensual)"/>
    <s v="Índice"/>
    <s v="Instituto Nacional de Estadísticas (INE)"/>
    <s v="Evolución del Índice de Producción Minera en la Región de Antofagasta,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2"/>
    <x v="1"/>
    <s v="#1774B9"/>
  </r>
  <r>
    <s v="0004"/>
    <n v="140"/>
    <s v="Economía"/>
    <s v="Economía"/>
    <n v="3"/>
    <x v="0"/>
    <x v="0"/>
    <x v="1"/>
    <x v="3"/>
    <x v="1"/>
    <x v="0"/>
    <s v="Periodo 2014-2021 (mensual)"/>
    <s v="Índice"/>
    <s v="Instituto Nacional de Estadísticas (INE)"/>
    <s v="Evolución del Índice de Producción Minera en la Región de Atacama,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3"/>
    <x v="2"/>
    <s v="#1774B9"/>
  </r>
  <r>
    <s v="0005"/>
    <n v="140"/>
    <s v="Economía"/>
    <s v="Economía"/>
    <n v="4"/>
    <x v="0"/>
    <x v="0"/>
    <x v="1"/>
    <x v="4"/>
    <x v="1"/>
    <x v="0"/>
    <s v="Periodo 2014-2021 (mensual)"/>
    <s v="Índice"/>
    <s v="Instituto Nacional de Estadísticas (INE)"/>
    <s v="Evolución del Índice de Producción Minera en la Región de Coquimbo,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4"/>
    <x v="3"/>
    <s v="#1774B9"/>
  </r>
  <r>
    <s v="0006"/>
    <n v="140"/>
    <s v="Economía"/>
    <s v="Economía"/>
    <n v="0"/>
    <x v="0"/>
    <x v="0"/>
    <x v="0"/>
    <x v="0"/>
    <x v="1"/>
    <x v="1"/>
    <s v="Periodo 2014-2021 (mensual)"/>
    <s v="Índice"/>
    <s v="Instituto Nacional de Estadísticas (INE)"/>
    <s v="Evolución del Índice de Producción de Minería Metálica a escala Nacional - Chile, durante el Periodo 2014-2021 (mensual)"/>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la Chile, durante el Periodo 2014-2021 (mensual) de acuerdo a datos recopilados por el Instituto Nacional de Estadísticas (INE)- Índice"/>
    <s v="Gráfico Evolución"/>
    <m/>
    <s v="https://analytics.zoho.com/open-view/2395394000008053557"/>
    <x v="3"/>
    <s v="#1774B9"/>
  </r>
  <r>
    <s v="0007"/>
    <n v="140"/>
    <s v="Economía"/>
    <s v="Economía"/>
    <n v="0"/>
    <x v="0"/>
    <x v="0"/>
    <x v="0"/>
    <x v="0"/>
    <x v="1"/>
    <x v="2"/>
    <s v="Periodo 2014-2021 (mensual)"/>
    <s v="Índice"/>
    <s v="Instituto Nacional de Estadísticas (INE)"/>
    <s v="Evolución del Índice de Producción de Minería No Metálica a escala Nacional - Chile, durante el Periodo 2014-2021 (mensual)"/>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No Metálica para la Chile, durante el Periodo 2014-2021 (mensual) de acuerdo a datos recopilados por el Instituto Nacional de Estadísticas (INE)- Índice"/>
    <s v="Gráfico Evolución"/>
    <m/>
    <s v="https://analytics.zoho.com/open-view/2395394000008080800"/>
    <x v="3"/>
    <s v="#1774B9"/>
  </r>
  <r>
    <s v="0008"/>
    <n v="140"/>
    <s v="Economía"/>
    <s v="Economía"/>
    <n v="0"/>
    <x v="1"/>
    <x v="0"/>
    <x v="0"/>
    <x v="0"/>
    <x v="1"/>
    <x v="3"/>
    <s v="Periodo 2014-2021 (mensual)"/>
    <s v="toneladas (t)"/>
    <s v="Instituto Nacional de Estadísticas (INE)"/>
    <s v="Evolución de la Producción de Carbón a Escala Nacional Chile, durante el Periodo 2014-2021 (mensual)"/>
    <s v="Se aprecia la variación mensual de la cantidad de carbón, proveniente de la explotación de minas subterráneas o cielo abierto a Escala Nacional, durante el Periodo 2014-2021 (mensual) de acuerdo a datos recopilados por el Instituto Nacional de Estadísticas (INE)- toneladas (t)"/>
    <s v="Gráfico Evolución"/>
    <m/>
    <s v="https://analytics.zoho.com/open-view/2395394000008086464"/>
    <x v="3"/>
    <s v="#1774B9"/>
  </r>
  <r>
    <s v="0009"/>
    <n v="140"/>
    <s v="Economía"/>
    <s v="Economía"/>
    <n v="0"/>
    <x v="2"/>
    <x v="0"/>
    <x v="0"/>
    <x v="0"/>
    <x v="1"/>
    <x v="4"/>
    <s v="Periodo 2014-2021 (mensual)"/>
    <s v="toneladas (t)"/>
    <s v="Instituto Nacional de Estadísticas (INE)"/>
    <s v="Evolución de la Producción de Cloruro de Sodio a Escala Nacional Chile, durante el Periodo 2014-2021 (mensual)"/>
    <s v="Se muestra la variación mensual de la producción de Cloruro de Sodio a Escala Nacional, durante el Periodo 2014-2021 (mensual) de acuerdo a datos recopilados por el Instituto Nacional de Estadísticas (INE)- toneladas (t)"/>
    <s v="Gráfico Evolución"/>
    <m/>
    <s v="https://analytics.zoho.com/open-view/2395394000008087059"/>
    <x v="3"/>
    <s v="#1774B9"/>
  </r>
  <r>
    <s v="0010"/>
    <n v="140"/>
    <s v="Economía"/>
    <s v="Economía"/>
    <n v="0"/>
    <x v="3"/>
    <x v="0"/>
    <x v="0"/>
    <x v="0"/>
    <x v="0"/>
    <x v="5"/>
    <s v="Periodo 2014-2021 (mensual)"/>
    <s v="toneladas métricas de fino (tmf)"/>
    <s v="Instituto Nacional de Estadísticas (INE)"/>
    <s v="Evolución de la Producción de Cobre a Escala Nacional Chile, durante el Periodo 2014-2021 (mensual)"/>
    <s v="Se muestra la variación mensual de la producción de cobre mina. Incluye toneladas métricas de fino contenido en concentrados de cobre, cátodos y blister-ánodos, realizados íntegramente en el mismo lugar de la extracción a Escala Nacional, durante el Periodo 2014-2021 (mensual) de acuerdo a datos recopilados por el Instituto Nacional de Estadísticas (INE)- toneladas métricas de fino (tmf)"/>
    <s v="Gráfico Evolución"/>
    <m/>
    <s v="https://analytics.zoho.com/open-view/2395394000008086867"/>
    <x v="3"/>
    <s v="#1774B9"/>
  </r>
  <r>
    <s v="0011"/>
    <n v="140"/>
    <s v="Economía"/>
    <s v="Economía"/>
    <n v="1"/>
    <x v="3"/>
    <x v="0"/>
    <x v="1"/>
    <x v="1"/>
    <x v="1"/>
    <x v="5"/>
    <s v="Periodo 2014-2021 (mensual)"/>
    <s v="toneladas métricas de fino (tmf)"/>
    <s v="Instituto Nacional de Estadísticas (INE)"/>
    <s v="Evolución de la Producción de Cobre en la Región de Tarapacá,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1"/>
    <x v="3"/>
    <s v="#1774B9"/>
  </r>
  <r>
    <s v="0012"/>
    <n v="140"/>
    <s v="Economía"/>
    <s v="Economía"/>
    <n v="2"/>
    <x v="3"/>
    <x v="0"/>
    <x v="1"/>
    <x v="2"/>
    <x v="1"/>
    <x v="5"/>
    <s v="Periodo 2014-2021 (mensual)"/>
    <s v="toneladas métricas de fino (tmf)"/>
    <s v="Instituto Nacional de Estadísticas (INE)"/>
    <s v="Evolución de la Producción de Cobre en la Región de Antofagasta,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2"/>
    <x v="3"/>
    <s v="#1774B9"/>
  </r>
  <r>
    <s v="0013"/>
    <n v="140"/>
    <s v="Economía"/>
    <s v="Economía"/>
    <n v="3"/>
    <x v="3"/>
    <x v="0"/>
    <x v="1"/>
    <x v="3"/>
    <x v="1"/>
    <x v="5"/>
    <s v="Periodo 2014-2021 (mensual)"/>
    <s v="toneladas métricas de fino (tmf)"/>
    <s v="Instituto Nacional de Estadísticas (INE)"/>
    <s v="Evolución de la Producción de Cobre en la Región de Atacama,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3"/>
    <x v="3"/>
    <s v="#1774B9"/>
  </r>
  <r>
    <s v="0014"/>
    <n v="140"/>
    <s v="Economía"/>
    <s v="Economía"/>
    <n v="4"/>
    <x v="3"/>
    <x v="0"/>
    <x v="1"/>
    <x v="4"/>
    <x v="1"/>
    <x v="5"/>
    <s v="Periodo 2014-2021 (mensual)"/>
    <s v="toneladas métricas de fino (tmf)"/>
    <s v="Instituto Nacional de Estadísticas (INE)"/>
    <s v="Evolución de la Producción de Cobre en la Región de Coquimbo,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4"/>
    <x v="3"/>
    <s v="#1774B9"/>
  </r>
  <r>
    <s v="0015"/>
    <n v="140"/>
    <s v="Economía"/>
    <s v="Economía"/>
    <n v="5"/>
    <x v="3"/>
    <x v="0"/>
    <x v="1"/>
    <x v="5"/>
    <x v="1"/>
    <x v="5"/>
    <s v="Periodo 2014-2021 (mensual)"/>
    <s v="toneladas métricas de fino (tmf)"/>
    <s v="Instituto Nacional de Estadísticas (INE)"/>
    <s v="Evolución de la Producción de Cobre en la Región de Valparaíso,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5"/>
    <x v="3"/>
    <s v="#1774B9"/>
  </r>
  <r>
    <s v="0016"/>
    <n v="140"/>
    <s v="Economía"/>
    <s v="Economía"/>
    <n v="0"/>
    <x v="4"/>
    <x v="0"/>
    <x v="0"/>
    <x v="0"/>
    <x v="0"/>
    <x v="6"/>
    <s v="Periodo 2014-2021 (mensual)"/>
    <s v="toneladas de mineral (tm)"/>
    <s v="Instituto Nacional de Estadísticas (INE)"/>
    <s v="Evolución de la Producción de Hierro a Escala Nacional Chile, durante el Periodo 2014-2021 (mensual)"/>
    <s v="Se muestra la variación mensual de la producción de Hierro. Incluye pellet, pellet feed y sinter, entre otros, realizados por integración de procesos en el mismo lugar de la extracción a Escala Nacional, durante el Periodo 2014-2021 (mensual) de acuerdo a datos recopilados por el Instituto Nacional de Estadísticas (INE)- toneladas de mineral (tm)"/>
    <s v="Gráfico Evolución"/>
    <m/>
    <s v="https://analytics.zoho.com/open-view/2395394000008087414"/>
    <x v="3"/>
    <s v="#1774B9"/>
  </r>
  <r>
    <s v="0017"/>
    <n v="140"/>
    <s v="Economía"/>
    <s v="Economía"/>
    <n v="0"/>
    <x v="5"/>
    <x v="0"/>
    <x v="0"/>
    <x v="0"/>
    <x v="0"/>
    <x v="7"/>
    <s v="Periodo 2014-2021 (mensual)"/>
    <s v="kilógramos de fino contenido (kgf)"/>
    <s v="Instituto Nacional de Estadísticas (INE)"/>
    <s v="Evolución de la Producción de Oro a Escala Nacional Chile,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
    <x v="3"/>
    <s v="#1774B9"/>
  </r>
  <r>
    <s v="0018"/>
    <n v="140"/>
    <s v="Economía"/>
    <s v="Economía"/>
    <n v="2"/>
    <x v="5"/>
    <x v="0"/>
    <x v="1"/>
    <x v="2"/>
    <x v="1"/>
    <x v="7"/>
    <s v="Periodo 2014-2021 (mensual)"/>
    <s v="kilógramos de fino contenido (kgf)"/>
    <s v="Instituto Nacional de Estadísticas (INE)"/>
    <s v="Evolución de la Producción de Oro a Escala Nacional Región de Antofagasta,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2"/>
    <x v="3"/>
    <s v="#1774B9"/>
  </r>
  <r>
    <s v="0019"/>
    <n v="140"/>
    <s v="Economía"/>
    <s v="Economía"/>
    <n v="3"/>
    <x v="5"/>
    <x v="0"/>
    <x v="1"/>
    <x v="3"/>
    <x v="1"/>
    <x v="7"/>
    <s v="Periodo 2014-2021 (mensual)"/>
    <s v="kilógramos de fino contenido (kgf)"/>
    <s v="Instituto Nacional de Estadísticas (INE)"/>
    <s v="Evolución de la Producción de Oro a Escala Nacional Región de Atacama,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3"/>
    <x v="0"/>
    <s v="#1774B9"/>
  </r>
  <r>
    <s v="0020"/>
    <n v="140"/>
    <s v="Economía"/>
    <s v="Economía"/>
    <n v="4"/>
    <x v="5"/>
    <x v="0"/>
    <x v="1"/>
    <x v="4"/>
    <x v="1"/>
    <x v="7"/>
    <s v="Periodo 2014-2021 (mensual)"/>
    <s v="kilógramos de fino contenido (kgf)"/>
    <s v="Instituto Nacional de Estadísticas (INE)"/>
    <s v="Evolución de la Producción de Oro a Escala Nacional Región de Coquimbo,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4"/>
    <x v="1"/>
    <s v="#1774B9"/>
  </r>
  <r>
    <s v="0021"/>
    <n v="140"/>
    <s v="Economía"/>
    <s v="Economía"/>
    <n v="0"/>
    <x v="6"/>
    <x v="0"/>
    <x v="0"/>
    <x v="0"/>
    <x v="1"/>
    <x v="8"/>
    <s v="Periodo 2014-2021 (mensual)"/>
    <s v="toneladas métricas de fino (tmf)"/>
    <s v="Instituto Nacional de Estadísticas (INE)"/>
    <s v="Evolución de la Producción de Molibdeno a Escala Nacional Chile, durante el Periodo 2014-2021 (mensual)"/>
    <s v="Se muestra la variación mensual de la producción de concentrado de Molibdeno proveniente de la explotación de minas de cobre a Escala Nacional, durante el Periodo 2014-2021 (mensual) de acuerdo a datos recopilados por el Instituto Nacional de Estadísticas (INE)- toneladas métricas de fino (tmf)"/>
    <s v="Gráfico Evolución"/>
    <m/>
    <s v="https://analytics.zoho.com/open-view/2395394000008087732"/>
    <x v="2"/>
    <s v="#1774B9"/>
  </r>
  <r>
    <s v="0022"/>
    <n v="140"/>
    <s v="Economía"/>
    <s v="Economía"/>
    <n v="0"/>
    <x v="7"/>
    <x v="0"/>
    <x v="0"/>
    <x v="0"/>
    <x v="0"/>
    <x v="9"/>
    <s v="Periodo 2014-2021 (mensual)"/>
    <s v="kilógramos de fino contenido (kgf)"/>
    <s v="Instituto Nacional de Estadísticas (INE)"/>
    <s v="Evolución de la Producción de Plata a Escala Nacional Chile, durante el Periodo 2014-2021 (mensual)"/>
    <s v="Se muestra la variación mensual de la producción de Plata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8380"/>
    <x v="3"/>
    <s v="#1774B9"/>
  </r>
  <r>
    <s v="0023"/>
    <n v="140"/>
    <s v="Economía"/>
    <s v="Economía"/>
    <n v="2"/>
    <x v="7"/>
    <x v="0"/>
    <x v="1"/>
    <x v="2"/>
    <x v="1"/>
    <x v="9"/>
    <s v="Periodo 2014-2021 (mensual)"/>
    <s v="kilógramos de fino contenido (kgf)"/>
    <s v="Instituto Nacional de Estadísticas (INE)"/>
    <s v="Evolución de la Producción de Plata para la Región de Antofagasta, durante el Periodo 2014-2021 (mensual)"/>
    <s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2"/>
    <x v="3"/>
    <s v="#1774B9"/>
  </r>
  <r>
    <s v="0024"/>
    <n v="140"/>
    <s v="Economía"/>
    <s v="Economía"/>
    <n v="3"/>
    <x v="7"/>
    <x v="0"/>
    <x v="1"/>
    <x v="3"/>
    <x v="1"/>
    <x v="9"/>
    <s v="Periodo 2014-2021 (mensual)"/>
    <s v="kilógramos de fino contenido (kgf)"/>
    <s v="Instituto Nacional de Estadísticas (INE)"/>
    <s v="Evolución de la Producción de Plata para la Región de Atacama, durante el Periodo 2014-2021 (mensual)"/>
    <s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3"/>
    <x v="3"/>
    <s v="#1774B9"/>
  </r>
  <r>
    <s v="0025"/>
    <n v="140"/>
    <s v="Economía"/>
    <s v="Economía"/>
    <n v="4"/>
    <x v="7"/>
    <x v="0"/>
    <x v="1"/>
    <x v="4"/>
    <x v="1"/>
    <x v="9"/>
    <s v="Periodo 2014-2021 (mensual)"/>
    <s v="kilógramos de fino contenido (kgf)"/>
    <s v="Instituto Nacional de Estadísticas (INE)"/>
    <s v="Evolución de la Producción de Plata para la Región de Coquimbo, durante el Periodo 2014-2021 (mensual)"/>
    <s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4"/>
    <x v="3"/>
    <s v="#1774B9"/>
  </r>
  <r>
    <s v="0026"/>
    <n v="140"/>
    <s v="Economía"/>
    <s v="Economía"/>
    <n v="5"/>
    <x v="7"/>
    <x v="0"/>
    <x v="1"/>
    <x v="5"/>
    <x v="1"/>
    <x v="9"/>
    <s v="Periodo 2014-2021 (mensual)"/>
    <s v="kilógramos de fino contenido (kgf)"/>
    <s v="Instituto Nacional de Estadísticas (INE)"/>
    <s v="Evolución de la Producción de Plata para la Región de Valparaíso, durante el Periodo 2014-2021 (mensual)"/>
    <s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5"/>
    <x v="3"/>
    <s v="#1774B9"/>
  </r>
  <r>
    <s v="0027"/>
    <n v="140"/>
    <s v="Economía"/>
    <s v="Economía"/>
    <n v="0"/>
    <x v="8"/>
    <x v="1"/>
    <x v="0"/>
    <x v="0"/>
    <x v="0"/>
    <x v="10"/>
    <s v="Periodo 2014-2021 (mensual)"/>
    <s v="Número de Viviendas (unidades)"/>
    <s v="Instituto Nacional de Estadísticas (INE)"/>
    <s v="Evolución Mensual del Número de Viviendas Autorizadas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
    <s v="Gráfico Evolución"/>
    <m/>
    <s v="https://analytics.zoho.com/open-view/2395394000008211379"/>
    <x v="3"/>
    <s v="#1774B9"/>
  </r>
  <r>
    <s v="0028"/>
    <n v="140"/>
    <s v="Economía"/>
    <s v="Economía"/>
    <n v="1"/>
    <x v="8"/>
    <x v="1"/>
    <x v="1"/>
    <x v="1"/>
    <x v="2"/>
    <x v="10"/>
    <s v="Periodo 2014-2021 (mensual)"/>
    <s v="Número de Viviendas (unidades)"/>
    <s v="Instituto Nacional de Estadísticas (INE)"/>
    <s v="Evolución Mensual del Número de Viviendas Autorizadas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
    <x v="3"/>
    <s v="#1774B9"/>
  </r>
  <r>
    <s v="0029"/>
    <n v="140"/>
    <s v="Economía"/>
    <s v="Economía"/>
    <n v="2"/>
    <x v="8"/>
    <x v="1"/>
    <x v="1"/>
    <x v="2"/>
    <x v="2"/>
    <x v="10"/>
    <s v="Periodo 2014-2021 (mensual)"/>
    <s v="Número de Viviendas (unidades)"/>
    <s v="Instituto Nacional de Estadísticas (INE)"/>
    <s v="Evolución Mensual del Número de Viviendas Autorizadas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2"/>
    <x v="3"/>
    <s v="#1774B9"/>
  </r>
  <r>
    <s v="0030"/>
    <n v="140"/>
    <s v="Economía"/>
    <s v="Economía"/>
    <n v="3"/>
    <x v="8"/>
    <x v="1"/>
    <x v="1"/>
    <x v="3"/>
    <x v="2"/>
    <x v="10"/>
    <s v="Periodo 2014-2021 (mensual)"/>
    <s v="Número de Viviendas (unidades)"/>
    <s v="Instituto Nacional de Estadísticas (INE)"/>
    <s v="Evolución Mensual del Número de Viviendas Autorizadas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3"/>
    <x v="3"/>
    <s v="#1774B9"/>
  </r>
  <r>
    <s v="0031"/>
    <n v="140"/>
    <s v="Economía"/>
    <s v="Economía"/>
    <n v="4"/>
    <x v="8"/>
    <x v="1"/>
    <x v="1"/>
    <x v="4"/>
    <x v="2"/>
    <x v="10"/>
    <s v="Periodo 2014-2021 (mensual)"/>
    <s v="Número de Viviendas (unidades)"/>
    <s v="Instituto Nacional de Estadísticas (INE)"/>
    <s v="Evolución Mensual del Número de Viviendas Autorizadas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4"/>
    <x v="3"/>
    <s v="#1774B9"/>
  </r>
  <r>
    <s v="0032"/>
    <n v="140"/>
    <s v="Economía"/>
    <s v="Economía"/>
    <n v="5"/>
    <x v="8"/>
    <x v="1"/>
    <x v="1"/>
    <x v="5"/>
    <x v="2"/>
    <x v="10"/>
    <s v="Periodo 2014-2021 (mensual)"/>
    <s v="Número de Viviendas (unidades)"/>
    <s v="Instituto Nacional de Estadísticas (INE)"/>
    <s v="Evolución Mensual del Número de Viviendas Autorizadas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5"/>
    <x v="3"/>
    <s v="#1774B9"/>
  </r>
  <r>
    <s v="0033"/>
    <n v="140"/>
    <s v="Economía"/>
    <s v="Economía"/>
    <n v="6"/>
    <x v="8"/>
    <x v="1"/>
    <x v="1"/>
    <x v="6"/>
    <x v="2"/>
    <x v="10"/>
    <s v="Periodo 2014-2021 (mensual)"/>
    <s v="Número de Viviendas (unidades)"/>
    <s v="Instituto Nacional de Estadísticas (INE)"/>
    <s v="Evolución Mensual del Número de Viviendas Autorizadas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6"/>
    <x v="3"/>
    <s v="#1774B9"/>
  </r>
  <r>
    <s v="0034"/>
    <n v="140"/>
    <s v="Economía"/>
    <s v="Economía"/>
    <n v="7"/>
    <x v="8"/>
    <x v="1"/>
    <x v="1"/>
    <x v="7"/>
    <x v="2"/>
    <x v="10"/>
    <s v="Periodo 2014-2021 (mensual)"/>
    <s v="Número de Viviendas (unidades)"/>
    <s v="Instituto Nacional de Estadísticas (INE)"/>
    <s v="Evolución Mensual del Número de Viviendas Autorizadas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7"/>
    <x v="3"/>
    <s v="#1774B9"/>
  </r>
  <r>
    <s v="0035"/>
    <n v="140"/>
    <s v="Economía"/>
    <s v="Economía"/>
    <n v="8"/>
    <x v="8"/>
    <x v="1"/>
    <x v="1"/>
    <x v="8"/>
    <x v="2"/>
    <x v="10"/>
    <s v="Periodo 2014-2021 (mensual)"/>
    <s v="Número de Viviendas (unidades)"/>
    <s v="Instituto Nacional de Estadísticas (INE)"/>
    <s v="Evolución Mensual del Número de Viviendas Autorizadas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8"/>
    <x v="3"/>
    <s v="#1774B9"/>
  </r>
  <r>
    <s v="0036"/>
    <n v="140"/>
    <s v="Economía"/>
    <s v="Economía"/>
    <n v="9"/>
    <x v="8"/>
    <x v="1"/>
    <x v="1"/>
    <x v="9"/>
    <x v="2"/>
    <x v="10"/>
    <s v="Periodo 2014-2021 (mensual)"/>
    <s v="Número de Viviendas (unidades)"/>
    <s v="Instituto Nacional de Estadísticas (INE)"/>
    <s v="Evolución Mensual del Número de Viviendas Autorizadas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9"/>
    <x v="0"/>
    <s v="#1774B9"/>
  </r>
  <r>
    <s v="0037"/>
    <n v="140"/>
    <s v="Economía"/>
    <s v="Economía"/>
    <n v="10"/>
    <x v="8"/>
    <x v="1"/>
    <x v="1"/>
    <x v="10"/>
    <x v="2"/>
    <x v="10"/>
    <s v="Periodo 2014-2021 (mensual)"/>
    <s v="Número de Viviendas (unidades)"/>
    <s v="Instituto Nacional de Estadísticas (INE)"/>
    <s v="Evolución Mensual del Número de Viviendas Autorizadas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0"/>
    <x v="1"/>
    <s v="#1774B9"/>
  </r>
  <r>
    <s v="0038"/>
    <n v="140"/>
    <s v="Economía"/>
    <s v="Economía"/>
    <n v="11"/>
    <x v="8"/>
    <x v="1"/>
    <x v="1"/>
    <x v="11"/>
    <x v="2"/>
    <x v="10"/>
    <s v="Periodo 2014-2021 (mensual)"/>
    <s v="Número de Viviendas (unidades)"/>
    <s v="Instituto Nacional de Estadísticas (INE)"/>
    <s v="Evolución Mensual del Número de Viviendas Autorizadas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1"/>
    <x v="2"/>
    <s v="#1774B9"/>
  </r>
  <r>
    <s v="0039"/>
    <n v="140"/>
    <s v="Economía"/>
    <s v="Economía"/>
    <n v="12"/>
    <x v="8"/>
    <x v="1"/>
    <x v="1"/>
    <x v="12"/>
    <x v="2"/>
    <x v="10"/>
    <s v="Periodo 2014-2021 (mensual)"/>
    <s v="Número de Viviendas (unidades)"/>
    <s v="Instituto Nacional de Estadísticas (INE)"/>
    <s v="Evolución Mensual del Número de Viviendas Autorizadas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2"/>
    <x v="3"/>
    <s v="#1774B9"/>
  </r>
  <r>
    <s v="0040"/>
    <n v="140"/>
    <s v="Economía"/>
    <s v="Economía"/>
    <n v="13"/>
    <x v="8"/>
    <x v="1"/>
    <x v="1"/>
    <x v="13"/>
    <x v="2"/>
    <x v="10"/>
    <s v="Periodo 2014-2021 (mensual)"/>
    <s v="Número de Viviendas (unidades)"/>
    <s v="Instituto Nacional de Estadísticas (INE)"/>
    <s v="Evolución Mensual del Número de Viviendas Autorizadas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3"/>
    <x v="3"/>
    <s v="#1774B9"/>
  </r>
  <r>
    <s v="0041"/>
    <n v="140"/>
    <s v="Economía"/>
    <s v="Economía"/>
    <n v="14"/>
    <x v="8"/>
    <x v="1"/>
    <x v="1"/>
    <x v="14"/>
    <x v="2"/>
    <x v="10"/>
    <s v="Periodo 2014-2021 (mensual)"/>
    <s v="Número de Viviendas (unidades)"/>
    <s v="Instituto Nacional de Estadísticas (INE)"/>
    <s v="Evolución Mensual del Número de Viviendas Autorizadas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4"/>
    <x v="3"/>
    <s v="#1774B9"/>
  </r>
  <r>
    <s v="0042"/>
    <n v="140"/>
    <s v="Economía"/>
    <s v="Economía"/>
    <n v="15"/>
    <x v="8"/>
    <x v="1"/>
    <x v="1"/>
    <x v="15"/>
    <x v="2"/>
    <x v="10"/>
    <s v="Periodo 2014-2021 (mensual)"/>
    <s v="Número de Viviendas (unidades)"/>
    <s v="Instituto Nacional de Estadísticas (INE)"/>
    <s v="Evolución Mensual del Número de Viviendas Autorizadas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5"/>
    <x v="3"/>
    <s v="#1774B9"/>
  </r>
  <r>
    <s v="0043"/>
    <n v="140"/>
    <s v="Economía"/>
    <s v="Economía"/>
    <n v="16"/>
    <x v="8"/>
    <x v="1"/>
    <x v="1"/>
    <x v="16"/>
    <x v="2"/>
    <x v="10"/>
    <s v="Periodo 2014-2021 (mensual)"/>
    <s v="Número de Viviendas (unidades)"/>
    <s v="Instituto Nacional de Estadísticas (INE)"/>
    <s v="Evolución Mensual del Número de Viviendas Autorizadas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6"/>
    <x v="3"/>
    <s v="#1774B9"/>
  </r>
  <r>
    <s v="0044"/>
    <n v="140"/>
    <s v="Economía"/>
    <s v="Economía"/>
    <n v="0"/>
    <x v="9"/>
    <x v="1"/>
    <x v="0"/>
    <x v="0"/>
    <x v="0"/>
    <x v="11"/>
    <s v="Periodo 2014-2021 (mensual)"/>
    <s v="Superficie (m2)"/>
    <s v="Instituto Nacional de Estadísticas (INE)"/>
    <s v="Evolución de la Superficie de las solicitudes de edificación Habitacional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17072"/>
    <x v="3"/>
    <s v="#1774B9"/>
  </r>
  <r>
    <s v="0045"/>
    <n v="140"/>
    <s v="Economía"/>
    <s v="Economía"/>
    <n v="1"/>
    <x v="9"/>
    <x v="1"/>
    <x v="1"/>
    <x v="1"/>
    <x v="2"/>
    <x v="11"/>
    <s v="Periodo 2014-2021 (mensual)"/>
    <s v="Superficie (m2)"/>
    <s v="Instituto Nacional de Estadísticas (INE)"/>
    <s v="Evolución de la Superficie de las solicitudes de edificación Habitacional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
    <x v="3"/>
    <s v="#1774B9"/>
  </r>
  <r>
    <s v="0046"/>
    <n v="140"/>
    <s v="Economía"/>
    <s v="Economía"/>
    <n v="2"/>
    <x v="9"/>
    <x v="1"/>
    <x v="1"/>
    <x v="2"/>
    <x v="2"/>
    <x v="11"/>
    <s v="Periodo 2014-2021 (mensual)"/>
    <s v="Superficie (m2)"/>
    <s v="Instituto Nacional de Estadísticas (INE)"/>
    <s v="Evolución de la Superficie de las solicitudes de edificación Habitacional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2"/>
    <x v="3"/>
    <s v="#1774B9"/>
  </r>
  <r>
    <s v="0047"/>
    <n v="140"/>
    <s v="Economía"/>
    <s v="Economía"/>
    <n v="3"/>
    <x v="9"/>
    <x v="1"/>
    <x v="1"/>
    <x v="3"/>
    <x v="2"/>
    <x v="11"/>
    <s v="Periodo 2014-2021 (mensual)"/>
    <s v="Superficie (m2)"/>
    <s v="Instituto Nacional de Estadísticas (INE)"/>
    <s v="Evolución de la Superficie de las solicitudes de edificación Habitacional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3"/>
    <x v="3"/>
    <s v="#1774B9"/>
  </r>
  <r>
    <s v="0048"/>
    <n v="140"/>
    <s v="Economía"/>
    <s v="Economía"/>
    <n v="4"/>
    <x v="9"/>
    <x v="1"/>
    <x v="1"/>
    <x v="4"/>
    <x v="2"/>
    <x v="11"/>
    <s v="Periodo 2014-2021 (mensual)"/>
    <s v="Superficie (m2)"/>
    <s v="Instituto Nacional de Estadísticas (INE)"/>
    <s v="Evolución de la Superficie de las solicitudes de edificación Habitacional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4"/>
    <x v="3"/>
    <s v="#1774B9"/>
  </r>
  <r>
    <s v="0049"/>
    <n v="140"/>
    <s v="Economía"/>
    <s v="Economía"/>
    <n v="5"/>
    <x v="9"/>
    <x v="1"/>
    <x v="1"/>
    <x v="5"/>
    <x v="2"/>
    <x v="11"/>
    <s v="Periodo 2014-2021 (mensual)"/>
    <s v="Superficie (m2)"/>
    <s v="Instituto Nacional de Estadísticas (INE)"/>
    <s v="Evolución de la Superficie de las solicitudes de edificación Habitacional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5"/>
    <x v="3"/>
    <s v="#1774B9"/>
  </r>
  <r>
    <s v="0050"/>
    <n v="140"/>
    <s v="Economía"/>
    <s v="Economía"/>
    <n v="6"/>
    <x v="9"/>
    <x v="1"/>
    <x v="1"/>
    <x v="6"/>
    <x v="2"/>
    <x v="11"/>
    <s v="Periodo 2014-2021 (mensual)"/>
    <s v="Superficie (m2)"/>
    <s v="Instituto Nacional de Estadísticas (INE)"/>
    <s v="Evolución de la Superficie de las solicitudes de edificación Habitacional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6"/>
    <x v="3"/>
    <s v="#1774B9"/>
  </r>
  <r>
    <s v="0051"/>
    <n v="140"/>
    <s v="Economía"/>
    <s v="Economía"/>
    <n v="7"/>
    <x v="9"/>
    <x v="1"/>
    <x v="1"/>
    <x v="7"/>
    <x v="2"/>
    <x v="11"/>
    <s v="Periodo 2014-2021 (mensual)"/>
    <s v="Superficie (m2)"/>
    <s v="Instituto Nacional de Estadísticas (INE)"/>
    <s v="Evolución de la Superficie de las solicitudes de edificación Habitacional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7"/>
    <x v="3"/>
    <s v="#1774B9"/>
  </r>
  <r>
    <s v="0052"/>
    <n v="140"/>
    <s v="Economía"/>
    <s v="Economía"/>
    <n v="8"/>
    <x v="9"/>
    <x v="1"/>
    <x v="1"/>
    <x v="8"/>
    <x v="2"/>
    <x v="11"/>
    <s v="Periodo 2014-2021 (mensual)"/>
    <s v="Superficie (m2)"/>
    <s v="Instituto Nacional de Estadísticas (INE)"/>
    <s v="Evolución de la Superficie de las solicitudes de edificación Habitacional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8"/>
    <x v="3"/>
    <s v="#1774B9"/>
  </r>
  <r>
    <s v="0053"/>
    <n v="140"/>
    <s v="Economía"/>
    <s v="Economía"/>
    <n v="9"/>
    <x v="9"/>
    <x v="1"/>
    <x v="1"/>
    <x v="9"/>
    <x v="2"/>
    <x v="11"/>
    <s v="Periodo 2014-2021 (mensual)"/>
    <s v="Superficie (m2)"/>
    <s v="Instituto Nacional de Estadísticas (INE)"/>
    <s v="Evolución de la Superficie de las solicitudes de edificación Habitacional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9"/>
    <x v="0"/>
    <s v="#1774B9"/>
  </r>
  <r>
    <s v="0054"/>
    <n v="140"/>
    <s v="Economía"/>
    <s v="Economía"/>
    <n v="10"/>
    <x v="9"/>
    <x v="1"/>
    <x v="1"/>
    <x v="10"/>
    <x v="2"/>
    <x v="11"/>
    <s v="Periodo 2014-2021 (mensual)"/>
    <s v="Superficie (m2)"/>
    <s v="Instituto Nacional de Estadísticas (INE)"/>
    <s v="Evolución de la Superficie de las solicitudes de edificación Habitacional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0"/>
    <x v="1"/>
    <s v="#1774B9"/>
  </r>
  <r>
    <s v="0055"/>
    <n v="140"/>
    <s v="Economía"/>
    <s v="Economía"/>
    <n v="11"/>
    <x v="9"/>
    <x v="1"/>
    <x v="1"/>
    <x v="11"/>
    <x v="2"/>
    <x v="11"/>
    <s v="Periodo 2014-2021 (mensual)"/>
    <s v="Superficie (m2)"/>
    <s v="Instituto Nacional de Estadísticas (INE)"/>
    <s v="Evolución de la Superficie de las solicitudes de edificación Habitacional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1"/>
    <x v="2"/>
    <s v="#1774B9"/>
  </r>
  <r>
    <s v="0056"/>
    <n v="140"/>
    <s v="Economía"/>
    <s v="Economía"/>
    <n v="12"/>
    <x v="9"/>
    <x v="1"/>
    <x v="1"/>
    <x v="12"/>
    <x v="2"/>
    <x v="11"/>
    <s v="Periodo 2014-2021 (mensual)"/>
    <s v="Superficie (m2)"/>
    <s v="Instituto Nacional de Estadísticas (INE)"/>
    <s v="Evolución de la Superficie de las solicitudes de edificación Habitacional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2"/>
    <x v="3"/>
    <s v="#1774B9"/>
  </r>
  <r>
    <s v="0057"/>
    <n v="140"/>
    <s v="Economía"/>
    <s v="Economía"/>
    <n v="13"/>
    <x v="9"/>
    <x v="1"/>
    <x v="1"/>
    <x v="13"/>
    <x v="2"/>
    <x v="11"/>
    <s v="Periodo 2014-2021 (mensual)"/>
    <s v="Superficie (m2)"/>
    <s v="Instituto Nacional de Estadísticas (INE)"/>
    <s v="Evolución de la Superficie de las solicitudes de edificación Habitacional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3"/>
    <x v="3"/>
    <s v="#1774B9"/>
  </r>
  <r>
    <s v="0058"/>
    <n v="140"/>
    <s v="Economía"/>
    <s v="Economía"/>
    <n v="14"/>
    <x v="9"/>
    <x v="1"/>
    <x v="1"/>
    <x v="14"/>
    <x v="2"/>
    <x v="11"/>
    <s v="Periodo 2014-2021 (mensual)"/>
    <s v="Superficie (m2)"/>
    <s v="Instituto Nacional de Estadísticas (INE)"/>
    <s v="Evolución de la Superficie de las solicitudes de edificación Habitacional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4"/>
    <x v="3"/>
    <s v="#1774B9"/>
  </r>
  <r>
    <s v="0059"/>
    <n v="140"/>
    <s v="Economía"/>
    <s v="Economía"/>
    <n v="15"/>
    <x v="9"/>
    <x v="1"/>
    <x v="1"/>
    <x v="15"/>
    <x v="2"/>
    <x v="11"/>
    <s v="Periodo 2014-2021 (mensual)"/>
    <s v="Superficie (m2)"/>
    <s v="Instituto Nacional de Estadísticas (INE)"/>
    <s v="Evolución de la Superficie de las solicitudes de edificación Habitacional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5"/>
    <x v="3"/>
    <s v="#1774B9"/>
  </r>
  <r>
    <s v="0060"/>
    <n v="140"/>
    <s v="Economía"/>
    <s v="Economía"/>
    <n v="16"/>
    <x v="9"/>
    <x v="1"/>
    <x v="1"/>
    <x v="16"/>
    <x v="2"/>
    <x v="11"/>
    <s v="Periodo 2014-2021 (mensual)"/>
    <s v="Superficie (m2)"/>
    <s v="Instituto Nacional de Estadísticas (INE)"/>
    <s v="Evolución de la Superficie de las solicitudes de edificación Habitacional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6"/>
    <x v="3"/>
    <s v="#1774B9"/>
  </r>
  <r>
    <s v="0061"/>
    <n v="140"/>
    <s v="Economía"/>
    <s v="Economía"/>
    <n v="0"/>
    <x v="9"/>
    <x v="1"/>
    <x v="0"/>
    <x v="0"/>
    <x v="0"/>
    <x v="12"/>
    <s v="Periodo 2014-2021 (mensual)"/>
    <s v="Superficie (m2)"/>
    <s v="Instituto Nacional de Estadísticas (INE)"/>
    <s v="Evolución de la Superficie de las solicitudes de edificación Habitacional autorizada para construcción de Obras Nuev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2233"/>
    <x v="3"/>
    <s v="#1774B9"/>
  </r>
  <r>
    <s v="0062"/>
    <n v="140"/>
    <s v="Economía"/>
    <s v="Economía"/>
    <n v="1"/>
    <x v="9"/>
    <x v="1"/>
    <x v="1"/>
    <x v="1"/>
    <x v="2"/>
    <x v="12"/>
    <s v="Periodo 2014-2021 (mensual)"/>
    <s v="Superficie (m2)"/>
    <s v="Instituto Nacional de Estadísticas (INE)"/>
    <s v="Evolución de la Superficie de las solicitudes de edificación Habitacional autorizada para construcción de Obras Nueva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
    <x v="3"/>
    <s v="#1774B9"/>
  </r>
  <r>
    <s v="0063"/>
    <n v="140"/>
    <s v="Economía"/>
    <s v="Economía"/>
    <n v="2"/>
    <x v="9"/>
    <x v="1"/>
    <x v="1"/>
    <x v="2"/>
    <x v="2"/>
    <x v="12"/>
    <s v="Periodo 2014-2021 (mensual)"/>
    <s v="Superficie (m2)"/>
    <s v="Instituto Nacional de Estadísticas (INE)"/>
    <s v="Evolución de la Superficie de las solicitudes de edificación Habitacional autorizada para construcción de Obras Nueva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2"/>
    <x v="3"/>
    <s v="#1774B9"/>
  </r>
  <r>
    <s v="0064"/>
    <n v="140"/>
    <s v="Economía"/>
    <s v="Economía"/>
    <n v="3"/>
    <x v="9"/>
    <x v="1"/>
    <x v="1"/>
    <x v="3"/>
    <x v="2"/>
    <x v="12"/>
    <s v="Periodo 2014-2021 (mensual)"/>
    <s v="Superficie (m2)"/>
    <s v="Instituto Nacional de Estadísticas (INE)"/>
    <s v="Evolución de la Superficie de las solicitudes de edificación Habitacional autorizada para construcción de Obras Nueva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3"/>
    <x v="3"/>
    <s v="#1774B9"/>
  </r>
  <r>
    <s v="0065"/>
    <n v="140"/>
    <s v="Economía"/>
    <s v="Economía"/>
    <n v="4"/>
    <x v="9"/>
    <x v="1"/>
    <x v="1"/>
    <x v="4"/>
    <x v="2"/>
    <x v="12"/>
    <s v="Periodo 2014-2021 (mensual)"/>
    <s v="Superficie (m2)"/>
    <s v="Instituto Nacional de Estadísticas (INE)"/>
    <s v="Evolución de la Superficie de las solicitudes de edificación Habitacional autorizada para construcción de Obras Nueva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4"/>
    <x v="3"/>
    <s v="#1774B9"/>
  </r>
  <r>
    <s v="0066"/>
    <n v="140"/>
    <s v="Economía"/>
    <s v="Economía"/>
    <n v="5"/>
    <x v="9"/>
    <x v="1"/>
    <x v="1"/>
    <x v="5"/>
    <x v="2"/>
    <x v="12"/>
    <s v="Periodo 2014-2021 (mensual)"/>
    <s v="Superficie (m2)"/>
    <s v="Instituto Nacional de Estadísticas (INE)"/>
    <s v="Evolución de la Superficie de las solicitudes de edificación Habitacional autorizada para construcción de Obras Nuev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5"/>
    <x v="3"/>
    <s v="#1774B9"/>
  </r>
  <r>
    <s v="0067"/>
    <n v="140"/>
    <s v="Economía"/>
    <s v="Economía"/>
    <n v="6"/>
    <x v="9"/>
    <x v="1"/>
    <x v="1"/>
    <x v="6"/>
    <x v="2"/>
    <x v="12"/>
    <s v="Periodo 2014-2021 (mensual)"/>
    <s v="Superficie (m2)"/>
    <s v="Instituto Nacional de Estadísticas (INE)"/>
    <s v="Evolución de la Superficie de las solicitudes de edificación Habitacional autorizada para construcción de Obras Nuev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6"/>
    <x v="3"/>
    <s v="#1774B9"/>
  </r>
  <r>
    <s v="0068"/>
    <n v="140"/>
    <s v="Economía"/>
    <s v="Economía"/>
    <n v="7"/>
    <x v="9"/>
    <x v="1"/>
    <x v="1"/>
    <x v="7"/>
    <x v="2"/>
    <x v="12"/>
    <s v="Periodo 2014-2021 (mensual)"/>
    <s v="Superficie (m2)"/>
    <s v="Instituto Nacional de Estadísticas (INE)"/>
    <s v="Evolución de la Superficie de las solicitudes de edificación Habitacional autorizada para construcción de Obras Nueva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7"/>
    <x v="3"/>
    <s v="#1774B9"/>
  </r>
  <r>
    <s v="0069"/>
    <n v="140"/>
    <s v="Economía"/>
    <s v="Economía"/>
    <n v="8"/>
    <x v="9"/>
    <x v="1"/>
    <x v="1"/>
    <x v="8"/>
    <x v="2"/>
    <x v="12"/>
    <s v="Periodo 2014-2021 (mensual)"/>
    <s v="Superficie (m2)"/>
    <s v="Instituto Nacional de Estadísticas (INE)"/>
    <s v="Evolución de la Superficie de las solicitudes de edificación Habitacional autorizada para construcción de Obras Nuev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8"/>
    <x v="3"/>
    <s v="#1774B9"/>
  </r>
  <r>
    <s v="0070"/>
    <n v="140"/>
    <s v="Economía"/>
    <s v="Economía"/>
    <n v="9"/>
    <x v="9"/>
    <x v="1"/>
    <x v="1"/>
    <x v="9"/>
    <x v="2"/>
    <x v="12"/>
    <s v="Periodo 2014-2021 (mensual)"/>
    <s v="Superficie (m2)"/>
    <s v="Instituto Nacional de Estadísticas (INE)"/>
    <s v="Evolución de la Superficie de las solicitudes de edificación Habitacional autorizada para construcción de Obras Nueva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9"/>
    <x v="0"/>
    <s v="#1774B9"/>
  </r>
  <r>
    <s v="0071"/>
    <n v="140"/>
    <s v="Economía"/>
    <s v="Economía"/>
    <n v="10"/>
    <x v="9"/>
    <x v="1"/>
    <x v="1"/>
    <x v="10"/>
    <x v="2"/>
    <x v="12"/>
    <s v="Periodo 2014-2021 (mensual)"/>
    <s v="Superficie (m2)"/>
    <s v="Instituto Nacional de Estadísticas (INE)"/>
    <s v="Evolución de la Superficie de las solicitudes de edificación Habitacional autorizada para construcción de Obras Nueva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0"/>
    <x v="1"/>
    <s v="#1774B9"/>
  </r>
  <r>
    <s v="0072"/>
    <n v="140"/>
    <s v="Economía"/>
    <s v="Economía"/>
    <n v="11"/>
    <x v="9"/>
    <x v="1"/>
    <x v="1"/>
    <x v="11"/>
    <x v="2"/>
    <x v="12"/>
    <s v="Periodo 2014-2021 (mensual)"/>
    <s v="Superficie (m2)"/>
    <s v="Instituto Nacional de Estadísticas (INE)"/>
    <s v="Evolución de la Superficie de las solicitudes de edificación Habitacional autorizada para construcción de Obras Nueva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1"/>
    <x v="2"/>
    <s v="#1774B9"/>
  </r>
  <r>
    <s v="0073"/>
    <n v="140"/>
    <s v="Economía"/>
    <s v="Economía"/>
    <n v="12"/>
    <x v="9"/>
    <x v="1"/>
    <x v="1"/>
    <x v="12"/>
    <x v="2"/>
    <x v="12"/>
    <s v="Periodo 2014-2021 (mensual)"/>
    <s v="Superficie (m2)"/>
    <s v="Instituto Nacional de Estadísticas (INE)"/>
    <s v="Evolución de la Superficie de las solicitudes de edificación Habitacional autorizada para construcción de Obras Nueva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2"/>
    <x v="3"/>
    <s v="#1774B9"/>
  </r>
  <r>
    <s v="0074"/>
    <n v="140"/>
    <s v="Economía"/>
    <s v="Economía"/>
    <n v="13"/>
    <x v="9"/>
    <x v="1"/>
    <x v="1"/>
    <x v="13"/>
    <x v="2"/>
    <x v="12"/>
    <s v="Periodo 2014-2021 (mensual)"/>
    <s v="Superficie (m2)"/>
    <s v="Instituto Nacional de Estadísticas (INE)"/>
    <s v="Evolución de la Superficie de las solicitudes de edificación Habitacional autorizada para construcción de Obras Nueva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3"/>
    <x v="3"/>
    <s v="#1774B9"/>
  </r>
  <r>
    <s v="0075"/>
    <n v="140"/>
    <s v="Economía"/>
    <s v="Economía"/>
    <n v="14"/>
    <x v="9"/>
    <x v="1"/>
    <x v="1"/>
    <x v="14"/>
    <x v="2"/>
    <x v="12"/>
    <s v="Periodo 2014-2021 (mensual)"/>
    <s v="Superficie (m2)"/>
    <s v="Instituto Nacional de Estadísticas (INE)"/>
    <s v="Evolución de la Superficie de las solicitudes de edificación Habitacional autorizada para construcción de Obras Nuev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4"/>
    <x v="3"/>
    <s v="#1774B9"/>
  </r>
  <r>
    <s v="0076"/>
    <n v="140"/>
    <s v="Economía"/>
    <s v="Economía"/>
    <n v="15"/>
    <x v="9"/>
    <x v="1"/>
    <x v="1"/>
    <x v="15"/>
    <x v="2"/>
    <x v="12"/>
    <s v="Periodo 2014-2021 (mensual)"/>
    <s v="Superficie (m2)"/>
    <s v="Instituto Nacional de Estadísticas (INE)"/>
    <s v="Evolución de la Superficie de las solicitudes de edificación Habitacional autorizada para construcción de Obras Nueva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5"/>
    <x v="3"/>
    <s v="#1774B9"/>
  </r>
  <r>
    <s v="0077"/>
    <n v="140"/>
    <s v="Economía"/>
    <s v="Economía"/>
    <n v="16"/>
    <x v="9"/>
    <x v="1"/>
    <x v="1"/>
    <x v="16"/>
    <x v="2"/>
    <x v="12"/>
    <s v="Periodo 2014-2021 (mensual)"/>
    <s v="Superficie (m2)"/>
    <s v="Instituto Nacional de Estadísticas (INE)"/>
    <s v="Evolución de la Superficie de las solicitudes de edificación Habitacional autorizada para construcción de Obras Nueva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6"/>
    <x v="3"/>
    <s v="#1774B9"/>
  </r>
  <r>
    <s v="0078"/>
    <n v="140"/>
    <s v="Economía"/>
    <s v="Economía"/>
    <n v="0"/>
    <x v="9"/>
    <x v="1"/>
    <x v="0"/>
    <x v="0"/>
    <x v="0"/>
    <x v="13"/>
    <s v="Periodo 2014-2021 (mensual)"/>
    <s v="Superficie (m2)"/>
    <s v="Instituto Nacional de Estadísticas (INE)"/>
    <s v="Evolución de la Superficie de las solicitudes de edificación Habitacional autorizada para construcción de Ampliacio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2720"/>
    <x v="3"/>
    <s v="#1774B9"/>
  </r>
  <r>
    <s v="0079"/>
    <n v="140"/>
    <s v="Economía"/>
    <s v="Economía"/>
    <n v="1"/>
    <x v="9"/>
    <x v="1"/>
    <x v="1"/>
    <x v="1"/>
    <x v="2"/>
    <x v="13"/>
    <s v="Periodo 2014-2021 (mensual)"/>
    <s v="Superficie (m2)"/>
    <s v="Instituto Nacional de Estadísticas (INE)"/>
    <s v="Evolución de la Superficie de las solicitudes de edificación Habitacional autorizada para construcción de Ampliacion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
    <x v="3"/>
    <s v="#1774B9"/>
  </r>
  <r>
    <s v="0080"/>
    <n v="140"/>
    <s v="Economía"/>
    <s v="Economía"/>
    <n v="2"/>
    <x v="9"/>
    <x v="1"/>
    <x v="1"/>
    <x v="2"/>
    <x v="2"/>
    <x v="13"/>
    <s v="Periodo 2014-2021 (mensual)"/>
    <s v="Superficie (m2)"/>
    <s v="Instituto Nacional de Estadísticas (INE)"/>
    <s v="Evolución de la Superficie de las solicitudes de edificación Habitacional autorizada para construcción de Ampliacion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2"/>
    <x v="3"/>
    <s v="#1774B9"/>
  </r>
  <r>
    <s v="0081"/>
    <n v="140"/>
    <s v="Economía"/>
    <s v="Economía"/>
    <n v="3"/>
    <x v="9"/>
    <x v="1"/>
    <x v="1"/>
    <x v="3"/>
    <x v="2"/>
    <x v="13"/>
    <s v="Periodo 2014-2021 (mensual)"/>
    <s v="Superficie (m2)"/>
    <s v="Instituto Nacional de Estadísticas (INE)"/>
    <s v="Evolución de la Superficie de las solicitudes de edificación Habitacional autorizada para construcción de Ampliacion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3"/>
    <x v="3"/>
    <s v="#1774B9"/>
  </r>
  <r>
    <s v="0082"/>
    <n v="140"/>
    <s v="Economía"/>
    <s v="Economía"/>
    <n v="4"/>
    <x v="9"/>
    <x v="1"/>
    <x v="1"/>
    <x v="4"/>
    <x v="2"/>
    <x v="13"/>
    <s v="Periodo 2014-2021 (mensual)"/>
    <s v="Superficie (m2)"/>
    <s v="Instituto Nacional de Estadísticas (INE)"/>
    <s v="Evolución de la Superficie de las solicitudes de edificación Habitacional autorizada para construcción de Ampliacion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4"/>
    <x v="3"/>
    <s v="#1774B9"/>
  </r>
  <r>
    <s v="0083"/>
    <n v="140"/>
    <s v="Economía"/>
    <s v="Economía"/>
    <n v="5"/>
    <x v="9"/>
    <x v="1"/>
    <x v="1"/>
    <x v="5"/>
    <x v="2"/>
    <x v="13"/>
    <s v="Periodo 2014-2021 (mensual)"/>
    <s v="Superficie (m2)"/>
    <s v="Instituto Nacional de Estadísticas (INE)"/>
    <s v="Evolución de la Superficie de las solicitudes de edificación Habitacional autorizada para construcción de Ampliacion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5"/>
    <x v="3"/>
    <s v="#1774B9"/>
  </r>
  <r>
    <s v="0084"/>
    <n v="140"/>
    <s v="Economía"/>
    <s v="Economía"/>
    <n v="6"/>
    <x v="9"/>
    <x v="1"/>
    <x v="1"/>
    <x v="6"/>
    <x v="2"/>
    <x v="13"/>
    <s v="Periodo 2014-2021 (mensual)"/>
    <s v="Superficie (m2)"/>
    <s v="Instituto Nacional de Estadísticas (INE)"/>
    <s v="Evolución de la Superficie de las solicitudes de edificación Habitacional autorizada para construcción de Ampliacion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6"/>
    <x v="3"/>
    <s v="#1774B9"/>
  </r>
  <r>
    <s v="0085"/>
    <n v="140"/>
    <s v="Economía"/>
    <s v="Economía"/>
    <n v="7"/>
    <x v="9"/>
    <x v="1"/>
    <x v="1"/>
    <x v="7"/>
    <x v="2"/>
    <x v="13"/>
    <s v="Periodo 2014-2021 (mensual)"/>
    <s v="Superficie (m2)"/>
    <s v="Instituto Nacional de Estadísticas (INE)"/>
    <s v="Evolución de la Superficie de las solicitudes de edificación Habitacional autorizada para construcción de Ampliacion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7"/>
    <x v="3"/>
    <s v="#1774B9"/>
  </r>
  <r>
    <s v="0086"/>
    <n v="140"/>
    <s v="Economía"/>
    <s v="Economía"/>
    <n v="8"/>
    <x v="9"/>
    <x v="1"/>
    <x v="1"/>
    <x v="8"/>
    <x v="2"/>
    <x v="13"/>
    <s v="Periodo 2014-2021 (mensual)"/>
    <s v="Superficie (m2)"/>
    <s v="Instituto Nacional de Estadísticas (INE)"/>
    <s v="Evolución de la Superficie de las solicitudes de edificación Habitacional autorizada para construcción de Ampliacion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8"/>
    <x v="3"/>
    <s v="#1774B9"/>
  </r>
  <r>
    <s v="0087"/>
    <n v="140"/>
    <s v="Economía"/>
    <s v="Economía"/>
    <n v="9"/>
    <x v="9"/>
    <x v="1"/>
    <x v="1"/>
    <x v="9"/>
    <x v="2"/>
    <x v="13"/>
    <s v="Periodo 2014-2021 (mensual)"/>
    <s v="Superficie (m2)"/>
    <s v="Instituto Nacional de Estadísticas (INE)"/>
    <s v="Evolución de la Superficie de las solicitudes de edificación Habitacional autorizada para construcción de Ampliacion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9"/>
    <x v="0"/>
    <s v="#1774B9"/>
  </r>
  <r>
    <s v="0088"/>
    <n v="140"/>
    <s v="Economía"/>
    <s v="Economía"/>
    <n v="10"/>
    <x v="9"/>
    <x v="1"/>
    <x v="1"/>
    <x v="10"/>
    <x v="2"/>
    <x v="13"/>
    <s v="Periodo 2014-2021 (mensual)"/>
    <s v="Superficie (m2)"/>
    <s v="Instituto Nacional de Estadísticas (INE)"/>
    <s v="Evolución de la Superficie de las solicitudes de edificación Habitacional autorizada para construcción de Ampliacion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0"/>
    <x v="1"/>
    <s v="#1774B9"/>
  </r>
  <r>
    <s v="0089"/>
    <n v="140"/>
    <s v="Economía"/>
    <s v="Economía"/>
    <n v="11"/>
    <x v="9"/>
    <x v="1"/>
    <x v="1"/>
    <x v="11"/>
    <x v="2"/>
    <x v="13"/>
    <s v="Periodo 2014-2021 (mensual)"/>
    <s v="Superficie (m2)"/>
    <s v="Instituto Nacional de Estadísticas (INE)"/>
    <s v="Evolución de la Superficie de las solicitudes de edificación Habitacional autorizada para construcción de Ampliacion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1"/>
    <x v="2"/>
    <s v="#1774B9"/>
  </r>
  <r>
    <s v="0090"/>
    <n v="140"/>
    <s v="Economía"/>
    <s v="Economía"/>
    <n v="12"/>
    <x v="9"/>
    <x v="1"/>
    <x v="1"/>
    <x v="12"/>
    <x v="2"/>
    <x v="13"/>
    <s v="Periodo 2014-2021 (mensual)"/>
    <s v="Superficie (m2)"/>
    <s v="Instituto Nacional de Estadísticas (INE)"/>
    <s v="Evolución de la Superficie de las solicitudes de edificación Habitacional autorizada para construcción de Ampliacion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2"/>
    <x v="3"/>
    <s v="#1774B9"/>
  </r>
  <r>
    <s v="0091"/>
    <n v="140"/>
    <s v="Economía"/>
    <s v="Economía"/>
    <n v="13"/>
    <x v="9"/>
    <x v="1"/>
    <x v="1"/>
    <x v="13"/>
    <x v="2"/>
    <x v="13"/>
    <s v="Periodo 2014-2021 (mensual)"/>
    <s v="Superficie (m2)"/>
    <s v="Instituto Nacional de Estadísticas (INE)"/>
    <s v="Evolución de la Superficie de las solicitudes de edificación Habitacional autorizada para construcción de Ampliacion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3"/>
    <x v="3"/>
    <s v="#1774B9"/>
  </r>
  <r>
    <s v="0092"/>
    <n v="140"/>
    <s v="Economía"/>
    <s v="Economía"/>
    <n v="14"/>
    <x v="9"/>
    <x v="1"/>
    <x v="1"/>
    <x v="14"/>
    <x v="2"/>
    <x v="13"/>
    <s v="Periodo 2014-2021 (mensual)"/>
    <s v="Superficie (m2)"/>
    <s v="Instituto Nacional de Estadísticas (INE)"/>
    <s v="Evolución de la Superficie de las solicitudes de edificación Habitacional autorizada para construcción de Ampliacion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4"/>
    <x v="3"/>
    <s v="#1774B9"/>
  </r>
  <r>
    <s v="0093"/>
    <n v="140"/>
    <s v="Economía"/>
    <s v="Economía"/>
    <n v="15"/>
    <x v="9"/>
    <x v="1"/>
    <x v="1"/>
    <x v="15"/>
    <x v="2"/>
    <x v="13"/>
    <s v="Periodo 2014-2021 (mensual)"/>
    <s v="Superficie (m2)"/>
    <s v="Instituto Nacional de Estadísticas (INE)"/>
    <s v="Evolución de la Superficie de las solicitudes de edificación Habitacional autorizada para construcción de Ampliacion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5"/>
    <x v="3"/>
    <s v="#1774B9"/>
  </r>
  <r>
    <s v="0094"/>
    <n v="140"/>
    <s v="Economía"/>
    <s v="Economía"/>
    <n v="16"/>
    <x v="9"/>
    <x v="1"/>
    <x v="1"/>
    <x v="16"/>
    <x v="2"/>
    <x v="13"/>
    <s v="Periodo 2014-2021 (mensual)"/>
    <s v="Superficie (m2)"/>
    <s v="Instituto Nacional de Estadísticas (INE)"/>
    <s v="Evolución de la Superficie de las solicitudes de edificación Habitacional autorizada para construcción de Ampliacion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6"/>
    <x v="3"/>
    <s v="#1774B9"/>
  </r>
  <r>
    <s v="0095"/>
    <n v="140"/>
    <s v="Economía"/>
    <s v="Economía"/>
    <n v="0"/>
    <x v="10"/>
    <x v="1"/>
    <x v="0"/>
    <x v="0"/>
    <x v="0"/>
    <x v="14"/>
    <s v="Periodo 2014-2021 (mensual)"/>
    <s v="Superficie (m2)"/>
    <s v="Instituto Nacional de Estadísticas (INE)"/>
    <s v="Evolución de la Superficie de las solicitudes de edificación No Habitacional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3225"/>
    <x v="3"/>
    <s v="#1774B9"/>
  </r>
  <r>
    <s v="0096"/>
    <n v="140"/>
    <s v="Economía"/>
    <s v="Economía"/>
    <n v="1"/>
    <x v="10"/>
    <x v="1"/>
    <x v="1"/>
    <x v="1"/>
    <x v="2"/>
    <x v="14"/>
    <s v="Periodo 2014-2021 (mensual)"/>
    <s v="Superficie (m2)"/>
    <s v="Instituto Nacional de Estadísticas (INE)"/>
    <s v="Evolución de la Superficie de las solicitudes de edificación No Habitacional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
    <x v="3"/>
    <s v="#1774B9"/>
  </r>
  <r>
    <s v="0097"/>
    <n v="140"/>
    <s v="Economía"/>
    <s v="Economía"/>
    <n v="2"/>
    <x v="10"/>
    <x v="1"/>
    <x v="1"/>
    <x v="2"/>
    <x v="2"/>
    <x v="14"/>
    <s v="Periodo 2014-2021 (mensual)"/>
    <s v="Superficie (m2)"/>
    <s v="Instituto Nacional de Estadísticas (INE)"/>
    <s v="Evolución de la Superficie de las solicitudes de edificación No Habitacional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2"/>
    <x v="3"/>
    <s v="#1774B9"/>
  </r>
  <r>
    <s v="0098"/>
    <n v="140"/>
    <s v="Economía"/>
    <s v="Economía"/>
    <n v="3"/>
    <x v="10"/>
    <x v="1"/>
    <x v="1"/>
    <x v="3"/>
    <x v="2"/>
    <x v="14"/>
    <s v="Periodo 2014-2021 (mensual)"/>
    <s v="Superficie (m2)"/>
    <s v="Instituto Nacional de Estadísticas (INE)"/>
    <s v="Evolución de la Superficie de las solicitudes de edificación No Habitacional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3"/>
    <x v="3"/>
    <s v="#1774B9"/>
  </r>
  <r>
    <s v="0099"/>
    <n v="140"/>
    <s v="Economía"/>
    <s v="Economía"/>
    <n v="4"/>
    <x v="10"/>
    <x v="1"/>
    <x v="1"/>
    <x v="4"/>
    <x v="2"/>
    <x v="14"/>
    <s v="Periodo 2014-2021 (mensual)"/>
    <s v="Superficie (m2)"/>
    <s v="Instituto Nacional de Estadísticas (INE)"/>
    <s v="Evolución de la Superficie de las solicitudes de edificación No Habitacional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4"/>
    <x v="3"/>
    <s v="#1774B9"/>
  </r>
  <r>
    <s v="0100"/>
    <n v="140"/>
    <s v="Economía"/>
    <s v="Economía"/>
    <n v="5"/>
    <x v="10"/>
    <x v="1"/>
    <x v="1"/>
    <x v="5"/>
    <x v="2"/>
    <x v="14"/>
    <s v="Periodo 2014-2021 (mensual)"/>
    <s v="Superficie (m2)"/>
    <s v="Instituto Nacional de Estadísticas (INE)"/>
    <s v="Evolución de la Superficie de las solicitudes de edificación No Habitacional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5"/>
    <x v="3"/>
    <s v="#1774B9"/>
  </r>
  <r>
    <s v="0101"/>
    <n v="140"/>
    <s v="Economía"/>
    <s v="Economía"/>
    <n v="6"/>
    <x v="10"/>
    <x v="1"/>
    <x v="1"/>
    <x v="6"/>
    <x v="2"/>
    <x v="14"/>
    <s v="Periodo 2014-2021 (mensual)"/>
    <s v="Superficie (m2)"/>
    <s v="Instituto Nacional de Estadísticas (INE)"/>
    <s v="Evolución de la Superficie de las solicitudes de edificación No Habitacional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6"/>
    <x v="3"/>
    <s v="#1774B9"/>
  </r>
  <r>
    <s v="0102"/>
    <n v="140"/>
    <s v="Economía"/>
    <s v="Economía"/>
    <n v="7"/>
    <x v="10"/>
    <x v="1"/>
    <x v="1"/>
    <x v="7"/>
    <x v="2"/>
    <x v="14"/>
    <s v="Periodo 2014-2021 (mensual)"/>
    <s v="Superficie (m2)"/>
    <s v="Instituto Nacional de Estadísticas (INE)"/>
    <s v="Evolución de la Superficie de las solicitudes de edificación No Habitacional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7"/>
    <x v="3"/>
    <s v="#1774B9"/>
  </r>
  <r>
    <s v="0103"/>
    <n v="140"/>
    <s v="Economía"/>
    <s v="Economía"/>
    <n v="8"/>
    <x v="10"/>
    <x v="1"/>
    <x v="1"/>
    <x v="8"/>
    <x v="2"/>
    <x v="14"/>
    <s v="Periodo 2014-2021 (mensual)"/>
    <s v="Superficie (m2)"/>
    <s v="Instituto Nacional de Estadísticas (INE)"/>
    <s v="Evolución de la Superficie de las solicitudes de edificación No Habitacional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8"/>
    <x v="3"/>
    <s v="#1774B9"/>
  </r>
  <r>
    <s v="0104"/>
    <n v="140"/>
    <s v="Economía"/>
    <s v="Economía"/>
    <n v="9"/>
    <x v="10"/>
    <x v="1"/>
    <x v="1"/>
    <x v="9"/>
    <x v="2"/>
    <x v="14"/>
    <s v="Periodo 2014-2021 (mensual)"/>
    <s v="Superficie (m2)"/>
    <s v="Instituto Nacional de Estadísticas (INE)"/>
    <s v="Evolución de la Superficie de las solicitudes de edificación No Habitacional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9"/>
    <x v="0"/>
    <s v="#1774B9"/>
  </r>
  <r>
    <s v="0105"/>
    <n v="140"/>
    <s v="Economía"/>
    <s v="Economía"/>
    <n v="10"/>
    <x v="10"/>
    <x v="1"/>
    <x v="1"/>
    <x v="10"/>
    <x v="2"/>
    <x v="14"/>
    <s v="Periodo 2014-2021 (mensual)"/>
    <s v="Superficie (m2)"/>
    <s v="Instituto Nacional de Estadísticas (INE)"/>
    <s v="Evolución de la Superficie de las solicitudes de edificación No Habitacional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0"/>
    <x v="1"/>
    <s v="#1774B9"/>
  </r>
  <r>
    <s v="0106"/>
    <n v="140"/>
    <s v="Economía"/>
    <s v="Economía"/>
    <n v="11"/>
    <x v="10"/>
    <x v="1"/>
    <x v="1"/>
    <x v="11"/>
    <x v="2"/>
    <x v="14"/>
    <s v="Periodo 2014-2021 (mensual)"/>
    <s v="Superficie (m2)"/>
    <s v="Instituto Nacional de Estadísticas (INE)"/>
    <s v="Evolución de la Superficie de las solicitudes de edificación No Habitacional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1"/>
    <x v="2"/>
    <s v="#1774B9"/>
  </r>
  <r>
    <s v="0107"/>
    <n v="140"/>
    <s v="Economía"/>
    <s v="Economía"/>
    <n v="12"/>
    <x v="10"/>
    <x v="1"/>
    <x v="1"/>
    <x v="12"/>
    <x v="2"/>
    <x v="14"/>
    <s v="Periodo 2014-2021 (mensual)"/>
    <s v="Superficie (m2)"/>
    <s v="Instituto Nacional de Estadísticas (INE)"/>
    <s v="Evolución de la Superficie de las solicitudes de edificación No Habitacional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2"/>
    <x v="3"/>
    <s v="#1774B9"/>
  </r>
  <r>
    <s v="0108"/>
    <n v="140"/>
    <s v="Economía"/>
    <s v="Economía"/>
    <n v="13"/>
    <x v="10"/>
    <x v="1"/>
    <x v="1"/>
    <x v="13"/>
    <x v="2"/>
    <x v="14"/>
    <s v="Periodo 2014-2021 (mensual)"/>
    <s v="Superficie (m2)"/>
    <s v="Instituto Nacional de Estadísticas (INE)"/>
    <s v="Evolución de la Superficie de las solicitudes de edificación No Habitacional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3"/>
    <x v="3"/>
    <s v="#1774B9"/>
  </r>
  <r>
    <s v="0109"/>
    <n v="140"/>
    <s v="Economía"/>
    <s v="Economía"/>
    <n v="14"/>
    <x v="10"/>
    <x v="1"/>
    <x v="1"/>
    <x v="14"/>
    <x v="2"/>
    <x v="14"/>
    <s v="Periodo 2014-2021 (mensual)"/>
    <s v="Superficie (m2)"/>
    <s v="Instituto Nacional de Estadísticas (INE)"/>
    <s v="Evolución de la Superficie de las solicitudes de edificación No Habitacional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4"/>
    <x v="3"/>
    <s v="#1774B9"/>
  </r>
  <r>
    <s v="0110"/>
    <n v="140"/>
    <s v="Economía"/>
    <s v="Economía"/>
    <n v="15"/>
    <x v="10"/>
    <x v="1"/>
    <x v="1"/>
    <x v="15"/>
    <x v="2"/>
    <x v="14"/>
    <s v="Periodo 2014-2021 (mensual)"/>
    <s v="Superficie (m2)"/>
    <s v="Instituto Nacional de Estadísticas (INE)"/>
    <s v="Evolución de la Superficie de las solicitudes de edificación No Habitacional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5"/>
    <x v="3"/>
    <s v="#1774B9"/>
  </r>
  <r>
    <s v="0111"/>
    <n v="140"/>
    <s v="Economía"/>
    <s v="Economía"/>
    <n v="16"/>
    <x v="10"/>
    <x v="1"/>
    <x v="1"/>
    <x v="16"/>
    <x v="2"/>
    <x v="14"/>
    <s v="Periodo 2014-2021 (mensual)"/>
    <s v="Superficie (m2)"/>
    <s v="Instituto Nacional de Estadísticas (INE)"/>
    <s v="Evolución de la Superficie de las solicitudes de edificación No Habitacional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6"/>
    <x v="3"/>
    <s v="#1774B9"/>
  </r>
  <r>
    <s v="0112"/>
    <n v="140"/>
    <s v="Economía"/>
    <s v="Economía"/>
    <n v="0"/>
    <x v="10"/>
    <x v="1"/>
    <x v="0"/>
    <x v="0"/>
    <x v="0"/>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3628"/>
    <x v="3"/>
    <s v="#1774B9"/>
  </r>
  <r>
    <s v="0113"/>
    <n v="140"/>
    <s v="Economía"/>
    <s v="Economía"/>
    <n v="1"/>
    <x v="10"/>
    <x v="1"/>
    <x v="1"/>
    <x v="1"/>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
    <x v="3"/>
    <s v="#1774B9"/>
  </r>
  <r>
    <s v="0114"/>
    <n v="140"/>
    <s v="Economía"/>
    <s v="Economía"/>
    <n v="2"/>
    <x v="10"/>
    <x v="1"/>
    <x v="1"/>
    <x v="2"/>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2"/>
    <x v="3"/>
    <s v="#1774B9"/>
  </r>
  <r>
    <s v="0115"/>
    <n v="140"/>
    <s v="Economía"/>
    <s v="Economía"/>
    <n v="3"/>
    <x v="10"/>
    <x v="1"/>
    <x v="1"/>
    <x v="3"/>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3"/>
    <x v="3"/>
    <s v="#1774B9"/>
  </r>
  <r>
    <s v="0116"/>
    <n v="140"/>
    <s v="Economía"/>
    <s v="Economía"/>
    <n v="4"/>
    <x v="10"/>
    <x v="1"/>
    <x v="1"/>
    <x v="4"/>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4"/>
    <x v="3"/>
    <s v="#1774B9"/>
  </r>
  <r>
    <s v="0117"/>
    <n v="140"/>
    <s v="Economía"/>
    <s v="Economía"/>
    <n v="5"/>
    <x v="10"/>
    <x v="1"/>
    <x v="1"/>
    <x v="5"/>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5"/>
    <x v="3"/>
    <s v="#1774B9"/>
  </r>
  <r>
    <s v="0118"/>
    <n v="140"/>
    <s v="Economía"/>
    <s v="Economía"/>
    <n v="6"/>
    <x v="10"/>
    <x v="1"/>
    <x v="1"/>
    <x v="6"/>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6"/>
    <x v="3"/>
    <s v="#1774B9"/>
  </r>
  <r>
    <s v="0119"/>
    <n v="140"/>
    <s v="Economía"/>
    <s v="Economía"/>
    <n v="7"/>
    <x v="10"/>
    <x v="1"/>
    <x v="1"/>
    <x v="7"/>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7"/>
    <x v="3"/>
    <s v="#1774B9"/>
  </r>
  <r>
    <s v="0120"/>
    <n v="140"/>
    <s v="Economía"/>
    <s v="Economía"/>
    <n v="8"/>
    <x v="10"/>
    <x v="1"/>
    <x v="1"/>
    <x v="8"/>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8"/>
    <x v="3"/>
    <s v="#1774B9"/>
  </r>
  <r>
    <s v="0121"/>
    <n v="140"/>
    <s v="Economía"/>
    <s v="Economía"/>
    <n v="9"/>
    <x v="10"/>
    <x v="1"/>
    <x v="1"/>
    <x v="9"/>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9"/>
    <x v="0"/>
    <s v="#1774B9"/>
  </r>
  <r>
    <s v="0122"/>
    <n v="140"/>
    <s v="Economía"/>
    <s v="Economía"/>
    <n v="10"/>
    <x v="10"/>
    <x v="1"/>
    <x v="1"/>
    <x v="10"/>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0"/>
    <x v="1"/>
    <s v="#1774B9"/>
  </r>
  <r>
    <s v="0123"/>
    <n v="140"/>
    <s v="Economía"/>
    <s v="Economía"/>
    <n v="11"/>
    <x v="10"/>
    <x v="1"/>
    <x v="1"/>
    <x v="11"/>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1"/>
    <x v="2"/>
    <s v="#1774B9"/>
  </r>
  <r>
    <s v="0124"/>
    <n v="140"/>
    <s v="Economía"/>
    <s v="Economía"/>
    <n v="12"/>
    <x v="10"/>
    <x v="1"/>
    <x v="1"/>
    <x v="12"/>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2"/>
    <x v="3"/>
    <s v="#1774B9"/>
  </r>
  <r>
    <s v="0125"/>
    <n v="140"/>
    <s v="Economía"/>
    <s v="Economía"/>
    <n v="13"/>
    <x v="10"/>
    <x v="1"/>
    <x v="1"/>
    <x v="13"/>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3"/>
    <x v="3"/>
    <s v="#1774B9"/>
  </r>
  <r>
    <s v="0126"/>
    <n v="140"/>
    <s v="Economía"/>
    <s v="Economía"/>
    <n v="14"/>
    <x v="10"/>
    <x v="1"/>
    <x v="1"/>
    <x v="14"/>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4"/>
    <x v="3"/>
    <s v="#1774B9"/>
  </r>
  <r>
    <s v="0127"/>
    <n v="140"/>
    <s v="Economía"/>
    <s v="Economía"/>
    <n v="15"/>
    <x v="10"/>
    <x v="1"/>
    <x v="1"/>
    <x v="15"/>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5"/>
    <x v="3"/>
    <s v="#1774B9"/>
  </r>
  <r>
    <s v="0128"/>
    <n v="140"/>
    <s v="Economía"/>
    <s v="Economía"/>
    <n v="16"/>
    <x v="10"/>
    <x v="1"/>
    <x v="1"/>
    <x v="16"/>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6"/>
    <x v="3"/>
    <s v="#1774B9"/>
  </r>
  <r>
    <s v="0129"/>
    <n v="140"/>
    <s v="Economía"/>
    <s v="Economía"/>
    <n v="0"/>
    <x v="10"/>
    <x v="1"/>
    <x v="0"/>
    <x v="0"/>
    <x v="0"/>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055"/>
    <x v="3"/>
    <s v="#1774B9"/>
  </r>
  <r>
    <s v="0130"/>
    <n v="140"/>
    <s v="Economía"/>
    <s v="Economía"/>
    <n v="1"/>
    <x v="10"/>
    <x v="1"/>
    <x v="1"/>
    <x v="1"/>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
    <x v="3"/>
    <s v="#1774B9"/>
  </r>
  <r>
    <s v="0131"/>
    <n v="140"/>
    <s v="Economía"/>
    <s v="Economía"/>
    <n v="2"/>
    <x v="10"/>
    <x v="1"/>
    <x v="1"/>
    <x v="2"/>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2"/>
    <x v="3"/>
    <s v="#1774B9"/>
  </r>
  <r>
    <s v="0132"/>
    <n v="140"/>
    <s v="Economía"/>
    <s v="Economía"/>
    <n v="3"/>
    <x v="10"/>
    <x v="1"/>
    <x v="1"/>
    <x v="3"/>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3"/>
    <x v="3"/>
    <s v="#1774B9"/>
  </r>
  <r>
    <s v="0133"/>
    <n v="140"/>
    <s v="Economía"/>
    <s v="Economía"/>
    <n v="4"/>
    <x v="10"/>
    <x v="1"/>
    <x v="1"/>
    <x v="4"/>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4"/>
    <x v="3"/>
    <s v="#1774B9"/>
  </r>
  <r>
    <s v="0134"/>
    <n v="140"/>
    <s v="Economía"/>
    <s v="Economía"/>
    <n v="5"/>
    <x v="10"/>
    <x v="1"/>
    <x v="1"/>
    <x v="5"/>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5"/>
    <x v="3"/>
    <s v="#1774B9"/>
  </r>
  <r>
    <s v="0135"/>
    <n v="140"/>
    <s v="Economía"/>
    <s v="Economía"/>
    <n v="6"/>
    <x v="10"/>
    <x v="1"/>
    <x v="1"/>
    <x v="6"/>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6"/>
    <x v="3"/>
    <s v="#1774B9"/>
  </r>
  <r>
    <s v="0136"/>
    <n v="140"/>
    <s v="Economía"/>
    <s v="Economía"/>
    <n v="7"/>
    <x v="10"/>
    <x v="1"/>
    <x v="1"/>
    <x v="7"/>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7"/>
    <x v="3"/>
    <s v="#1774B9"/>
  </r>
  <r>
    <s v="0137"/>
    <n v="140"/>
    <s v="Economía"/>
    <s v="Economía"/>
    <n v="8"/>
    <x v="10"/>
    <x v="1"/>
    <x v="1"/>
    <x v="8"/>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8"/>
    <x v="3"/>
    <s v="#1774B9"/>
  </r>
  <r>
    <s v="0138"/>
    <n v="140"/>
    <s v="Economía"/>
    <s v="Economía"/>
    <n v="9"/>
    <x v="10"/>
    <x v="1"/>
    <x v="1"/>
    <x v="9"/>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9"/>
    <x v="0"/>
    <s v="#1774B9"/>
  </r>
  <r>
    <s v="0139"/>
    <n v="140"/>
    <s v="Economía"/>
    <s v="Economía"/>
    <n v="10"/>
    <x v="10"/>
    <x v="1"/>
    <x v="1"/>
    <x v="10"/>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0"/>
    <x v="1"/>
    <s v="#1774B9"/>
  </r>
  <r>
    <s v="0140"/>
    <n v="140"/>
    <s v="Economía"/>
    <s v="Economía"/>
    <n v="11"/>
    <x v="10"/>
    <x v="1"/>
    <x v="1"/>
    <x v="11"/>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1"/>
    <x v="2"/>
    <s v="#1774B9"/>
  </r>
  <r>
    <s v="0141"/>
    <n v="140"/>
    <s v="Economía"/>
    <s v="Economía"/>
    <n v="12"/>
    <x v="10"/>
    <x v="1"/>
    <x v="1"/>
    <x v="12"/>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2"/>
    <x v="3"/>
    <s v="#1774B9"/>
  </r>
  <r>
    <s v="0142"/>
    <n v="140"/>
    <s v="Economía"/>
    <s v="Economía"/>
    <n v="13"/>
    <x v="10"/>
    <x v="1"/>
    <x v="1"/>
    <x v="13"/>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3"/>
    <x v="3"/>
    <s v="#1774B9"/>
  </r>
  <r>
    <s v="0143"/>
    <n v="140"/>
    <s v="Economía"/>
    <s v="Economía"/>
    <n v="14"/>
    <x v="10"/>
    <x v="1"/>
    <x v="1"/>
    <x v="14"/>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4"/>
    <x v="3"/>
    <s v="#1774B9"/>
  </r>
  <r>
    <s v="0144"/>
    <n v="140"/>
    <s v="Economía"/>
    <s v="Economía"/>
    <n v="15"/>
    <x v="10"/>
    <x v="1"/>
    <x v="1"/>
    <x v="15"/>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5"/>
    <x v="3"/>
    <s v="#1774B9"/>
  </r>
  <r>
    <s v="0145"/>
    <n v="140"/>
    <s v="Economía"/>
    <s v="Economía"/>
    <n v="16"/>
    <x v="10"/>
    <x v="1"/>
    <x v="1"/>
    <x v="16"/>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6"/>
    <x v="3"/>
    <s v="#1774B9"/>
  </r>
  <r>
    <s v="0146"/>
    <n v="140"/>
    <s v="Economía"/>
    <s v="Economía"/>
    <n v="0"/>
    <x v="10"/>
    <x v="1"/>
    <x v="0"/>
    <x v="0"/>
    <x v="0"/>
    <x v="17"/>
    <s v="Periodo 2014-2021 (mensual)"/>
    <s v="Superficie (m2)"/>
    <s v="Instituto Nacional de Estadísticas (INE)"/>
    <s v="Evolución de la Superficie de las solicitudes de edificación No Habitacional autorizada para construcción de Obras Nueva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493"/>
    <x v="3"/>
    <s v="#1774B9"/>
  </r>
  <r>
    <s v="0147"/>
    <n v="140"/>
    <s v="Economía"/>
    <s v="Economía"/>
    <n v="1"/>
    <x v="10"/>
    <x v="1"/>
    <x v="1"/>
    <x v="1"/>
    <x v="2"/>
    <x v="17"/>
    <s v="Periodo 2014-2021 (mensual)"/>
    <s v="Superficie (m2)"/>
    <s v="Instituto Nacional de Estadísticas (INE)"/>
    <s v="Evolución de la Superficie de las solicitudes de edificación No Habitacional autorizada para construcción de  Obras Nueva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
    <x v="3"/>
    <s v="#1774B9"/>
  </r>
  <r>
    <s v="0148"/>
    <n v="140"/>
    <s v="Economía"/>
    <s v="Economía"/>
    <n v="2"/>
    <x v="10"/>
    <x v="1"/>
    <x v="1"/>
    <x v="2"/>
    <x v="2"/>
    <x v="17"/>
    <s v="Periodo 2014-2021 (mensual)"/>
    <s v="Superficie (m2)"/>
    <s v="Instituto Nacional de Estadísticas (INE)"/>
    <s v="Evolución de la Superficie de las solicitudes de edificación No Habitacional autorizada para construcción de  Obras Nueva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2"/>
    <x v="3"/>
    <s v="#1774B9"/>
  </r>
  <r>
    <s v="0149"/>
    <n v="140"/>
    <s v="Economía"/>
    <s v="Economía"/>
    <n v="3"/>
    <x v="10"/>
    <x v="1"/>
    <x v="1"/>
    <x v="3"/>
    <x v="2"/>
    <x v="17"/>
    <s v="Periodo 2014-2021 (mensual)"/>
    <s v="Superficie (m2)"/>
    <s v="Instituto Nacional de Estadísticas (INE)"/>
    <s v="Evolución de la Superficie de las solicitudes de edificación No Habitacional autorizada para construcción de  Obras Nueva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3"/>
    <x v="3"/>
    <s v="#1774B9"/>
  </r>
  <r>
    <s v="0150"/>
    <n v="140"/>
    <s v="Economía"/>
    <s v="Economía"/>
    <n v="4"/>
    <x v="10"/>
    <x v="1"/>
    <x v="1"/>
    <x v="4"/>
    <x v="2"/>
    <x v="17"/>
    <s v="Periodo 2014-2021 (mensual)"/>
    <s v="Superficie (m2)"/>
    <s v="Instituto Nacional de Estadísticas (INE)"/>
    <s v="Evolución de la Superficie de las solicitudes de edificación No Habitacional autorizada para construcción de  Obras Nueva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4"/>
    <x v="3"/>
    <s v="#1774B9"/>
  </r>
  <r>
    <s v="0151"/>
    <n v="140"/>
    <s v="Economía"/>
    <s v="Economía"/>
    <n v="5"/>
    <x v="10"/>
    <x v="1"/>
    <x v="1"/>
    <x v="5"/>
    <x v="2"/>
    <x v="17"/>
    <s v="Periodo 2014-2021 (mensual)"/>
    <s v="Superficie (m2)"/>
    <s v="Instituto Nacional de Estadísticas (INE)"/>
    <s v="Evolución de la Superficie de las solicitudes de edificación No Habitacional autorizada para construcción de  Obras Nueva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5"/>
    <x v="3"/>
    <s v="#1774B9"/>
  </r>
  <r>
    <s v="0152"/>
    <n v="140"/>
    <s v="Economía"/>
    <s v="Economía"/>
    <n v="6"/>
    <x v="10"/>
    <x v="1"/>
    <x v="1"/>
    <x v="6"/>
    <x v="2"/>
    <x v="17"/>
    <s v="Periodo 2014-2021 (mensual)"/>
    <s v="Superficie (m2)"/>
    <s v="Instituto Nacional de Estadísticas (INE)"/>
    <s v="Evolución de la Superficie de las solicitudes de edificación No Habitacional autorizada para construcción de  Obras Nueva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6"/>
    <x v="3"/>
    <s v="#1774B9"/>
  </r>
  <r>
    <s v="0153"/>
    <n v="140"/>
    <s v="Economía"/>
    <s v="Economía"/>
    <n v="7"/>
    <x v="10"/>
    <x v="1"/>
    <x v="1"/>
    <x v="7"/>
    <x v="2"/>
    <x v="17"/>
    <s v="Periodo 2014-2021 (mensual)"/>
    <s v="Superficie (m2)"/>
    <s v="Instituto Nacional de Estadísticas (INE)"/>
    <s v="Evolución de la Superficie de las solicitudes de edificación No Habitacional autorizada para construcción de  Obras Nueva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7"/>
    <x v="3"/>
    <s v="#1774B9"/>
  </r>
  <r>
    <s v="0154"/>
    <n v="140"/>
    <s v="Economía"/>
    <s v="Economía"/>
    <n v="8"/>
    <x v="10"/>
    <x v="1"/>
    <x v="1"/>
    <x v="8"/>
    <x v="2"/>
    <x v="17"/>
    <s v="Periodo 2014-2021 (mensual)"/>
    <s v="Superficie (m2)"/>
    <s v="Instituto Nacional de Estadísticas (INE)"/>
    <s v="Evolución de la Superficie de las solicitudes de edificación No Habitacional autorizada para construcción de  Obras Nueva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8"/>
    <x v="3"/>
    <s v="#1774B9"/>
  </r>
  <r>
    <s v="0155"/>
    <n v="140"/>
    <s v="Economía"/>
    <s v="Economía"/>
    <n v="9"/>
    <x v="10"/>
    <x v="1"/>
    <x v="1"/>
    <x v="9"/>
    <x v="2"/>
    <x v="17"/>
    <s v="Periodo 2014-2021 (mensual)"/>
    <s v="Superficie (m2)"/>
    <s v="Instituto Nacional de Estadísticas (INE)"/>
    <s v="Evolución de la Superficie de las solicitudes de edificación No Habitacional autorizada para construcción de  Obras Nueva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9"/>
    <x v="0"/>
    <s v="#1774B9"/>
  </r>
  <r>
    <s v="0156"/>
    <n v="140"/>
    <s v="Economía"/>
    <s v="Economía"/>
    <n v="10"/>
    <x v="10"/>
    <x v="1"/>
    <x v="1"/>
    <x v="10"/>
    <x v="2"/>
    <x v="17"/>
    <s v="Periodo 2014-2021 (mensual)"/>
    <s v="Superficie (m2)"/>
    <s v="Instituto Nacional de Estadísticas (INE)"/>
    <s v="Evolución de la Superficie de las solicitudes de edificación No Habitacional autorizada para construcción de  Obras Nueva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0"/>
    <x v="1"/>
    <s v="#1774B9"/>
  </r>
  <r>
    <s v="0157"/>
    <n v="140"/>
    <s v="Economía"/>
    <s v="Economía"/>
    <n v="11"/>
    <x v="10"/>
    <x v="1"/>
    <x v="1"/>
    <x v="11"/>
    <x v="2"/>
    <x v="17"/>
    <s v="Periodo 2014-2021 (mensual)"/>
    <s v="Superficie (m2)"/>
    <s v="Instituto Nacional de Estadísticas (INE)"/>
    <s v="Evolución de la Superficie de las solicitudes de edificación No Habitacional autorizada para construcción de  Obras Nueva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1"/>
    <x v="2"/>
    <s v="#1774B9"/>
  </r>
  <r>
    <s v="0158"/>
    <n v="140"/>
    <s v="Economía"/>
    <s v="Economía"/>
    <n v="12"/>
    <x v="10"/>
    <x v="1"/>
    <x v="1"/>
    <x v="12"/>
    <x v="2"/>
    <x v="17"/>
    <s v="Periodo 2014-2021 (mensual)"/>
    <s v="Superficie (m2)"/>
    <s v="Instituto Nacional de Estadísticas (INE)"/>
    <s v="Evolución de la Superficie de las solicitudes de edificación No Habitacional autorizada para construcción de  Obras Nueva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2"/>
    <x v="3"/>
    <s v="#1774B9"/>
  </r>
  <r>
    <s v="0159"/>
    <n v="140"/>
    <s v="Economía"/>
    <s v="Economía"/>
    <n v="13"/>
    <x v="10"/>
    <x v="1"/>
    <x v="1"/>
    <x v="13"/>
    <x v="2"/>
    <x v="17"/>
    <s v="Periodo 2014-2021 (mensual)"/>
    <s v="Superficie (m2)"/>
    <s v="Instituto Nacional de Estadísticas (INE)"/>
    <s v="Evolución de la Superficie de las solicitudes de edificación No Habitacional autorizada para construcción de  Obras Nueva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3"/>
    <x v="3"/>
    <s v="#1774B9"/>
  </r>
  <r>
    <s v="0160"/>
    <n v="140"/>
    <s v="Economía"/>
    <s v="Economía"/>
    <n v="14"/>
    <x v="10"/>
    <x v="1"/>
    <x v="1"/>
    <x v="14"/>
    <x v="2"/>
    <x v="17"/>
    <s v="Periodo 2014-2021 (mensual)"/>
    <s v="Superficie (m2)"/>
    <s v="Instituto Nacional de Estadísticas (INE)"/>
    <s v="Evolución de la Superficie de las solicitudes de edificación No Habitacional autorizada para construcción de  Obras Nueva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4"/>
    <x v="3"/>
    <s v="#1774B9"/>
  </r>
  <r>
    <s v="0161"/>
    <n v="140"/>
    <s v="Economía"/>
    <s v="Economía"/>
    <n v="15"/>
    <x v="10"/>
    <x v="1"/>
    <x v="1"/>
    <x v="15"/>
    <x v="2"/>
    <x v="17"/>
    <s v="Periodo 2014-2021 (mensual)"/>
    <s v="Superficie (m2)"/>
    <s v="Instituto Nacional de Estadísticas (INE)"/>
    <s v="Evolución de la Superficie de las solicitudes de edificación No Habitacional autorizada para construcción de  Obras Nueva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5"/>
    <x v="3"/>
    <s v="#1774B9"/>
  </r>
  <r>
    <s v="0162"/>
    <n v="140"/>
    <s v="Economía"/>
    <s v="Economía"/>
    <n v="16"/>
    <x v="10"/>
    <x v="1"/>
    <x v="1"/>
    <x v="16"/>
    <x v="2"/>
    <x v="17"/>
    <s v="Periodo 2014-2021 (mensual)"/>
    <s v="Superficie (m2)"/>
    <s v="Instituto Nacional de Estadísticas (INE)"/>
    <s v="Evolución de la Superficie de las solicitudes de edificación No Habitacional autorizada para construcción de  Obras Nueva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6"/>
    <x v="3"/>
    <s v="#1774B9"/>
  </r>
  <r>
    <s v="0163"/>
    <n v="140"/>
    <s v="Economía"/>
    <s v="Economía"/>
    <n v="0"/>
    <x v="10"/>
    <x v="1"/>
    <x v="0"/>
    <x v="0"/>
    <x v="0"/>
    <x v="18"/>
    <s v="Periodo 2014-2021 (mensual)"/>
    <s v="Superficie (m2)"/>
    <s v="Instituto Nacional de Estadísticas (INE)"/>
    <s v="Evolución de la Superficie de las solicitudes de edificación No Habitacional autorizada para construcción de Ampliacione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920"/>
    <x v="3"/>
    <s v="#1774B9"/>
  </r>
  <r>
    <s v="0164"/>
    <n v="140"/>
    <s v="Economía"/>
    <s v="Economía"/>
    <n v="1"/>
    <x v="10"/>
    <x v="1"/>
    <x v="1"/>
    <x v="1"/>
    <x v="2"/>
    <x v="18"/>
    <s v="Periodo 2014-2021 (mensual)"/>
    <s v="Superficie (m2)"/>
    <s v="Instituto Nacional de Estadísticas (INE)"/>
    <s v="Evolución de la Superficie de las solicitudes de edificación No Habitacional autorizada para construcción de  Ampliacione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
    <x v="3"/>
    <s v="#1774B9"/>
  </r>
  <r>
    <s v="0165"/>
    <n v="140"/>
    <s v="Economía"/>
    <s v="Economía"/>
    <n v="2"/>
    <x v="10"/>
    <x v="1"/>
    <x v="1"/>
    <x v="2"/>
    <x v="2"/>
    <x v="18"/>
    <s v="Periodo 2014-2021 (mensual)"/>
    <s v="Superficie (m2)"/>
    <s v="Instituto Nacional de Estadísticas (INE)"/>
    <s v="Evolución de la Superficie de las solicitudes de edificación No Habitacional autorizada para construcción de  Ampliacione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2"/>
    <x v="3"/>
    <s v="#1774B9"/>
  </r>
  <r>
    <s v="0166"/>
    <n v="140"/>
    <s v="Economía"/>
    <s v="Economía"/>
    <n v="3"/>
    <x v="10"/>
    <x v="1"/>
    <x v="1"/>
    <x v="3"/>
    <x v="2"/>
    <x v="18"/>
    <s v="Periodo 2014-2021 (mensual)"/>
    <s v="Superficie (m2)"/>
    <s v="Instituto Nacional de Estadísticas (INE)"/>
    <s v="Evolución de la Superficie de las solicitudes de edificación No Habitacional autorizada para construcción de  Ampliacione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3"/>
    <x v="3"/>
    <s v="#1774B9"/>
  </r>
  <r>
    <s v="0167"/>
    <n v="140"/>
    <s v="Economía"/>
    <s v="Economía"/>
    <n v="4"/>
    <x v="10"/>
    <x v="1"/>
    <x v="1"/>
    <x v="4"/>
    <x v="2"/>
    <x v="18"/>
    <s v="Periodo 2014-2021 (mensual)"/>
    <s v="Superficie (m2)"/>
    <s v="Instituto Nacional de Estadísticas (INE)"/>
    <s v="Evolución de la Superficie de las solicitudes de edificación No Habitacional autorizada para construcción de  Ampliacione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4"/>
    <x v="3"/>
    <s v="#1774B9"/>
  </r>
  <r>
    <s v="0168"/>
    <n v="140"/>
    <s v="Economía"/>
    <s v="Economía"/>
    <n v="5"/>
    <x v="10"/>
    <x v="1"/>
    <x v="1"/>
    <x v="5"/>
    <x v="2"/>
    <x v="18"/>
    <s v="Periodo 2014-2021 (mensual)"/>
    <s v="Superficie (m2)"/>
    <s v="Instituto Nacional de Estadísticas (INE)"/>
    <s v="Evolución de la Superficie de las solicitudes de edificación No Habitacional autorizada para construcción de  Ampliacione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5"/>
    <x v="3"/>
    <s v="#1774B9"/>
  </r>
  <r>
    <s v="0169"/>
    <n v="140"/>
    <s v="Economía"/>
    <s v="Economía"/>
    <n v="6"/>
    <x v="10"/>
    <x v="1"/>
    <x v="1"/>
    <x v="6"/>
    <x v="2"/>
    <x v="18"/>
    <s v="Periodo 2014-2021 (mensual)"/>
    <s v="Superficie (m2)"/>
    <s v="Instituto Nacional de Estadísticas (INE)"/>
    <s v="Evolución de la Superficie de las solicitudes de edificación No Habitacional autorizada para construcción de  Ampliacione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6"/>
    <x v="3"/>
    <s v="#1774B9"/>
  </r>
  <r>
    <s v="0170"/>
    <n v="140"/>
    <s v="Economía"/>
    <s v="Economía"/>
    <n v="7"/>
    <x v="10"/>
    <x v="1"/>
    <x v="1"/>
    <x v="7"/>
    <x v="2"/>
    <x v="18"/>
    <s v="Periodo 2014-2021 (mensual)"/>
    <s v="Superficie (m2)"/>
    <s v="Instituto Nacional de Estadísticas (INE)"/>
    <s v="Evolución de la Superficie de las solicitudes de edificación No Habitacional autorizada para construcción de  Ampliacione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7"/>
    <x v="3"/>
    <s v="#1774B9"/>
  </r>
  <r>
    <s v="0171"/>
    <n v="140"/>
    <s v="Economía"/>
    <s v="Economía"/>
    <n v="8"/>
    <x v="10"/>
    <x v="1"/>
    <x v="1"/>
    <x v="8"/>
    <x v="2"/>
    <x v="18"/>
    <s v="Periodo 2014-2021 (mensual)"/>
    <s v="Superficie (m2)"/>
    <s v="Instituto Nacional de Estadísticas (INE)"/>
    <s v="Evolución de la Superficie de las solicitudes de edificación No Habitacional autorizada para construcción de  Ampliacione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8"/>
    <x v="3"/>
    <s v="#1774B9"/>
  </r>
  <r>
    <s v="0172"/>
    <n v="140"/>
    <s v="Economía"/>
    <s v="Economía"/>
    <n v="9"/>
    <x v="10"/>
    <x v="1"/>
    <x v="1"/>
    <x v="9"/>
    <x v="2"/>
    <x v="18"/>
    <s v="Periodo 2014-2021 (mensual)"/>
    <s v="Superficie (m2)"/>
    <s v="Instituto Nacional de Estadísticas (INE)"/>
    <s v="Evolución de la Superficie de las solicitudes de edificación No Habitacional autorizada para construcción de  Ampliacione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9"/>
    <x v="0"/>
    <s v="#1774B9"/>
  </r>
  <r>
    <s v="0173"/>
    <n v="140"/>
    <s v="Economía"/>
    <s v="Economía"/>
    <n v="10"/>
    <x v="10"/>
    <x v="1"/>
    <x v="1"/>
    <x v="10"/>
    <x v="2"/>
    <x v="18"/>
    <s v="Periodo 2014-2021 (mensual)"/>
    <s v="Superficie (m2)"/>
    <s v="Instituto Nacional de Estadísticas (INE)"/>
    <s v="Evolución de la Superficie de las solicitudes de edificación No Habitacional autorizada para construcción de  Ampliacione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0"/>
    <x v="1"/>
    <s v="#1774B9"/>
  </r>
  <r>
    <s v="0174"/>
    <n v="140"/>
    <s v="Economía"/>
    <s v="Economía"/>
    <n v="11"/>
    <x v="10"/>
    <x v="1"/>
    <x v="1"/>
    <x v="11"/>
    <x v="2"/>
    <x v="18"/>
    <s v="Periodo 2014-2021 (mensual)"/>
    <s v="Superficie (m2)"/>
    <s v="Instituto Nacional de Estadísticas (INE)"/>
    <s v="Evolución de la Superficie de las solicitudes de edificación No Habitacional autorizada para construcción de  Ampliacione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1"/>
    <x v="2"/>
    <s v="#1774B9"/>
  </r>
  <r>
    <s v="0175"/>
    <n v="140"/>
    <s v="Economía"/>
    <s v="Economía"/>
    <n v="12"/>
    <x v="10"/>
    <x v="1"/>
    <x v="1"/>
    <x v="12"/>
    <x v="2"/>
    <x v="18"/>
    <s v="Periodo 2014-2021 (mensual)"/>
    <s v="Superficie (m2)"/>
    <s v="Instituto Nacional de Estadísticas (INE)"/>
    <s v="Evolución de la Superficie de las solicitudes de edificación No Habitacional autorizada para construcción de  Ampliacione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2"/>
    <x v="3"/>
    <s v="#1774B9"/>
  </r>
  <r>
    <s v="0176"/>
    <n v="140"/>
    <s v="Economía"/>
    <s v="Economía"/>
    <n v="13"/>
    <x v="10"/>
    <x v="1"/>
    <x v="1"/>
    <x v="13"/>
    <x v="2"/>
    <x v="18"/>
    <s v="Periodo 2014-2021 (mensual)"/>
    <s v="Superficie (m2)"/>
    <s v="Instituto Nacional de Estadísticas (INE)"/>
    <s v="Evolución de la Superficie de las solicitudes de edificación No Habitacional autorizada para construcción de  Ampliacione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3"/>
    <x v="3"/>
    <s v="#1774B9"/>
  </r>
  <r>
    <s v="0177"/>
    <n v="140"/>
    <s v="Economía"/>
    <s v="Economía"/>
    <n v="14"/>
    <x v="10"/>
    <x v="1"/>
    <x v="1"/>
    <x v="14"/>
    <x v="2"/>
    <x v="18"/>
    <s v="Periodo 2014-2021 (mensual)"/>
    <s v="Superficie (m2)"/>
    <s v="Instituto Nacional de Estadísticas (INE)"/>
    <s v="Evolución de la Superficie de las solicitudes de edificación No Habitacional autorizada para construcción de  Ampliacione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4"/>
    <x v="3"/>
    <s v="#1774B9"/>
  </r>
  <r>
    <s v="0178"/>
    <n v="140"/>
    <s v="Economía"/>
    <s v="Economía"/>
    <n v="15"/>
    <x v="10"/>
    <x v="1"/>
    <x v="1"/>
    <x v="15"/>
    <x v="2"/>
    <x v="18"/>
    <s v="Periodo 2014-2021 (mensual)"/>
    <s v="Superficie (m2)"/>
    <s v="Instituto Nacional de Estadísticas (INE)"/>
    <s v="Evolución de la Superficie de las solicitudes de edificación No Habitacional autorizada para construcción de  Ampliacione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5"/>
    <x v="3"/>
    <s v="#1774B9"/>
  </r>
  <r>
    <s v="0179"/>
    <n v="140"/>
    <s v="Economía"/>
    <s v="Economía"/>
    <n v="16"/>
    <x v="10"/>
    <x v="1"/>
    <x v="1"/>
    <x v="16"/>
    <x v="2"/>
    <x v="18"/>
    <s v="Periodo 2014-2021 (mensual)"/>
    <s v="Superficie (m2)"/>
    <s v="Instituto Nacional de Estadísticas (INE)"/>
    <s v="Evolución de la Superficie de las solicitudes de edificación No Habitacional autorizada para construcción de  Ampliacione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6"/>
    <x v="3"/>
    <s v="#1774B9"/>
  </r>
  <r>
    <s v="0180"/>
    <n v="140"/>
    <s v="Economía"/>
    <s v="Economía"/>
    <n v="0"/>
    <x v="10"/>
    <x v="1"/>
    <x v="0"/>
    <x v="0"/>
    <x v="0"/>
    <x v="19"/>
    <s v="Periodo 2014-2021 (mensual)"/>
    <s v="Superficie (m2)"/>
    <s v="Instituto Nacional de Estadísticas (INE)"/>
    <s v="Evolución de la Superficie de las solicitudes de edificación No Habitacional autorizada para construcción obras nuevas y ampliacione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5467"/>
    <x v="3"/>
    <s v="#1774B9"/>
  </r>
  <r>
    <s v="0181"/>
    <n v="140"/>
    <s v="Economía"/>
    <s v="Economía"/>
    <n v="1"/>
    <x v="10"/>
    <x v="1"/>
    <x v="1"/>
    <x v="1"/>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
    <x v="3"/>
    <s v="#1774B9"/>
  </r>
  <r>
    <s v="0182"/>
    <n v="140"/>
    <s v="Economía"/>
    <s v="Economía"/>
    <n v="2"/>
    <x v="10"/>
    <x v="1"/>
    <x v="1"/>
    <x v="2"/>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2"/>
    <x v="3"/>
    <s v="#1774B9"/>
  </r>
  <r>
    <s v="0183"/>
    <n v="140"/>
    <s v="Economía"/>
    <s v="Economía"/>
    <n v="3"/>
    <x v="10"/>
    <x v="1"/>
    <x v="1"/>
    <x v="3"/>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3"/>
    <x v="3"/>
    <s v="#1774B9"/>
  </r>
  <r>
    <s v="0184"/>
    <n v="140"/>
    <s v="Economía"/>
    <s v="Economía"/>
    <n v="4"/>
    <x v="10"/>
    <x v="1"/>
    <x v="1"/>
    <x v="4"/>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4"/>
    <x v="3"/>
    <s v="#1774B9"/>
  </r>
  <r>
    <s v="0185"/>
    <n v="140"/>
    <s v="Economía"/>
    <s v="Economía"/>
    <n v="5"/>
    <x v="10"/>
    <x v="1"/>
    <x v="1"/>
    <x v="5"/>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5"/>
    <x v="3"/>
    <s v="#1774B9"/>
  </r>
  <r>
    <s v="0186"/>
    <n v="140"/>
    <s v="Economía"/>
    <s v="Economía"/>
    <n v="6"/>
    <x v="10"/>
    <x v="1"/>
    <x v="1"/>
    <x v="6"/>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6"/>
    <x v="3"/>
    <s v="#1774B9"/>
  </r>
  <r>
    <s v="0187"/>
    <n v="140"/>
    <s v="Economía"/>
    <s v="Economía"/>
    <n v="7"/>
    <x v="10"/>
    <x v="1"/>
    <x v="1"/>
    <x v="7"/>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7"/>
    <x v="3"/>
    <s v="#1774B9"/>
  </r>
  <r>
    <s v="0188"/>
    <n v="140"/>
    <s v="Economía"/>
    <s v="Economía"/>
    <n v="8"/>
    <x v="10"/>
    <x v="1"/>
    <x v="1"/>
    <x v="8"/>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8"/>
    <x v="3"/>
    <s v="#1774B9"/>
  </r>
  <r>
    <s v="0189"/>
    <n v="140"/>
    <s v="Economía"/>
    <s v="Economía"/>
    <n v="9"/>
    <x v="10"/>
    <x v="1"/>
    <x v="1"/>
    <x v="9"/>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9"/>
    <x v="0"/>
    <s v="#1774B9"/>
  </r>
  <r>
    <s v="0190"/>
    <n v="140"/>
    <s v="Economía"/>
    <s v="Economía"/>
    <n v="10"/>
    <x v="10"/>
    <x v="1"/>
    <x v="1"/>
    <x v="10"/>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0"/>
    <x v="1"/>
    <s v="#1774B9"/>
  </r>
  <r>
    <s v="0191"/>
    <n v="140"/>
    <s v="Economía"/>
    <s v="Economía"/>
    <n v="11"/>
    <x v="10"/>
    <x v="1"/>
    <x v="1"/>
    <x v="11"/>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1"/>
    <x v="2"/>
    <s v="#1774B9"/>
  </r>
  <r>
    <s v="0192"/>
    <n v="140"/>
    <s v="Economía"/>
    <s v="Economía"/>
    <n v="12"/>
    <x v="10"/>
    <x v="1"/>
    <x v="1"/>
    <x v="12"/>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2"/>
    <x v="3"/>
    <s v="#1774B9"/>
  </r>
  <r>
    <s v="0193"/>
    <n v="140"/>
    <s v="Economía"/>
    <s v="Economía"/>
    <n v="13"/>
    <x v="10"/>
    <x v="1"/>
    <x v="1"/>
    <x v="13"/>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3"/>
    <x v="3"/>
    <s v="#1774B9"/>
  </r>
  <r>
    <s v="0194"/>
    <n v="140"/>
    <s v="Economía"/>
    <s v="Economía"/>
    <n v="14"/>
    <x v="10"/>
    <x v="1"/>
    <x v="1"/>
    <x v="14"/>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4"/>
    <x v="3"/>
    <s v="#1774B9"/>
  </r>
  <r>
    <s v="0195"/>
    <n v="140"/>
    <s v="Economía"/>
    <s v="Economía"/>
    <n v="15"/>
    <x v="10"/>
    <x v="1"/>
    <x v="1"/>
    <x v="15"/>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5"/>
    <x v="3"/>
    <s v="#1774B9"/>
  </r>
  <r>
    <s v="0196"/>
    <n v="140"/>
    <s v="Economía"/>
    <s v="Economía"/>
    <n v="16"/>
    <x v="10"/>
    <x v="1"/>
    <x v="1"/>
    <x v="16"/>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6"/>
    <x v="3"/>
    <s v="#1774B9"/>
  </r>
  <r>
    <s v="0197"/>
    <n v="140"/>
    <s v="Economía"/>
    <s v="Economía"/>
    <n v="0"/>
    <x v="10"/>
    <x v="1"/>
    <x v="0"/>
    <x v="0"/>
    <x v="0"/>
    <x v="20"/>
    <s v="Periodo 2014-2021 (mensual)"/>
    <s v="Superficie (m2)"/>
    <s v="Instituto Nacional de Estadísticas (INE)"/>
    <s v="Evolución de la Superficie de las solicitudes de edificación No Habitacional autorizada para construcción obras nuevas y ampliacione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6575"/>
    <x v="3"/>
    <s v="#1774B9"/>
  </r>
  <r>
    <s v="0198"/>
    <n v="140"/>
    <s v="Economía"/>
    <s v="Economía"/>
    <n v="1"/>
    <x v="10"/>
    <x v="1"/>
    <x v="1"/>
    <x v="1"/>
    <x v="2"/>
    <x v="20"/>
    <s v="Periodo 2014-2021 (mensual)"/>
    <s v="Superficie (m2)"/>
    <s v="Instituto Nacional de Estadísticas (INE)"/>
    <s v="Evolución de la Superficie de las solicitudes de edificación No Habitacional autorizada para construcción de obras nuevas y ampliacione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
    <x v="3"/>
    <s v="#1774B9"/>
  </r>
  <r>
    <s v="0199"/>
    <n v="140"/>
    <s v="Economía"/>
    <s v="Economía"/>
    <n v="2"/>
    <x v="10"/>
    <x v="1"/>
    <x v="1"/>
    <x v="2"/>
    <x v="2"/>
    <x v="20"/>
    <s v="Periodo 2014-2021 (mensual)"/>
    <s v="Superficie (m2)"/>
    <s v="Instituto Nacional de Estadísticas (INE)"/>
    <s v="Evolución de la Superficie de las solicitudes de edificación No Habitacional autorizada para construcción de obras nuevas y ampliacione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2"/>
    <x v="3"/>
    <s v="#1774B9"/>
  </r>
  <r>
    <s v="0200"/>
    <n v="140"/>
    <s v="Economía"/>
    <s v="Economía"/>
    <n v="3"/>
    <x v="10"/>
    <x v="1"/>
    <x v="1"/>
    <x v="3"/>
    <x v="2"/>
    <x v="20"/>
    <s v="Periodo 2014-2021 (mensual)"/>
    <s v="Superficie (m2)"/>
    <s v="Instituto Nacional de Estadísticas (INE)"/>
    <s v="Evolución de la Superficie de las solicitudes de edificación No Habitacional autorizada para construcción de obras nuevas y ampliacione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3"/>
    <x v="3"/>
    <s v="#1774B9"/>
  </r>
  <r>
    <s v="0201"/>
    <n v="140"/>
    <s v="Economía"/>
    <s v="Economía"/>
    <n v="4"/>
    <x v="10"/>
    <x v="1"/>
    <x v="1"/>
    <x v="4"/>
    <x v="2"/>
    <x v="20"/>
    <s v="Periodo 2014-2021 (mensual)"/>
    <s v="Superficie (m2)"/>
    <s v="Instituto Nacional de Estadísticas (INE)"/>
    <s v="Evolución de la Superficie de las solicitudes de edificación No Habitacional autorizada para construcción de obras nuevas y ampliacione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4"/>
    <x v="3"/>
    <s v="#1774B9"/>
  </r>
  <r>
    <s v="0202"/>
    <n v="140"/>
    <s v="Economía"/>
    <s v="Economía"/>
    <n v="5"/>
    <x v="10"/>
    <x v="1"/>
    <x v="1"/>
    <x v="5"/>
    <x v="2"/>
    <x v="20"/>
    <s v="Periodo 2014-2021 (mensual)"/>
    <s v="Superficie (m2)"/>
    <s v="Instituto Nacional de Estadísticas (INE)"/>
    <s v="Evolución de la Superficie de las solicitudes de edificación No Habitacional autorizada para construcción de obras nuevas y ampliacione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5"/>
    <x v="3"/>
    <s v="#1774B9"/>
  </r>
  <r>
    <s v="0203"/>
    <n v="140"/>
    <s v="Economía"/>
    <s v="Economía"/>
    <n v="6"/>
    <x v="10"/>
    <x v="1"/>
    <x v="1"/>
    <x v="6"/>
    <x v="2"/>
    <x v="20"/>
    <s v="Periodo 2014-2021 (mensual)"/>
    <s v="Superficie (m2)"/>
    <s v="Instituto Nacional de Estadísticas (INE)"/>
    <s v="Evolución de la Superficie de las solicitudes de edificación No Habitacional autorizada para construcción de obras nuevas y ampliacione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6"/>
    <x v="3"/>
    <s v="#1774B9"/>
  </r>
  <r>
    <s v="0204"/>
    <n v="140"/>
    <s v="Economía"/>
    <s v="Economía"/>
    <n v="7"/>
    <x v="10"/>
    <x v="1"/>
    <x v="1"/>
    <x v="7"/>
    <x v="2"/>
    <x v="20"/>
    <s v="Periodo 2014-2021 (mensual)"/>
    <s v="Superficie (m2)"/>
    <s v="Instituto Nacional de Estadísticas (INE)"/>
    <s v="Evolución de la Superficie de las solicitudes de edificación No Habitacional autorizada para construcción de obras nuevas y ampliacione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7"/>
    <x v="3"/>
    <s v="#1774B9"/>
  </r>
  <r>
    <s v="0205"/>
    <n v="140"/>
    <s v="Economía"/>
    <s v="Economía"/>
    <n v="8"/>
    <x v="10"/>
    <x v="1"/>
    <x v="1"/>
    <x v="8"/>
    <x v="2"/>
    <x v="20"/>
    <s v="Periodo 2014-2021 (mensual)"/>
    <s v="Superficie (m2)"/>
    <s v="Instituto Nacional de Estadísticas (INE)"/>
    <s v="Evolución de la Superficie de las solicitudes de edificación No Habitacional autorizada para construcción de obras nuevas y ampliacione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8"/>
    <x v="3"/>
    <s v="#1774B9"/>
  </r>
  <r>
    <s v="0206"/>
    <n v="140"/>
    <s v="Economía"/>
    <s v="Economía"/>
    <n v="9"/>
    <x v="10"/>
    <x v="1"/>
    <x v="1"/>
    <x v="9"/>
    <x v="2"/>
    <x v="20"/>
    <s v="Periodo 2014-2021 (mensual)"/>
    <s v="Superficie (m2)"/>
    <s v="Instituto Nacional de Estadísticas (INE)"/>
    <s v="Evolución de la Superficie de las solicitudes de edificación No Habitacional autorizada para construcción de obras nuevas y ampliacione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9"/>
    <x v="0"/>
    <s v="#1774B9"/>
  </r>
  <r>
    <s v="0207"/>
    <n v="140"/>
    <s v="Economía"/>
    <s v="Economía"/>
    <n v="10"/>
    <x v="10"/>
    <x v="1"/>
    <x v="1"/>
    <x v="10"/>
    <x v="2"/>
    <x v="20"/>
    <s v="Periodo 2014-2021 (mensual)"/>
    <s v="Superficie (m2)"/>
    <s v="Instituto Nacional de Estadísticas (INE)"/>
    <s v="Evolución de la Superficie de las solicitudes de edificación No Habitacional autorizada para construcción de obras nuevas y ampliacione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0"/>
    <x v="1"/>
    <s v="#1774B9"/>
  </r>
  <r>
    <s v="0208"/>
    <n v="140"/>
    <s v="Economía"/>
    <s v="Economía"/>
    <n v="11"/>
    <x v="10"/>
    <x v="1"/>
    <x v="1"/>
    <x v="11"/>
    <x v="2"/>
    <x v="20"/>
    <s v="Periodo 2014-2021 (mensual)"/>
    <s v="Superficie (m2)"/>
    <s v="Instituto Nacional de Estadísticas (INE)"/>
    <s v="Evolución de la Superficie de las solicitudes de edificación No Habitacional autorizada para construcción de obras nuevas y ampliacione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1"/>
    <x v="2"/>
    <s v="#1774B9"/>
  </r>
  <r>
    <s v="0209"/>
    <n v="140"/>
    <s v="Economía"/>
    <s v="Economía"/>
    <n v="12"/>
    <x v="10"/>
    <x v="1"/>
    <x v="1"/>
    <x v="12"/>
    <x v="2"/>
    <x v="20"/>
    <s v="Periodo 2014-2021 (mensual)"/>
    <s v="Superficie (m2)"/>
    <s v="Instituto Nacional de Estadísticas (INE)"/>
    <s v="Evolución de la Superficie de las solicitudes de edificación No Habitacional autorizada para construcción de obras nuevas y ampliacione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2"/>
    <x v="3"/>
    <s v="#1774B9"/>
  </r>
  <r>
    <s v="0210"/>
    <n v="140"/>
    <s v="Economía"/>
    <s v="Economía"/>
    <n v="13"/>
    <x v="10"/>
    <x v="1"/>
    <x v="1"/>
    <x v="13"/>
    <x v="2"/>
    <x v="20"/>
    <s v="Periodo 2014-2021 (mensual)"/>
    <s v="Superficie (m2)"/>
    <s v="Instituto Nacional de Estadísticas (INE)"/>
    <s v="Evolución de la Superficie de las solicitudes de edificación No Habitacional autorizada para construcción de obras nuevas y ampliacione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3"/>
    <x v="3"/>
    <s v="#1774B9"/>
  </r>
  <r>
    <s v="0211"/>
    <n v="140"/>
    <s v="Economía"/>
    <s v="Economía"/>
    <n v="14"/>
    <x v="10"/>
    <x v="1"/>
    <x v="1"/>
    <x v="14"/>
    <x v="2"/>
    <x v="20"/>
    <s v="Periodo 2014-2021 (mensual)"/>
    <s v="Superficie (m2)"/>
    <s v="Instituto Nacional de Estadísticas (INE)"/>
    <s v="Evolución de la Superficie de las solicitudes de edificación No Habitacional autorizada para construcción de obras nuevas y ampliacione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4"/>
    <x v="3"/>
    <s v="#1774B9"/>
  </r>
  <r>
    <s v="0212"/>
    <n v="140"/>
    <s v="Economía"/>
    <s v="Economía"/>
    <n v="15"/>
    <x v="10"/>
    <x v="1"/>
    <x v="1"/>
    <x v="15"/>
    <x v="2"/>
    <x v="20"/>
    <s v="Periodo 2014-2021 (mensual)"/>
    <s v="Superficie (m2)"/>
    <s v="Instituto Nacional de Estadísticas (INE)"/>
    <s v="Evolución de la Superficie de las solicitudes de edificación No Habitacional autorizada para construcción de obras nuevas y ampliacione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5"/>
    <x v="3"/>
    <s v="#1774B9"/>
  </r>
  <r>
    <s v="0213"/>
    <n v="140"/>
    <s v="Economía"/>
    <s v="Economía"/>
    <n v="16"/>
    <x v="10"/>
    <x v="1"/>
    <x v="1"/>
    <x v="16"/>
    <x v="2"/>
    <x v="20"/>
    <s v="Periodo 2014-2021 (mensual)"/>
    <s v="Superficie (m2)"/>
    <s v="Instituto Nacional de Estadísticas (INE)"/>
    <s v="Evolución de la Superficie de las solicitudes de edificación No Habitacional autorizada para construcción de obras nuevas y ampliacione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6"/>
    <x v="3"/>
    <s v="#1774B9"/>
  </r>
  <r>
    <s v="0214"/>
    <n v="140"/>
    <s v="Economía"/>
    <s v="Economía"/>
    <n v="0"/>
    <x v="10"/>
    <x v="1"/>
    <x v="0"/>
    <x v="0"/>
    <x v="0"/>
    <x v="21"/>
    <s v="Periodo 2014-2021 (mensual)"/>
    <s v="Superficie (m2)"/>
    <s v="Instituto Nacional de Estadísticas (INE)"/>
    <s v="Evolución de la Superficie de las solicitudes de edificación No Habitacional de Obras Nueva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016"/>
    <x v="3"/>
    <s v="#1774B9"/>
  </r>
  <r>
    <s v="0215"/>
    <n v="140"/>
    <s v="Economía"/>
    <s v="Economía"/>
    <n v="1"/>
    <x v="10"/>
    <x v="1"/>
    <x v="1"/>
    <x v="1"/>
    <x v="2"/>
    <x v="21"/>
    <s v="Periodo 2014-2021 (mensual)"/>
    <s v="Superficie (m2)"/>
    <s v="Instituto Nacional de Estadísticas (INE)"/>
    <s v="Evolución de la Superficie de las solicitudes de edificación No Habitacional de Obras Nueva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
    <x v="3"/>
    <s v="#1774B9"/>
  </r>
  <r>
    <s v="0216"/>
    <n v="140"/>
    <s v="Economía"/>
    <s v="Economía"/>
    <n v="2"/>
    <x v="10"/>
    <x v="1"/>
    <x v="1"/>
    <x v="2"/>
    <x v="2"/>
    <x v="21"/>
    <s v="Periodo 2014-2021 (mensual)"/>
    <s v="Superficie (m2)"/>
    <s v="Instituto Nacional de Estadísticas (INE)"/>
    <s v="Evolución de la Superficie de las solicitudes de edificación No Habitacional de Obras Nueva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2"/>
    <x v="3"/>
    <s v="#1774B9"/>
  </r>
  <r>
    <s v="0217"/>
    <n v="140"/>
    <s v="Economía"/>
    <s v="Economía"/>
    <n v="3"/>
    <x v="10"/>
    <x v="1"/>
    <x v="1"/>
    <x v="3"/>
    <x v="2"/>
    <x v="21"/>
    <s v="Periodo 2014-2021 (mensual)"/>
    <s v="Superficie (m2)"/>
    <s v="Instituto Nacional de Estadísticas (INE)"/>
    <s v="Evolución de la Superficie de las solicitudes de edificación No Habitacional de Obras Nueva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3"/>
    <x v="3"/>
    <s v="#1774B9"/>
  </r>
  <r>
    <s v="0218"/>
    <n v="140"/>
    <s v="Economía"/>
    <s v="Economía"/>
    <n v="4"/>
    <x v="10"/>
    <x v="1"/>
    <x v="1"/>
    <x v="4"/>
    <x v="2"/>
    <x v="21"/>
    <s v="Periodo 2014-2021 (mensual)"/>
    <s v="Superficie (m2)"/>
    <s v="Instituto Nacional de Estadísticas (INE)"/>
    <s v="Evolución de la Superficie de las solicitudes de edificación No Habitacional de Obras Nueva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4"/>
    <x v="3"/>
    <s v="#1774B9"/>
  </r>
  <r>
    <s v="0219"/>
    <n v="140"/>
    <s v="Economía"/>
    <s v="Economía"/>
    <n v="5"/>
    <x v="10"/>
    <x v="1"/>
    <x v="1"/>
    <x v="5"/>
    <x v="2"/>
    <x v="21"/>
    <s v="Periodo 2014-2021 (mensual)"/>
    <s v="Superficie (m2)"/>
    <s v="Instituto Nacional de Estadísticas (INE)"/>
    <s v="Evolución de la Superficie de las solicitudes de edificación No Habitacional de Obras Nueva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5"/>
    <x v="3"/>
    <s v="#1774B9"/>
  </r>
  <r>
    <s v="0220"/>
    <n v="140"/>
    <s v="Economía"/>
    <s v="Economía"/>
    <n v="6"/>
    <x v="10"/>
    <x v="1"/>
    <x v="1"/>
    <x v="6"/>
    <x v="2"/>
    <x v="21"/>
    <s v="Periodo 2014-2021 (mensual)"/>
    <s v="Superficie (m2)"/>
    <s v="Instituto Nacional de Estadísticas (INE)"/>
    <s v="Evolución de la Superficie de las solicitudes de edificación No Habitacional de Obras Nueva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6"/>
    <x v="3"/>
    <s v="#1774B9"/>
  </r>
  <r>
    <s v="0221"/>
    <n v="140"/>
    <s v="Economía"/>
    <s v="Economía"/>
    <n v="7"/>
    <x v="10"/>
    <x v="1"/>
    <x v="1"/>
    <x v="7"/>
    <x v="2"/>
    <x v="21"/>
    <s v="Periodo 2014-2021 (mensual)"/>
    <s v="Superficie (m2)"/>
    <s v="Instituto Nacional de Estadísticas (INE)"/>
    <s v="Evolución de la Superficie de las solicitudes de edificación No Habitacional de Obras Nueva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7"/>
    <x v="3"/>
    <s v="#1774B9"/>
  </r>
  <r>
    <s v="0222"/>
    <n v="140"/>
    <s v="Economía"/>
    <s v="Economía"/>
    <n v="8"/>
    <x v="10"/>
    <x v="1"/>
    <x v="1"/>
    <x v="8"/>
    <x v="2"/>
    <x v="21"/>
    <s v="Periodo 2014-2021 (mensual)"/>
    <s v="Superficie (m2)"/>
    <s v="Instituto Nacional de Estadísticas (INE)"/>
    <s v="Evolución de la Superficie de las solicitudes de edificación No Habitacional de Obras Nueva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8"/>
    <x v="3"/>
    <s v="#1774B9"/>
  </r>
  <r>
    <s v="0223"/>
    <n v="140"/>
    <s v="Economía"/>
    <s v="Economía"/>
    <n v="9"/>
    <x v="10"/>
    <x v="1"/>
    <x v="1"/>
    <x v="9"/>
    <x v="2"/>
    <x v="21"/>
    <s v="Periodo 2014-2021 (mensual)"/>
    <s v="Superficie (m2)"/>
    <s v="Instituto Nacional de Estadísticas (INE)"/>
    <s v="Evolución de la Superficie de las solicitudes de edificación No Habitacional de Obras Nueva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9"/>
    <x v="0"/>
    <s v="#1774B9"/>
  </r>
  <r>
    <s v="0224"/>
    <n v="140"/>
    <s v="Economía"/>
    <s v="Economía"/>
    <n v="10"/>
    <x v="10"/>
    <x v="1"/>
    <x v="1"/>
    <x v="10"/>
    <x v="2"/>
    <x v="21"/>
    <s v="Periodo 2014-2021 (mensual)"/>
    <s v="Superficie (m2)"/>
    <s v="Instituto Nacional de Estadísticas (INE)"/>
    <s v="Evolución de la Superficie de las solicitudes de edificación No Habitacional de Obras Nueva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0"/>
    <x v="1"/>
    <s v="#1774B9"/>
  </r>
  <r>
    <s v="0225"/>
    <n v="140"/>
    <s v="Economía"/>
    <s v="Economía"/>
    <n v="11"/>
    <x v="10"/>
    <x v="1"/>
    <x v="1"/>
    <x v="11"/>
    <x v="2"/>
    <x v="21"/>
    <s v="Periodo 2014-2021 (mensual)"/>
    <s v="Superficie (m2)"/>
    <s v="Instituto Nacional de Estadísticas (INE)"/>
    <s v="Evolución de la Superficie de las solicitudes de edificación No Habitacional de Obras Nueva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1"/>
    <x v="2"/>
    <s v="#1774B9"/>
  </r>
  <r>
    <s v="0226"/>
    <n v="140"/>
    <s v="Economía"/>
    <s v="Economía"/>
    <n v="12"/>
    <x v="10"/>
    <x v="1"/>
    <x v="1"/>
    <x v="12"/>
    <x v="2"/>
    <x v="21"/>
    <s v="Periodo 2014-2021 (mensual)"/>
    <s v="Superficie (m2)"/>
    <s v="Instituto Nacional de Estadísticas (INE)"/>
    <s v="Evolución de la Superficie de las solicitudes de edificación No Habitacional de Obras Nueva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2"/>
    <x v="3"/>
    <s v="#1774B9"/>
  </r>
  <r>
    <s v="0227"/>
    <n v="140"/>
    <s v="Economía"/>
    <s v="Economía"/>
    <n v="13"/>
    <x v="10"/>
    <x v="1"/>
    <x v="1"/>
    <x v="13"/>
    <x v="2"/>
    <x v="21"/>
    <s v="Periodo 2014-2021 (mensual)"/>
    <s v="Superficie (m2)"/>
    <s v="Instituto Nacional de Estadísticas (INE)"/>
    <s v="Evolución de la Superficie de las solicitudes de edificación No Habitacional de Obras Nueva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3"/>
    <x v="3"/>
    <s v="#1774B9"/>
  </r>
  <r>
    <s v="0228"/>
    <n v="140"/>
    <s v="Economía"/>
    <s v="Economía"/>
    <n v="14"/>
    <x v="10"/>
    <x v="1"/>
    <x v="1"/>
    <x v="14"/>
    <x v="2"/>
    <x v="21"/>
    <s v="Periodo 2014-2021 (mensual)"/>
    <s v="Superficie (m2)"/>
    <s v="Instituto Nacional de Estadísticas (INE)"/>
    <s v="Evolución de la Superficie de las solicitudes de edificación No Habitacional de Obras Nueva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4"/>
    <x v="3"/>
    <s v="#1774B9"/>
  </r>
  <r>
    <s v="0229"/>
    <n v="140"/>
    <s v="Economía"/>
    <s v="Economía"/>
    <n v="15"/>
    <x v="10"/>
    <x v="1"/>
    <x v="1"/>
    <x v="15"/>
    <x v="2"/>
    <x v="21"/>
    <s v="Periodo 2014-2021 (mensual)"/>
    <s v="Superficie (m2)"/>
    <s v="Instituto Nacional de Estadísticas (INE)"/>
    <s v="Evolución de la Superficie de las solicitudes de edificación No Habitacional de Obras Nueva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5"/>
    <x v="3"/>
    <s v="#1774B9"/>
  </r>
  <r>
    <s v="0230"/>
    <n v="140"/>
    <s v="Economía"/>
    <s v="Economía"/>
    <n v="16"/>
    <x v="10"/>
    <x v="1"/>
    <x v="1"/>
    <x v="16"/>
    <x v="2"/>
    <x v="21"/>
    <s v="Periodo 2014-2021 (mensual)"/>
    <s v="Superficie (m2)"/>
    <s v="Instituto Nacional de Estadísticas (INE)"/>
    <s v="Evolución de la Superficie de las solicitudes de edificación No Habitacional de Obras Nueva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6"/>
    <x v="3"/>
    <s v="#1774B9"/>
  </r>
  <r>
    <s v="0231"/>
    <n v="140"/>
    <s v="Economía"/>
    <s v="Economía"/>
    <n v="0"/>
    <x v="10"/>
    <x v="1"/>
    <x v="0"/>
    <x v="0"/>
    <x v="0"/>
    <x v="22"/>
    <s v="Periodo 2014-2021 (mensual)"/>
    <s v="Superficie (m2)"/>
    <s v="Instituto Nacional de Estadísticas (INE)"/>
    <s v="Evolución de la Superficie de las solicitudes de edificación No Habitacional de Ampliacione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339"/>
    <x v="3"/>
    <s v="#1774B9"/>
  </r>
  <r>
    <s v="0232"/>
    <n v="140"/>
    <s v="Economía"/>
    <s v="Economía"/>
    <n v="1"/>
    <x v="10"/>
    <x v="1"/>
    <x v="1"/>
    <x v="1"/>
    <x v="2"/>
    <x v="22"/>
    <s v="Periodo 2014-2021 (mensual)"/>
    <s v="Superficie (m2)"/>
    <s v="Instituto Nacional de Estadísticas (INE)"/>
    <s v="Evolución de la Superficie de las solicitudes de edificación No Habitacional de Ampliacione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
    <x v="3"/>
    <s v="#1774B9"/>
  </r>
  <r>
    <s v="0233"/>
    <n v="140"/>
    <s v="Economía"/>
    <s v="Economía"/>
    <n v="2"/>
    <x v="10"/>
    <x v="1"/>
    <x v="1"/>
    <x v="2"/>
    <x v="2"/>
    <x v="22"/>
    <s v="Periodo 2014-2021 (mensual)"/>
    <s v="Superficie (m2)"/>
    <s v="Instituto Nacional de Estadísticas (INE)"/>
    <s v="Evolución de la Superficie de las solicitudes de edificación No Habitacional de Ampliacione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2"/>
    <x v="3"/>
    <s v="#1774B9"/>
  </r>
  <r>
    <s v="0234"/>
    <n v="140"/>
    <s v="Economía"/>
    <s v="Economía"/>
    <n v="3"/>
    <x v="10"/>
    <x v="1"/>
    <x v="1"/>
    <x v="3"/>
    <x v="2"/>
    <x v="22"/>
    <s v="Periodo 2014-2021 (mensual)"/>
    <s v="Superficie (m2)"/>
    <s v="Instituto Nacional de Estadísticas (INE)"/>
    <s v="Evolución de la Superficie de las solicitudes de edificación No Habitacional de Ampliacione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3"/>
    <x v="3"/>
    <s v="#1774B9"/>
  </r>
  <r>
    <s v="0235"/>
    <n v="140"/>
    <s v="Economía"/>
    <s v="Economía"/>
    <n v="4"/>
    <x v="10"/>
    <x v="1"/>
    <x v="1"/>
    <x v="4"/>
    <x v="2"/>
    <x v="22"/>
    <s v="Periodo 2014-2021 (mensual)"/>
    <s v="Superficie (m2)"/>
    <s v="Instituto Nacional de Estadísticas (INE)"/>
    <s v="Evolución de la Superficie de las solicitudes de edificación No Habitacional de Ampliacione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4"/>
    <x v="3"/>
    <s v="#1774B9"/>
  </r>
  <r>
    <s v="0236"/>
    <n v="140"/>
    <s v="Economía"/>
    <s v="Economía"/>
    <n v="5"/>
    <x v="10"/>
    <x v="1"/>
    <x v="1"/>
    <x v="5"/>
    <x v="2"/>
    <x v="22"/>
    <s v="Periodo 2014-2021 (mensual)"/>
    <s v="Superficie (m2)"/>
    <s v="Instituto Nacional de Estadísticas (INE)"/>
    <s v="Evolución de la Superficie de las solicitudes de edificación No Habitacional de Ampliacione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5"/>
    <x v="3"/>
    <s v="#1774B9"/>
  </r>
  <r>
    <s v="0237"/>
    <n v="140"/>
    <s v="Economía"/>
    <s v="Economía"/>
    <n v="6"/>
    <x v="10"/>
    <x v="1"/>
    <x v="1"/>
    <x v="6"/>
    <x v="2"/>
    <x v="22"/>
    <s v="Periodo 2014-2021 (mensual)"/>
    <s v="Superficie (m2)"/>
    <s v="Instituto Nacional de Estadísticas (INE)"/>
    <s v="Evolución de la Superficie de las solicitudes de edificación No Habitacional de Ampliacione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6"/>
    <x v="3"/>
    <s v="#1774B9"/>
  </r>
  <r>
    <s v="0238"/>
    <n v="140"/>
    <s v="Economía"/>
    <s v="Economía"/>
    <n v="7"/>
    <x v="10"/>
    <x v="1"/>
    <x v="1"/>
    <x v="7"/>
    <x v="2"/>
    <x v="22"/>
    <s v="Periodo 2014-2021 (mensual)"/>
    <s v="Superficie (m2)"/>
    <s v="Instituto Nacional de Estadísticas (INE)"/>
    <s v="Evolución de la Superficie de las solicitudes de edificación No Habitacional de Ampliacione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7"/>
    <x v="3"/>
    <s v="#1774B9"/>
  </r>
  <r>
    <s v="0239"/>
    <n v="140"/>
    <s v="Economía"/>
    <s v="Economía"/>
    <n v="8"/>
    <x v="10"/>
    <x v="1"/>
    <x v="1"/>
    <x v="8"/>
    <x v="2"/>
    <x v="22"/>
    <s v="Periodo 2014-2021 (mensual)"/>
    <s v="Superficie (m2)"/>
    <s v="Instituto Nacional de Estadísticas (INE)"/>
    <s v="Evolución de la Superficie de las solicitudes de edificación No Habitacional de Ampliacione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8"/>
    <x v="3"/>
    <s v="#1774B9"/>
  </r>
  <r>
    <s v="0240"/>
    <n v="140"/>
    <s v="Economía"/>
    <s v="Economía"/>
    <n v="9"/>
    <x v="10"/>
    <x v="1"/>
    <x v="1"/>
    <x v="9"/>
    <x v="2"/>
    <x v="22"/>
    <s v="Periodo 2014-2021 (mensual)"/>
    <s v="Superficie (m2)"/>
    <s v="Instituto Nacional de Estadísticas (INE)"/>
    <s v="Evolución de la Superficie de las solicitudes de edificación No Habitacional de Ampliacione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9"/>
    <x v="0"/>
    <s v="#1774B9"/>
  </r>
  <r>
    <s v="0241"/>
    <n v="140"/>
    <s v="Economía"/>
    <s v="Economía"/>
    <n v="10"/>
    <x v="10"/>
    <x v="1"/>
    <x v="1"/>
    <x v="10"/>
    <x v="2"/>
    <x v="22"/>
    <s v="Periodo 2014-2021 (mensual)"/>
    <s v="Superficie (m2)"/>
    <s v="Instituto Nacional de Estadísticas (INE)"/>
    <s v="Evolución de la Superficie de las solicitudes de edificación No Habitacional de Ampliacione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0"/>
    <x v="1"/>
    <s v="#1774B9"/>
  </r>
  <r>
    <s v="0242"/>
    <n v="140"/>
    <s v="Economía"/>
    <s v="Economía"/>
    <n v="11"/>
    <x v="10"/>
    <x v="1"/>
    <x v="1"/>
    <x v="11"/>
    <x v="2"/>
    <x v="22"/>
    <s v="Periodo 2014-2021 (mensual)"/>
    <s v="Superficie (m2)"/>
    <s v="Instituto Nacional de Estadísticas (INE)"/>
    <s v="Evolución de la Superficie de las solicitudes de edificación No Habitacional de Ampliacione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1"/>
    <x v="2"/>
    <s v="#1774B9"/>
  </r>
  <r>
    <s v="0243"/>
    <n v="140"/>
    <s v="Economía"/>
    <s v="Economía"/>
    <n v="12"/>
    <x v="10"/>
    <x v="1"/>
    <x v="1"/>
    <x v="12"/>
    <x v="2"/>
    <x v="22"/>
    <s v="Periodo 2014-2021 (mensual)"/>
    <s v="Superficie (m2)"/>
    <s v="Instituto Nacional de Estadísticas (INE)"/>
    <s v="Evolución de la Superficie de las solicitudes de edificación No Habitacional de Ampliacione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2"/>
    <x v="3"/>
    <s v="#1774B9"/>
  </r>
  <r>
    <s v="0244"/>
    <n v="140"/>
    <s v="Economía"/>
    <s v="Economía"/>
    <n v="13"/>
    <x v="10"/>
    <x v="1"/>
    <x v="1"/>
    <x v="13"/>
    <x v="2"/>
    <x v="22"/>
    <s v="Periodo 2014-2021 (mensual)"/>
    <s v="Superficie (m2)"/>
    <s v="Instituto Nacional de Estadísticas (INE)"/>
    <s v="Evolución de la Superficie de las solicitudes de edificación No Habitacional de Ampliacione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3"/>
    <x v="3"/>
    <s v="#1774B9"/>
  </r>
  <r>
    <s v="0245"/>
    <n v="140"/>
    <s v="Economía"/>
    <s v="Economía"/>
    <n v="14"/>
    <x v="10"/>
    <x v="1"/>
    <x v="1"/>
    <x v="14"/>
    <x v="2"/>
    <x v="22"/>
    <s v="Periodo 2014-2021 (mensual)"/>
    <s v="Superficie (m2)"/>
    <s v="Instituto Nacional de Estadísticas (INE)"/>
    <s v="Evolución de la Superficie de las solicitudes de edificación No Habitacional de Ampliacione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4"/>
    <x v="3"/>
    <s v="#1774B9"/>
  </r>
  <r>
    <s v="0246"/>
    <n v="140"/>
    <s v="Economía"/>
    <s v="Economía"/>
    <n v="15"/>
    <x v="10"/>
    <x v="1"/>
    <x v="1"/>
    <x v="15"/>
    <x v="2"/>
    <x v="22"/>
    <s v="Periodo 2014-2021 (mensual)"/>
    <s v="Superficie (m2)"/>
    <s v="Instituto Nacional de Estadísticas (INE)"/>
    <s v="Evolución de la Superficie de las solicitudes de edificación No Habitacional de Ampliacione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5"/>
    <x v="3"/>
    <s v="#1774B9"/>
  </r>
  <r>
    <s v="0247"/>
    <n v="140"/>
    <s v="Economía"/>
    <s v="Economía"/>
    <n v="16"/>
    <x v="10"/>
    <x v="1"/>
    <x v="1"/>
    <x v="16"/>
    <x v="2"/>
    <x v="22"/>
    <s v="Periodo 2014-2021 (mensual)"/>
    <s v="Superficie (m2)"/>
    <s v="Instituto Nacional de Estadísticas (INE)"/>
    <s v="Evolución de la Superficie de las solicitudes de edificación No Habitacional de Ampliacione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6"/>
    <x v="3"/>
    <s v="#1774B9"/>
  </r>
  <r>
    <s v="0248"/>
    <n v="140"/>
    <s v="Economía"/>
    <s v="Economía"/>
    <n v="0"/>
    <x v="11"/>
    <x v="1"/>
    <x v="0"/>
    <x v="0"/>
    <x v="0"/>
    <x v="23"/>
    <s v="Periodo 2014-2021 (mensual)"/>
    <s v="Superficie (m2)"/>
    <s v="Instituto Nacional de Estadísticas (INE)"/>
    <s v="Evolución de la Superficie de las solicitudes de edificación Habitacional y No Habitacional de Nuevas Obra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768"/>
    <x v="3"/>
    <s v="#1774B9"/>
  </r>
  <r>
    <s v="0249"/>
    <n v="140"/>
    <s v="Economía"/>
    <s v="Economía"/>
    <n v="1"/>
    <x v="11"/>
    <x v="1"/>
    <x v="1"/>
    <x v="1"/>
    <x v="2"/>
    <x v="23"/>
    <s v="Periodo 2014-2021 (mensual)"/>
    <s v="Superficie (m2)"/>
    <s v="Instituto Nacional de Estadísticas (INE)"/>
    <s v="Evolución de la Superficie de las solicitudes de edificación Habitacional y No Habitacional de Nuevas Obra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
    <x v="3"/>
    <s v="#1774B9"/>
  </r>
  <r>
    <s v="0250"/>
    <n v="140"/>
    <s v="Economía"/>
    <s v="Economía"/>
    <n v="2"/>
    <x v="11"/>
    <x v="1"/>
    <x v="1"/>
    <x v="2"/>
    <x v="2"/>
    <x v="23"/>
    <s v="Periodo 2014-2021 (mensual)"/>
    <s v="Superficie (m2)"/>
    <s v="Instituto Nacional de Estadísticas (INE)"/>
    <s v="Evolución de la Superficie de las solicitudes de edificación Habitacional y No Habitacional de Nuevas Obra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2"/>
    <x v="3"/>
    <s v="#1774B9"/>
  </r>
  <r>
    <s v="0251"/>
    <n v="140"/>
    <s v="Economía"/>
    <s v="Economía"/>
    <n v="3"/>
    <x v="11"/>
    <x v="1"/>
    <x v="1"/>
    <x v="3"/>
    <x v="2"/>
    <x v="23"/>
    <s v="Periodo 2014-2021 (mensual)"/>
    <s v="Superficie (m2)"/>
    <s v="Instituto Nacional de Estadísticas (INE)"/>
    <s v="Evolución de la Superficie de las solicitudes de edificación Habitacional y No Habitacional de Nuevas Obra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3"/>
    <x v="3"/>
    <s v="#1774B9"/>
  </r>
  <r>
    <s v="0252"/>
    <n v="140"/>
    <s v="Economía"/>
    <s v="Economía"/>
    <n v="4"/>
    <x v="11"/>
    <x v="1"/>
    <x v="1"/>
    <x v="4"/>
    <x v="2"/>
    <x v="23"/>
    <s v="Periodo 2014-2021 (mensual)"/>
    <s v="Superficie (m2)"/>
    <s v="Instituto Nacional de Estadísticas (INE)"/>
    <s v="Evolución de la Superficie de las solicitudes de edificación Habitacional y No Habitacional de Nuevas Obra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4"/>
    <x v="3"/>
    <s v="#1774B9"/>
  </r>
  <r>
    <s v="0253"/>
    <n v="140"/>
    <s v="Economía"/>
    <s v="Economía"/>
    <n v="5"/>
    <x v="11"/>
    <x v="1"/>
    <x v="1"/>
    <x v="5"/>
    <x v="2"/>
    <x v="23"/>
    <s v="Periodo 2014-2021 (mensual)"/>
    <s v="Superficie (m2)"/>
    <s v="Instituto Nacional de Estadísticas (INE)"/>
    <s v="Evolución de la Superficie de las solicitudes de edificación Habitacional y No Habitacional de Nuevas Obra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5"/>
    <x v="3"/>
    <s v="#1774B9"/>
  </r>
  <r>
    <s v="0254"/>
    <n v="140"/>
    <s v="Economía"/>
    <s v="Economía"/>
    <n v="6"/>
    <x v="11"/>
    <x v="1"/>
    <x v="1"/>
    <x v="6"/>
    <x v="2"/>
    <x v="23"/>
    <s v="Periodo 2014-2021 (mensual)"/>
    <s v="Superficie (m2)"/>
    <s v="Instituto Nacional de Estadísticas (INE)"/>
    <s v="Evolución de la Superficie de las solicitudes de edificación Habitacional y No Habitacional de Nuevas Obra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6"/>
    <x v="3"/>
    <s v="#1774B9"/>
  </r>
  <r>
    <s v="0255"/>
    <n v="140"/>
    <s v="Economía"/>
    <s v="Economía"/>
    <n v="7"/>
    <x v="11"/>
    <x v="1"/>
    <x v="1"/>
    <x v="7"/>
    <x v="2"/>
    <x v="23"/>
    <s v="Periodo 2014-2021 (mensual)"/>
    <s v="Superficie (m2)"/>
    <s v="Instituto Nacional de Estadísticas (INE)"/>
    <s v="Evolución de la Superficie de las solicitudes de edificación Habitacional y No Habitacional de Nuevas Obra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7"/>
    <x v="3"/>
    <s v="#1774B9"/>
  </r>
  <r>
    <s v="0256"/>
    <n v="140"/>
    <s v="Economía"/>
    <s v="Economía"/>
    <n v="8"/>
    <x v="11"/>
    <x v="1"/>
    <x v="1"/>
    <x v="8"/>
    <x v="2"/>
    <x v="23"/>
    <s v="Periodo 2014-2021 (mensual)"/>
    <s v="Superficie (m2)"/>
    <s v="Instituto Nacional de Estadísticas (INE)"/>
    <s v="Evolución de la Superficie de las solicitudes de edificación Habitacional y No Habitacional de Nuevas Obra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8"/>
    <x v="3"/>
    <s v="#1774B9"/>
  </r>
  <r>
    <s v="0257"/>
    <n v="140"/>
    <s v="Economía"/>
    <s v="Economía"/>
    <n v="9"/>
    <x v="11"/>
    <x v="1"/>
    <x v="1"/>
    <x v="9"/>
    <x v="2"/>
    <x v="23"/>
    <s v="Periodo 2014-2021 (mensual)"/>
    <s v="Superficie (m2)"/>
    <s v="Instituto Nacional de Estadísticas (INE)"/>
    <s v="Evolución de la Superficie de las solicitudes de edificación Habitacional y No Habitacional de Nuevas Obra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9"/>
    <x v="0"/>
    <s v="#1774B9"/>
  </r>
  <r>
    <s v="0258"/>
    <n v="140"/>
    <s v="Economía"/>
    <s v="Economía"/>
    <n v="10"/>
    <x v="11"/>
    <x v="1"/>
    <x v="1"/>
    <x v="10"/>
    <x v="2"/>
    <x v="23"/>
    <s v="Periodo 2014-2021 (mensual)"/>
    <s v="Superficie (m2)"/>
    <s v="Instituto Nacional de Estadísticas (INE)"/>
    <s v="Evolución de la Superficie de las solicitudes de edificación Habitacional y No Habitacional de Nuevas Obra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0"/>
    <x v="1"/>
    <s v="#1774B9"/>
  </r>
  <r>
    <s v="0259"/>
    <n v="140"/>
    <s v="Economía"/>
    <s v="Economía"/>
    <n v="11"/>
    <x v="11"/>
    <x v="1"/>
    <x v="1"/>
    <x v="11"/>
    <x v="2"/>
    <x v="23"/>
    <s v="Periodo 2014-2021 (mensual)"/>
    <s v="Superficie (m2)"/>
    <s v="Instituto Nacional de Estadísticas (INE)"/>
    <s v="Evolución de la Superficie de las solicitudes de edificación Habitacional y No Habitacional de Nuevas Obra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1"/>
    <x v="2"/>
    <s v="#1774B9"/>
  </r>
  <r>
    <s v="0260"/>
    <n v="140"/>
    <s v="Economía"/>
    <s v="Economía"/>
    <n v="12"/>
    <x v="11"/>
    <x v="1"/>
    <x v="1"/>
    <x v="12"/>
    <x v="2"/>
    <x v="23"/>
    <s v="Periodo 2014-2021 (mensual)"/>
    <s v="Superficie (m2)"/>
    <s v="Instituto Nacional de Estadísticas (INE)"/>
    <s v="Evolución de la Superficie de las solicitudes de edificación Habitacional y No Habitacional de Nuevas Obra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2"/>
    <x v="3"/>
    <s v="#1774B9"/>
  </r>
  <r>
    <s v="0261"/>
    <n v="140"/>
    <s v="Economía"/>
    <s v="Economía"/>
    <n v="13"/>
    <x v="11"/>
    <x v="1"/>
    <x v="1"/>
    <x v="13"/>
    <x v="2"/>
    <x v="23"/>
    <s v="Periodo 2014-2021 (mensual)"/>
    <s v="Superficie (m2)"/>
    <s v="Instituto Nacional de Estadísticas (INE)"/>
    <s v="Evolución de la Superficie de las solicitudes de edificación Habitacional y No Habitacional de Nuevas Obra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3"/>
    <x v="3"/>
    <s v="#1774B9"/>
  </r>
  <r>
    <s v="0262"/>
    <n v="140"/>
    <s v="Economía"/>
    <s v="Economía"/>
    <n v="14"/>
    <x v="11"/>
    <x v="1"/>
    <x v="1"/>
    <x v="14"/>
    <x v="2"/>
    <x v="23"/>
    <s v="Periodo 2014-2021 (mensual)"/>
    <s v="Superficie (m2)"/>
    <s v="Instituto Nacional de Estadísticas (INE)"/>
    <s v="Evolución de la Superficie de las solicitudes de edificación Habitacional y No Habitacional de Nuevas Obra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4"/>
    <x v="3"/>
    <s v="#1774B9"/>
  </r>
  <r>
    <s v="0263"/>
    <n v="140"/>
    <s v="Economía"/>
    <s v="Economía"/>
    <n v="15"/>
    <x v="11"/>
    <x v="1"/>
    <x v="1"/>
    <x v="15"/>
    <x v="2"/>
    <x v="23"/>
    <s v="Periodo 2014-2021 (mensual)"/>
    <s v="Superficie (m2)"/>
    <s v="Instituto Nacional de Estadísticas (INE)"/>
    <s v="Evolución de la Superficie de las solicitudes de edificación Habitacional y No Habitacional de Nuevas Obra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5"/>
    <x v="3"/>
    <s v="#1774B9"/>
  </r>
  <r>
    <s v="0264"/>
    <n v="140"/>
    <s v="Economía"/>
    <s v="Economía"/>
    <n v="16"/>
    <x v="11"/>
    <x v="1"/>
    <x v="1"/>
    <x v="16"/>
    <x v="2"/>
    <x v="23"/>
    <s v="Periodo 2014-2021 (mensual)"/>
    <s v="Superficie (m2)"/>
    <s v="Instituto Nacional de Estadísticas (INE)"/>
    <s v="Evolución de la Superficie de las solicitudes de edificación Habitacional y No Habitacional de Nuevas Obra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6"/>
    <x v="3"/>
    <s v="#1774B9"/>
  </r>
  <r>
    <s v="0265"/>
    <n v="140"/>
    <s v="Economía"/>
    <s v="Economía"/>
    <n v="0"/>
    <x v="11"/>
    <x v="1"/>
    <x v="0"/>
    <x v="0"/>
    <x v="0"/>
    <x v="24"/>
    <s v="Periodo 2014-2021 (mensual)"/>
    <s v="Superficie (m2)"/>
    <s v="Instituto Nacional de Estadísticas (INE)"/>
    <s v="Evolución de la Superficie de las solicitudes de edificación Habitacional y No Habitacional de Ampliacione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9306"/>
    <x v="3"/>
    <s v="#1774B9"/>
  </r>
  <r>
    <s v="0266"/>
    <n v="140"/>
    <s v="Economía"/>
    <s v="Economía"/>
    <n v="1"/>
    <x v="11"/>
    <x v="1"/>
    <x v="1"/>
    <x v="1"/>
    <x v="2"/>
    <x v="24"/>
    <s v="Periodo 2014-2021 (mensual)"/>
    <s v="Superficie (m2)"/>
    <s v="Instituto Nacional de Estadísticas (INE)"/>
    <s v="Evolución de la Superficie de las solicitudes de edificación Habitacional y No Habitacional de Ampliacione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
    <x v="3"/>
    <s v="#1774B9"/>
  </r>
  <r>
    <s v="0267"/>
    <n v="140"/>
    <s v="Economía"/>
    <s v="Economía"/>
    <n v="2"/>
    <x v="11"/>
    <x v="1"/>
    <x v="1"/>
    <x v="2"/>
    <x v="2"/>
    <x v="24"/>
    <s v="Periodo 2014-2021 (mensual)"/>
    <s v="Superficie (m2)"/>
    <s v="Instituto Nacional de Estadísticas (INE)"/>
    <s v="Evolución de la Superficie de las solicitudes de edificación Habitacional y No Habitacional de Ampliacione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2"/>
    <x v="3"/>
    <s v="#1774B9"/>
  </r>
  <r>
    <s v="0268"/>
    <n v="140"/>
    <s v="Economía"/>
    <s v="Economía"/>
    <n v="3"/>
    <x v="11"/>
    <x v="1"/>
    <x v="1"/>
    <x v="3"/>
    <x v="2"/>
    <x v="24"/>
    <s v="Periodo 2014-2021 (mensual)"/>
    <s v="Superficie (m2)"/>
    <s v="Instituto Nacional de Estadísticas (INE)"/>
    <s v="Evolución de la Superficie de las solicitudes de edificación Habitacional y No Habitacional de Ampliacione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3"/>
    <x v="3"/>
    <s v="#1774B9"/>
  </r>
  <r>
    <s v="0269"/>
    <n v="140"/>
    <s v="Economía"/>
    <s v="Economía"/>
    <n v="4"/>
    <x v="11"/>
    <x v="1"/>
    <x v="1"/>
    <x v="4"/>
    <x v="2"/>
    <x v="24"/>
    <s v="Periodo 2014-2021 (mensual)"/>
    <s v="Superficie (m2)"/>
    <s v="Instituto Nacional de Estadísticas (INE)"/>
    <s v="Evolución de la Superficie de las solicitudes de edificación Habitacional y No Habitacional de Ampliacione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4"/>
    <x v="3"/>
    <s v="#1774B9"/>
  </r>
  <r>
    <s v="0270"/>
    <n v="140"/>
    <s v="Economía"/>
    <s v="Economía"/>
    <n v="5"/>
    <x v="11"/>
    <x v="1"/>
    <x v="1"/>
    <x v="5"/>
    <x v="2"/>
    <x v="24"/>
    <s v="Periodo 2014-2021 (mensual)"/>
    <s v="Superficie (m2)"/>
    <s v="Instituto Nacional de Estadísticas (INE)"/>
    <s v="Evolución de la Superficie de las solicitudes de edificación Habitacional y No Habitacional de Ampliacione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5"/>
    <x v="3"/>
    <s v="#1774B9"/>
  </r>
  <r>
    <s v="0271"/>
    <n v="140"/>
    <s v="Economía"/>
    <s v="Economía"/>
    <n v="6"/>
    <x v="11"/>
    <x v="1"/>
    <x v="1"/>
    <x v="6"/>
    <x v="2"/>
    <x v="24"/>
    <s v="Periodo 2014-2021 (mensual)"/>
    <s v="Superficie (m2)"/>
    <s v="Instituto Nacional de Estadísticas (INE)"/>
    <s v="Evolución de la Superficie de las solicitudes de edificación Habitacional y No Habitacional de Ampliacione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6"/>
    <x v="3"/>
    <s v="#1774B9"/>
  </r>
  <r>
    <s v="0272"/>
    <n v="140"/>
    <s v="Economía"/>
    <s v="Economía"/>
    <n v="7"/>
    <x v="11"/>
    <x v="1"/>
    <x v="1"/>
    <x v="7"/>
    <x v="2"/>
    <x v="24"/>
    <s v="Periodo 2014-2021 (mensual)"/>
    <s v="Superficie (m2)"/>
    <s v="Instituto Nacional de Estadísticas (INE)"/>
    <s v="Evolución de la Superficie de las solicitudes de edificación Habitacional y No Habitacional de Ampliacione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7"/>
    <x v="3"/>
    <s v="#1774B9"/>
  </r>
  <r>
    <s v="0273"/>
    <n v="140"/>
    <s v="Economía"/>
    <s v="Economía"/>
    <n v="8"/>
    <x v="11"/>
    <x v="1"/>
    <x v="1"/>
    <x v="8"/>
    <x v="2"/>
    <x v="24"/>
    <s v="Periodo 2014-2021 (mensual)"/>
    <s v="Superficie (m2)"/>
    <s v="Instituto Nacional de Estadísticas (INE)"/>
    <s v="Evolución de la Superficie de las solicitudes de edificación Habitacional y No Habitacional de Ampliacione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8"/>
    <x v="3"/>
    <s v="#1774B9"/>
  </r>
  <r>
    <s v="0274"/>
    <n v="140"/>
    <s v="Economía"/>
    <s v="Economía"/>
    <n v="9"/>
    <x v="11"/>
    <x v="1"/>
    <x v="1"/>
    <x v="9"/>
    <x v="2"/>
    <x v="24"/>
    <s v="Periodo 2014-2021 (mensual)"/>
    <s v="Superficie (m2)"/>
    <s v="Instituto Nacional de Estadísticas (INE)"/>
    <s v="Evolución de la Superficie de las solicitudes de edificación Habitacional y No Habitacional de Ampliacione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9"/>
    <x v="0"/>
    <s v="#1774B9"/>
  </r>
  <r>
    <s v="0275"/>
    <n v="140"/>
    <s v="Economía"/>
    <s v="Economía"/>
    <n v="10"/>
    <x v="11"/>
    <x v="1"/>
    <x v="1"/>
    <x v="10"/>
    <x v="2"/>
    <x v="24"/>
    <s v="Periodo 2014-2021 (mensual)"/>
    <s v="Superficie (m2)"/>
    <s v="Instituto Nacional de Estadísticas (INE)"/>
    <s v="Evolución de la Superficie de las solicitudes de edificación Habitacional y No Habitacional de Ampliacione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0"/>
    <x v="1"/>
    <s v="#1774B9"/>
  </r>
  <r>
    <s v="0276"/>
    <n v="140"/>
    <s v="Economía"/>
    <s v="Economía"/>
    <n v="11"/>
    <x v="11"/>
    <x v="1"/>
    <x v="1"/>
    <x v="11"/>
    <x v="2"/>
    <x v="24"/>
    <s v="Periodo 2014-2021 (mensual)"/>
    <s v="Superficie (m2)"/>
    <s v="Instituto Nacional de Estadísticas (INE)"/>
    <s v="Evolución de la Superficie de las solicitudes de edificación Habitacional y No Habitacional de Ampliacione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1"/>
    <x v="2"/>
    <s v="#1774B9"/>
  </r>
  <r>
    <s v="0277"/>
    <n v="140"/>
    <s v="Economía"/>
    <s v="Economía"/>
    <n v="12"/>
    <x v="11"/>
    <x v="1"/>
    <x v="1"/>
    <x v="12"/>
    <x v="2"/>
    <x v="24"/>
    <s v="Periodo 2014-2021 (mensual)"/>
    <s v="Superficie (m2)"/>
    <s v="Instituto Nacional de Estadísticas (INE)"/>
    <s v="Evolución de la Superficie de las solicitudes de edificación Habitacional y No Habitacional de Ampliacione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2"/>
    <x v="3"/>
    <s v="#1774B9"/>
  </r>
  <r>
    <s v="0278"/>
    <n v="140"/>
    <s v="Economía"/>
    <s v="Economía"/>
    <n v="13"/>
    <x v="11"/>
    <x v="1"/>
    <x v="1"/>
    <x v="13"/>
    <x v="2"/>
    <x v="24"/>
    <s v="Periodo 2014-2021 (mensual)"/>
    <s v="Superficie (m2)"/>
    <s v="Instituto Nacional de Estadísticas (INE)"/>
    <s v="Evolución de la Superficie de las solicitudes de edificación Habitacional y No Habitacional de Ampliacione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3"/>
    <x v="3"/>
    <s v="#1774B9"/>
  </r>
  <r>
    <s v="0279"/>
    <n v="140"/>
    <s v="Economía"/>
    <s v="Economía"/>
    <n v="14"/>
    <x v="11"/>
    <x v="1"/>
    <x v="1"/>
    <x v="14"/>
    <x v="2"/>
    <x v="24"/>
    <s v="Periodo 2014-2021 (mensual)"/>
    <s v="Superficie (m2)"/>
    <s v="Instituto Nacional de Estadísticas (INE)"/>
    <s v="Evolución de la Superficie de las solicitudes de edificación Habitacional y No Habitacional de Ampliacione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4"/>
    <x v="3"/>
    <s v="#1774B9"/>
  </r>
  <r>
    <s v="0280"/>
    <n v="140"/>
    <s v="Economía"/>
    <s v="Economía"/>
    <n v="15"/>
    <x v="11"/>
    <x v="1"/>
    <x v="1"/>
    <x v="15"/>
    <x v="2"/>
    <x v="24"/>
    <s v="Periodo 2014-2021 (mensual)"/>
    <s v="Superficie (m2)"/>
    <s v="Instituto Nacional de Estadísticas (INE)"/>
    <s v="Evolución de la Superficie de las solicitudes de edificación Habitacional y No Habitacional de Ampliacione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5"/>
    <x v="3"/>
    <s v="#1774B9"/>
  </r>
  <r>
    <s v="0281"/>
    <n v="140"/>
    <s v="Economía"/>
    <s v="Economía"/>
    <n v="16"/>
    <x v="11"/>
    <x v="1"/>
    <x v="1"/>
    <x v="16"/>
    <x v="2"/>
    <x v="24"/>
    <s v="Periodo 2014-2021 (mensual)"/>
    <s v="Superficie (m2)"/>
    <s v="Instituto Nacional de Estadísticas (INE)"/>
    <s v="Evolución de la Superficie de las solicitudes de edificación Habitacional y No Habitacional de Ampliacione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6"/>
    <x v="3"/>
    <s v="#1774B9"/>
  </r>
  <r>
    <s v="0282"/>
    <n v="140"/>
    <s v="Economía"/>
    <s v="Economía"/>
    <n v="0"/>
    <x v="12"/>
    <x v="2"/>
    <x v="0"/>
    <x v="0"/>
    <x v="1"/>
    <x v="25"/>
    <s v="Periodo 2014-2021 (mensual)"/>
    <s v="Megawatt-hora (MWh)"/>
    <s v="Coordinador Eléctrico Nacional"/>
    <s v="Evolución de la producción real de las distintas centrales generadoras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6246"/>
    <x v="3"/>
    <s v="#1774B9"/>
  </r>
  <r>
    <s v="0283"/>
    <n v="140"/>
    <s v="Economía"/>
    <s v="Economía"/>
    <n v="0"/>
    <x v="12"/>
    <x v="2"/>
    <x v="0"/>
    <x v="0"/>
    <x v="0"/>
    <x v="26"/>
    <s v="Periodo 2014-2021 (mensual)"/>
    <s v="Megawatt-hora (MWh)"/>
    <s v="Coordinador Eléctrico Nacional"/>
    <s v="Evolución de la producción real de las distintas centrales de los tipos hidráulica pasada e hidráulica embalse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6662"/>
    <x v="3"/>
    <s v="#1774B9"/>
  </r>
  <r>
    <s v="0284"/>
    <n v="140"/>
    <s v="Economía"/>
    <s v="Economía"/>
    <n v="5"/>
    <x v="12"/>
    <x v="2"/>
    <x v="1"/>
    <x v="5"/>
    <x v="2"/>
    <x v="26"/>
    <s v="Periodo 2014-2021 (mensual)"/>
    <s v="Megawatt-hora (MWh)"/>
    <s v="Coordinador Eléctrico Nacional"/>
    <s v="Evolución de la producción real de las distintas centrales de los tipos hidráulica pasada e hidráulica embalse reportadas en el coordinador eléctrico en la Región de Valparaíso"/>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5"/>
    <x v="3"/>
    <s v="#1774B9"/>
  </r>
  <r>
    <s v="0285"/>
    <n v="140"/>
    <s v="Economía"/>
    <s v="Economía"/>
    <n v="8"/>
    <x v="12"/>
    <x v="2"/>
    <x v="1"/>
    <x v="8"/>
    <x v="2"/>
    <x v="26"/>
    <s v="Periodo 2014-2021 (mensual)"/>
    <s v="Megawatt-hora (MWh)"/>
    <s v="Coordinador Eléctrico Nacional"/>
    <s v="Evolución de la producción real de las distintas centrales de los tipos hidráulica pasada e hidráulica embalse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8"/>
    <x v="3"/>
    <s v="#1774B9"/>
  </r>
  <r>
    <s v="0286"/>
    <n v="140"/>
    <s v="Economía"/>
    <s v="Economía"/>
    <n v="9"/>
    <x v="12"/>
    <x v="2"/>
    <x v="1"/>
    <x v="9"/>
    <x v="2"/>
    <x v="26"/>
    <s v="Periodo 2014-2021 (mensual)"/>
    <s v="Megawatt-hora (MWh)"/>
    <s v="Coordinador Eléctrico Nacional"/>
    <s v="Evolución de la producción real de las distintas centrales de los tipos hidráulica pasada e hidráulica embalse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9"/>
    <x v="3"/>
    <s v="#1774B9"/>
  </r>
  <r>
    <s v="0287"/>
    <n v="140"/>
    <s v="Economía"/>
    <s v="Economía"/>
    <n v="10"/>
    <x v="12"/>
    <x v="2"/>
    <x v="1"/>
    <x v="10"/>
    <x v="2"/>
    <x v="26"/>
    <s v="Periodo 2014-2021 (mensual)"/>
    <s v="Megawatt-hora (MWh)"/>
    <s v="Coordinador Eléctrico Nacional"/>
    <s v="Evolución de la producción real de las distintas centrales de los tipos hidráulica pasada e hidráulica embalse reportadas en el coordinador eléctrico en la Región de Los Lagos"/>
    <s v="La gráfica muestra la variación mensual del número de viviendas autorizadas para construcción de obras nuevas y ampliaciones para la Región de Los Lagos,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10"/>
    <x v="3"/>
    <s v="#1774B9"/>
  </r>
  <r>
    <s v="0288"/>
    <n v="140"/>
    <s v="Economía"/>
    <s v="Economía"/>
    <n v="14"/>
    <x v="12"/>
    <x v="2"/>
    <x v="1"/>
    <x v="14"/>
    <x v="2"/>
    <x v="26"/>
    <s v="Periodo 2014-2021 (mensual)"/>
    <s v="Megawatt-hora (MWh)"/>
    <s v="Coordinador Eléctrico Nacional"/>
    <s v="Evolución de la producción real de las distintas centrales de los tipos hidráulica pasada e hidráulica embalse reportadas en el coordinador eléctrico en la Región de Los Ríos"/>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14"/>
    <x v="3"/>
    <s v="#1774B9"/>
  </r>
  <r>
    <s v="0289"/>
    <n v="140"/>
    <s v="Economía"/>
    <s v="Economía"/>
    <n v="0"/>
    <x v="12"/>
    <x v="2"/>
    <x v="0"/>
    <x v="0"/>
    <x v="0"/>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9150"/>
    <x v="3"/>
    <s v="#1774B9"/>
  </r>
  <r>
    <s v="0290"/>
    <n v="140"/>
    <s v="Economía"/>
    <s v="Economía"/>
    <n v="5"/>
    <x v="12"/>
    <x v="2"/>
    <x v="1"/>
    <x v="5"/>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Valparaíso"/>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5"/>
    <x v="3"/>
    <s v="#1774B9"/>
  </r>
  <r>
    <s v="0291"/>
    <n v="140"/>
    <s v="Economía"/>
    <s v="Economía"/>
    <n v="8"/>
    <x v="12"/>
    <x v="2"/>
    <x v="1"/>
    <x v="8"/>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8"/>
    <x v="3"/>
    <s v="#1774B9"/>
  </r>
  <r>
    <s v="0292"/>
    <n v="140"/>
    <s v="Economía"/>
    <s v="Economía"/>
    <n v="9"/>
    <x v="12"/>
    <x v="2"/>
    <x v="1"/>
    <x v="9"/>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9"/>
    <x v="3"/>
    <s v="#1774B9"/>
  </r>
  <r>
    <s v="0293"/>
    <n v="140"/>
    <s v="Economía"/>
    <s v="Economía"/>
    <n v="14"/>
    <x v="12"/>
    <x v="2"/>
    <x v="1"/>
    <x v="14"/>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Los Ríos"/>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14"/>
    <x v="3"/>
    <s v="#1774B9"/>
  </r>
  <r>
    <s v="0294"/>
    <n v="140"/>
    <s v="Economía"/>
    <s v="Economía"/>
    <n v="0"/>
    <x v="12"/>
    <x v="2"/>
    <x v="0"/>
    <x v="0"/>
    <x v="0"/>
    <x v="28"/>
    <s v="Periodo 2014-2021 (mensual)"/>
    <s v="Megawatt-hora (MWh)"/>
    <s v="Coordinador Eléctrico Nacional"/>
    <s v="Evolución de la producción real generada por centrales del tipo eólica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41144"/>
    <x v="3"/>
    <s v="#1774B9"/>
  </r>
  <r>
    <s v="0295"/>
    <n v="140"/>
    <s v="Economía"/>
    <s v="Economía"/>
    <n v="8"/>
    <x v="12"/>
    <x v="2"/>
    <x v="1"/>
    <x v="8"/>
    <x v="2"/>
    <x v="28"/>
    <s v="Periodo 2014-2021 (mensual)"/>
    <s v="Megawatt-hora (MWh)"/>
    <s v="Coordinador Eléctrico Nacional"/>
    <s v="Evolución de la producción real generada por centrales del tipo eólica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41639?ZOHO_CRITERIA=%22Consolidado_Estadisticas_Regionales_New%22.%22C%C3%B3digo%20regi%C3%B3n%22%3D8"/>
    <x v="3"/>
    <s v="#1774B9"/>
  </r>
  <r>
    <s v="0296"/>
    <n v="140"/>
    <s v="Economía"/>
    <s v="Economía"/>
    <n v="9"/>
    <x v="12"/>
    <x v="2"/>
    <x v="1"/>
    <x v="9"/>
    <x v="2"/>
    <x v="28"/>
    <s v="Periodo 2014-2021 (mensual)"/>
    <s v="Megawatt-hora (MWh)"/>
    <s v="Coordinador Eléctrico Nacional"/>
    <s v="Evolución de la producción real generada por centrales del tipo eólica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41639?ZOHO_CRITERIA=%22Consolidado_Estadisticas_Regionales_New%22.%22C%C3%B3digo%20regi%C3%B3n%22%3D9"/>
    <x v="3"/>
    <s v="#1774B9"/>
  </r>
  <r>
    <s v="0297"/>
    <n v="140"/>
    <s v="Economía"/>
    <s v="Economía"/>
    <n v="0"/>
    <x v="12"/>
    <x v="2"/>
    <x v="0"/>
    <x v="0"/>
    <x v="0"/>
    <x v="29"/>
    <s v="Periodo 2014-2021 (mensual)"/>
    <s v="Megawatt-hora (MWh)"/>
    <s v="Coordinador Eléctrico Nacional"/>
    <s v="Evolución de la producción real generada por centrales del tipo solar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42412"/>
    <x v="3"/>
    <s v="#1774B9"/>
  </r>
  <r>
    <s v="0298"/>
    <n v="140"/>
    <s v="Economía"/>
    <s v="Economía"/>
    <n v="0"/>
    <x v="13"/>
    <x v="2"/>
    <x v="0"/>
    <x v="0"/>
    <x v="0"/>
    <x v="30"/>
    <s v="Periodo 2014-2021 (mensual)"/>
    <s v="Megawatt-hora (MWh)"/>
    <s v="Instituto Nacional de Estadísticas (INE)"/>
    <s v="Evolución de la distribución eléctrica por parte de empresas distribuidoras de electricidad, empresas generadoras y autoprod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5001"/>
    <x v="3"/>
    <s v="#1774B9"/>
  </r>
  <r>
    <s v="0299"/>
    <n v="140"/>
    <s v="Economía"/>
    <s v="Economía"/>
    <n v="0"/>
    <x v="13"/>
    <x v="2"/>
    <x v="0"/>
    <x v="0"/>
    <x v="0"/>
    <x v="31"/>
    <s v="Periodo 2014-2021 (mensual)"/>
    <s v="Megawatt-hora (MWh)"/>
    <s v="Instituto Nacional de Estadísticas (INE)"/>
    <s v="Evolución de la distribución eléctrica a clientes residencia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5489"/>
    <x v="3"/>
    <s v="#1774B9"/>
  </r>
  <r>
    <s v="0300"/>
    <n v="140"/>
    <s v="Economía"/>
    <s v="Economía"/>
    <n v="7"/>
    <x v="13"/>
    <x v="2"/>
    <x v="1"/>
    <x v="17"/>
    <x v="2"/>
    <x v="31"/>
    <s v="Periodo 2014-2021 (mensual)"/>
    <s v="Megawatt-hora (MWh)"/>
    <s v="Instituto Nacional de Estadísticas (INE)"/>
    <s v="Evolución de la distribución eléctrica a clientes residenciales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7"/>
    <x v="3"/>
    <s v="#1774B9"/>
  </r>
  <r>
    <s v="0301"/>
    <n v="140"/>
    <s v="Economía"/>
    <s v="Economía"/>
    <n v="9"/>
    <x v="13"/>
    <x v="2"/>
    <x v="1"/>
    <x v="9"/>
    <x v="2"/>
    <x v="31"/>
    <s v="Periodo 2014-2021 (mensual)"/>
    <s v="Megawatt-hora (MWh)"/>
    <s v="Instituto Nacional de Estadísticas (INE)"/>
    <s v="Evolución de la distribución eléctrica a clientes residenciale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9"/>
    <x v="3"/>
    <s v="#1774B9"/>
  </r>
  <r>
    <s v="0302"/>
    <n v="140"/>
    <s v="Economía"/>
    <s v="Economía"/>
    <n v="14"/>
    <x v="13"/>
    <x v="2"/>
    <x v="1"/>
    <x v="14"/>
    <x v="2"/>
    <x v="31"/>
    <s v="Periodo 2014-2021 (mensual)"/>
    <s v="Megawatt-hora (MWh)"/>
    <s v="Instituto Nacional de Estadísticas (INE)"/>
    <s v="Evolución de la distribución eléctrica a clientes residenciale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14"/>
    <x v="3"/>
    <s v="#1774B9"/>
  </r>
  <r>
    <s v="0303"/>
    <n v="140"/>
    <s v="Economía"/>
    <s v="Economía"/>
    <n v="0"/>
    <x v="13"/>
    <x v="2"/>
    <x v="0"/>
    <x v="0"/>
    <x v="0"/>
    <x v="32"/>
    <s v="Periodo 2014-2021 (mensual)"/>
    <s v="Megawatt-hora (MWh)"/>
    <s v="Instituto Nacional de Estadísticas (INE)"/>
    <s v="Evolución de la distribución eléctrica a empresas industria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284"/>
    <x v="3"/>
    <s v="#1774B9"/>
  </r>
  <r>
    <s v="0304"/>
    <n v="140"/>
    <s v="Economía"/>
    <s v="Economía"/>
    <n v="7"/>
    <x v="13"/>
    <x v="2"/>
    <x v="1"/>
    <x v="17"/>
    <x v="2"/>
    <x v="32"/>
    <s v="Periodo 2014-2021 (mensual)"/>
    <s v="Megawatt-hora (MWh)"/>
    <s v="Instituto Nacional de Estadísticas (INE)"/>
    <s v="Evolución de la distribución eléctrica a empresas industriales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7"/>
    <x v="3"/>
    <s v="#1774B9"/>
  </r>
  <r>
    <s v="0305"/>
    <n v="140"/>
    <s v="Economía"/>
    <s v="Economía"/>
    <n v="9"/>
    <x v="13"/>
    <x v="2"/>
    <x v="1"/>
    <x v="9"/>
    <x v="2"/>
    <x v="32"/>
    <s v="Periodo 2014-2021 (mensual)"/>
    <s v="Megawatt-hora (MWh)"/>
    <s v="Instituto Nacional de Estadísticas (INE)"/>
    <s v="Evolución de la distribución eléctrica a empresas industriale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9"/>
    <x v="3"/>
    <s v="#1774B9"/>
  </r>
  <r>
    <s v="0306"/>
    <n v="140"/>
    <s v="Economía"/>
    <s v="Economía"/>
    <n v="14"/>
    <x v="13"/>
    <x v="2"/>
    <x v="1"/>
    <x v="14"/>
    <x v="2"/>
    <x v="32"/>
    <s v="Periodo 2014-2021 (mensual)"/>
    <s v="Megawatt-hora (MWh)"/>
    <s v="Instituto Nacional de Estadísticas (INE)"/>
    <s v="Evolución de la distribución eléctrica a empresas industriale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14"/>
    <x v="3"/>
    <s v="#1774B9"/>
  </r>
  <r>
    <s v="0307"/>
    <n v="140"/>
    <s v="Economía"/>
    <s v="Economía"/>
    <n v="0"/>
    <x v="13"/>
    <x v="2"/>
    <x v="0"/>
    <x v="0"/>
    <x v="0"/>
    <x v="33"/>
    <s v="Periodo 2014-2021 (mensual)"/>
    <s v="Megawatt-hora (MWh)"/>
    <s v="Instituto Nacional de Estadísticas (INE)"/>
    <s v="Evolución de la distribución eléctrica a los locales y empresas dedicadas al comerci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678"/>
    <x v="3"/>
    <s v="#1774B9"/>
  </r>
  <r>
    <s v="0308"/>
    <n v="140"/>
    <s v="Economía"/>
    <s v="Economía"/>
    <n v="0"/>
    <x v="13"/>
    <x v="2"/>
    <x v="0"/>
    <x v="0"/>
    <x v="0"/>
    <x v="34"/>
    <s v="Periodo 2014-2021 (mensual)"/>
    <s v="Megawatt-hora (MWh)"/>
    <s v="Instituto Nacional de Estadísticas (INE)"/>
    <s v="Evolución de la distribución eléctrica a las empresas dedicadas al rubro de la minerí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970"/>
    <x v="3"/>
    <s v="#1774B9"/>
  </r>
  <r>
    <s v="0309"/>
    <n v="140"/>
    <s v="Economía"/>
    <s v="Economía"/>
    <n v="0"/>
    <x v="13"/>
    <x v="2"/>
    <x v="0"/>
    <x v="0"/>
    <x v="0"/>
    <x v="35"/>
    <s v="Periodo 2014-2021 (mensual)"/>
    <s v="Megawatt-hora (MWh)"/>
    <s v="Instituto Nacional de Estadísticas (INE)"/>
    <s v="Evolución de la distribución eléctrica a entidades y particulares que se dedican al cultivo y trabajo de la tier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9274"/>
    <x v="3"/>
    <s v="#1774B9"/>
  </r>
  <r>
    <s v="0310"/>
    <n v="140"/>
    <s v="Economía"/>
    <s v="Economía"/>
    <n v="7"/>
    <x v="13"/>
    <x v="2"/>
    <x v="1"/>
    <x v="17"/>
    <x v="2"/>
    <x v="35"/>
    <s v="Periodo 2014-2021 (mensual)"/>
    <s v="Megawatt-hora (MWh)"/>
    <s v="Instituto Nacional de Estadísticas (INE)"/>
    <s v="Evolución de la distribución eléctrica a entidades y particulares que se dedican al cultivo y trabajo de la tierra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7"/>
    <x v="3"/>
    <s v="#1774B9"/>
  </r>
  <r>
    <s v="0311"/>
    <n v="140"/>
    <s v="Economía"/>
    <s v="Economía"/>
    <n v="9"/>
    <x v="13"/>
    <x v="2"/>
    <x v="1"/>
    <x v="9"/>
    <x v="2"/>
    <x v="35"/>
    <s v="Periodo 2014-2021 (mensual)"/>
    <s v="Megawatt-hora (MWh)"/>
    <s v="Instituto Nacional de Estadísticas (INE)"/>
    <s v="Evolución de la distribución eléctrica a entidades y particulares que se dedican al cultivo y trabajo de la tierra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9"/>
    <x v="3"/>
    <s v="#1774B9"/>
  </r>
  <r>
    <s v="0312"/>
    <n v="140"/>
    <s v="Economía"/>
    <s v="Economía"/>
    <n v="14"/>
    <x v="13"/>
    <x v="2"/>
    <x v="1"/>
    <x v="14"/>
    <x v="2"/>
    <x v="35"/>
    <s v="Periodo 2014-2021 (mensual)"/>
    <s v="Megawatt-hora (MWh)"/>
    <s v="Instituto Nacional de Estadísticas (INE)"/>
    <s v="Evolución de la distribución eléctrica a entidades y particulares que se dedican al cultivo y trabajo de la tierra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14"/>
    <x v="3"/>
    <s v="#1774B9"/>
  </r>
  <r>
    <s v="0313"/>
    <n v="140"/>
    <s v="Economía"/>
    <s v="Economía"/>
    <n v="0"/>
    <x v="13"/>
    <x v="2"/>
    <x v="0"/>
    <x v="0"/>
    <x v="0"/>
    <x v="36"/>
    <s v="Periodo 2014-2021 (mensual)"/>
    <s v="Megawatt-hora (MWh)"/>
    <s v="Instituto Nacional de Estadísticas (INE)"/>
    <s v="Evolución de la distribución eléctrica hacia los sectores de transporte, alumbrado público, fiscal, municipal y otr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9723"/>
    <x v="3"/>
    <s v="#1774B9"/>
  </r>
  <r>
    <s v="0314"/>
    <n v="140"/>
    <s v="Economía"/>
    <s v="Economía"/>
    <n v="9"/>
    <x v="13"/>
    <x v="2"/>
    <x v="1"/>
    <x v="9"/>
    <x v="2"/>
    <x v="36"/>
    <s v="Periodo 2014-2021 (mensual)"/>
    <s v="Megawatt-hora (MWh)"/>
    <s v="Instituto Nacional de Estadísticas (INE)"/>
    <s v="Evolución de la distribución eléctrica hacia los sectores de transporte, alumbrado público, fiscal, municipal y otro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0178?ZOHO_CRITERIA=%22Consolidado_Estadisticas_Regionales_New%22.%22C%C3%B3digo%20regi%C3%B3n%22%3D9"/>
    <x v="3"/>
    <s v="#1774B9"/>
  </r>
  <r>
    <s v="0315"/>
    <n v="140"/>
    <s v="Economía"/>
    <s v="Economía"/>
    <n v="14"/>
    <x v="13"/>
    <x v="2"/>
    <x v="1"/>
    <x v="14"/>
    <x v="2"/>
    <x v="36"/>
    <s v="Periodo 2014-2021 (mensual)"/>
    <s v="Megawatt-hora (MWh)"/>
    <s v="Instituto Nacional de Estadísticas (INE)"/>
    <s v="Evolución de la distribución eléctrica hacia los sectores de transporte, alumbrado público, fiscal, municipal y otro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0178?ZOHO_CRITERIA=%22Consolidado_Estadisticas_Regionales_New%22.%22C%C3%B3digo%20regi%C3%B3n%22%3D14"/>
    <x v="3"/>
    <s v="#1774B9"/>
  </r>
  <r>
    <s v="0316"/>
    <n v="140"/>
    <s v="Economía"/>
    <s v="Economía"/>
    <n v="0"/>
    <x v="14"/>
    <x v="3"/>
    <x v="0"/>
    <x v="0"/>
    <x v="0"/>
    <x v="37"/>
    <s v="Periodo 2014-2021 (mensual)"/>
    <s v="Índice"/>
    <s v="Instituto Nacional de Estadísticas (INE)"/>
    <s v="Evolución del Índice de Producción Manufacturera (IPMa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260"/>
    <x v="3"/>
    <s v="#1774B9"/>
  </r>
  <r>
    <s v="0317"/>
    <n v="140"/>
    <s v="Economía"/>
    <s v="Economía"/>
    <n v="5"/>
    <x v="14"/>
    <x v="3"/>
    <x v="1"/>
    <x v="5"/>
    <x v="2"/>
    <x v="37"/>
    <s v="Periodo 2014-2021 (mensual)"/>
    <s v="Índice"/>
    <s v="Instituto Nacional de Estadísticas (INE)"/>
    <s v="Evolución del Índice de Producción Manufacturera (IPMa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5"/>
    <x v="3"/>
    <s v="#1774B9"/>
  </r>
  <r>
    <s v="0318"/>
    <n v="140"/>
    <s v="Economía"/>
    <s v="Economía"/>
    <n v="6"/>
    <x v="14"/>
    <x v="3"/>
    <x v="1"/>
    <x v="6"/>
    <x v="2"/>
    <x v="37"/>
    <s v="Periodo 2014-2021 (mensual)"/>
    <s v="Índice"/>
    <s v="Instituto Nacional de Estadísticas (INE)"/>
    <s v="Evolución del Índice de Producción Manufacturera (IPMa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6"/>
    <x v="3"/>
    <s v="#1774B9"/>
  </r>
  <r>
    <s v="0319"/>
    <n v="140"/>
    <s v="Economía"/>
    <s v="Economía"/>
    <n v="8"/>
    <x v="14"/>
    <x v="3"/>
    <x v="1"/>
    <x v="8"/>
    <x v="2"/>
    <x v="37"/>
    <s v="Periodo 2014-2021 (mensual)"/>
    <s v="Índice"/>
    <s v="Instituto Nacional de Estadísticas (INE)"/>
    <s v="Evolución del Índice de Producción Manufacturera (IPMa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8"/>
    <x v="3"/>
    <s v="#1774B9"/>
  </r>
  <r>
    <s v="0320"/>
    <n v="140"/>
    <s v="Economía"/>
    <s v="Economía"/>
    <n v="9"/>
    <x v="14"/>
    <x v="3"/>
    <x v="1"/>
    <x v="9"/>
    <x v="2"/>
    <x v="37"/>
    <s v="Periodo 2014-2021 (mensual)"/>
    <s v="Índice"/>
    <s v="Instituto Nacional de Estadísticas (INE)"/>
    <s v="Evolución del Índice de Producción Manufacturera (IPMa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9"/>
    <x v="3"/>
    <s v="#1774B9"/>
  </r>
  <r>
    <s v="0321"/>
    <n v="140"/>
    <s v="Economía"/>
    <s v="Economía"/>
    <n v="14"/>
    <x v="14"/>
    <x v="3"/>
    <x v="1"/>
    <x v="14"/>
    <x v="2"/>
    <x v="37"/>
    <s v="Periodo 2014-2021 (mensual)"/>
    <s v="Índice"/>
    <s v="Instituto Nacional de Estadísticas (INE)"/>
    <s v="Evolución del Índice de Producción Manufacturera (IPMa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14"/>
    <x v="3"/>
    <s v="#1774B9"/>
  </r>
  <r>
    <s v="0322"/>
    <n v="140"/>
    <s v="Economía"/>
    <s v="Economía"/>
    <n v="0"/>
    <x v="14"/>
    <x v="3"/>
    <x v="0"/>
    <x v="0"/>
    <x v="0"/>
    <x v="38"/>
    <s v="Periodo 2014-2021 (mensual)"/>
    <s v="Índice"/>
    <s v="Instituto Nacional de Estadísticas (INE)"/>
    <s v="Evolución del Índice de Producción de la división Elaboración de productos aliment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561"/>
    <x v="3"/>
    <s v="#1774B9"/>
  </r>
  <r>
    <s v="0323"/>
    <n v="140"/>
    <s v="Economía"/>
    <s v="Economía"/>
    <n v="5"/>
    <x v="14"/>
    <x v="3"/>
    <x v="1"/>
    <x v="5"/>
    <x v="2"/>
    <x v="38"/>
    <s v="Periodo 2014-2021 (mensual)"/>
    <s v="Índice"/>
    <s v="Instituto Nacional de Estadísticas (INE)"/>
    <s v="Evolución del Índice de Producción de la división Elaboración de productos aliment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5"/>
    <x v="3"/>
    <s v="#1774B9"/>
  </r>
  <r>
    <s v="0324"/>
    <n v="140"/>
    <s v="Economía"/>
    <s v="Economía"/>
    <n v="6"/>
    <x v="14"/>
    <x v="3"/>
    <x v="1"/>
    <x v="6"/>
    <x v="2"/>
    <x v="38"/>
    <s v="Periodo 2014-2021 (mensual)"/>
    <s v="Índice"/>
    <s v="Instituto Nacional de Estadísticas (INE)"/>
    <s v="Evolución del Índice de Producción de la división Elaboración de productos aliment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6"/>
    <x v="3"/>
    <s v="#1774B9"/>
  </r>
  <r>
    <s v="0325"/>
    <n v="140"/>
    <s v="Economía"/>
    <s v="Economía"/>
    <n v="8"/>
    <x v="14"/>
    <x v="3"/>
    <x v="1"/>
    <x v="8"/>
    <x v="2"/>
    <x v="38"/>
    <s v="Periodo 2014-2021 (mensual)"/>
    <s v="Índice"/>
    <s v="Instituto Nacional de Estadísticas (INE)"/>
    <s v="Evolución del Índice de Producción de la división Elaboración de productos aliment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8"/>
    <x v="3"/>
    <s v="#1774B9"/>
  </r>
  <r>
    <s v="0326"/>
    <n v="140"/>
    <s v="Economía"/>
    <s v="Economía"/>
    <n v="14"/>
    <x v="14"/>
    <x v="3"/>
    <x v="1"/>
    <x v="14"/>
    <x v="2"/>
    <x v="38"/>
    <s v="Periodo 2014-2021 (mensual)"/>
    <s v="Índice"/>
    <s v="Instituto Nacional de Estadísticas (INE)"/>
    <s v="Evolución del Índice de Producción de la división Elaboración de productos aliment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14"/>
    <x v="3"/>
    <s v="#1774B9"/>
  </r>
  <r>
    <s v="0327"/>
    <n v="140"/>
    <s v="Economía"/>
    <s v="Economía"/>
    <n v="0"/>
    <x v="14"/>
    <x v="3"/>
    <x v="0"/>
    <x v="0"/>
    <x v="0"/>
    <x v="39"/>
    <s v="Periodo 2014-2021 (mensual)"/>
    <s v="Índice"/>
    <s v="Instituto Nacional de Estadísticas (INE)"/>
    <s v="Evolución del Índice de Producción de la división Elaboración de bebidas alcohólicas y no alcohólic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844"/>
    <x v="3"/>
    <s v="#1774B9"/>
  </r>
  <r>
    <s v="0328"/>
    <n v="140"/>
    <s v="Economía"/>
    <s v="Economía"/>
    <n v="5"/>
    <x v="14"/>
    <x v="3"/>
    <x v="1"/>
    <x v="5"/>
    <x v="2"/>
    <x v="39"/>
    <s v="Periodo 2014-2021 (mensual)"/>
    <s v="Índice"/>
    <s v="Instituto Nacional de Estadísticas (INE)"/>
    <s v="Evolución del Índice de Producción de la división Elaboración de bebidas alcohólicas y no alcohólic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5"/>
    <x v="3"/>
    <s v="#1774B9"/>
  </r>
  <r>
    <s v="0329"/>
    <n v="140"/>
    <s v="Economía"/>
    <s v="Economía"/>
    <n v="6"/>
    <x v="14"/>
    <x v="3"/>
    <x v="1"/>
    <x v="6"/>
    <x v="2"/>
    <x v="39"/>
    <s v="Periodo 2014-2021 (mensual)"/>
    <s v="Índice"/>
    <s v="Instituto Nacional de Estadísticas (INE)"/>
    <s v="Evolución del Índice de Producción de la división Elaboración de bebidas alcohólicas y no alcohólic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6"/>
    <x v="3"/>
    <s v="#1774B9"/>
  </r>
  <r>
    <s v="0330"/>
    <n v="140"/>
    <s v="Economía"/>
    <s v="Economía"/>
    <n v="8"/>
    <x v="14"/>
    <x v="3"/>
    <x v="1"/>
    <x v="8"/>
    <x v="2"/>
    <x v="39"/>
    <s v="Periodo 2014-2021 (mensual)"/>
    <s v="Índice"/>
    <s v="Instituto Nacional de Estadísticas (INE)"/>
    <s v="Evolución del Índice de Producción de la división Elaboración de bebidas alcohólicas y no alcohólic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8"/>
    <x v="3"/>
    <s v="#1774B9"/>
  </r>
  <r>
    <s v="0331"/>
    <n v="140"/>
    <s v="Economía"/>
    <s v="Economía"/>
    <n v="14"/>
    <x v="14"/>
    <x v="3"/>
    <x v="1"/>
    <x v="14"/>
    <x v="2"/>
    <x v="39"/>
    <s v="Periodo 2014-2021 (mensual)"/>
    <s v="Índice"/>
    <s v="Instituto Nacional de Estadísticas (INE)"/>
    <s v="Evolución del Índice de Producción de la división Elaboración de bebidas alcohólicas y no alcohólic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14"/>
    <x v="3"/>
    <s v="#1774B9"/>
  </r>
  <r>
    <s v="0332"/>
    <n v="140"/>
    <s v="Economía"/>
    <s v="Economía"/>
    <n v="0"/>
    <x v="14"/>
    <x v="3"/>
    <x v="0"/>
    <x v="0"/>
    <x v="0"/>
    <x v="40"/>
    <s v="Periodo 2014-2021 (mensual)"/>
    <s v="Índice"/>
    <s v="Instituto Nacional de Estadísticas (INE)"/>
    <s v="Evolución del Índice de Producción de la división Elaboración de productos de taba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091"/>
    <x v="3"/>
    <s v="#1774B9"/>
  </r>
  <r>
    <s v="0333"/>
    <n v="140"/>
    <s v="Economía"/>
    <s v="Economía"/>
    <n v="5"/>
    <x v="14"/>
    <x v="3"/>
    <x v="1"/>
    <x v="5"/>
    <x v="2"/>
    <x v="40"/>
    <s v="Periodo 2014-2021 (mensual)"/>
    <s v="Índice"/>
    <s v="Instituto Nacional de Estadísticas (INE)"/>
    <s v="Evolución del Índice de Producción de la división Elaboración de productos de taba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787?ZOHO_CRITERIA=%22Consolidado_Estadisticas_Regionales_New%22.%22C%C3%B3digo%20regi%C3%B3n%22%3D5"/>
    <x v="3"/>
    <s v="#1774B9"/>
  </r>
  <r>
    <s v="0334"/>
    <n v="140"/>
    <s v="Economía"/>
    <s v="Economía"/>
    <n v="6"/>
    <x v="14"/>
    <x v="3"/>
    <x v="1"/>
    <x v="6"/>
    <x v="2"/>
    <x v="40"/>
    <s v="Periodo 2014-2021 (mensual)"/>
    <s v="Índice"/>
    <s v="Instituto Nacional de Estadísticas (INE)"/>
    <s v="Evolución del Índice de Producción de la división Elaboración de productos de taba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787?ZOHO_CRITERIA=%22Consolidado_Estadisticas_Regionales_New%22.%22C%C3%B3digo%20regi%C3%B3n%22%3D6"/>
    <x v="3"/>
    <s v="#1774B9"/>
  </r>
  <r>
    <s v="0335"/>
    <n v="140"/>
    <s v="Economía"/>
    <s v="Economía"/>
    <n v="0"/>
    <x v="14"/>
    <x v="3"/>
    <x v="0"/>
    <x v="0"/>
    <x v="0"/>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336"/>
    <x v="3"/>
    <s v="#1774B9"/>
  </r>
  <r>
    <s v="0336"/>
    <n v="140"/>
    <s v="Economía"/>
    <s v="Economía"/>
    <n v="8"/>
    <x v="14"/>
    <x v="3"/>
    <x v="1"/>
    <x v="8"/>
    <x v="2"/>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973?ZOHO_CRITERIA=%22Consolidado_Estadisticas_Regionales_New%22.%22C%C3%B3digo%20regi%C3%B3n%22%3D8"/>
    <x v="3"/>
    <s v="#1774B9"/>
  </r>
  <r>
    <s v="0337"/>
    <n v="140"/>
    <s v="Economía"/>
    <s v="Economía"/>
    <n v="14"/>
    <x v="14"/>
    <x v="3"/>
    <x v="1"/>
    <x v="14"/>
    <x v="2"/>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973?ZOHO_CRITERIA=%22Consolidado_Estadisticas_Regionales_New%22.%22C%C3%B3digo%20regi%C3%B3n%22%3D14"/>
    <x v="3"/>
    <s v="#1774B9"/>
  </r>
  <r>
    <s v="0338"/>
    <n v="140"/>
    <s v="Economía"/>
    <s v="Economía"/>
    <n v="0"/>
    <x v="14"/>
    <x v="3"/>
    <x v="0"/>
    <x v="0"/>
    <x v="0"/>
    <x v="42"/>
    <s v="Periodo 2014-2021 (mensual)"/>
    <s v="Índice"/>
    <s v="Instituto Nacional de Estadísticas (INE)"/>
    <s v="Evolución del Índice de Producción de la división Fabricación de papel y productos de papel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698"/>
    <x v="3"/>
    <s v="#1774B9"/>
  </r>
  <r>
    <s v="0339"/>
    <n v="140"/>
    <s v="Economía"/>
    <s v="Economía"/>
    <n v="5"/>
    <x v="14"/>
    <x v="3"/>
    <x v="1"/>
    <x v="5"/>
    <x v="2"/>
    <x v="42"/>
    <s v="Periodo 2014-2021 (mensual)"/>
    <s v="Índice"/>
    <s v="Instituto Nacional de Estadísticas (INE)"/>
    <s v="Evolución del Índice de Producción de la división Fabricación de papel y productos de papel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5"/>
    <x v="3"/>
    <s v="#1774B9"/>
  </r>
  <r>
    <s v="0340"/>
    <n v="140"/>
    <s v="Economía"/>
    <s v="Economía"/>
    <n v="6"/>
    <x v="14"/>
    <x v="3"/>
    <x v="1"/>
    <x v="6"/>
    <x v="2"/>
    <x v="42"/>
    <s v="Periodo 2014-2021 (mensual)"/>
    <s v="Índice"/>
    <s v="Instituto Nacional de Estadísticas (INE)"/>
    <s v="Evolución del Índice de Producción de la división Fabricación de papel y productos de papel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6"/>
    <x v="3"/>
    <s v="#1774B9"/>
  </r>
  <r>
    <s v="0341"/>
    <n v="140"/>
    <s v="Economía"/>
    <s v="Economía"/>
    <n v="8"/>
    <x v="14"/>
    <x v="3"/>
    <x v="1"/>
    <x v="8"/>
    <x v="2"/>
    <x v="42"/>
    <s v="Periodo 2014-2021 (mensual)"/>
    <s v="Índice"/>
    <s v="Instituto Nacional de Estadísticas (INE)"/>
    <s v="Evolución del Índice de Producción de la división Fabricación de papel y productos de papel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8"/>
    <x v="3"/>
    <s v="#1774B9"/>
  </r>
  <r>
    <s v="0342"/>
    <n v="140"/>
    <s v="Economía"/>
    <s v="Economía"/>
    <n v="14"/>
    <x v="14"/>
    <x v="3"/>
    <x v="1"/>
    <x v="14"/>
    <x v="2"/>
    <x v="42"/>
    <s v="Periodo 2014-2021 (mensual)"/>
    <s v="Índice"/>
    <s v="Instituto Nacional de Estadísticas (INE)"/>
    <s v="Evolución del Índice de Producción de la división Fabricación de papel y productos de papel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14"/>
    <x v="3"/>
    <s v="#1774B9"/>
  </r>
  <r>
    <s v="0343"/>
    <n v="140"/>
    <s v="Economía"/>
    <s v="Economía"/>
    <n v="0"/>
    <x v="14"/>
    <x v="3"/>
    <x v="0"/>
    <x v="0"/>
    <x v="0"/>
    <x v="43"/>
    <s v="Periodo 2014-2021 (mensual)"/>
    <s v="Índice"/>
    <s v="Instituto Nacional de Estadísticas (INE)"/>
    <s v="Evolución del Índice de Producción de la división Impresión y reproducción de grabacio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955"/>
    <x v="3"/>
    <s v="#1774B9"/>
  </r>
  <r>
    <s v="0344"/>
    <n v="140"/>
    <s v="Economía"/>
    <s v="Economía"/>
    <n v="0"/>
    <x v="14"/>
    <x v="3"/>
    <x v="0"/>
    <x v="0"/>
    <x v="0"/>
    <x v="44"/>
    <s v="Periodo 2014-2021 (mensual)"/>
    <s v="Índice"/>
    <s v="Instituto Nacional de Estadísticas (INE)"/>
    <s v="Evolución del Índice de Producción de la división Fabricación de coque y productos de la refinación del petróle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9339"/>
    <x v="3"/>
    <s v="#1774B9"/>
  </r>
  <r>
    <s v="0345"/>
    <n v="140"/>
    <s v="Economía"/>
    <s v="Economía"/>
    <n v="5"/>
    <x v="14"/>
    <x v="3"/>
    <x v="1"/>
    <x v="5"/>
    <x v="2"/>
    <x v="44"/>
    <s v="Periodo 2014-2021 (mensual)"/>
    <s v="Índice"/>
    <s v="Instituto Nacional de Estadísticas (INE)"/>
    <s v="Evolución del Índice de Producción de la división Fabricación de coque y productos de la refinación del petróle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393?ZOHO_CRITERIA=%22Consolidado_Estadisticas_Regionales_New%22.%22C%C3%B3digo%20regi%C3%B3n%22%3D5"/>
    <x v="3"/>
    <s v="#1774B9"/>
  </r>
  <r>
    <s v="0346"/>
    <n v="140"/>
    <s v="Economía"/>
    <s v="Economía"/>
    <n v="8"/>
    <x v="14"/>
    <x v="3"/>
    <x v="1"/>
    <x v="8"/>
    <x v="2"/>
    <x v="44"/>
    <s v="Periodo 2014-2021 (mensual)"/>
    <s v="Índice"/>
    <s v="Instituto Nacional de Estadísticas (INE)"/>
    <s v="Evolución del Índice de Producción de la división Fabricación de coque y productos de la refinación del petróle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393?ZOHO_CRITERIA=%22Consolidado_Estadisticas_Regionales_New%22.%22C%C3%B3digo%20regi%C3%B3n%22%3D8"/>
    <x v="3"/>
    <s v="#1774B9"/>
  </r>
  <r>
    <s v="0347"/>
    <n v="140"/>
    <s v="Economía"/>
    <s v="Economía"/>
    <n v="0"/>
    <x v="14"/>
    <x v="3"/>
    <x v="0"/>
    <x v="0"/>
    <x v="0"/>
    <x v="45"/>
    <s v="Periodo 2014-2021 (mensual)"/>
    <s v="Índice"/>
    <s v="Instituto Nacional de Estadísticas (INE)"/>
    <s v="Evolución del Índice de Producción de la división Fabricación de sustancias y productos químic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9838"/>
    <x v="3"/>
    <s v="#1774B9"/>
  </r>
  <r>
    <s v="0348"/>
    <n v="140"/>
    <s v="Economía"/>
    <s v="Economía"/>
    <n v="5"/>
    <x v="14"/>
    <x v="3"/>
    <x v="1"/>
    <x v="5"/>
    <x v="2"/>
    <x v="45"/>
    <s v="Periodo 2014-2021 (mensual)"/>
    <s v="Índice"/>
    <s v="Instituto Nacional de Estadísticas (INE)"/>
    <s v="Evolución del Índice de Producción de la división Fabricación de sustancias y productos químic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5"/>
    <x v="3"/>
    <s v="#1774B9"/>
  </r>
  <r>
    <s v="0349"/>
    <n v="140"/>
    <s v="Economía"/>
    <s v="Economía"/>
    <n v="6"/>
    <x v="14"/>
    <x v="3"/>
    <x v="1"/>
    <x v="6"/>
    <x v="2"/>
    <x v="45"/>
    <s v="Periodo 2014-2021 (mensual)"/>
    <s v="Índice"/>
    <s v="Instituto Nacional de Estadísticas (INE)"/>
    <s v="Evolución del Índice de Producción de la división Fabricación de sustancias y productos químic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6"/>
    <x v="3"/>
    <s v="#1774B9"/>
  </r>
  <r>
    <s v="0350"/>
    <n v="140"/>
    <s v="Economía"/>
    <s v="Economía"/>
    <n v="8"/>
    <x v="14"/>
    <x v="3"/>
    <x v="1"/>
    <x v="8"/>
    <x v="2"/>
    <x v="45"/>
    <s v="Periodo 2014-2021 (mensual)"/>
    <s v="Índice"/>
    <s v="Instituto Nacional de Estadísticas (INE)"/>
    <s v="Evolución del Índice de Producción de la división Fabricación de sustancias y productos químic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8"/>
    <x v="3"/>
    <s v="#1774B9"/>
  </r>
  <r>
    <s v="0351"/>
    <n v="140"/>
    <s v="Economía"/>
    <s v="Economía"/>
    <n v="0"/>
    <x v="14"/>
    <x v="3"/>
    <x v="0"/>
    <x v="0"/>
    <x v="0"/>
    <x v="46"/>
    <s v="Periodo 2014-2021 (mensual)"/>
    <s v="Índice"/>
    <s v="Instituto Nacional de Estadísticas (INE)"/>
    <s v="Evolución del Índice de Producción de la división Fabricación de productos farmacéuticos, sustancias químicas medicinales y productos botánicos de uso farmacéu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1258"/>
    <x v="3"/>
    <s v="#1774B9"/>
  </r>
  <r>
    <s v="0352"/>
    <n v="140"/>
    <s v="Economía"/>
    <s v="Economía"/>
    <n v="0"/>
    <x v="14"/>
    <x v="3"/>
    <x v="0"/>
    <x v="0"/>
    <x v="0"/>
    <x v="47"/>
    <s v="Periodo 2014-2021 (mensual)"/>
    <s v="Índice"/>
    <s v="Instituto Nacional de Estadísticas (INE)"/>
    <s v="Evolución del Índice de Producción de la división Fabricación de productos de caucho y de plá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1697"/>
    <x v="3"/>
    <s v="#1774B9"/>
  </r>
  <r>
    <s v="0353"/>
    <n v="140"/>
    <s v="Economía"/>
    <s v="Economía"/>
    <n v="5"/>
    <x v="14"/>
    <x v="3"/>
    <x v="1"/>
    <x v="5"/>
    <x v="2"/>
    <x v="47"/>
    <s v="Periodo 2014-2021 (mensual)"/>
    <s v="Índice"/>
    <s v="Instituto Nacional de Estadísticas (INE)"/>
    <s v="Evolución del Índice de Producción de la división Fabricación de productos de caucho y de plá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5"/>
    <x v="3"/>
    <s v="#1774B9"/>
  </r>
  <r>
    <s v="0354"/>
    <n v="140"/>
    <s v="Economía"/>
    <s v="Economía"/>
    <n v="8"/>
    <x v="14"/>
    <x v="3"/>
    <x v="1"/>
    <x v="8"/>
    <x v="2"/>
    <x v="47"/>
    <s v="Periodo 2014-2021 (mensual)"/>
    <s v="Índice"/>
    <s v="Instituto Nacional de Estadísticas (INE)"/>
    <s v="Evolución del Índice de Producción de la división Fabricación de productos de caucho y de plá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8"/>
    <x v="3"/>
    <s v="#1774B9"/>
  </r>
  <r>
    <s v="0355"/>
    <n v="140"/>
    <s v="Economía"/>
    <s v="Economía"/>
    <n v="9"/>
    <x v="14"/>
    <x v="3"/>
    <x v="1"/>
    <x v="9"/>
    <x v="2"/>
    <x v="47"/>
    <s v="Periodo 2014-2021 (mensual)"/>
    <s v="Índice"/>
    <s v="Instituto Nacional de Estadísticas (INE)"/>
    <s v="Evolución del Índice de Producción de la división Fabricación de productos de caucho y de plá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9"/>
    <x v="3"/>
    <s v="#1774B9"/>
  </r>
  <r>
    <s v="0356"/>
    <n v="140"/>
    <s v="Economía"/>
    <s v="Economía"/>
    <n v="0"/>
    <x v="14"/>
    <x v="3"/>
    <x v="0"/>
    <x v="0"/>
    <x v="0"/>
    <x v="48"/>
    <s v="Periodo 2014-2021 (mensual)"/>
    <s v="Índice"/>
    <s v="Instituto Nacional de Estadísticas (INE)"/>
    <s v="Evolución del Índice de Producción de la división Fabricación de otros productos minerales no metálic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2141"/>
    <x v="3"/>
    <s v="#1774B9"/>
  </r>
  <r>
    <s v="0357"/>
    <n v="140"/>
    <s v="Economía"/>
    <s v="Economía"/>
    <n v="5"/>
    <x v="14"/>
    <x v="3"/>
    <x v="1"/>
    <x v="5"/>
    <x v="2"/>
    <x v="48"/>
    <s v="Periodo 2014-2021 (mensual)"/>
    <s v="Índice"/>
    <s v="Instituto Nacional de Estadísticas (INE)"/>
    <s v="Evolución del Índice de Producción de la división Fabricación de otros productos minerales no metálic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5"/>
    <x v="3"/>
    <s v="#1774B9"/>
  </r>
  <r>
    <s v="0358"/>
    <n v="140"/>
    <s v="Economía"/>
    <s v="Economía"/>
    <n v="6"/>
    <x v="14"/>
    <x v="3"/>
    <x v="1"/>
    <x v="6"/>
    <x v="2"/>
    <x v="48"/>
    <s v="Periodo 2014-2021 (mensual)"/>
    <s v="Índice"/>
    <s v="Instituto Nacional de Estadísticas (INE)"/>
    <s v="Evolución del Índice de Producción de la división Fabricación de otros productos minerales no metálic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6"/>
    <x v="3"/>
    <s v="#1774B9"/>
  </r>
  <r>
    <s v="0359"/>
    <n v="140"/>
    <s v="Economía"/>
    <s v="Economía"/>
    <n v="8"/>
    <x v="14"/>
    <x v="3"/>
    <x v="1"/>
    <x v="8"/>
    <x v="2"/>
    <x v="48"/>
    <s v="Periodo 2014-2021 (mensual)"/>
    <s v="Índice"/>
    <s v="Instituto Nacional de Estadísticas (INE)"/>
    <s v="Evolución del Índice de Producción de la división Fabricación de otros productos minerales no metálic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8"/>
    <x v="3"/>
    <s v="#1774B9"/>
  </r>
  <r>
    <s v="0360"/>
    <n v="140"/>
    <s v="Economía"/>
    <s v="Economía"/>
    <n v="9"/>
    <x v="14"/>
    <x v="3"/>
    <x v="1"/>
    <x v="9"/>
    <x v="2"/>
    <x v="48"/>
    <s v="Periodo 2014-2021 (mensual)"/>
    <s v="Índice"/>
    <s v="Instituto Nacional de Estadísticas (INE)"/>
    <s v="Evolución del Índice de Producción de la división Fabricación de otros productos minerales no metálic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9"/>
    <x v="3"/>
    <s v="#1774B9"/>
  </r>
  <r>
    <s v="0361"/>
    <n v="140"/>
    <s v="Economía"/>
    <s v="Economía"/>
    <n v="14"/>
    <x v="14"/>
    <x v="3"/>
    <x v="1"/>
    <x v="14"/>
    <x v="2"/>
    <x v="48"/>
    <s v="Periodo 2014-2021 (mensual)"/>
    <s v="Índice"/>
    <s v="Instituto Nacional de Estadísticas (INE)"/>
    <s v="Evolución del Índice de Producción de la división Fabricación de otros productos minerales no metálic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14"/>
    <x v="3"/>
    <s v="#1774B9"/>
  </r>
  <r>
    <s v="0362"/>
    <n v="140"/>
    <s v="Economía"/>
    <s v="Economía"/>
    <n v="0"/>
    <x v="14"/>
    <x v="3"/>
    <x v="0"/>
    <x v="0"/>
    <x v="0"/>
    <x v="49"/>
    <s v="Periodo 2014-2021 (mensual)"/>
    <s v="Índice"/>
    <s v="Instituto Nacional de Estadísticas (INE)"/>
    <s v="Evolución del Índice de Producción de la división Fabricación de metales comu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2603"/>
    <x v="3"/>
    <s v="#1774B9"/>
  </r>
  <r>
    <s v="0363"/>
    <n v="140"/>
    <s v="Economía"/>
    <s v="Economía"/>
    <n v="0"/>
    <x v="14"/>
    <x v="3"/>
    <x v="0"/>
    <x v="0"/>
    <x v="0"/>
    <x v="50"/>
    <s v="Periodo 2014-2021 (mensual)"/>
    <s v="Índice"/>
    <s v="Instituto Nacional de Estadísticas (INE)"/>
    <s v="Evolución del Índice de Producción de la división Fabricación de productos elaborados de metal, excepto maquinaria y equip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3596"/>
    <x v="3"/>
    <s v="#1774B9"/>
  </r>
  <r>
    <s v="0364"/>
    <n v="140"/>
    <s v="Economía"/>
    <s v="Economía"/>
    <n v="5"/>
    <x v="14"/>
    <x v="3"/>
    <x v="1"/>
    <x v="5"/>
    <x v="2"/>
    <x v="50"/>
    <s v="Periodo 2014-2021 (mensual)"/>
    <s v="Índice"/>
    <s v="Instituto Nacional de Estadísticas (INE)"/>
    <s v="Evolución del Índice de Producción de la división Fabricación de productos elaborados de metal, excepto maquinaria y equip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425?ZOHO_CRITERIA=%22Consolidado_Estadisticas_Regionales_New%22.%22C%C3%B3digo%20regi%C3%B3n%22%3D5"/>
    <x v="3"/>
    <s v="#1774B9"/>
  </r>
  <r>
    <s v="0365"/>
    <n v="140"/>
    <s v="Economía"/>
    <s v="Economía"/>
    <n v="8"/>
    <x v="14"/>
    <x v="3"/>
    <x v="1"/>
    <x v="8"/>
    <x v="2"/>
    <x v="50"/>
    <s v="Periodo 2014-2021 (mensual)"/>
    <s v="Índice"/>
    <s v="Instituto Nacional de Estadísticas (INE)"/>
    <s v="Evolución del Índice de Producción de la división Fabricación de productos elaborados de metal, excepto maquinaria y equip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8425?ZOHO_CRITERIA=%22Consolidado_Estadisticas_Regionales_New%22.%22C%C3%B3digo%20regi%C3%B3n%22%3D8"/>
    <x v="3"/>
    <s v="#1774B9"/>
  </r>
  <r>
    <s v="0366"/>
    <n v="140"/>
    <s v="Economía"/>
    <s v="Economía"/>
    <n v="0"/>
    <x v="14"/>
    <x v="3"/>
    <x v="0"/>
    <x v="0"/>
    <x v="0"/>
    <x v="51"/>
    <s v="Periodo 2014-2021 (mensual)"/>
    <s v="Índice"/>
    <s v="Instituto Nacional de Estadísticas (INE)"/>
    <s v="Evolución del Índice de Producción de la división Fabricación de equipo eléctr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3949"/>
    <x v="3"/>
    <s v="#1774B9"/>
  </r>
  <r>
    <s v="0367"/>
    <n v="140"/>
    <s v="Economía"/>
    <s v="Economía"/>
    <n v="5"/>
    <x v="14"/>
    <x v="3"/>
    <x v="1"/>
    <x v="5"/>
    <x v="2"/>
    <x v="51"/>
    <s v="Periodo 2014-2021 (mensual)"/>
    <s v="Índice"/>
    <s v="Instituto Nacional de Estadísticas (INE)"/>
    <s v="Evolución del Índice de Producción de la división Fabricación de equipo eléctr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731?ZOHO_CRITERIA=%22Consolidado_Estadisticas_Regionales_New%22.%22C%C3%B3digo%20regi%C3%B3n%22%3D5"/>
    <x v="3"/>
    <s v="#1774B9"/>
  </r>
  <r>
    <s v="0368"/>
    <n v="140"/>
    <s v="Economía"/>
    <s v="Economía"/>
    <n v="9"/>
    <x v="14"/>
    <x v="3"/>
    <x v="1"/>
    <x v="9"/>
    <x v="2"/>
    <x v="51"/>
    <s v="Periodo 2014-2021 (mensual)"/>
    <s v="Índice"/>
    <s v="Instituto Nacional de Estadísticas (INE)"/>
    <s v="Evolución del Índice de Producción de la división Fabricación de equipo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8731?ZOHO_CRITERIA=%22Consolidado_Estadisticas_Regionales_New%22.%22C%C3%B3digo%20regi%C3%B3n%22%3D9"/>
    <x v="3"/>
    <s v="#1774B9"/>
  </r>
  <r>
    <s v="0369"/>
    <n v="140"/>
    <s v="Economía"/>
    <s v="Economía"/>
    <n v="0"/>
    <x v="14"/>
    <x v="3"/>
    <x v="0"/>
    <x v="0"/>
    <x v="0"/>
    <x v="52"/>
    <s v="Periodo 2014-2021 (mensual)"/>
    <s v="Índice"/>
    <s v="Instituto Nacional de Estadísticas (INE)"/>
    <s v="Evolución del Índice de Producción de la división Fabricación de maquinaria y equipo n.c.p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3465"/>
    <x v="3"/>
    <s v="#1774B9"/>
  </r>
  <r>
    <s v="0370"/>
    <n v="140"/>
    <s v="Economía"/>
    <s v="Economía"/>
    <n v="0"/>
    <x v="14"/>
    <x v="3"/>
    <x v="0"/>
    <x v="0"/>
    <x v="0"/>
    <x v="53"/>
    <s v="Periodo 2014-2021 (mensual)"/>
    <s v="Índice"/>
    <s v="Instituto Nacional de Estadísticas (INE)"/>
    <s v="Evolución del Índice de Producción de la división Fabricación de vehículos automotores, remolques y semiremolqu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3999"/>
    <x v="3"/>
    <s v="#1774B9"/>
  </r>
  <r>
    <s v="0371"/>
    <n v="140"/>
    <s v="Economía"/>
    <s v="Economía"/>
    <n v="0"/>
    <x v="14"/>
    <x v="3"/>
    <x v="0"/>
    <x v="0"/>
    <x v="0"/>
    <x v="54"/>
    <s v="Periodo 2014-2021 (mensual)"/>
    <s v="Índice"/>
    <s v="Instituto Nacional de Estadísticas (INE)"/>
    <s v="Evolución del Índice de Producción de la división Fabricación de otros tipos de equipo de transporte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5715"/>
    <x v="3"/>
    <s v="#1774B9"/>
  </r>
  <r>
    <s v="0372"/>
    <n v="140"/>
    <s v="Economía"/>
    <s v="Economía"/>
    <n v="8"/>
    <x v="14"/>
    <x v="3"/>
    <x v="1"/>
    <x v="8"/>
    <x v="2"/>
    <x v="54"/>
    <s v="Periodo 2014-2021 (mensual)"/>
    <s v="Índice"/>
    <s v="Instituto Nacional de Estadísticas (INE)"/>
    <s v="Evolución del Índice de Producción de la división Fabricación de otros tipos de equipo de transporte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9049?ZOHO_CRITERIA=%22Consolidado_Estadisticas_Regionales_New%22.%22C%C3%B3digo%20regi%C3%B3n%22%3D8"/>
    <x v="3"/>
    <s v="#1774B9"/>
  </r>
  <r>
    <s v="0373"/>
    <n v="140"/>
    <s v="Economía"/>
    <s v="Economía"/>
    <n v="14"/>
    <x v="14"/>
    <x v="3"/>
    <x v="1"/>
    <x v="14"/>
    <x v="2"/>
    <x v="54"/>
    <s v="Periodo 2014-2021 (mensual)"/>
    <s v="Índice"/>
    <s v="Instituto Nacional de Estadísticas (INE)"/>
    <s v="Evolución del Índice de Producción de la división Fabricación de otros tipos de equipo de transporte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9049?ZOHO_CRITERIA=%22Consolidado_Estadisticas_Regionales_New%22.%22C%C3%B3digo%20regi%C3%B3n%22%3D14"/>
    <x v="3"/>
    <s v="#1774B9"/>
  </r>
  <r>
    <s v="0374"/>
    <n v="140"/>
    <s v="Economía"/>
    <s v="Economía"/>
    <n v="0"/>
    <x v="14"/>
    <x v="3"/>
    <x v="0"/>
    <x v="0"/>
    <x v="0"/>
    <x v="55"/>
    <s v="Periodo 2014-2021 (mensual)"/>
    <s v="Índice"/>
    <s v="Instituto Nacional de Estadísticas (INE)"/>
    <s v="Evolución del Índice de Producción de la división Fabricación de mue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6298"/>
    <x v="3"/>
    <s v="#1774B9"/>
  </r>
  <r>
    <s v="0375"/>
    <n v="140"/>
    <s v="Economía"/>
    <s v="Economía"/>
    <n v="5"/>
    <x v="14"/>
    <x v="3"/>
    <x v="1"/>
    <x v="5"/>
    <x v="2"/>
    <x v="55"/>
    <s v="Periodo 2014-2021 (mensual)"/>
    <s v="Índice"/>
    <s v="Instituto Nacional de Estadísticas (INE)"/>
    <s v="Evolución del Índice de Producción de la división Fabricación de mue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9403?ZOHO_CRITERIA=%22Consolidado_Estadisticas_Regionales_New%22.%22C%C3%B3digo%20regi%C3%B3n%22%3D5"/>
    <x v="3"/>
    <s v="#1774B9"/>
  </r>
  <r>
    <s v="0376"/>
    <n v="140"/>
    <s v="Economía"/>
    <s v="Economía"/>
    <n v="9"/>
    <x v="14"/>
    <x v="3"/>
    <x v="1"/>
    <x v="9"/>
    <x v="2"/>
    <x v="55"/>
    <s v="Periodo 2014-2021 (mensual)"/>
    <s v="Índice"/>
    <s v="Instituto Nacional de Estadísticas (INE)"/>
    <s v="Evolución del Índice de Producción de la división Fabricación de mue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9403?ZOHO_CRITERIA=%22Consolidado_Estadisticas_Regionales_New%22.%22C%C3%B3digo%20regi%C3%B3n%22%3D9"/>
    <x v="3"/>
    <s v="#1774B9"/>
  </r>
  <r>
    <s v="0377"/>
    <n v="140"/>
    <s v="Economía"/>
    <s v="Economía"/>
    <n v="0"/>
    <x v="15"/>
    <x v="3"/>
    <x v="0"/>
    <x v="0"/>
    <x v="0"/>
    <x v="56"/>
    <s v="Periodo 2014-2021 (mensual)"/>
    <s v="kilógramos (kg)"/>
    <s v="Instituto Nacional de Estadísticas (INE)"/>
    <s v="Evolución de la Producción de queso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473"/>
    <x v="3"/>
    <s v="#1774B9"/>
  </r>
  <r>
    <s v="0378"/>
    <n v="140"/>
    <s v="Economía"/>
    <s v="Economía"/>
    <n v="0"/>
    <x v="15"/>
    <x v="3"/>
    <x v="0"/>
    <x v="0"/>
    <x v="0"/>
    <x v="57"/>
    <s v="Periodo 2014-2021 (mensual)"/>
    <s v="kilógramos (kg)"/>
    <s v="Instituto Nacional de Estadísticas (INE)"/>
    <s v="Evolución de la Producción de queso fresco o quesillo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115"/>
    <x v="3"/>
    <s v="#1774B9"/>
  </r>
  <r>
    <s v="0379"/>
    <n v="140"/>
    <s v="Economía"/>
    <s v="Economía"/>
    <n v="0"/>
    <x v="15"/>
    <x v="3"/>
    <x v="0"/>
    <x v="0"/>
    <x v="0"/>
    <x v="58"/>
    <s v="Periodo 2014-2021 (mensual)"/>
    <s v="kilógramos (kg)"/>
    <s v="Instituto Nacional de Estadísticas (INE)"/>
    <s v="Evolución de la Producción de mantequilla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2001"/>
    <x v="3"/>
    <s v="#1774B9"/>
  </r>
  <r>
    <s v="0380"/>
    <n v="140"/>
    <s v="Economía"/>
    <s v="Economía"/>
    <n v="0"/>
    <x v="15"/>
    <x v="3"/>
    <x v="0"/>
    <x v="0"/>
    <x v="0"/>
    <x v="59"/>
    <s v="Periodo 2014-2021 (mensual)"/>
    <s v="kilógramos (kg)"/>
    <s v="Instituto Nacional de Estadísticas (INE)"/>
    <s v="Evolución de la Producción de Yod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740"/>
    <x v="3"/>
    <s v="#1774B9"/>
  </r>
  <r>
    <s v="0381"/>
    <n v="140"/>
    <s v="Economía"/>
    <s v="Economía"/>
    <n v="0"/>
    <x v="15"/>
    <x v="3"/>
    <x v="0"/>
    <x v="0"/>
    <x v="0"/>
    <x v="60"/>
    <s v="Periodo 2014-2021 (mensual)"/>
    <s v="toneladas (t)"/>
    <s v="Instituto Nacional de Estadísticas (INE)"/>
    <s v="Evolución de la Cantidad de molienda de trig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286019"/>
    <x v="3"/>
    <s v="#1774B9"/>
  </r>
  <r>
    <s v="0382"/>
    <n v="140"/>
    <s v="Economía"/>
    <s v="Economía"/>
    <n v="5"/>
    <x v="15"/>
    <x v="3"/>
    <x v="1"/>
    <x v="5"/>
    <x v="2"/>
    <x v="60"/>
    <s v="Periodo 2014-2021 (mensual)"/>
    <s v="toneladas (t)"/>
    <s v="Instituto Nacional de Estadísticas (INE)"/>
    <s v="Evolución de la Cantidad de molienda de trig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5"/>
    <x v="3"/>
    <s v="#1774B9"/>
  </r>
  <r>
    <s v="0383"/>
    <n v="140"/>
    <s v="Economía"/>
    <s v="Economía"/>
    <n v="6"/>
    <x v="15"/>
    <x v="3"/>
    <x v="1"/>
    <x v="6"/>
    <x v="2"/>
    <x v="60"/>
    <s v="Periodo 2014-2021 (mensual)"/>
    <s v="toneladas (t)"/>
    <s v="Instituto Nacional de Estadísticas (INE)"/>
    <s v="Evolución de la Cantidad de molienda de trig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6"/>
    <x v="3"/>
    <s v="#1774B9"/>
  </r>
  <r>
    <s v="0384"/>
    <n v="140"/>
    <s v="Economía"/>
    <s v="Economía"/>
    <n v="8"/>
    <x v="15"/>
    <x v="3"/>
    <x v="1"/>
    <x v="8"/>
    <x v="2"/>
    <x v="60"/>
    <s v="Periodo 2014-2021 (mensual)"/>
    <s v="toneladas (t)"/>
    <s v="Instituto Nacional de Estadísticas (INE)"/>
    <s v="Evolución de la Cantidad de molienda de trig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8"/>
    <x v="3"/>
    <s v="#1774B9"/>
  </r>
  <r>
    <s v="0385"/>
    <n v="140"/>
    <s v="Economía"/>
    <s v="Economía"/>
    <n v="9"/>
    <x v="15"/>
    <x v="3"/>
    <x v="1"/>
    <x v="9"/>
    <x v="2"/>
    <x v="60"/>
    <s v="Periodo 2014-2021 (mensual)"/>
    <s v="toneladas (t)"/>
    <s v="Instituto Nacional de Estadísticas (INE)"/>
    <s v="Evolución de la Cantidad de molienda de trig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9"/>
    <x v="3"/>
    <s v="#1774B9"/>
  </r>
  <r>
    <s v="0386"/>
    <n v="140"/>
    <s v="Economía"/>
    <s v="Economía"/>
    <n v="13"/>
    <x v="15"/>
    <x v="3"/>
    <x v="1"/>
    <x v="13"/>
    <x v="2"/>
    <x v="60"/>
    <s v="Periodo 2014-2021 (mensual)"/>
    <s v="toneladas (t)"/>
    <s v="Instituto Nacional de Estadísticas (INE)"/>
    <s v="Evolución de la Cantidad de molienda de trig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13"/>
    <x v="3"/>
    <s v="#1774B9"/>
  </r>
  <r>
    <s v="0387"/>
    <n v="140"/>
    <s v="Economía"/>
    <s v="Economía"/>
    <n v="16"/>
    <x v="15"/>
    <x v="3"/>
    <x v="1"/>
    <x v="16"/>
    <x v="2"/>
    <x v="60"/>
    <s v="Periodo 2014-2021 (mensual)"/>
    <s v="toneladas (t)"/>
    <s v="Instituto Nacional de Estadísticas (INE)"/>
    <s v="Evolución de la Cantidad de molienda de trig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16"/>
    <x v="3"/>
    <s v="#1774B9"/>
  </r>
  <r>
    <s v="0388"/>
    <n v="140"/>
    <s v="Economía"/>
    <s v="Economía"/>
    <n v="0"/>
    <x v="16"/>
    <x v="4"/>
    <x v="0"/>
    <x v="0"/>
    <x v="0"/>
    <x v="61"/>
    <s v="Periodo 2014-2021 (mensual)"/>
    <s v="Índice"/>
    <s v="Instituto Nacional de Estadísticas (INE)"/>
    <s v="Evolución del Índice de Ventas de Supermercad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91022"/>
    <x v="3"/>
    <s v="#1774B9"/>
  </r>
  <r>
    <s v="0389"/>
    <n v="140"/>
    <s v="Economía"/>
    <s v="Economía"/>
    <n v="1"/>
    <x v="16"/>
    <x v="4"/>
    <x v="1"/>
    <x v="1"/>
    <x v="2"/>
    <x v="61"/>
    <s v="Periodo 2014-2021 (mensual)"/>
    <s v="Índice"/>
    <s v="Instituto Nacional de Estadísticas (INE)"/>
    <s v="Evolución del Índice de Ventas de Supermercad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
    <x v="3"/>
    <s v="#1774B9"/>
  </r>
  <r>
    <s v="0390"/>
    <n v="140"/>
    <s v="Economía"/>
    <s v="Economía"/>
    <n v="2"/>
    <x v="16"/>
    <x v="4"/>
    <x v="1"/>
    <x v="2"/>
    <x v="2"/>
    <x v="61"/>
    <s v="Periodo 2014-2021 (mensual)"/>
    <s v="Índice"/>
    <s v="Instituto Nacional de Estadísticas (INE)"/>
    <s v="Evolución del Índice de Ventas de Supermercad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2"/>
    <x v="3"/>
    <s v="#1774B9"/>
  </r>
  <r>
    <s v="0391"/>
    <n v="140"/>
    <s v="Economía"/>
    <s v="Economía"/>
    <n v="3"/>
    <x v="16"/>
    <x v="4"/>
    <x v="1"/>
    <x v="3"/>
    <x v="2"/>
    <x v="61"/>
    <s v="Periodo 2014-2021 (mensual)"/>
    <s v="Índice"/>
    <s v="Instituto Nacional de Estadísticas (INE)"/>
    <s v="Evolución del Índice de Ventas de Supermercad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3"/>
    <x v="3"/>
    <s v="#1774B9"/>
  </r>
  <r>
    <s v="0392"/>
    <n v="140"/>
    <s v="Economía"/>
    <s v="Economía"/>
    <n v="4"/>
    <x v="16"/>
    <x v="4"/>
    <x v="1"/>
    <x v="4"/>
    <x v="2"/>
    <x v="61"/>
    <s v="Periodo 2014-2021 (mensual)"/>
    <s v="Índice"/>
    <s v="Instituto Nacional de Estadísticas (INE)"/>
    <s v="Evolución del Índice de Ventas de Supermercad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4"/>
    <x v="3"/>
    <s v="#1774B9"/>
  </r>
  <r>
    <s v="0393"/>
    <n v="140"/>
    <s v="Economía"/>
    <s v="Economía"/>
    <n v="5"/>
    <x v="16"/>
    <x v="4"/>
    <x v="1"/>
    <x v="5"/>
    <x v="2"/>
    <x v="61"/>
    <s v="Periodo 2014-2021 (mensual)"/>
    <s v="Índice"/>
    <s v="Instituto Nacional de Estadísticas (INE)"/>
    <s v="Evolución del Índice de Ventas de Supermercad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5"/>
    <x v="3"/>
    <s v="#1774B9"/>
  </r>
  <r>
    <s v="0394"/>
    <n v="140"/>
    <s v="Economía"/>
    <s v="Economía"/>
    <n v="6"/>
    <x v="16"/>
    <x v="4"/>
    <x v="1"/>
    <x v="6"/>
    <x v="2"/>
    <x v="61"/>
    <s v="Periodo 2014-2021 (mensual)"/>
    <s v="Índice"/>
    <s v="Instituto Nacional de Estadísticas (INE)"/>
    <s v="Evolución del Índice de Ventas de Supermercad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6"/>
    <x v="3"/>
    <s v="#1774B9"/>
  </r>
  <r>
    <s v="0395"/>
    <n v="140"/>
    <s v="Economía"/>
    <s v="Economía"/>
    <n v="7"/>
    <x v="16"/>
    <x v="4"/>
    <x v="1"/>
    <x v="7"/>
    <x v="2"/>
    <x v="61"/>
    <s v="Periodo 2014-2021 (mensual)"/>
    <s v="Índice"/>
    <s v="Instituto Nacional de Estadísticas (INE)"/>
    <s v="Evolución del Índice de Ventas de Supermercad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7"/>
    <x v="3"/>
    <s v="#1774B9"/>
  </r>
  <r>
    <s v="0396"/>
    <n v="140"/>
    <s v="Economía"/>
    <s v="Economía"/>
    <n v="8"/>
    <x v="16"/>
    <x v="4"/>
    <x v="1"/>
    <x v="8"/>
    <x v="2"/>
    <x v="61"/>
    <s v="Periodo 2014-2021 (mensual)"/>
    <s v="Índice"/>
    <s v="Instituto Nacional de Estadísticas (INE)"/>
    <s v="Evolución del Índice de Ventas de Supermercad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8"/>
    <x v="3"/>
    <s v="#1774B9"/>
  </r>
  <r>
    <s v="0397"/>
    <n v="140"/>
    <s v="Economía"/>
    <s v="Economía"/>
    <n v="9"/>
    <x v="16"/>
    <x v="4"/>
    <x v="1"/>
    <x v="9"/>
    <x v="2"/>
    <x v="61"/>
    <s v="Periodo 2014-2021 (mensual)"/>
    <s v="Índice"/>
    <s v="Instituto Nacional de Estadísticas (INE)"/>
    <s v="Evolución del Índice de Ventas de Supermercad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9"/>
    <x v="0"/>
    <s v="#1774B9"/>
  </r>
  <r>
    <s v="0398"/>
    <n v="140"/>
    <s v="Economía"/>
    <s v="Economía"/>
    <n v="10"/>
    <x v="16"/>
    <x v="4"/>
    <x v="1"/>
    <x v="10"/>
    <x v="2"/>
    <x v="61"/>
    <s v="Periodo 2014-2021 (mensual)"/>
    <s v="Índice"/>
    <s v="Instituto Nacional de Estadísticas (INE)"/>
    <s v="Evolución del Índice de Ventas de Supermercad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0"/>
    <x v="1"/>
    <s v="#1774B9"/>
  </r>
  <r>
    <s v="0399"/>
    <n v="140"/>
    <s v="Economía"/>
    <s v="Economía"/>
    <n v="11"/>
    <x v="16"/>
    <x v="4"/>
    <x v="1"/>
    <x v="11"/>
    <x v="2"/>
    <x v="61"/>
    <s v="Periodo 2014-2021 (mensual)"/>
    <s v="Índice"/>
    <s v="Instituto Nacional de Estadísticas (INE)"/>
    <s v="Evolución del Índice de Ventas de Supermercad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1"/>
    <x v="2"/>
    <s v="#1774B9"/>
  </r>
  <r>
    <s v="0400"/>
    <n v="140"/>
    <s v="Economía"/>
    <s v="Economía"/>
    <n v="12"/>
    <x v="16"/>
    <x v="4"/>
    <x v="1"/>
    <x v="12"/>
    <x v="2"/>
    <x v="61"/>
    <s v="Periodo 2014-2021 (mensual)"/>
    <s v="Índice"/>
    <s v="Instituto Nacional de Estadísticas (INE)"/>
    <s v="Evolución del Índice de Ventas de Supermercad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2"/>
    <x v="3"/>
    <s v="#1774B9"/>
  </r>
  <r>
    <s v="0401"/>
    <n v="140"/>
    <s v="Economía"/>
    <s v="Economía"/>
    <n v="13"/>
    <x v="16"/>
    <x v="4"/>
    <x v="1"/>
    <x v="13"/>
    <x v="2"/>
    <x v="61"/>
    <s v="Periodo 2014-2021 (mensual)"/>
    <s v="Índice"/>
    <s v="Instituto Nacional de Estadísticas (INE)"/>
    <s v="Evolución del Índice de Ventas de Supermercad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3"/>
    <x v="3"/>
    <s v="#1774B9"/>
  </r>
  <r>
    <s v="0402"/>
    <n v="140"/>
    <s v="Economía"/>
    <s v="Economía"/>
    <n v="14"/>
    <x v="16"/>
    <x v="4"/>
    <x v="1"/>
    <x v="14"/>
    <x v="2"/>
    <x v="61"/>
    <s v="Periodo 2014-2021 (mensual)"/>
    <s v="Índice"/>
    <s v="Instituto Nacional de Estadísticas (INE)"/>
    <s v="Evolución del Índice de Ventas de Supermercad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4"/>
    <x v="3"/>
    <s v="#1774B9"/>
  </r>
  <r>
    <s v="0403"/>
    <n v="140"/>
    <s v="Economía"/>
    <s v="Economía"/>
    <n v="15"/>
    <x v="16"/>
    <x v="4"/>
    <x v="1"/>
    <x v="15"/>
    <x v="2"/>
    <x v="61"/>
    <s v="Periodo 2014-2021 (mensual)"/>
    <s v="Índice"/>
    <s v="Instituto Nacional de Estadísticas (INE)"/>
    <s v="Evolución del Índice de Ventas de Supermercad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5"/>
    <x v="3"/>
    <s v="#1774B9"/>
  </r>
  <r>
    <s v="0404"/>
    <n v="140"/>
    <s v="Economía"/>
    <s v="Economía"/>
    <n v="16"/>
    <x v="16"/>
    <x v="4"/>
    <x v="1"/>
    <x v="16"/>
    <x v="2"/>
    <x v="61"/>
    <s v="Periodo 2014-2021 (mensual)"/>
    <s v="Índice"/>
    <s v="Instituto Nacional de Estadísticas (INE)"/>
    <s v="Evolución del Índice de Ventas de Supermercad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6"/>
    <x v="3"/>
    <s v="#1774B9"/>
  </r>
  <r>
    <s v="0405"/>
    <n v="140"/>
    <s v="Economía"/>
    <s v="Economía"/>
    <n v="0"/>
    <x v="16"/>
    <x v="4"/>
    <x v="0"/>
    <x v="0"/>
    <x v="0"/>
    <x v="62"/>
    <s v="Periodo 2014-2021 (mensual)"/>
    <s v="millones de pesos (MM CLP)"/>
    <s v="Instituto Nacional de Estadísticas (INE)"/>
    <s v="Evolución de las Ventas totales netas (sin IVA) de supermercados a precios corrient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illones de pesos (MM CLP)"/>
    <s v="Gráfico Evolución"/>
    <m/>
    <s v="https://analytics.zoho.com/open-view/2395394000008291814"/>
    <x v="3"/>
    <s v="#1774B9"/>
  </r>
  <r>
    <s v="0406"/>
    <n v="140"/>
    <s v="Economía"/>
    <s v="Economía"/>
    <n v="1"/>
    <x v="16"/>
    <x v="4"/>
    <x v="1"/>
    <x v="1"/>
    <x v="2"/>
    <x v="62"/>
    <s v="Periodo 2014-2021 (mensual)"/>
    <s v="millones de pesos (MM CLP)"/>
    <s v="Instituto Nacional de Estadísticas (INE)"/>
    <s v="Evolución de las Ventas totales netas (sin IVA) de supermercados a precios corrient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
    <x v="3"/>
    <s v="#1774B9"/>
  </r>
  <r>
    <s v="0407"/>
    <n v="140"/>
    <s v="Economía"/>
    <s v="Economía"/>
    <n v="2"/>
    <x v="16"/>
    <x v="4"/>
    <x v="1"/>
    <x v="2"/>
    <x v="2"/>
    <x v="62"/>
    <s v="Periodo 2014-2021 (mensual)"/>
    <s v="millones de pesos (MM CLP)"/>
    <s v="Instituto Nacional de Estadísticas (INE)"/>
    <s v="Evolución de las Ventas totales netas (sin IVA) de supermercados a precios corrient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2"/>
    <x v="3"/>
    <s v="#1774B9"/>
  </r>
  <r>
    <s v="0408"/>
    <n v="140"/>
    <s v="Economía"/>
    <s v="Economía"/>
    <n v="3"/>
    <x v="16"/>
    <x v="4"/>
    <x v="1"/>
    <x v="3"/>
    <x v="2"/>
    <x v="62"/>
    <s v="Periodo 2014-2021 (mensual)"/>
    <s v="millones de pesos (MM CLP)"/>
    <s v="Instituto Nacional de Estadísticas (INE)"/>
    <s v="Evolución de las Ventas totales netas (sin IVA) de supermercados a precios corrient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3"/>
    <x v="3"/>
    <s v="#1774B9"/>
  </r>
  <r>
    <s v="0409"/>
    <n v="140"/>
    <s v="Economía"/>
    <s v="Economía"/>
    <n v="4"/>
    <x v="16"/>
    <x v="4"/>
    <x v="1"/>
    <x v="4"/>
    <x v="2"/>
    <x v="62"/>
    <s v="Periodo 2014-2021 (mensual)"/>
    <s v="millones de pesos (MM CLP)"/>
    <s v="Instituto Nacional de Estadísticas (INE)"/>
    <s v="Evolución de las Ventas totales netas (sin IVA) de supermercados a precios corrient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4"/>
    <x v="3"/>
    <s v="#1774B9"/>
  </r>
  <r>
    <s v="0410"/>
    <n v="140"/>
    <s v="Economía"/>
    <s v="Economía"/>
    <n v="5"/>
    <x v="16"/>
    <x v="4"/>
    <x v="1"/>
    <x v="5"/>
    <x v="2"/>
    <x v="62"/>
    <s v="Periodo 2014-2021 (mensual)"/>
    <s v="millones de pesos (MM CLP)"/>
    <s v="Instituto Nacional de Estadísticas (INE)"/>
    <s v="Evolución de las Ventas totales netas (sin IVA) de supermercados a precios corrient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5"/>
    <x v="3"/>
    <s v="#1774B9"/>
  </r>
  <r>
    <s v="0411"/>
    <n v="140"/>
    <s v="Economía"/>
    <s v="Economía"/>
    <n v="6"/>
    <x v="16"/>
    <x v="4"/>
    <x v="1"/>
    <x v="6"/>
    <x v="2"/>
    <x v="62"/>
    <s v="Periodo 2014-2021 (mensual)"/>
    <s v="millones de pesos (MM CLP)"/>
    <s v="Instituto Nacional de Estadísticas (INE)"/>
    <s v="Evolución de las Ventas totales netas (sin IVA) de supermercados a precios corrient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6"/>
    <x v="3"/>
    <s v="#1774B9"/>
  </r>
  <r>
    <s v="0412"/>
    <n v="140"/>
    <s v="Economía"/>
    <s v="Economía"/>
    <n v="7"/>
    <x v="16"/>
    <x v="4"/>
    <x v="1"/>
    <x v="7"/>
    <x v="2"/>
    <x v="62"/>
    <s v="Periodo 2014-2021 (mensual)"/>
    <s v="millones de pesos (MM CLP)"/>
    <s v="Instituto Nacional de Estadísticas (INE)"/>
    <s v="Evolución de las Ventas totales netas (sin IVA) de supermercados a precios corrient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7"/>
    <x v="3"/>
    <s v="#1774B9"/>
  </r>
  <r>
    <s v="0413"/>
    <n v="140"/>
    <s v="Economía"/>
    <s v="Economía"/>
    <n v="8"/>
    <x v="16"/>
    <x v="4"/>
    <x v="1"/>
    <x v="8"/>
    <x v="2"/>
    <x v="62"/>
    <s v="Periodo 2014-2021 (mensual)"/>
    <s v="millones de pesos (MM CLP)"/>
    <s v="Instituto Nacional de Estadísticas (INE)"/>
    <s v="Evolución de las Ventas totales netas (sin IVA) de supermercados a precios corrient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8"/>
    <x v="3"/>
    <s v="#1774B9"/>
  </r>
  <r>
    <s v="0414"/>
    <n v="140"/>
    <s v="Economía"/>
    <s v="Economía"/>
    <n v="9"/>
    <x v="16"/>
    <x v="4"/>
    <x v="1"/>
    <x v="9"/>
    <x v="2"/>
    <x v="62"/>
    <s v="Periodo 2014-2021 (mensual)"/>
    <s v="millones de pesos (MM CLP)"/>
    <s v="Instituto Nacional de Estadísticas (INE)"/>
    <s v="Evolución de las Ventas totales netas (sin IVA) de supermercados a precios corrient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9"/>
    <x v="0"/>
    <s v="#1774B9"/>
  </r>
  <r>
    <s v="0415"/>
    <n v="140"/>
    <s v="Economía"/>
    <s v="Economía"/>
    <n v="10"/>
    <x v="16"/>
    <x v="4"/>
    <x v="1"/>
    <x v="10"/>
    <x v="2"/>
    <x v="62"/>
    <s v="Periodo 2014-2021 (mensual)"/>
    <s v="millones de pesos (MM CLP)"/>
    <s v="Instituto Nacional de Estadísticas (INE)"/>
    <s v="Evolución de las Ventas totales netas (sin IVA) de supermercados a precios corrient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0"/>
    <x v="1"/>
    <s v="#1774B9"/>
  </r>
  <r>
    <s v="0416"/>
    <n v="140"/>
    <s v="Economía"/>
    <s v="Economía"/>
    <n v="11"/>
    <x v="16"/>
    <x v="4"/>
    <x v="1"/>
    <x v="11"/>
    <x v="2"/>
    <x v="62"/>
    <s v="Periodo 2014-2021 (mensual)"/>
    <s v="millones de pesos (MM CLP)"/>
    <s v="Instituto Nacional de Estadísticas (INE)"/>
    <s v="Evolución de las Ventas totales netas (sin IVA) de supermercados a precios corrient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1"/>
    <x v="2"/>
    <s v="#1774B9"/>
  </r>
  <r>
    <s v="0417"/>
    <n v="140"/>
    <s v="Economía"/>
    <s v="Economía"/>
    <n v="12"/>
    <x v="16"/>
    <x v="4"/>
    <x v="1"/>
    <x v="12"/>
    <x v="2"/>
    <x v="62"/>
    <s v="Periodo 2014-2021 (mensual)"/>
    <s v="millones de pesos (MM CLP)"/>
    <s v="Instituto Nacional de Estadísticas (INE)"/>
    <s v="Evolución de las Ventas totales netas (sin IVA) de supermercados a precios corrient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2"/>
    <x v="3"/>
    <s v="#1774B9"/>
  </r>
  <r>
    <s v="0418"/>
    <n v="140"/>
    <s v="Economía"/>
    <s v="Economía"/>
    <n v="13"/>
    <x v="16"/>
    <x v="4"/>
    <x v="1"/>
    <x v="13"/>
    <x v="2"/>
    <x v="62"/>
    <s v="Periodo 2014-2021 (mensual)"/>
    <s v="millones de pesos (MM CLP)"/>
    <s v="Instituto Nacional de Estadísticas (INE)"/>
    <s v="Evolución de las Ventas totales netas (sin IVA) de supermercados a precios corrient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3"/>
    <x v="3"/>
    <s v="#1774B9"/>
  </r>
  <r>
    <s v="0419"/>
    <n v="140"/>
    <s v="Economía"/>
    <s v="Economía"/>
    <n v="14"/>
    <x v="16"/>
    <x v="4"/>
    <x v="1"/>
    <x v="14"/>
    <x v="2"/>
    <x v="62"/>
    <s v="Periodo 2014-2021 (mensual)"/>
    <s v="millones de pesos (MM CLP)"/>
    <s v="Instituto Nacional de Estadísticas (INE)"/>
    <s v="Evolución de las Ventas totales netas (sin IVA) de supermercados a precios corrient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4"/>
    <x v="3"/>
    <s v="#1774B9"/>
  </r>
  <r>
    <s v="0420"/>
    <n v="140"/>
    <s v="Economía"/>
    <s v="Economía"/>
    <n v="15"/>
    <x v="16"/>
    <x v="4"/>
    <x v="1"/>
    <x v="15"/>
    <x v="2"/>
    <x v="62"/>
    <s v="Periodo 2014-2021 (mensual)"/>
    <s v="millones de pesos (MM CLP)"/>
    <s v="Instituto Nacional de Estadísticas (INE)"/>
    <s v="Evolución de las Ventas totales netas (sin IVA) de supermercados a precios corrient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5"/>
    <x v="3"/>
    <s v="#1774B9"/>
  </r>
  <r>
    <s v="0421"/>
    <n v="140"/>
    <s v="Economía"/>
    <s v="Economía"/>
    <n v="16"/>
    <x v="16"/>
    <x v="4"/>
    <x v="1"/>
    <x v="16"/>
    <x v="2"/>
    <x v="62"/>
    <s v="Periodo 2014-2021 (mensual)"/>
    <s v="millones de pesos (MM CLP)"/>
    <s v="Instituto Nacional de Estadísticas (INE)"/>
    <s v="Evolución de las Ventas totales netas (sin IVA) de supermercados a precios corrient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6"/>
    <x v="3"/>
    <s v="#1774B9"/>
  </r>
  <r>
    <s v="0422"/>
    <n v="140"/>
    <s v="Economía"/>
    <s v="Economía"/>
    <n v="0"/>
    <x v="16"/>
    <x v="4"/>
    <x v="0"/>
    <x v="0"/>
    <x v="0"/>
    <x v="63"/>
    <s v="Periodo 2014-2021 (mensual)"/>
    <s v="supermercados (unidades)"/>
    <s v="Instituto Nacional de Estadísticas (INE)"/>
    <s v="Evolución del Número de establecimientos clasificados como supermercados, que cuentan con tres o más cajas instalad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mercados (unidades)"/>
    <s v="Gráfico Evolución"/>
    <m/>
    <s v="https://analytics.zoho.com/open-view/2395394000008293622"/>
    <x v="3"/>
    <s v="#1774B9"/>
  </r>
  <r>
    <s v="0423"/>
    <n v="140"/>
    <s v="Economía"/>
    <s v="Economía"/>
    <n v="1"/>
    <x v="16"/>
    <x v="4"/>
    <x v="1"/>
    <x v="1"/>
    <x v="2"/>
    <x v="63"/>
    <s v="Periodo 2014-2021 (mensual)"/>
    <s v="supermercados (unidades)"/>
    <s v="Instituto Nacional de Estadísticas (INE)"/>
    <s v="Evolución del Número de establecimientos clasificados como supermercados, que cuentan con tres o más cajas instalada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
    <x v="3"/>
    <s v="#1774B9"/>
  </r>
  <r>
    <s v="0424"/>
    <n v="140"/>
    <s v="Economía"/>
    <s v="Economía"/>
    <n v="2"/>
    <x v="16"/>
    <x v="4"/>
    <x v="1"/>
    <x v="2"/>
    <x v="2"/>
    <x v="63"/>
    <s v="Periodo 2014-2021 (mensual)"/>
    <s v="supermercados (unidades)"/>
    <s v="Instituto Nacional de Estadísticas (INE)"/>
    <s v="Evolución del Número de establecimientos clasificados como supermercados, que cuentan con tres o más cajas instalada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2"/>
    <x v="3"/>
    <s v="#1774B9"/>
  </r>
  <r>
    <s v="0425"/>
    <n v="140"/>
    <s v="Economía"/>
    <s v="Economía"/>
    <n v="3"/>
    <x v="16"/>
    <x v="4"/>
    <x v="1"/>
    <x v="3"/>
    <x v="2"/>
    <x v="63"/>
    <s v="Periodo 2014-2021 (mensual)"/>
    <s v="supermercados (unidades)"/>
    <s v="Instituto Nacional de Estadísticas (INE)"/>
    <s v="Evolución del Número de establecimientos clasificados como supermercados, que cuentan con tres o más cajas instalada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3"/>
    <x v="3"/>
    <s v="#1774B9"/>
  </r>
  <r>
    <s v="0426"/>
    <n v="140"/>
    <s v="Economía"/>
    <s v="Economía"/>
    <n v="4"/>
    <x v="16"/>
    <x v="4"/>
    <x v="1"/>
    <x v="4"/>
    <x v="2"/>
    <x v="63"/>
    <s v="Periodo 2014-2021 (mensual)"/>
    <s v="supermercados (unidades)"/>
    <s v="Instituto Nacional de Estadísticas (INE)"/>
    <s v="Evolución del Número de establecimientos clasificados como supermercados, que cuentan con tres o más cajas instalada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4"/>
    <x v="3"/>
    <s v="#1774B9"/>
  </r>
  <r>
    <s v="0427"/>
    <n v="140"/>
    <s v="Economía"/>
    <s v="Economía"/>
    <n v="5"/>
    <x v="16"/>
    <x v="4"/>
    <x v="1"/>
    <x v="5"/>
    <x v="2"/>
    <x v="63"/>
    <s v="Periodo 2014-2021 (mensual)"/>
    <s v="supermercados (unidades)"/>
    <s v="Instituto Nacional de Estadísticas (INE)"/>
    <s v="Evolución del Número de establecimientos clasificados como supermercados, que cuentan con tres o más cajas instalad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5"/>
    <x v="3"/>
    <s v="#1774B9"/>
  </r>
  <r>
    <s v="0428"/>
    <n v="140"/>
    <s v="Economía"/>
    <s v="Economía"/>
    <n v="6"/>
    <x v="16"/>
    <x v="4"/>
    <x v="1"/>
    <x v="6"/>
    <x v="2"/>
    <x v="63"/>
    <s v="Periodo 2014-2021 (mensual)"/>
    <s v="supermercados (unidades)"/>
    <s v="Instituto Nacional de Estadísticas (INE)"/>
    <s v="Evolución del Número de establecimientos clasificados como supermercados, que cuentan con tres o más cajas instalad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6"/>
    <x v="3"/>
    <s v="#1774B9"/>
  </r>
  <r>
    <s v="0429"/>
    <n v="140"/>
    <s v="Economía"/>
    <s v="Economía"/>
    <n v="7"/>
    <x v="16"/>
    <x v="4"/>
    <x v="1"/>
    <x v="7"/>
    <x v="2"/>
    <x v="63"/>
    <s v="Periodo 2014-2021 (mensual)"/>
    <s v="supermercados (unidades)"/>
    <s v="Instituto Nacional de Estadísticas (INE)"/>
    <s v="Evolución del Número de establecimientos clasificados como supermercados, que cuentan con tres o más cajas instalada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7"/>
    <x v="3"/>
    <s v="#1774B9"/>
  </r>
  <r>
    <s v="0430"/>
    <n v="140"/>
    <s v="Economía"/>
    <s v="Economía"/>
    <n v="8"/>
    <x v="16"/>
    <x v="4"/>
    <x v="1"/>
    <x v="8"/>
    <x v="2"/>
    <x v="63"/>
    <s v="Periodo 2014-2021 (mensual)"/>
    <s v="supermercados (unidades)"/>
    <s v="Instituto Nacional de Estadísticas (INE)"/>
    <s v="Evolución del Número de establecimientos clasificados como supermercados, que cuentan con tres o más cajas instalad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8"/>
    <x v="3"/>
    <s v="#1774B9"/>
  </r>
  <r>
    <s v="0431"/>
    <n v="140"/>
    <s v="Economía"/>
    <s v="Economía"/>
    <n v="9"/>
    <x v="16"/>
    <x v="4"/>
    <x v="1"/>
    <x v="9"/>
    <x v="2"/>
    <x v="63"/>
    <s v="Periodo 2014-2021 (mensual)"/>
    <s v="supermercados (unidades)"/>
    <s v="Instituto Nacional de Estadísticas (INE)"/>
    <s v="Evolución del Número de establecimientos clasificados como supermercados, que cuentan con tres o más cajas instalada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9"/>
    <x v="0"/>
    <s v="#1774B9"/>
  </r>
  <r>
    <s v="0432"/>
    <n v="140"/>
    <s v="Economía"/>
    <s v="Economía"/>
    <n v="10"/>
    <x v="16"/>
    <x v="4"/>
    <x v="1"/>
    <x v="10"/>
    <x v="2"/>
    <x v="63"/>
    <s v="Periodo 2014-2021 (mensual)"/>
    <s v="supermercados (unidades)"/>
    <s v="Instituto Nacional de Estadísticas (INE)"/>
    <s v="Evolución del Número de establecimientos clasificados como supermercados, que cuentan con tres o más cajas instalada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0"/>
    <x v="1"/>
    <s v="#1774B9"/>
  </r>
  <r>
    <s v="0433"/>
    <n v="140"/>
    <s v="Economía"/>
    <s v="Economía"/>
    <n v="11"/>
    <x v="16"/>
    <x v="4"/>
    <x v="1"/>
    <x v="11"/>
    <x v="2"/>
    <x v="63"/>
    <s v="Periodo 2014-2021 (mensual)"/>
    <s v="supermercados (unidades)"/>
    <s v="Instituto Nacional de Estadísticas (INE)"/>
    <s v="Evolución del Número de establecimientos clasificados como supermercados, que cuentan con tres o más cajas instalada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1"/>
    <x v="2"/>
    <s v="#1774B9"/>
  </r>
  <r>
    <s v="0434"/>
    <n v="140"/>
    <s v="Economía"/>
    <s v="Economía"/>
    <n v="12"/>
    <x v="16"/>
    <x v="4"/>
    <x v="1"/>
    <x v="12"/>
    <x v="2"/>
    <x v="63"/>
    <s v="Periodo 2014-2021 (mensual)"/>
    <s v="supermercados (unidades)"/>
    <s v="Instituto Nacional de Estadísticas (INE)"/>
    <s v="Evolución del Número de establecimientos clasificados como supermercados, que cuentan con tres o más cajas instalada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2"/>
    <x v="3"/>
    <s v="#1774B9"/>
  </r>
  <r>
    <s v="0435"/>
    <n v="140"/>
    <s v="Economía"/>
    <s v="Economía"/>
    <n v="13"/>
    <x v="16"/>
    <x v="4"/>
    <x v="1"/>
    <x v="13"/>
    <x v="2"/>
    <x v="63"/>
    <s v="Periodo 2014-2021 (mensual)"/>
    <s v="supermercados (unidades)"/>
    <s v="Instituto Nacional de Estadísticas (INE)"/>
    <s v="Evolución del Número de establecimientos clasificados como supermercados, que cuentan con tres o más cajas instalada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3"/>
    <x v="3"/>
    <s v="#1774B9"/>
  </r>
  <r>
    <s v="0436"/>
    <n v="140"/>
    <s v="Economía"/>
    <s v="Economía"/>
    <n v="14"/>
    <x v="16"/>
    <x v="4"/>
    <x v="1"/>
    <x v="14"/>
    <x v="2"/>
    <x v="63"/>
    <s v="Periodo 2014-2021 (mensual)"/>
    <s v="supermercados (unidades)"/>
    <s v="Instituto Nacional de Estadísticas (INE)"/>
    <s v="Evolución del Número de establecimientos clasificados como supermercados, que cuentan con tres o más cajas instalad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4"/>
    <x v="3"/>
    <s v="#1774B9"/>
  </r>
  <r>
    <s v="0437"/>
    <n v="140"/>
    <s v="Economía"/>
    <s v="Economía"/>
    <n v="15"/>
    <x v="16"/>
    <x v="4"/>
    <x v="1"/>
    <x v="15"/>
    <x v="2"/>
    <x v="63"/>
    <s v="Periodo 2014-2021 (mensual)"/>
    <s v="supermercados (unidades)"/>
    <s v="Instituto Nacional de Estadísticas (INE)"/>
    <s v="Evolución del Número de establecimientos clasificados como supermercados, que cuentan con tres o más cajas instalada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5"/>
    <x v="3"/>
    <s v="#1774B9"/>
  </r>
  <r>
    <s v="0438"/>
    <n v="140"/>
    <s v="Economía"/>
    <s v="Economía"/>
    <n v="16"/>
    <x v="16"/>
    <x v="4"/>
    <x v="1"/>
    <x v="16"/>
    <x v="2"/>
    <x v="63"/>
    <s v="Periodo 2014-2021 (mensual)"/>
    <s v="supermercados (unidades)"/>
    <s v="Instituto Nacional de Estadísticas (INE)"/>
    <s v="Evolución del Número de establecimientos clasificados como supermercados, que cuentan con tres o más cajas instalada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6"/>
    <x v="3"/>
    <s v="#1774B9"/>
  </r>
  <r>
    <s v="0439"/>
    <n v="140"/>
    <s v="Economía"/>
    <s v="Economía"/>
    <n v="0"/>
    <x v="16"/>
    <x v="4"/>
    <x v="0"/>
    <x v="0"/>
    <x v="0"/>
    <x v="64"/>
    <s v="Periodo 2014-2021 (mensual)"/>
    <s v="metros cuadrados (m2)"/>
    <s v="Instituto Nacional de Estadísticas (INE)"/>
    <s v="Evolución de la Superficie donde se realiza la actividad económica del establecimiento (sala de venta), excluyendo el área de estacionamient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tros cuadrados (m2)"/>
    <s v="Gráfico Evolución"/>
    <m/>
    <s v="https://analytics.zoho.com/open-view/2395394000008294614"/>
    <x v="3"/>
    <s v="#1774B9"/>
  </r>
  <r>
    <s v="0440"/>
    <n v="140"/>
    <s v="Economía"/>
    <s v="Economía"/>
    <n v="1"/>
    <x v="16"/>
    <x v="4"/>
    <x v="1"/>
    <x v="1"/>
    <x v="2"/>
    <x v="64"/>
    <s v="Periodo 2014-2021 (mensual)"/>
    <s v="metros cuadrados (m2)"/>
    <s v="Instituto Nacional de Estadísticas (INE)"/>
    <s v="Evolución de la Superficie donde se realiza la actividad económica del establecimiento (sala de venta), excluyendo el área de estacionamient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
    <x v="3"/>
    <s v="#1774B9"/>
  </r>
  <r>
    <s v="0441"/>
    <n v="140"/>
    <s v="Economía"/>
    <s v="Economía"/>
    <n v="2"/>
    <x v="16"/>
    <x v="4"/>
    <x v="1"/>
    <x v="2"/>
    <x v="2"/>
    <x v="64"/>
    <s v="Periodo 2014-2021 (mensual)"/>
    <s v="metros cuadrados (m2)"/>
    <s v="Instituto Nacional de Estadísticas (INE)"/>
    <s v="Evolución de la Superficie donde se realiza la actividad económica del establecimiento (sala de venta), excluyendo el área de estacionamient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2"/>
    <x v="3"/>
    <s v="#1774B9"/>
  </r>
  <r>
    <s v="0442"/>
    <n v="140"/>
    <s v="Economía"/>
    <s v="Economía"/>
    <n v="3"/>
    <x v="16"/>
    <x v="4"/>
    <x v="1"/>
    <x v="3"/>
    <x v="2"/>
    <x v="64"/>
    <s v="Periodo 2014-2021 (mensual)"/>
    <s v="metros cuadrados (m2)"/>
    <s v="Instituto Nacional de Estadísticas (INE)"/>
    <s v="Evolución de la Superficie donde se realiza la actividad económica del establecimiento (sala de venta), excluyendo el área de estacionamient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3"/>
    <x v="3"/>
    <s v="#1774B9"/>
  </r>
  <r>
    <s v="0443"/>
    <n v="140"/>
    <s v="Economía"/>
    <s v="Economía"/>
    <n v="4"/>
    <x v="16"/>
    <x v="4"/>
    <x v="1"/>
    <x v="4"/>
    <x v="2"/>
    <x v="64"/>
    <s v="Periodo 2014-2021 (mensual)"/>
    <s v="metros cuadrados (m2)"/>
    <s v="Instituto Nacional de Estadísticas (INE)"/>
    <s v="Evolución de la Superficie donde se realiza la actividad económica del establecimiento (sala de venta), excluyendo el área de estacionamient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4"/>
    <x v="3"/>
    <s v="#1774B9"/>
  </r>
  <r>
    <s v="0444"/>
    <n v="140"/>
    <s v="Economía"/>
    <s v="Economía"/>
    <n v="5"/>
    <x v="16"/>
    <x v="4"/>
    <x v="1"/>
    <x v="5"/>
    <x v="2"/>
    <x v="64"/>
    <s v="Periodo 2014-2021 (mensual)"/>
    <s v="metros cuadrados (m2)"/>
    <s v="Instituto Nacional de Estadísticas (INE)"/>
    <s v="Evolución de la Superficie donde se realiza la actividad económica del establecimiento (sala de venta), excluyendo el área de estacionamient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5"/>
    <x v="3"/>
    <s v="#1774B9"/>
  </r>
  <r>
    <s v="0445"/>
    <n v="140"/>
    <s v="Economía"/>
    <s v="Economía"/>
    <n v="6"/>
    <x v="16"/>
    <x v="4"/>
    <x v="1"/>
    <x v="6"/>
    <x v="2"/>
    <x v="64"/>
    <s v="Periodo 2014-2021 (mensual)"/>
    <s v="metros cuadrados (m2)"/>
    <s v="Instituto Nacional de Estadísticas (INE)"/>
    <s v="Evolución de la Superficie donde se realiza la actividad económica del establecimiento (sala de venta), excluyendo el área de estacionamient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6"/>
    <x v="3"/>
    <s v="#1774B9"/>
  </r>
  <r>
    <s v="0446"/>
    <n v="140"/>
    <s v="Economía"/>
    <s v="Economía"/>
    <n v="7"/>
    <x v="16"/>
    <x v="4"/>
    <x v="1"/>
    <x v="7"/>
    <x v="2"/>
    <x v="64"/>
    <s v="Periodo 2014-2021 (mensual)"/>
    <s v="metros cuadrados (m2)"/>
    <s v="Instituto Nacional de Estadísticas (INE)"/>
    <s v="Evolución de la Superficie donde se realiza la actividad económica del establecimiento (sala de venta), excluyendo el área de estacionamient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7"/>
    <x v="3"/>
    <s v="#1774B9"/>
  </r>
  <r>
    <s v="0447"/>
    <n v="140"/>
    <s v="Economía"/>
    <s v="Economía"/>
    <n v="8"/>
    <x v="16"/>
    <x v="4"/>
    <x v="1"/>
    <x v="8"/>
    <x v="2"/>
    <x v="64"/>
    <s v="Periodo 2014-2021 (mensual)"/>
    <s v="metros cuadrados (m2)"/>
    <s v="Instituto Nacional de Estadísticas (INE)"/>
    <s v="Evolución de la Superficie donde se realiza la actividad económica del establecimiento (sala de venta), excluyendo el área de estacionamient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8"/>
    <x v="3"/>
    <s v="#1774B9"/>
  </r>
  <r>
    <s v="0448"/>
    <n v="140"/>
    <s v="Economía"/>
    <s v="Economía"/>
    <n v="9"/>
    <x v="16"/>
    <x v="4"/>
    <x v="1"/>
    <x v="9"/>
    <x v="2"/>
    <x v="64"/>
    <s v="Periodo 2014-2021 (mensual)"/>
    <s v="metros cuadrados (m2)"/>
    <s v="Instituto Nacional de Estadísticas (INE)"/>
    <s v="Evolución de la Superficie donde se realiza la actividad económica del establecimiento (sala de venta), excluyendo el área de estacionamient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9"/>
    <x v="0"/>
    <s v="#1774B9"/>
  </r>
  <r>
    <s v="0449"/>
    <n v="140"/>
    <s v="Economía"/>
    <s v="Economía"/>
    <n v="10"/>
    <x v="16"/>
    <x v="4"/>
    <x v="1"/>
    <x v="10"/>
    <x v="2"/>
    <x v="64"/>
    <s v="Periodo 2014-2021 (mensual)"/>
    <s v="metros cuadrados (m2)"/>
    <s v="Instituto Nacional de Estadísticas (INE)"/>
    <s v="Evolución de la Superficie donde se realiza la actividad económica del establecimiento (sala de venta), excluyendo el área de estacionamient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0"/>
    <x v="1"/>
    <s v="#1774B9"/>
  </r>
  <r>
    <s v="0450"/>
    <n v="140"/>
    <s v="Economía"/>
    <s v="Economía"/>
    <n v="11"/>
    <x v="16"/>
    <x v="4"/>
    <x v="1"/>
    <x v="11"/>
    <x v="2"/>
    <x v="64"/>
    <s v="Periodo 2014-2021 (mensual)"/>
    <s v="metros cuadrados (m2)"/>
    <s v="Instituto Nacional de Estadísticas (INE)"/>
    <s v="Evolución de la Superficie donde se realiza la actividad económica del establecimiento (sala de venta), excluyendo el área de estacionamient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1"/>
    <x v="2"/>
    <s v="#1774B9"/>
  </r>
  <r>
    <s v="0451"/>
    <n v="140"/>
    <s v="Economía"/>
    <s v="Economía"/>
    <n v="12"/>
    <x v="16"/>
    <x v="4"/>
    <x v="1"/>
    <x v="12"/>
    <x v="2"/>
    <x v="64"/>
    <s v="Periodo 2014-2021 (mensual)"/>
    <s v="metros cuadrados (m2)"/>
    <s v="Instituto Nacional de Estadísticas (INE)"/>
    <s v="Evolución de la Superficie donde se realiza la actividad económica del establecimiento (sala de venta), excluyendo el área de estacionamient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2"/>
    <x v="3"/>
    <s v="#1774B9"/>
  </r>
  <r>
    <s v="0452"/>
    <n v="140"/>
    <s v="Economía"/>
    <s v="Economía"/>
    <n v="13"/>
    <x v="16"/>
    <x v="4"/>
    <x v="1"/>
    <x v="13"/>
    <x v="2"/>
    <x v="64"/>
    <s v="Periodo 2014-2021 (mensual)"/>
    <s v="metros cuadrados (m2)"/>
    <s v="Instituto Nacional de Estadísticas (INE)"/>
    <s v="Evolución de la Superficie donde se realiza la actividad económica del establecimiento (sala de venta), excluyendo el área de estacionamient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3"/>
    <x v="3"/>
    <s v="#1774B9"/>
  </r>
  <r>
    <s v="0453"/>
    <n v="140"/>
    <s v="Economía"/>
    <s v="Economía"/>
    <n v="14"/>
    <x v="16"/>
    <x v="4"/>
    <x v="1"/>
    <x v="14"/>
    <x v="2"/>
    <x v="64"/>
    <s v="Periodo 2014-2021 (mensual)"/>
    <s v="metros cuadrados (m2)"/>
    <s v="Instituto Nacional de Estadísticas (INE)"/>
    <s v="Evolución de la Superficie donde se realiza la actividad económica del establecimiento (sala de venta), excluyendo el área de estacionamient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4"/>
    <x v="3"/>
    <s v="#1774B9"/>
  </r>
  <r>
    <s v="0454"/>
    <n v="140"/>
    <s v="Economía"/>
    <s v="Economía"/>
    <n v="15"/>
    <x v="16"/>
    <x v="4"/>
    <x v="1"/>
    <x v="15"/>
    <x v="2"/>
    <x v="64"/>
    <s v="Periodo 2014-2021 (mensual)"/>
    <s v="metros cuadrados (m2)"/>
    <s v="Instituto Nacional de Estadísticas (INE)"/>
    <s v="Evolución de la Superficie donde se realiza la actividad económica del establecimiento (sala de venta), excluyendo el área de estacionamient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5"/>
    <x v="3"/>
    <s v="#1774B9"/>
  </r>
  <r>
    <s v="0455"/>
    <n v="140"/>
    <s v="Economía"/>
    <s v="Economía"/>
    <n v="16"/>
    <x v="16"/>
    <x v="4"/>
    <x v="1"/>
    <x v="16"/>
    <x v="2"/>
    <x v="64"/>
    <s v="Periodo 2014-2021 (mensual)"/>
    <s v="metros cuadrados (m2)"/>
    <s v="Instituto Nacional de Estadísticas (INE)"/>
    <s v="Evolución de la Superficie donde se realiza la actividad económica del establecimiento (sala de venta), excluyendo el área de estacionamient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6"/>
    <x v="3"/>
    <s v="#1774B9"/>
  </r>
  <r>
    <s v="0456"/>
    <n v="140"/>
    <s v="Economía"/>
    <s v="Economía"/>
    <n v="0"/>
    <x v="17"/>
    <x v="5"/>
    <x v="0"/>
    <x v="0"/>
    <x v="0"/>
    <x v="65"/>
    <s v="Periodo 2014-2021 (mensual)"/>
    <s v="pesos chilenos (CLP)"/>
    <s v="Instituto Nacional de Estadísticas (INE)"/>
    <s v="Evolución del precio promedio por habitación ocupad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299317"/>
    <x v="3"/>
    <s v="#1774B9"/>
  </r>
  <r>
    <s v="0457"/>
    <n v="140"/>
    <s v="Economía"/>
    <s v="Economía"/>
    <n v="1"/>
    <x v="17"/>
    <x v="5"/>
    <x v="1"/>
    <x v="1"/>
    <x v="2"/>
    <x v="65"/>
    <s v="Periodo 2014-2021 (mensual)"/>
    <s v="pesos chilenos (CLP)"/>
    <s v="Instituto Nacional de Estadísticas (INE)"/>
    <s v="Evolución del precio promedio por habitación ocupada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
    <x v="3"/>
    <s v="#1774B9"/>
  </r>
  <r>
    <s v="0458"/>
    <n v="140"/>
    <s v="Economía"/>
    <s v="Economía"/>
    <n v="2"/>
    <x v="17"/>
    <x v="5"/>
    <x v="1"/>
    <x v="2"/>
    <x v="2"/>
    <x v="65"/>
    <s v="Periodo 2014-2021 (mensual)"/>
    <s v="pesos chilenos (CLP)"/>
    <s v="Instituto Nacional de Estadísticas (INE)"/>
    <s v="Evolución del precio promedio por habitación ocupada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2"/>
    <x v="3"/>
    <s v="#1774B9"/>
  </r>
  <r>
    <s v="0459"/>
    <n v="140"/>
    <s v="Economía"/>
    <s v="Economía"/>
    <n v="3"/>
    <x v="17"/>
    <x v="5"/>
    <x v="1"/>
    <x v="3"/>
    <x v="2"/>
    <x v="65"/>
    <s v="Periodo 2014-2021 (mensual)"/>
    <s v="pesos chilenos (CLP)"/>
    <s v="Instituto Nacional de Estadísticas (INE)"/>
    <s v="Evolución del precio promedio por habitación ocupada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3"/>
    <x v="3"/>
    <s v="#1774B9"/>
  </r>
  <r>
    <s v="0460"/>
    <n v="140"/>
    <s v="Economía"/>
    <s v="Economía"/>
    <n v="4"/>
    <x v="17"/>
    <x v="5"/>
    <x v="1"/>
    <x v="4"/>
    <x v="2"/>
    <x v="65"/>
    <s v="Periodo 2014-2021 (mensual)"/>
    <s v="pesos chilenos (CLP)"/>
    <s v="Instituto Nacional de Estadísticas (INE)"/>
    <s v="Evolución del precio promedio por habitación ocupada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4"/>
    <x v="3"/>
    <s v="#1774B9"/>
  </r>
  <r>
    <s v="0461"/>
    <n v="140"/>
    <s v="Economía"/>
    <s v="Economía"/>
    <n v="5"/>
    <x v="17"/>
    <x v="5"/>
    <x v="1"/>
    <x v="5"/>
    <x v="2"/>
    <x v="65"/>
    <s v="Periodo 2014-2021 (mensual)"/>
    <s v="pesos chilenos (CLP)"/>
    <s v="Instituto Nacional de Estadísticas (INE)"/>
    <s v="Evolución del precio promedio por habitación ocupada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5"/>
    <x v="3"/>
    <s v="#1774B9"/>
  </r>
  <r>
    <s v="0462"/>
    <n v="140"/>
    <s v="Economía"/>
    <s v="Economía"/>
    <n v="6"/>
    <x v="17"/>
    <x v="5"/>
    <x v="1"/>
    <x v="6"/>
    <x v="2"/>
    <x v="65"/>
    <s v="Periodo 2014-2021 (mensual)"/>
    <s v="pesos chilenos (CLP)"/>
    <s v="Instituto Nacional de Estadísticas (INE)"/>
    <s v="Evolución del precio promedio por habitación ocupada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6"/>
    <x v="3"/>
    <s v="#1774B9"/>
  </r>
  <r>
    <s v="0463"/>
    <n v="140"/>
    <s v="Economía"/>
    <s v="Economía"/>
    <n v="7"/>
    <x v="17"/>
    <x v="5"/>
    <x v="1"/>
    <x v="7"/>
    <x v="2"/>
    <x v="65"/>
    <s v="Periodo 2014-2021 (mensual)"/>
    <s v="pesos chilenos (CLP)"/>
    <s v="Instituto Nacional de Estadísticas (INE)"/>
    <s v="Evolución del precio promedio por habitación ocupada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7"/>
    <x v="3"/>
    <s v="#1774B9"/>
  </r>
  <r>
    <s v="0464"/>
    <n v="140"/>
    <s v="Economía"/>
    <s v="Economía"/>
    <n v="8"/>
    <x v="17"/>
    <x v="5"/>
    <x v="1"/>
    <x v="8"/>
    <x v="2"/>
    <x v="65"/>
    <s v="Periodo 2014-2021 (mensual)"/>
    <s v="pesos chilenos (CLP)"/>
    <s v="Instituto Nacional de Estadísticas (INE)"/>
    <s v="Evolución del precio promedio por habitación ocupada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8"/>
    <x v="3"/>
    <s v="#1774B9"/>
  </r>
  <r>
    <s v="0465"/>
    <n v="140"/>
    <s v="Economía"/>
    <s v="Economía"/>
    <n v="9"/>
    <x v="17"/>
    <x v="5"/>
    <x v="1"/>
    <x v="9"/>
    <x v="2"/>
    <x v="65"/>
    <s v="Periodo 2014-2021 (mensual)"/>
    <s v="pesos chilenos (CLP)"/>
    <s v="Instituto Nacional de Estadísticas (INE)"/>
    <s v="Evolución del precio promedio por habitación ocupada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9"/>
    <x v="0"/>
    <s v="#1774B9"/>
  </r>
  <r>
    <s v="0466"/>
    <n v="140"/>
    <s v="Economía"/>
    <s v="Economía"/>
    <n v="10"/>
    <x v="17"/>
    <x v="5"/>
    <x v="1"/>
    <x v="10"/>
    <x v="2"/>
    <x v="65"/>
    <s v="Periodo 2014-2021 (mensual)"/>
    <s v="pesos chilenos (CLP)"/>
    <s v="Instituto Nacional de Estadísticas (INE)"/>
    <s v="Evolución del precio promedio por habitación ocupada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0"/>
    <x v="1"/>
    <s v="#1774B9"/>
  </r>
  <r>
    <s v="0467"/>
    <n v="140"/>
    <s v="Economía"/>
    <s v="Economía"/>
    <n v="11"/>
    <x v="17"/>
    <x v="5"/>
    <x v="1"/>
    <x v="11"/>
    <x v="2"/>
    <x v="65"/>
    <s v="Periodo 2014-2021 (mensual)"/>
    <s v="pesos chilenos (CLP)"/>
    <s v="Instituto Nacional de Estadísticas (INE)"/>
    <s v="Evolución del precio promedio por habitación ocupada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1"/>
    <x v="2"/>
    <s v="#1774B9"/>
  </r>
  <r>
    <s v="0468"/>
    <n v="140"/>
    <s v="Economía"/>
    <s v="Economía"/>
    <n v="12"/>
    <x v="17"/>
    <x v="5"/>
    <x v="1"/>
    <x v="12"/>
    <x v="2"/>
    <x v="65"/>
    <s v="Periodo 2014-2021 (mensual)"/>
    <s v="pesos chilenos (CLP)"/>
    <s v="Instituto Nacional de Estadísticas (INE)"/>
    <s v="Evolución del precio promedio por habitación ocupada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2"/>
    <x v="3"/>
    <s v="#1774B9"/>
  </r>
  <r>
    <s v="0469"/>
    <n v="140"/>
    <s v="Economía"/>
    <s v="Economía"/>
    <n v="13"/>
    <x v="17"/>
    <x v="5"/>
    <x v="1"/>
    <x v="13"/>
    <x v="2"/>
    <x v="65"/>
    <s v="Periodo 2014-2021 (mensual)"/>
    <s v="pesos chilenos (CLP)"/>
    <s v="Instituto Nacional de Estadísticas (INE)"/>
    <s v="Evolución del precio promedio por habitación ocupada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3"/>
    <x v="3"/>
    <s v="#1774B9"/>
  </r>
  <r>
    <s v="0470"/>
    <n v="140"/>
    <s v="Economía"/>
    <s v="Economía"/>
    <n v="14"/>
    <x v="17"/>
    <x v="5"/>
    <x v="1"/>
    <x v="14"/>
    <x v="2"/>
    <x v="65"/>
    <s v="Periodo 2014-2021 (mensual)"/>
    <s v="pesos chilenos (CLP)"/>
    <s v="Instituto Nacional de Estadísticas (INE)"/>
    <s v="Evolución del precio promedio por habitación ocupada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4"/>
    <x v="3"/>
    <s v="#1774B9"/>
  </r>
  <r>
    <s v="0471"/>
    <n v="140"/>
    <s v="Economía"/>
    <s v="Economía"/>
    <n v="15"/>
    <x v="17"/>
    <x v="5"/>
    <x v="1"/>
    <x v="15"/>
    <x v="2"/>
    <x v="65"/>
    <s v="Periodo 2014-2021 (mensual)"/>
    <s v="pesos chilenos (CLP)"/>
    <s v="Instituto Nacional de Estadísticas (INE)"/>
    <s v="Evolución del precio promedio por habitación ocupada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5"/>
    <x v="3"/>
    <s v="#1774B9"/>
  </r>
  <r>
    <s v="0472"/>
    <n v="140"/>
    <s v="Economía"/>
    <s v="Economía"/>
    <n v="16"/>
    <x v="17"/>
    <x v="5"/>
    <x v="1"/>
    <x v="16"/>
    <x v="2"/>
    <x v="65"/>
    <s v="Periodo 2014-2021 (mensual)"/>
    <s v="pesos chilenos (CLP)"/>
    <s v="Instituto Nacional de Estadísticas (INE)"/>
    <s v="Evolución del precio promedio por habitación ocupada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6"/>
    <x v="3"/>
    <s v="#1774B9"/>
  </r>
  <r>
    <s v="0473"/>
    <n v="140"/>
    <s v="Economía"/>
    <s v="Economía"/>
    <n v="0"/>
    <x v="17"/>
    <x v="5"/>
    <x v="0"/>
    <x v="0"/>
    <x v="0"/>
    <x v="66"/>
    <s v="Periodo 2014-2021 (mensual)"/>
    <s v="pesos chilenos (CLP)"/>
    <s v="Instituto Nacional de Estadísticas (INE)"/>
    <s v="Evolución del Rendimiento del ingreso por alojamiento, según el total de habitaciones disponibles por días de funcionamient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300043"/>
    <x v="3"/>
    <s v="#1774B9"/>
  </r>
  <r>
    <s v="0474"/>
    <n v="140"/>
    <s v="Economía"/>
    <s v="Economía"/>
    <n v="1"/>
    <x v="17"/>
    <x v="5"/>
    <x v="1"/>
    <x v="1"/>
    <x v="2"/>
    <x v="66"/>
    <s v="Periodo 2014-2021 (mensual)"/>
    <s v="pesos chilenos (CLP)"/>
    <s v="Instituto Nacional de Estadísticas (INE)"/>
    <s v="Evolución del Rendimiento del ingreso por alojamiento, según el total de habitaciones disponibles por días de funcionamient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
    <x v="3"/>
    <s v="#1774B9"/>
  </r>
  <r>
    <s v="0475"/>
    <n v="140"/>
    <s v="Economía"/>
    <s v="Economía"/>
    <n v="2"/>
    <x v="17"/>
    <x v="5"/>
    <x v="1"/>
    <x v="2"/>
    <x v="2"/>
    <x v="66"/>
    <s v="Periodo 2014-2021 (mensual)"/>
    <s v="pesos chilenos (CLP)"/>
    <s v="Instituto Nacional de Estadísticas (INE)"/>
    <s v="Evolución del Rendimiento del ingreso por alojamiento, según el total de habitaciones disponibles por días de funcionamient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2"/>
    <x v="3"/>
    <s v="#1774B9"/>
  </r>
  <r>
    <s v="0476"/>
    <n v="140"/>
    <s v="Economía"/>
    <s v="Economía"/>
    <n v="3"/>
    <x v="17"/>
    <x v="5"/>
    <x v="1"/>
    <x v="3"/>
    <x v="2"/>
    <x v="66"/>
    <s v="Periodo 2014-2021 (mensual)"/>
    <s v="pesos chilenos (CLP)"/>
    <s v="Instituto Nacional de Estadísticas (INE)"/>
    <s v="Evolución del Rendimiento del ingreso por alojamiento, según el total de habitaciones disponibles por días de funcionamient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3"/>
    <x v="3"/>
    <s v="#1774B9"/>
  </r>
  <r>
    <s v="0477"/>
    <n v="140"/>
    <s v="Economía"/>
    <s v="Economía"/>
    <n v="4"/>
    <x v="17"/>
    <x v="5"/>
    <x v="1"/>
    <x v="4"/>
    <x v="2"/>
    <x v="66"/>
    <s v="Periodo 2014-2021 (mensual)"/>
    <s v="pesos chilenos (CLP)"/>
    <s v="Instituto Nacional de Estadísticas (INE)"/>
    <s v="Evolución del Rendimiento del ingreso por alojamiento, según el total de habitaciones disponibles por días de funcionamient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4"/>
    <x v="3"/>
    <s v="#1774B9"/>
  </r>
  <r>
    <s v="0478"/>
    <n v="140"/>
    <s v="Economía"/>
    <s v="Economía"/>
    <n v="5"/>
    <x v="17"/>
    <x v="5"/>
    <x v="1"/>
    <x v="5"/>
    <x v="2"/>
    <x v="66"/>
    <s v="Periodo 2014-2021 (mensual)"/>
    <s v="pesos chilenos (CLP)"/>
    <s v="Instituto Nacional de Estadísticas (INE)"/>
    <s v="Evolución del Rendimiento del ingreso por alojamiento, según el total de habitaciones disponibles por días de funcionamient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5"/>
    <x v="3"/>
    <s v="#1774B9"/>
  </r>
  <r>
    <s v="0479"/>
    <n v="140"/>
    <s v="Economía"/>
    <s v="Economía"/>
    <n v="6"/>
    <x v="17"/>
    <x v="5"/>
    <x v="1"/>
    <x v="6"/>
    <x v="2"/>
    <x v="66"/>
    <s v="Periodo 2014-2021 (mensual)"/>
    <s v="pesos chilenos (CLP)"/>
    <s v="Instituto Nacional de Estadísticas (INE)"/>
    <s v="Evolución del Rendimiento del ingreso por alojamiento, según el total de habitaciones disponibles por días de funcionamient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6"/>
    <x v="3"/>
    <s v="#1774B9"/>
  </r>
  <r>
    <s v="0480"/>
    <n v="140"/>
    <s v="Economía"/>
    <s v="Economía"/>
    <n v="7"/>
    <x v="17"/>
    <x v="5"/>
    <x v="1"/>
    <x v="7"/>
    <x v="2"/>
    <x v="66"/>
    <s v="Periodo 2014-2021 (mensual)"/>
    <s v="pesos chilenos (CLP)"/>
    <s v="Instituto Nacional de Estadísticas (INE)"/>
    <s v="Evolución del Rendimiento del ingreso por alojamiento, según el total de habitaciones disponibles por días de funcionamient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7"/>
    <x v="3"/>
    <s v="#1774B9"/>
  </r>
  <r>
    <s v="0481"/>
    <n v="140"/>
    <s v="Economía"/>
    <s v="Economía"/>
    <n v="8"/>
    <x v="17"/>
    <x v="5"/>
    <x v="1"/>
    <x v="8"/>
    <x v="2"/>
    <x v="66"/>
    <s v="Periodo 2014-2021 (mensual)"/>
    <s v="pesos chilenos (CLP)"/>
    <s v="Instituto Nacional de Estadísticas (INE)"/>
    <s v="Evolución del Rendimiento del ingreso por alojamiento, según el total de habitaciones disponibles por días de funcionamient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8"/>
    <x v="3"/>
    <s v="#1774B9"/>
  </r>
  <r>
    <s v="0482"/>
    <n v="140"/>
    <s v="Economía"/>
    <s v="Economía"/>
    <n v="9"/>
    <x v="17"/>
    <x v="5"/>
    <x v="1"/>
    <x v="9"/>
    <x v="2"/>
    <x v="66"/>
    <s v="Periodo 2014-2021 (mensual)"/>
    <s v="pesos chilenos (CLP)"/>
    <s v="Instituto Nacional de Estadísticas (INE)"/>
    <s v="Evolución del Rendimiento del ingreso por alojamiento, según el total de habitaciones disponibles por días de funcionamient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9"/>
    <x v="0"/>
    <s v="#1774B9"/>
  </r>
  <r>
    <s v="0483"/>
    <n v="140"/>
    <s v="Economía"/>
    <s v="Economía"/>
    <n v="10"/>
    <x v="17"/>
    <x v="5"/>
    <x v="1"/>
    <x v="10"/>
    <x v="2"/>
    <x v="66"/>
    <s v="Periodo 2014-2021 (mensual)"/>
    <s v="pesos chilenos (CLP)"/>
    <s v="Instituto Nacional de Estadísticas (INE)"/>
    <s v="Evolución del Rendimiento del ingreso por alojamiento, según el total de habitaciones disponibles por días de funcionamient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0"/>
    <x v="1"/>
    <s v="#1774B9"/>
  </r>
  <r>
    <s v="0484"/>
    <n v="140"/>
    <s v="Economía"/>
    <s v="Economía"/>
    <n v="11"/>
    <x v="17"/>
    <x v="5"/>
    <x v="1"/>
    <x v="11"/>
    <x v="2"/>
    <x v="66"/>
    <s v="Periodo 2014-2021 (mensual)"/>
    <s v="pesos chilenos (CLP)"/>
    <s v="Instituto Nacional de Estadísticas (INE)"/>
    <s v="Evolución del Rendimiento del ingreso por alojamiento, según el total de habitaciones disponibles por días de funcionamient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1"/>
    <x v="2"/>
    <s v="#1774B9"/>
  </r>
  <r>
    <s v="0485"/>
    <n v="140"/>
    <s v="Economía"/>
    <s v="Economía"/>
    <n v="12"/>
    <x v="17"/>
    <x v="5"/>
    <x v="1"/>
    <x v="12"/>
    <x v="2"/>
    <x v="66"/>
    <s v="Periodo 2014-2021 (mensual)"/>
    <s v="pesos chilenos (CLP)"/>
    <s v="Instituto Nacional de Estadísticas (INE)"/>
    <s v="Evolución del Rendimiento del ingreso por alojamiento, según el total de habitaciones disponibles por días de funcionamient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2"/>
    <x v="3"/>
    <s v="#1774B9"/>
  </r>
  <r>
    <s v="0486"/>
    <n v="140"/>
    <s v="Economía"/>
    <s v="Economía"/>
    <n v="13"/>
    <x v="17"/>
    <x v="5"/>
    <x v="1"/>
    <x v="13"/>
    <x v="2"/>
    <x v="66"/>
    <s v="Periodo 2014-2021 (mensual)"/>
    <s v="pesos chilenos (CLP)"/>
    <s v="Instituto Nacional de Estadísticas (INE)"/>
    <s v="Evolución del Rendimiento del ingreso por alojamiento, según el total de habitaciones disponibles por días de funcionamient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3"/>
    <x v="3"/>
    <s v="#1774B9"/>
  </r>
  <r>
    <s v="0487"/>
    <n v="140"/>
    <s v="Economía"/>
    <s v="Economía"/>
    <n v="14"/>
    <x v="17"/>
    <x v="5"/>
    <x v="1"/>
    <x v="14"/>
    <x v="2"/>
    <x v="66"/>
    <s v="Periodo 2014-2021 (mensual)"/>
    <s v="pesos chilenos (CLP)"/>
    <s v="Instituto Nacional de Estadísticas (INE)"/>
    <s v="Evolución del Rendimiento del ingreso por alojamiento, según el total de habitaciones disponibles por días de funcionamient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4"/>
    <x v="3"/>
    <s v="#1774B9"/>
  </r>
  <r>
    <s v="0488"/>
    <n v="140"/>
    <s v="Economía"/>
    <s v="Economía"/>
    <n v="15"/>
    <x v="17"/>
    <x v="5"/>
    <x v="1"/>
    <x v="15"/>
    <x v="2"/>
    <x v="66"/>
    <s v="Periodo 2014-2021 (mensual)"/>
    <s v="pesos chilenos (CLP)"/>
    <s v="Instituto Nacional de Estadísticas (INE)"/>
    <s v="Evolución del Rendimiento del ingreso por alojamiento, según el total de habitaciones disponibles por días de funcionamient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5"/>
    <x v="3"/>
    <s v="#1774B9"/>
  </r>
  <r>
    <s v="0489"/>
    <n v="140"/>
    <s v="Economía"/>
    <s v="Economía"/>
    <n v="16"/>
    <x v="17"/>
    <x v="5"/>
    <x v="1"/>
    <x v="16"/>
    <x v="2"/>
    <x v="66"/>
    <s v="Periodo 2014-2021 (mensual)"/>
    <s v="pesos chilenos (CLP)"/>
    <s v="Instituto Nacional de Estadísticas (INE)"/>
    <s v="Evolución del Rendimiento del ingreso por alojamiento, según el total de habitaciones disponibles por días de funcionamient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6"/>
    <x v="3"/>
    <s v="#1774B9"/>
  </r>
  <r>
    <s v="0490"/>
    <n v="140"/>
    <s v="Economía"/>
    <s v="Economía"/>
    <n v="0"/>
    <x v="17"/>
    <x v="5"/>
    <x v="0"/>
    <x v="0"/>
    <x v="0"/>
    <x v="67"/>
    <s v="Periodo 2014-2021 (mensual)"/>
    <s v="pesos chilenos (CLP)"/>
    <s v="Instituto Nacional de Estadísticas (INE)"/>
    <s v="Evolución del Número total de noches que los pasajeros se alojan en el establecimient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295693"/>
    <x v="3"/>
    <s v="#1774B9"/>
  </r>
  <r>
    <s v="0491"/>
    <n v="140"/>
    <s v="Economía"/>
    <s v="Economía"/>
    <n v="1"/>
    <x v="18"/>
    <x v="5"/>
    <x v="1"/>
    <x v="1"/>
    <x v="2"/>
    <x v="67"/>
    <s v="Periodo 2014-2021 (mensual)"/>
    <s v="noches (unidades)"/>
    <s v="Instituto Nacional de Estadísticas (INE)"/>
    <s v="Evolución del Número total de noches que los pasajeros se alojan en el establecimient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
    <x v="3"/>
    <s v="#1774B9"/>
  </r>
  <r>
    <s v="0492"/>
    <n v="140"/>
    <s v="Economía"/>
    <s v="Economía"/>
    <n v="2"/>
    <x v="18"/>
    <x v="5"/>
    <x v="1"/>
    <x v="2"/>
    <x v="2"/>
    <x v="67"/>
    <s v="Periodo 2014-2021 (mensual)"/>
    <s v="noches (unidades)"/>
    <s v="Instituto Nacional de Estadísticas (INE)"/>
    <s v="Evolución del Número total de noches que los pasajeros se alojan en el establecimient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2"/>
    <x v="3"/>
    <s v="#1774B9"/>
  </r>
  <r>
    <s v="0493"/>
    <n v="140"/>
    <s v="Economía"/>
    <s v="Economía"/>
    <n v="3"/>
    <x v="18"/>
    <x v="5"/>
    <x v="1"/>
    <x v="3"/>
    <x v="2"/>
    <x v="67"/>
    <s v="Periodo 2014-2021 (mensual)"/>
    <s v="noches (unidades)"/>
    <s v="Instituto Nacional de Estadísticas (INE)"/>
    <s v="Evolución del Número total de noches que los pasajeros se alojan en el establecimient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3"/>
    <x v="3"/>
    <s v="#1774B9"/>
  </r>
  <r>
    <s v="0494"/>
    <n v="140"/>
    <s v="Economía"/>
    <s v="Economía"/>
    <n v="4"/>
    <x v="18"/>
    <x v="5"/>
    <x v="1"/>
    <x v="4"/>
    <x v="2"/>
    <x v="67"/>
    <s v="Periodo 2014-2021 (mensual)"/>
    <s v="noches (unidades)"/>
    <s v="Instituto Nacional de Estadísticas (INE)"/>
    <s v="Evolución del Número total de noches que los pasajeros se alojan en el establecimient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4"/>
    <x v="3"/>
    <s v="#1774B9"/>
  </r>
  <r>
    <s v="0495"/>
    <n v="140"/>
    <s v="Economía"/>
    <s v="Economía"/>
    <n v="5"/>
    <x v="18"/>
    <x v="5"/>
    <x v="1"/>
    <x v="5"/>
    <x v="2"/>
    <x v="67"/>
    <s v="Periodo 2014-2021 (mensual)"/>
    <s v="noches (unidades)"/>
    <s v="Instituto Nacional de Estadísticas (INE)"/>
    <s v="Evolución del Número total de noches que los pasajeros se alojan en el establecimient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5"/>
    <x v="3"/>
    <s v="#1774B9"/>
  </r>
  <r>
    <s v="0496"/>
    <n v="140"/>
    <s v="Economía"/>
    <s v="Economía"/>
    <n v="6"/>
    <x v="18"/>
    <x v="5"/>
    <x v="1"/>
    <x v="6"/>
    <x v="2"/>
    <x v="67"/>
    <s v="Periodo 2014-2021 (mensual)"/>
    <s v="noches (unidades)"/>
    <s v="Instituto Nacional de Estadísticas (INE)"/>
    <s v="Evolución del Número total de noches que los pasajeros se alojan en el establecimient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6"/>
    <x v="3"/>
    <s v="#1774B9"/>
  </r>
  <r>
    <s v="0497"/>
    <n v="140"/>
    <s v="Economía"/>
    <s v="Economía"/>
    <n v="7"/>
    <x v="18"/>
    <x v="5"/>
    <x v="1"/>
    <x v="7"/>
    <x v="2"/>
    <x v="67"/>
    <s v="Periodo 2014-2021 (mensual)"/>
    <s v="noches (unidades)"/>
    <s v="Instituto Nacional de Estadísticas (INE)"/>
    <s v="Evolución del Número total de noches que los pasajeros se alojan en el establecimient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7"/>
    <x v="3"/>
    <s v="#1774B9"/>
  </r>
  <r>
    <s v="0498"/>
    <n v="140"/>
    <s v="Economía"/>
    <s v="Economía"/>
    <n v="8"/>
    <x v="18"/>
    <x v="5"/>
    <x v="1"/>
    <x v="8"/>
    <x v="2"/>
    <x v="67"/>
    <s v="Periodo 2014-2021 (mensual)"/>
    <s v="noches (unidades)"/>
    <s v="Instituto Nacional de Estadísticas (INE)"/>
    <s v="Evolución del Número total de noches que los pasajeros se alojan en el establecimient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8"/>
    <x v="3"/>
    <s v="#1774B9"/>
  </r>
  <r>
    <s v="0499"/>
    <n v="140"/>
    <s v="Economía"/>
    <s v="Economía"/>
    <n v="9"/>
    <x v="18"/>
    <x v="5"/>
    <x v="1"/>
    <x v="9"/>
    <x v="2"/>
    <x v="67"/>
    <s v="Periodo 2014-2021 (mensual)"/>
    <s v="noches (unidades)"/>
    <s v="Instituto Nacional de Estadísticas (INE)"/>
    <s v="Evolución del Número total de noches que los pasajeros se alojan en el establecimient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9"/>
    <x v="0"/>
    <s v="#1774B9"/>
  </r>
  <r>
    <s v="0500"/>
    <n v="140"/>
    <s v="Economía"/>
    <s v="Economía"/>
    <n v="10"/>
    <x v="18"/>
    <x v="5"/>
    <x v="1"/>
    <x v="10"/>
    <x v="2"/>
    <x v="67"/>
    <s v="Periodo 2014-2021 (mensual)"/>
    <s v="noches (unidades)"/>
    <s v="Instituto Nacional de Estadísticas (INE)"/>
    <s v="Evolución del Número total de noches que los pasajeros se alojan en el establecimient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0"/>
    <x v="1"/>
    <s v="#1774B9"/>
  </r>
  <r>
    <s v="0501"/>
    <n v="140"/>
    <s v="Economía"/>
    <s v="Economía"/>
    <n v="11"/>
    <x v="18"/>
    <x v="5"/>
    <x v="1"/>
    <x v="11"/>
    <x v="2"/>
    <x v="67"/>
    <s v="Periodo 2014-2021 (mensual)"/>
    <s v="noches (unidades)"/>
    <s v="Instituto Nacional de Estadísticas (INE)"/>
    <s v="Evolución del Número total de noches que los pasajeros se alojan en el establecimient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1"/>
    <x v="2"/>
    <s v="#1774B9"/>
  </r>
  <r>
    <s v="0502"/>
    <n v="140"/>
    <s v="Economía"/>
    <s v="Economía"/>
    <n v="12"/>
    <x v="18"/>
    <x v="5"/>
    <x v="1"/>
    <x v="12"/>
    <x v="2"/>
    <x v="67"/>
    <s v="Periodo 2014-2021 (mensual)"/>
    <s v="noches (unidades)"/>
    <s v="Instituto Nacional de Estadísticas (INE)"/>
    <s v="Evolución del Número total de noches que los pasajeros se alojan en el establecimient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2"/>
    <x v="3"/>
    <s v="#1774B9"/>
  </r>
  <r>
    <s v="0503"/>
    <n v="140"/>
    <s v="Economía"/>
    <s v="Economía"/>
    <n v="13"/>
    <x v="18"/>
    <x v="5"/>
    <x v="1"/>
    <x v="13"/>
    <x v="2"/>
    <x v="67"/>
    <s v="Periodo 2014-2021 (mensual)"/>
    <s v="noches (unidades)"/>
    <s v="Instituto Nacional de Estadísticas (INE)"/>
    <s v="Evolución del Número total de noches que los pasajeros se alojan en el establecimient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3"/>
    <x v="3"/>
    <s v="#1774B9"/>
  </r>
  <r>
    <s v="0504"/>
    <n v="140"/>
    <s v="Economía"/>
    <s v="Economía"/>
    <n v="14"/>
    <x v="18"/>
    <x v="5"/>
    <x v="1"/>
    <x v="14"/>
    <x v="2"/>
    <x v="67"/>
    <s v="Periodo 2014-2021 (mensual)"/>
    <s v="noches (unidades)"/>
    <s v="Instituto Nacional de Estadísticas (INE)"/>
    <s v="Evolución del Número total de noches que los pasajeros se alojan en el establecimient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4"/>
    <x v="3"/>
    <s v="#1774B9"/>
  </r>
  <r>
    <s v="0505"/>
    <n v="140"/>
    <s v="Economía"/>
    <s v="Economía"/>
    <n v="15"/>
    <x v="18"/>
    <x v="5"/>
    <x v="1"/>
    <x v="15"/>
    <x v="2"/>
    <x v="67"/>
    <s v="Periodo 2014-2021 (mensual)"/>
    <s v="noches (unidades)"/>
    <s v="Instituto Nacional de Estadísticas (INE)"/>
    <s v="Evolución del Número total de noches que los pasajeros se alojan en el establecimient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5"/>
    <x v="3"/>
    <s v="#1774B9"/>
  </r>
  <r>
    <s v="0506"/>
    <n v="140"/>
    <s v="Economía"/>
    <s v="Economía"/>
    <n v="16"/>
    <x v="18"/>
    <x v="5"/>
    <x v="1"/>
    <x v="16"/>
    <x v="2"/>
    <x v="67"/>
    <s v="Periodo 2014-2021 (mensual)"/>
    <s v="noches (unidades)"/>
    <s v="Instituto Nacional de Estadísticas (INE)"/>
    <s v="Evolución de la Superficie donde se realiza la actividad económica del establecimiento (sala de venta), excluyendo el área de estacionamient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6"/>
    <x v="3"/>
    <s v="#1774B9"/>
  </r>
  <r>
    <s v="0507"/>
    <n v="140"/>
    <s v="Economía"/>
    <s v="Economía"/>
    <n v="0"/>
    <x v="18"/>
    <x v="5"/>
    <x v="0"/>
    <x v="0"/>
    <x v="0"/>
    <x v="68"/>
    <s v="Periodo 2014-2021 (mensual)"/>
    <s v="pasajeros (unidades)"/>
    <s v="Instituto Nacional de Estadísticas (INE)"/>
    <s v="Evolución del Número total de pasajeros que realizan una o más pernoctaciones seguidas en el mismo establecimiento de alojamiento turí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asajeros (unidades)"/>
    <s v="Gráfico Evolución"/>
    <m/>
    <s v="https://analytics.zoho.com/open-view/2395394000008296313"/>
    <x v="3"/>
    <s v="#1774B9"/>
  </r>
  <r>
    <s v="0508"/>
    <n v="140"/>
    <s v="Economía"/>
    <s v="Economía"/>
    <n v="1"/>
    <x v="18"/>
    <x v="5"/>
    <x v="1"/>
    <x v="1"/>
    <x v="2"/>
    <x v="68"/>
    <s v="Periodo 2014-2021 (mensual)"/>
    <s v="pasajeros (unidades)"/>
    <s v="Instituto Nacional de Estadísticas (INE)"/>
    <s v="Evolución del Número total de pasajeros que realizan una o más pernoctaciones seguidas en el mismo establecimiento de alojamiento turístic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
    <x v="3"/>
    <s v="#1774B9"/>
  </r>
  <r>
    <s v="0509"/>
    <n v="140"/>
    <s v="Economía"/>
    <s v="Economía"/>
    <n v="2"/>
    <x v="18"/>
    <x v="5"/>
    <x v="1"/>
    <x v="2"/>
    <x v="2"/>
    <x v="68"/>
    <s v="Periodo 2014-2021 (mensual)"/>
    <s v="pasajeros (unidades)"/>
    <s v="Instituto Nacional de Estadísticas (INE)"/>
    <s v="Evolución del Número total de pasajeros que realizan una o más pernoctaciones seguidas en el mismo establecimiento de alojamiento turístic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2"/>
    <x v="3"/>
    <s v="#1774B9"/>
  </r>
  <r>
    <s v="0510"/>
    <n v="140"/>
    <s v="Economía"/>
    <s v="Economía"/>
    <n v="3"/>
    <x v="18"/>
    <x v="5"/>
    <x v="1"/>
    <x v="3"/>
    <x v="2"/>
    <x v="68"/>
    <s v="Periodo 2014-2021 (mensual)"/>
    <s v="pasajeros (unidades)"/>
    <s v="Instituto Nacional de Estadísticas (INE)"/>
    <s v="Evolución del Número total de pasajeros que realizan una o más pernoctaciones seguidas en el mismo establecimiento de alojamiento turístic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3"/>
    <x v="3"/>
    <s v="#1774B9"/>
  </r>
  <r>
    <s v="0511"/>
    <n v="140"/>
    <s v="Economía"/>
    <s v="Economía"/>
    <n v="4"/>
    <x v="18"/>
    <x v="5"/>
    <x v="1"/>
    <x v="4"/>
    <x v="2"/>
    <x v="68"/>
    <s v="Periodo 2014-2021 (mensual)"/>
    <s v="pasajeros (unidades)"/>
    <s v="Instituto Nacional de Estadísticas (INE)"/>
    <s v="Evolución del Número total de pasajeros que realizan una o más pernoctaciones seguidas en el mismo establecimiento de alojamiento turístic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4"/>
    <x v="3"/>
    <s v="#1774B9"/>
  </r>
  <r>
    <s v="0512"/>
    <n v="140"/>
    <s v="Economía"/>
    <s v="Economía"/>
    <n v="5"/>
    <x v="18"/>
    <x v="5"/>
    <x v="1"/>
    <x v="5"/>
    <x v="2"/>
    <x v="68"/>
    <s v="Periodo 2014-2021 (mensual)"/>
    <s v="pasajeros (unidades)"/>
    <s v="Instituto Nacional de Estadísticas (INE)"/>
    <s v="Evolución del Número total de pasajeros que realizan una o más pernoctaciones seguidas en el mismo establecimiento de alojamiento turí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5"/>
    <x v="3"/>
    <s v="#1774B9"/>
  </r>
  <r>
    <s v="0513"/>
    <n v="140"/>
    <s v="Economía"/>
    <s v="Economía"/>
    <n v="6"/>
    <x v="18"/>
    <x v="5"/>
    <x v="1"/>
    <x v="6"/>
    <x v="2"/>
    <x v="68"/>
    <s v="Periodo 2014-2021 (mensual)"/>
    <s v="pasajeros (unidades)"/>
    <s v="Instituto Nacional de Estadísticas (INE)"/>
    <s v="Evolución del Número total de pasajeros que realizan una o más pernoctaciones seguidas en el mismo establecimiento de alojamiento turísti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6"/>
    <x v="3"/>
    <s v="#1774B9"/>
  </r>
  <r>
    <s v="0514"/>
    <n v="140"/>
    <s v="Economía"/>
    <s v="Economía"/>
    <n v="7"/>
    <x v="18"/>
    <x v="5"/>
    <x v="1"/>
    <x v="7"/>
    <x v="2"/>
    <x v="68"/>
    <s v="Periodo 2014-2021 (mensual)"/>
    <s v="pasajeros (unidades)"/>
    <s v="Instituto Nacional de Estadísticas (INE)"/>
    <s v="Evolución del Número total de pasajeros que realizan una o más pernoctaciones seguidas en el mismo establecimiento de alojamiento turístic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7"/>
    <x v="3"/>
    <s v="#1774B9"/>
  </r>
  <r>
    <s v="0515"/>
    <n v="140"/>
    <s v="Economía"/>
    <s v="Economía"/>
    <n v="8"/>
    <x v="18"/>
    <x v="5"/>
    <x v="1"/>
    <x v="8"/>
    <x v="2"/>
    <x v="68"/>
    <s v="Periodo 2014-2021 (mensual)"/>
    <s v="pasajeros (unidades)"/>
    <s v="Instituto Nacional de Estadísticas (INE)"/>
    <s v="Evolución del Número total de pasajeros que realizan una o más pernoctaciones seguidas en el mismo establecimiento de alojamiento turí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8"/>
    <x v="3"/>
    <s v="#1774B9"/>
  </r>
  <r>
    <s v="0516"/>
    <n v="140"/>
    <s v="Economía"/>
    <s v="Economía"/>
    <n v="9"/>
    <x v="18"/>
    <x v="5"/>
    <x v="1"/>
    <x v="9"/>
    <x v="2"/>
    <x v="68"/>
    <s v="Periodo 2014-2021 (mensual)"/>
    <s v="pasajeros (unidades)"/>
    <s v="Instituto Nacional de Estadísticas (INE)"/>
    <s v="Evolución del Número total de pasajeros que realizan una o más pernoctaciones seguidas en el mismo establecimiento de alojamiento turí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9"/>
    <x v="0"/>
    <s v="#1774B9"/>
  </r>
  <r>
    <s v="0517"/>
    <n v="140"/>
    <s v="Economía"/>
    <s v="Economía"/>
    <n v="10"/>
    <x v="18"/>
    <x v="5"/>
    <x v="1"/>
    <x v="10"/>
    <x v="2"/>
    <x v="68"/>
    <s v="Periodo 2014-2021 (mensual)"/>
    <s v="pasajeros (unidades)"/>
    <s v="Instituto Nacional de Estadísticas (INE)"/>
    <s v="Evolución del Número total de pasajeros que realizan una o más pernoctaciones seguidas en el mismo establecimiento de alojamiento turístic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0"/>
    <x v="1"/>
    <s v="#1774B9"/>
  </r>
  <r>
    <s v="0518"/>
    <n v="140"/>
    <s v="Economía"/>
    <s v="Economía"/>
    <n v="11"/>
    <x v="18"/>
    <x v="5"/>
    <x v="1"/>
    <x v="11"/>
    <x v="2"/>
    <x v="68"/>
    <s v="Periodo 2014-2021 (mensual)"/>
    <s v="pasajeros (unidades)"/>
    <s v="Instituto Nacional de Estadísticas (INE)"/>
    <s v="Evolución del Número total de pasajeros que realizan una o más pernoctaciones seguidas en el mismo establecimiento de alojamiento turístic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1"/>
    <x v="2"/>
    <s v="#1774B9"/>
  </r>
  <r>
    <s v="0519"/>
    <n v="140"/>
    <s v="Economía"/>
    <s v="Economía"/>
    <n v="12"/>
    <x v="18"/>
    <x v="5"/>
    <x v="1"/>
    <x v="12"/>
    <x v="2"/>
    <x v="68"/>
    <s v="Periodo 2014-2021 (mensual)"/>
    <s v="pasajeros (unidades)"/>
    <s v="Instituto Nacional de Estadísticas (INE)"/>
    <s v="Evolución del Número total de pasajeros que realizan una o más pernoctaciones seguidas en el mismo establecimiento de alojamiento turístic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2"/>
    <x v="3"/>
    <s v="#1774B9"/>
  </r>
  <r>
    <s v="0520"/>
    <n v="140"/>
    <s v="Economía"/>
    <s v="Economía"/>
    <n v="13"/>
    <x v="18"/>
    <x v="5"/>
    <x v="1"/>
    <x v="13"/>
    <x v="2"/>
    <x v="68"/>
    <s v="Periodo 2014-2021 (mensual)"/>
    <s v="pasajeros (unidades)"/>
    <s v="Instituto Nacional de Estadísticas (INE)"/>
    <s v="Evolución del Número total de pasajeros que realizan una o más pernoctaciones seguidas en el mismo establecimiento de alojamiento turístic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3"/>
    <x v="3"/>
    <s v="#1774B9"/>
  </r>
  <r>
    <s v="0521"/>
    <n v="140"/>
    <s v="Economía"/>
    <s v="Economía"/>
    <n v="14"/>
    <x v="18"/>
    <x v="5"/>
    <x v="1"/>
    <x v="14"/>
    <x v="2"/>
    <x v="68"/>
    <s v="Periodo 2014-2021 (mensual)"/>
    <s v="pasajeros (unidades)"/>
    <s v="Instituto Nacional de Estadísticas (INE)"/>
    <s v="Evolución del Número total de pasajeros que realizan una o más pernoctaciones seguidas en el mismo establecimiento de alojamiento turístic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4"/>
    <x v="3"/>
    <s v="#1774B9"/>
  </r>
  <r>
    <s v="0522"/>
    <n v="140"/>
    <s v="Economía"/>
    <s v="Economía"/>
    <n v="15"/>
    <x v="18"/>
    <x v="5"/>
    <x v="1"/>
    <x v="15"/>
    <x v="2"/>
    <x v="68"/>
    <s v="Periodo 2014-2021 (mensual)"/>
    <s v="pasajeros (unidades)"/>
    <s v="Instituto Nacional de Estadísticas (INE)"/>
    <s v="Evolución del Número total de pasajeros que realizan una o más pernoctaciones seguidas en el mismo establecimiento de alojamiento turístic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5"/>
    <x v="3"/>
    <s v="#1774B9"/>
  </r>
  <r>
    <s v="0523"/>
    <n v="140"/>
    <s v="Economía"/>
    <s v="Economía"/>
    <n v="16"/>
    <x v="18"/>
    <x v="5"/>
    <x v="1"/>
    <x v="16"/>
    <x v="2"/>
    <x v="68"/>
    <s v="Periodo 2014-2021 (mensual)"/>
    <s v="pasajeros (unidades)"/>
    <s v="Instituto Nacional de Estadísticas (INE)"/>
    <s v="Evolución del Número total de pasajeros que realizan una o más pernoctaciones seguidas en el mismo establecimiento de alojamiento turístic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6"/>
    <x v="3"/>
    <s v="#1774B9"/>
  </r>
  <r>
    <s v="0524"/>
    <n v="140"/>
    <s v="Economía"/>
    <s v="Economía"/>
    <n v="0"/>
    <x v="18"/>
    <x v="5"/>
    <x v="0"/>
    <x v="0"/>
    <x v="0"/>
    <x v="69"/>
    <s v="Periodo 2014-2021 (mensual)"/>
    <s v="noches (unidades)"/>
    <s v="Instituto Nacional de Estadísticas (INE)"/>
    <s v="Evolución de la cantidad de noches que en promedio los pasajeros permanecen en los establecimientos de alojamiento turí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noches (unidades)"/>
    <s v="Gráfico Evolución"/>
    <m/>
    <s v="https://analytics.zoho.com/open-view/2395394000008297088"/>
    <x v="3"/>
    <s v="#1774B9"/>
  </r>
  <r>
    <s v="0525"/>
    <n v="140"/>
    <s v="Economía"/>
    <s v="Economía"/>
    <n v="1"/>
    <x v="18"/>
    <x v="5"/>
    <x v="1"/>
    <x v="1"/>
    <x v="2"/>
    <x v="69"/>
    <s v="Periodo 2014-2021 (mensual)"/>
    <s v="noches (unidades)"/>
    <s v="Instituto Nacional de Estadísticas (INE)"/>
    <s v="Evolución de la cantidad de noches que en promedio los pasajeros permanecen en los establecimientos de alojamiento turístic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
    <x v="3"/>
    <s v="#1774B9"/>
  </r>
  <r>
    <s v="0526"/>
    <n v="140"/>
    <s v="Economía"/>
    <s v="Economía"/>
    <n v="2"/>
    <x v="18"/>
    <x v="5"/>
    <x v="1"/>
    <x v="2"/>
    <x v="2"/>
    <x v="69"/>
    <s v="Periodo 2014-2021 (mensual)"/>
    <s v="noches (unidades)"/>
    <s v="Instituto Nacional de Estadísticas (INE)"/>
    <s v="Evolución de la cantidad de noches que en promedio los pasajeros permanecen en los establecimientos de alojamiento turístic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2"/>
    <x v="3"/>
    <s v="#1774B9"/>
  </r>
  <r>
    <s v="0527"/>
    <n v="140"/>
    <s v="Economía"/>
    <s v="Economía"/>
    <n v="3"/>
    <x v="18"/>
    <x v="5"/>
    <x v="1"/>
    <x v="3"/>
    <x v="2"/>
    <x v="69"/>
    <s v="Periodo 2014-2021 (mensual)"/>
    <s v="noches (unidades)"/>
    <s v="Instituto Nacional de Estadísticas (INE)"/>
    <s v="Evolución de la cantidad de noches que en promedio los pasajeros permanecen en los establecimientos de alojamiento turístic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3"/>
    <x v="3"/>
    <s v="#1774B9"/>
  </r>
  <r>
    <s v="0528"/>
    <n v="140"/>
    <s v="Economía"/>
    <s v="Economía"/>
    <n v="4"/>
    <x v="18"/>
    <x v="5"/>
    <x v="1"/>
    <x v="4"/>
    <x v="2"/>
    <x v="69"/>
    <s v="Periodo 2014-2021 (mensual)"/>
    <s v="noches (unidades)"/>
    <s v="Instituto Nacional de Estadísticas (INE)"/>
    <s v="Evolución de la cantidad de noches que en promedio los pasajeros permanecen en los establecimientos de alojamiento turístic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4"/>
    <x v="3"/>
    <s v="#1774B9"/>
  </r>
  <r>
    <s v="0529"/>
    <n v="140"/>
    <s v="Economía"/>
    <s v="Economía"/>
    <n v="5"/>
    <x v="18"/>
    <x v="5"/>
    <x v="1"/>
    <x v="5"/>
    <x v="2"/>
    <x v="69"/>
    <s v="Periodo 2014-2021 (mensual)"/>
    <s v="noches (unidades)"/>
    <s v="Instituto Nacional de Estadísticas (INE)"/>
    <s v="Evolución de la cantidad de noches que en promedio los pasajeros permanecen en los establecimientos de alojamiento turí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5"/>
    <x v="3"/>
    <s v="#1774B9"/>
  </r>
  <r>
    <s v="0530"/>
    <n v="140"/>
    <s v="Economía"/>
    <s v="Economía"/>
    <n v="6"/>
    <x v="18"/>
    <x v="5"/>
    <x v="1"/>
    <x v="6"/>
    <x v="2"/>
    <x v="69"/>
    <s v="Periodo 2014-2021 (mensual)"/>
    <s v="noches (unidades)"/>
    <s v="Instituto Nacional de Estadísticas (INE)"/>
    <s v="Evolución de la cantidad de noches que en promedio los pasajeros permanecen en los establecimientos de alojamiento turísti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6"/>
    <x v="3"/>
    <s v="#1774B9"/>
  </r>
  <r>
    <s v="0531"/>
    <n v="140"/>
    <s v="Economía"/>
    <s v="Economía"/>
    <n v="7"/>
    <x v="18"/>
    <x v="5"/>
    <x v="1"/>
    <x v="7"/>
    <x v="2"/>
    <x v="69"/>
    <s v="Periodo 2014-2021 (mensual)"/>
    <s v="noches (unidades)"/>
    <s v="Instituto Nacional de Estadísticas (INE)"/>
    <s v="Evolución de la cantidad de noches que en promedio los pasajeros permanecen en los establecimientos de alojamiento turístic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7"/>
    <x v="3"/>
    <s v="#1774B9"/>
  </r>
  <r>
    <s v="0532"/>
    <n v="140"/>
    <s v="Economía"/>
    <s v="Economía"/>
    <n v="8"/>
    <x v="18"/>
    <x v="5"/>
    <x v="1"/>
    <x v="8"/>
    <x v="2"/>
    <x v="69"/>
    <s v="Periodo 2014-2021 (mensual)"/>
    <s v="noches (unidades)"/>
    <s v="Instituto Nacional de Estadísticas (INE)"/>
    <s v="Evolución de la cantidad de noches que en promedio los pasajeros permanecen en los establecimientos de alojamiento turí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8"/>
    <x v="3"/>
    <s v="#1774B9"/>
  </r>
  <r>
    <s v="0533"/>
    <n v="140"/>
    <s v="Economía"/>
    <s v="Economía"/>
    <n v="9"/>
    <x v="18"/>
    <x v="5"/>
    <x v="1"/>
    <x v="9"/>
    <x v="2"/>
    <x v="69"/>
    <s v="Periodo 2014-2021 (mensual)"/>
    <s v="noches (unidades)"/>
    <s v="Instituto Nacional de Estadísticas (INE)"/>
    <s v="Evolución de la cantidad de noches que en promedio los pasajeros permanecen en los establecimientos de alojamiento turí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9"/>
    <x v="0"/>
    <s v="#1774B9"/>
  </r>
  <r>
    <s v="0534"/>
    <n v="140"/>
    <s v="Economía"/>
    <s v="Economía"/>
    <n v="10"/>
    <x v="18"/>
    <x v="5"/>
    <x v="1"/>
    <x v="10"/>
    <x v="2"/>
    <x v="69"/>
    <s v="Periodo 2014-2021 (mensual)"/>
    <s v="noches (unidades)"/>
    <s v="Instituto Nacional de Estadísticas (INE)"/>
    <s v="Evolución de la cantidad de noches que en promedio los pasajeros permanecen en los establecimientos de alojamiento turístic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0"/>
    <x v="1"/>
    <s v="#1774B9"/>
  </r>
  <r>
    <s v="0535"/>
    <n v="140"/>
    <s v="Economía"/>
    <s v="Economía"/>
    <n v="11"/>
    <x v="18"/>
    <x v="5"/>
    <x v="1"/>
    <x v="11"/>
    <x v="2"/>
    <x v="69"/>
    <s v="Periodo 2014-2021 (mensual)"/>
    <s v="noches (unidades)"/>
    <s v="Instituto Nacional de Estadísticas (INE)"/>
    <s v="Evolución de la cantidad de noches que en promedio los pasajeros permanecen en los establecimientos de alojamiento turístic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1"/>
    <x v="2"/>
    <s v="#1774B9"/>
  </r>
  <r>
    <s v="0536"/>
    <n v="140"/>
    <s v="Economía"/>
    <s v="Economía"/>
    <n v="12"/>
    <x v="18"/>
    <x v="5"/>
    <x v="1"/>
    <x v="12"/>
    <x v="2"/>
    <x v="69"/>
    <s v="Periodo 2014-2021 (mensual)"/>
    <s v="noches (unidades)"/>
    <s v="Instituto Nacional de Estadísticas (INE)"/>
    <s v="Evolución de la cantidad de noches que en promedio los pasajeros permanecen en los establecimientos de alojamiento turístic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2"/>
    <x v="3"/>
    <s v="#1774B9"/>
  </r>
  <r>
    <s v="0537"/>
    <n v="140"/>
    <s v="Economía"/>
    <s v="Economía"/>
    <n v="13"/>
    <x v="18"/>
    <x v="5"/>
    <x v="1"/>
    <x v="13"/>
    <x v="2"/>
    <x v="69"/>
    <s v="Periodo 2014-2021 (mensual)"/>
    <s v="noches (unidades)"/>
    <s v="Instituto Nacional de Estadísticas (INE)"/>
    <s v="Evolución de la cantidad de noches que en promedio los pasajeros permanecen en los establecimientos de alojamiento turístic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3"/>
    <x v="3"/>
    <s v="#1774B9"/>
  </r>
  <r>
    <s v="0538"/>
    <n v="140"/>
    <s v="Economía"/>
    <s v="Economía"/>
    <n v="14"/>
    <x v="18"/>
    <x v="5"/>
    <x v="1"/>
    <x v="14"/>
    <x v="2"/>
    <x v="69"/>
    <s v="Periodo 2014-2021 (mensual)"/>
    <s v="noches (unidades)"/>
    <s v="Instituto Nacional de Estadísticas (INE)"/>
    <s v="Evolución de la cantidad de noches que en promedio los pasajeros permanecen en los establecimientos de alojamiento turístic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4"/>
    <x v="3"/>
    <s v="#1774B9"/>
  </r>
  <r>
    <s v="0539"/>
    <n v="140"/>
    <s v="Economía"/>
    <s v="Economía"/>
    <n v="15"/>
    <x v="18"/>
    <x v="5"/>
    <x v="1"/>
    <x v="15"/>
    <x v="2"/>
    <x v="69"/>
    <s v="Periodo 2014-2021 (mensual)"/>
    <s v="noches (unidades)"/>
    <s v="Instituto Nacional de Estadísticas (INE)"/>
    <s v="Evolución de la cantidad de noches que en promedio los pasajeros permanecen en los establecimientos de alojamiento turístic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5"/>
    <x v="3"/>
    <s v="#1774B9"/>
  </r>
  <r>
    <s v="0540"/>
    <n v="140"/>
    <s v="Economía"/>
    <s v="Economía"/>
    <n v="16"/>
    <x v="18"/>
    <x v="5"/>
    <x v="1"/>
    <x v="16"/>
    <x v="2"/>
    <x v="69"/>
    <s v="Periodo 2014-2021 (mensual)"/>
    <s v="noches (unidades)"/>
    <s v="Instituto Nacional de Estadísticas (INE)"/>
    <s v="Evolución de la cantidad de noches que en promedio los pasajeros permanecen en los establecimientos de alojamiento turístic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6"/>
    <x v="3"/>
    <s v="#1774B9"/>
  </r>
  <r>
    <s v="0541"/>
    <n v="140"/>
    <s v="Economía"/>
    <s v="Economía"/>
    <n v="0"/>
    <x v="18"/>
    <x v="5"/>
    <x v="0"/>
    <x v="0"/>
    <x v="0"/>
    <x v="70"/>
    <s v="Periodo 2014-2021 (mensual)"/>
    <s v="porcentaje (%)"/>
    <s v="Instituto Nacional de Estadísticas (INE)"/>
    <s v="Evolución del Grado de ocupación de las habitaciones disponi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s v="https://analytics.zoho.com/open-view/2395394000008297905"/>
    <x v="3"/>
    <s v="#1774B9"/>
  </r>
  <r>
    <s v="0542"/>
    <n v="140"/>
    <s v="Economía"/>
    <s v="Economía"/>
    <n v="1"/>
    <x v="18"/>
    <x v="5"/>
    <x v="1"/>
    <x v="1"/>
    <x v="2"/>
    <x v="70"/>
    <s v="Periodo 2014-2021 (mensual)"/>
    <s v="porcentaje (%)"/>
    <s v="Instituto Nacional de Estadísticas (INE)"/>
    <s v="Evolución del Grado de ocupación de las habitaciones disponibl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
    <x v="3"/>
    <s v="#1774B9"/>
  </r>
  <r>
    <s v="0543"/>
    <n v="140"/>
    <s v="Economía"/>
    <s v="Economía"/>
    <n v="2"/>
    <x v="18"/>
    <x v="5"/>
    <x v="1"/>
    <x v="2"/>
    <x v="2"/>
    <x v="70"/>
    <s v="Periodo 2014-2021 (mensual)"/>
    <s v="porcentaje (%)"/>
    <s v="Instituto Nacional de Estadísticas (INE)"/>
    <s v="Evolución del Grado de ocupación de las habitaciones disponibl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2"/>
    <x v="3"/>
    <s v="#1774B9"/>
  </r>
  <r>
    <s v="0544"/>
    <n v="140"/>
    <s v="Economía"/>
    <s v="Economía"/>
    <n v="3"/>
    <x v="18"/>
    <x v="5"/>
    <x v="1"/>
    <x v="3"/>
    <x v="2"/>
    <x v="70"/>
    <s v="Periodo 2014-2021 (mensual)"/>
    <s v="porcentaje (%)"/>
    <s v="Instituto Nacional de Estadísticas (INE)"/>
    <s v="Evolución del Grado de ocupación de las habitaciones disponibl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3"/>
    <x v="3"/>
    <s v="#1774B9"/>
  </r>
  <r>
    <s v="0545"/>
    <n v="140"/>
    <s v="Economía"/>
    <s v="Economía"/>
    <n v="4"/>
    <x v="18"/>
    <x v="5"/>
    <x v="1"/>
    <x v="4"/>
    <x v="2"/>
    <x v="70"/>
    <s v="Periodo 2014-2021 (mensual)"/>
    <s v="porcentaje (%)"/>
    <s v="Instituto Nacional de Estadísticas (INE)"/>
    <s v="Evolución del Grado de ocupación de las habitaciones disponibl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4"/>
    <x v="3"/>
    <s v="#1774B9"/>
  </r>
  <r>
    <s v="0546"/>
    <n v="140"/>
    <s v="Economía"/>
    <s v="Economía"/>
    <n v="5"/>
    <x v="18"/>
    <x v="5"/>
    <x v="1"/>
    <x v="5"/>
    <x v="2"/>
    <x v="70"/>
    <s v="Periodo 2014-2021 (mensual)"/>
    <s v="porcentaje (%)"/>
    <s v="Instituto Nacional de Estadísticas (INE)"/>
    <s v="Evolución del Grado de ocupación de las habitaciones disponi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5"/>
    <x v="3"/>
    <s v="#1774B9"/>
  </r>
  <r>
    <s v="0547"/>
    <n v="140"/>
    <s v="Economía"/>
    <s v="Economía"/>
    <n v="6"/>
    <x v="18"/>
    <x v="5"/>
    <x v="1"/>
    <x v="6"/>
    <x v="2"/>
    <x v="70"/>
    <s v="Periodo 2014-2021 (mensual)"/>
    <s v="porcentaje (%)"/>
    <s v="Instituto Nacional de Estadísticas (INE)"/>
    <s v="Evolución del Grado de ocupación de las habitaciones disponi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6"/>
    <x v="3"/>
    <s v="#1774B9"/>
  </r>
  <r>
    <s v="0548"/>
    <n v="140"/>
    <s v="Economía"/>
    <s v="Economía"/>
    <n v="7"/>
    <x v="18"/>
    <x v="5"/>
    <x v="1"/>
    <x v="7"/>
    <x v="2"/>
    <x v="70"/>
    <s v="Periodo 2014-2021 (mensual)"/>
    <s v="porcentaje (%)"/>
    <s v="Instituto Nacional de Estadísticas (INE)"/>
    <s v="Evolución del Grado de ocupación de las habitaciones disponibl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7"/>
    <x v="3"/>
    <s v="#1774B9"/>
  </r>
  <r>
    <s v="0549"/>
    <n v="140"/>
    <s v="Economía"/>
    <s v="Economía"/>
    <n v="8"/>
    <x v="18"/>
    <x v="5"/>
    <x v="1"/>
    <x v="8"/>
    <x v="2"/>
    <x v="70"/>
    <s v="Periodo 2014-2021 (mensual)"/>
    <s v="porcentaje (%)"/>
    <s v="Instituto Nacional de Estadísticas (INE)"/>
    <s v="Evolución del Grado de ocupación de las habitaciones disponi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8"/>
    <x v="3"/>
    <s v="#1774B9"/>
  </r>
  <r>
    <s v="0550"/>
    <n v="140"/>
    <s v="Economía"/>
    <s v="Economía"/>
    <n v="9"/>
    <x v="18"/>
    <x v="5"/>
    <x v="1"/>
    <x v="9"/>
    <x v="2"/>
    <x v="70"/>
    <s v="Periodo 2014-2021 (mensual)"/>
    <s v="porcentaje (%)"/>
    <s v="Instituto Nacional de Estadísticas (INE)"/>
    <s v="Evolución del Grado de ocupación de las habitaciones disponi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9"/>
    <x v="0"/>
    <s v="#1774B9"/>
  </r>
  <r>
    <s v="0551"/>
    <n v="140"/>
    <s v="Economía"/>
    <s v="Economía"/>
    <n v="10"/>
    <x v="18"/>
    <x v="5"/>
    <x v="1"/>
    <x v="10"/>
    <x v="2"/>
    <x v="70"/>
    <s v="Periodo 2014-2021 (mensual)"/>
    <s v="porcentaje (%)"/>
    <s v="Instituto Nacional de Estadísticas (INE)"/>
    <s v="Evolución del Grado de ocupación de las habitaciones disponibl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0"/>
    <x v="1"/>
    <s v="#1774B9"/>
  </r>
  <r>
    <s v="0552"/>
    <n v="140"/>
    <s v="Economía"/>
    <s v="Economía"/>
    <n v="11"/>
    <x v="18"/>
    <x v="5"/>
    <x v="1"/>
    <x v="11"/>
    <x v="2"/>
    <x v="70"/>
    <s v="Periodo 2014-2021 (mensual)"/>
    <s v="porcentaje (%)"/>
    <s v="Instituto Nacional de Estadísticas (INE)"/>
    <s v="Evolución del Grado de ocupación de las habitaciones disponibl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1"/>
    <x v="2"/>
    <s v="#1774B9"/>
  </r>
  <r>
    <s v="0553"/>
    <n v="140"/>
    <s v="Economía"/>
    <s v="Economía"/>
    <n v="12"/>
    <x v="18"/>
    <x v="5"/>
    <x v="1"/>
    <x v="12"/>
    <x v="2"/>
    <x v="70"/>
    <s v="Periodo 2014-2021 (mensual)"/>
    <s v="porcentaje (%)"/>
    <s v="Instituto Nacional de Estadísticas (INE)"/>
    <s v="Evolución del Grado de ocupación de las habitaciones disponibl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2"/>
    <x v="3"/>
    <s v="#1774B9"/>
  </r>
  <r>
    <s v="0554"/>
    <n v="140"/>
    <s v="Economía"/>
    <s v="Economía"/>
    <n v="13"/>
    <x v="18"/>
    <x v="5"/>
    <x v="1"/>
    <x v="13"/>
    <x v="2"/>
    <x v="70"/>
    <s v="Periodo 2014-2021 (mensual)"/>
    <s v="porcentaje (%)"/>
    <s v="Instituto Nacional de Estadísticas (INE)"/>
    <s v="Evolución del Grado de ocupación de las habitaciones disponibl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3"/>
    <x v="3"/>
    <s v="#1774B9"/>
  </r>
  <r>
    <s v="0555"/>
    <n v="140"/>
    <s v="Economía"/>
    <s v="Economía"/>
    <n v="14"/>
    <x v="18"/>
    <x v="5"/>
    <x v="1"/>
    <x v="14"/>
    <x v="2"/>
    <x v="70"/>
    <s v="Periodo 2014-2021 (mensual)"/>
    <s v="porcentaje (%)"/>
    <s v="Instituto Nacional de Estadísticas (INE)"/>
    <s v="Evolución del Grado de ocupación de las habitaciones disponi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4"/>
    <x v="3"/>
    <s v="#1774B9"/>
  </r>
  <r>
    <s v="0556"/>
    <n v="140"/>
    <s v="Economía"/>
    <s v="Economía"/>
    <n v="15"/>
    <x v="18"/>
    <x v="5"/>
    <x v="1"/>
    <x v="15"/>
    <x v="2"/>
    <x v="70"/>
    <s v="Periodo 2014-2021 (mensual)"/>
    <s v="porcentaje (%)"/>
    <s v="Instituto Nacional de Estadísticas (INE)"/>
    <s v="Evolución del Grado de ocupación de las habitaciones disponibl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5"/>
    <x v="3"/>
    <s v="#1774B9"/>
  </r>
  <r>
    <s v="0557"/>
    <n v="140"/>
    <s v="Economía"/>
    <s v="Economía"/>
    <n v="16"/>
    <x v="18"/>
    <x v="5"/>
    <x v="1"/>
    <x v="16"/>
    <x v="2"/>
    <x v="70"/>
    <s v="Periodo 2014-2021 (mensual)"/>
    <s v="porcentaje (%)"/>
    <s v="Instituto Nacional de Estadísticas (INE)"/>
    <s v="Evolución del Grado de ocupación de las habitaciones disponibl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6"/>
    <x v="3"/>
    <s v="#1774B9"/>
  </r>
  <r>
    <s v="0558"/>
    <n v="140"/>
    <s v="Economía"/>
    <s v="Economía"/>
    <n v="0"/>
    <x v="18"/>
    <x v="5"/>
    <x v="0"/>
    <x v="0"/>
    <x v="0"/>
    <x v="71"/>
    <s v="Periodo 2014-2021 (mensual)"/>
    <s v="porcentaje (%)"/>
    <s v="Instituto Nacional de Estadísticas (INE)"/>
    <s v="Evolución del Grado de ocupación de las plazas disponi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s v="https://analytics.zoho.com/open-view/2395394000008298614"/>
    <x v="3"/>
    <s v="#1774B9"/>
  </r>
  <r>
    <s v="0559"/>
    <n v="140"/>
    <s v="Economía"/>
    <s v="Economía"/>
    <n v="1"/>
    <x v="18"/>
    <x v="5"/>
    <x v="1"/>
    <x v="1"/>
    <x v="2"/>
    <x v="71"/>
    <s v="Periodo 2014-2021 (mensual)"/>
    <s v="porcentaje (%)"/>
    <s v="Instituto Nacional de Estadísticas (INE)"/>
    <s v="Evolución del Grado de ocupación de las plazas disponibl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
    <x v="3"/>
    <s v="#1774B9"/>
  </r>
  <r>
    <s v="0560"/>
    <n v="140"/>
    <s v="Economía"/>
    <s v="Economía"/>
    <n v="2"/>
    <x v="18"/>
    <x v="5"/>
    <x v="1"/>
    <x v="2"/>
    <x v="2"/>
    <x v="71"/>
    <s v="Periodo 2014-2021 (mensual)"/>
    <s v="porcentaje (%)"/>
    <s v="Instituto Nacional de Estadísticas (INE)"/>
    <s v="Evolución del Grado de ocupación de las plazas disponibl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2"/>
    <x v="3"/>
    <s v="#1774B9"/>
  </r>
  <r>
    <s v="0561"/>
    <n v="140"/>
    <s v="Economía"/>
    <s v="Economía"/>
    <n v="3"/>
    <x v="18"/>
    <x v="5"/>
    <x v="1"/>
    <x v="3"/>
    <x v="2"/>
    <x v="71"/>
    <s v="Periodo 2014-2021 (mensual)"/>
    <s v="porcentaje (%)"/>
    <s v="Instituto Nacional de Estadísticas (INE)"/>
    <s v="Evolución del Grado de ocupación de las plazas disponibl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3"/>
    <x v="3"/>
    <s v="#1774B9"/>
  </r>
  <r>
    <s v="0562"/>
    <n v="140"/>
    <s v="Economía"/>
    <s v="Economía"/>
    <n v="4"/>
    <x v="18"/>
    <x v="5"/>
    <x v="1"/>
    <x v="4"/>
    <x v="2"/>
    <x v="71"/>
    <s v="Periodo 2014-2021 (mensual)"/>
    <s v="porcentaje (%)"/>
    <s v="Instituto Nacional de Estadísticas (INE)"/>
    <s v="Evolución del Grado de ocupación de las plazas disponibl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4"/>
    <x v="3"/>
    <s v="#1774B9"/>
  </r>
  <r>
    <s v="0563"/>
    <n v="140"/>
    <s v="Economía"/>
    <s v="Economía"/>
    <n v="5"/>
    <x v="18"/>
    <x v="5"/>
    <x v="1"/>
    <x v="5"/>
    <x v="2"/>
    <x v="71"/>
    <s v="Periodo 2014-2021 (mensual)"/>
    <s v="porcentaje (%)"/>
    <s v="Instituto Nacional de Estadísticas (INE)"/>
    <s v="Evolución del Grado de ocupación de las plazas disponi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5"/>
    <x v="3"/>
    <s v="#1774B9"/>
  </r>
  <r>
    <s v="0564"/>
    <n v="140"/>
    <s v="Economía"/>
    <s v="Economía"/>
    <n v="6"/>
    <x v="18"/>
    <x v="5"/>
    <x v="1"/>
    <x v="6"/>
    <x v="2"/>
    <x v="71"/>
    <s v="Periodo 2014-2021 (mensual)"/>
    <s v="porcentaje (%)"/>
    <s v="Instituto Nacional de Estadísticas (INE)"/>
    <s v="Evolución del Grado de ocupación de las plazas disponi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6"/>
    <x v="3"/>
    <s v="#1774B9"/>
  </r>
  <r>
    <s v="0565"/>
    <n v="140"/>
    <s v="Economía"/>
    <s v="Economía"/>
    <n v="7"/>
    <x v="18"/>
    <x v="5"/>
    <x v="1"/>
    <x v="7"/>
    <x v="2"/>
    <x v="71"/>
    <s v="Periodo 2014-2021 (mensual)"/>
    <s v="porcentaje (%)"/>
    <s v="Instituto Nacional de Estadísticas (INE)"/>
    <s v="Evolución del Grado de ocupación de las plazas disponibl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7"/>
    <x v="3"/>
    <s v="#1774B9"/>
  </r>
  <r>
    <s v="0566"/>
    <n v="140"/>
    <s v="Economía"/>
    <s v="Economía"/>
    <n v="8"/>
    <x v="18"/>
    <x v="5"/>
    <x v="1"/>
    <x v="8"/>
    <x v="2"/>
    <x v="71"/>
    <s v="Periodo 2014-2021 (mensual)"/>
    <s v="porcentaje (%)"/>
    <s v="Instituto Nacional de Estadísticas (INE)"/>
    <s v="Evolución del Grado de ocupación de las plazas disponi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8"/>
    <x v="3"/>
    <s v="#1774B9"/>
  </r>
  <r>
    <s v="0567"/>
    <n v="140"/>
    <s v="Economía"/>
    <s v="Economía"/>
    <n v="9"/>
    <x v="18"/>
    <x v="5"/>
    <x v="1"/>
    <x v="9"/>
    <x v="2"/>
    <x v="71"/>
    <s v="Periodo 2014-2021 (mensual)"/>
    <s v="porcentaje (%)"/>
    <s v="Instituto Nacional de Estadísticas (INE)"/>
    <s v="Evolución del Grado de ocupación de las plazas disponi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9"/>
    <x v="0"/>
    <s v="#1774B9"/>
  </r>
  <r>
    <s v="0568"/>
    <n v="140"/>
    <s v="Economía"/>
    <s v="Economía"/>
    <n v="10"/>
    <x v="18"/>
    <x v="5"/>
    <x v="1"/>
    <x v="10"/>
    <x v="2"/>
    <x v="71"/>
    <s v="Periodo 2014-2021 (mensual)"/>
    <s v="porcentaje (%)"/>
    <s v="Instituto Nacional de Estadísticas (INE)"/>
    <s v="Evolución del Grado de ocupación de las plazas disponibl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0"/>
    <x v="1"/>
    <s v="#1774B9"/>
  </r>
  <r>
    <s v="0569"/>
    <n v="140"/>
    <s v="Economía"/>
    <s v="Economía"/>
    <n v="11"/>
    <x v="18"/>
    <x v="5"/>
    <x v="1"/>
    <x v="11"/>
    <x v="2"/>
    <x v="71"/>
    <s v="Periodo 2014-2021 (mensual)"/>
    <s v="porcentaje (%)"/>
    <s v="Instituto Nacional de Estadísticas (INE)"/>
    <s v="Evolución del Grado de ocupación de las plazas disponibl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1"/>
    <x v="2"/>
    <s v="#1774B9"/>
  </r>
  <r>
    <s v="0570"/>
    <n v="140"/>
    <s v="Economía"/>
    <s v="Economía"/>
    <n v="12"/>
    <x v="18"/>
    <x v="5"/>
    <x v="1"/>
    <x v="12"/>
    <x v="2"/>
    <x v="71"/>
    <s v="Periodo 2014-2021 (mensual)"/>
    <s v="porcentaje (%)"/>
    <s v="Instituto Nacional de Estadísticas (INE)"/>
    <s v="Evolución del Grado de ocupación de las plazas disponibl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2"/>
    <x v="3"/>
    <s v="#1774B9"/>
  </r>
  <r>
    <s v="0571"/>
    <n v="140"/>
    <s v="Economía"/>
    <s v="Economía"/>
    <n v="13"/>
    <x v="18"/>
    <x v="5"/>
    <x v="1"/>
    <x v="13"/>
    <x v="2"/>
    <x v="71"/>
    <s v="Periodo 2014-2021 (mensual)"/>
    <s v="porcentaje (%)"/>
    <s v="Instituto Nacional de Estadísticas (INE)"/>
    <s v="Evolución del Grado de ocupación de las plazas disponibl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3"/>
    <x v="3"/>
    <s v="#1774B9"/>
  </r>
  <r>
    <s v="0572"/>
    <n v="140"/>
    <s v="Economía"/>
    <s v="Economía"/>
    <n v="14"/>
    <x v="18"/>
    <x v="5"/>
    <x v="1"/>
    <x v="14"/>
    <x v="2"/>
    <x v="71"/>
    <s v="Periodo 2014-2021 (mensual)"/>
    <s v="porcentaje (%)"/>
    <s v="Instituto Nacional de Estadísticas (INE)"/>
    <s v="Evolución del Grado de ocupación de las plazas disponi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4"/>
    <x v="3"/>
    <s v="#1774B9"/>
  </r>
  <r>
    <s v="0573"/>
    <n v="140"/>
    <s v="Economía"/>
    <s v="Economía"/>
    <n v="15"/>
    <x v="18"/>
    <x v="5"/>
    <x v="1"/>
    <x v="15"/>
    <x v="2"/>
    <x v="71"/>
    <s v="Periodo 2014-2021 (mensual)"/>
    <s v="porcentaje (%)"/>
    <s v="Instituto Nacional de Estadísticas (INE)"/>
    <s v="Evolución del Grado de ocupación de las plazas disponibl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5"/>
    <x v="3"/>
    <s v="#1774B9"/>
  </r>
  <r>
    <s v="0574"/>
    <n v="140"/>
    <s v="Economía"/>
    <s v="Economía"/>
    <n v="16"/>
    <x v="18"/>
    <x v="5"/>
    <x v="1"/>
    <x v="16"/>
    <x v="2"/>
    <x v="71"/>
    <s v="Periodo 2014-2021 (mensual)"/>
    <s v="porcentaje (%)"/>
    <s v="Instituto Nacional de Estadísticas (INE)"/>
    <s v="Evolución del Grado de ocupación de las plazas disponibl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6"/>
    <x v="3"/>
    <s v="#1774B9"/>
  </r>
  <r>
    <s v="0575"/>
    <n v="140"/>
    <s v="Economía"/>
    <s v="Economía"/>
    <n v="0"/>
    <x v="19"/>
    <x v="6"/>
    <x v="0"/>
    <x v="0"/>
    <x v="0"/>
    <x v="72"/>
    <s v="Periodo 2014-2021 (mensual)"/>
    <s v="Número Vehículos (unidades)"/>
    <s v="Ministerio de Transportes y Telecomunicaciones"/>
    <s v="Evolución del Parque Vehicular de Taxi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1995"/>
    <x v="3"/>
    <s v="#1774B9"/>
  </r>
  <r>
    <s v="0576"/>
    <n v="140"/>
    <s v="Economía"/>
    <s v="Economía"/>
    <n v="1"/>
    <x v="19"/>
    <x v="6"/>
    <x v="1"/>
    <x v="1"/>
    <x v="2"/>
    <x v="72"/>
    <s v="Periodo 2014-2021 (mensual)"/>
    <s v="Número Vehículos (unidades)"/>
    <s v="Ministerio de Transportes y Telecomunicaciones"/>
    <s v="Evolución del Parque Vehicular de Taxi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
    <x v="3"/>
    <s v="#1774B9"/>
  </r>
  <r>
    <s v="0577"/>
    <n v="140"/>
    <s v="Economía"/>
    <s v="Economía"/>
    <n v="2"/>
    <x v="19"/>
    <x v="6"/>
    <x v="1"/>
    <x v="2"/>
    <x v="2"/>
    <x v="72"/>
    <s v="Periodo 2014-2021 (mensual)"/>
    <s v="Número Vehículos (unidades)"/>
    <s v="Ministerio de Transportes y Telecomunicaciones"/>
    <s v="Evolución del Parque Vehicular de Taxi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2"/>
    <x v="3"/>
    <s v="#1774B9"/>
  </r>
  <r>
    <s v="0578"/>
    <n v="140"/>
    <s v="Economía"/>
    <s v="Economía"/>
    <n v="3"/>
    <x v="19"/>
    <x v="6"/>
    <x v="1"/>
    <x v="3"/>
    <x v="2"/>
    <x v="72"/>
    <s v="Periodo 2014-2021 (mensual)"/>
    <s v="Número Vehículos (unidades)"/>
    <s v="Ministerio de Transportes y Telecomunicaciones"/>
    <s v="Evolución del Parque Vehicular de Taxi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3"/>
    <x v="3"/>
    <s v="#1774B9"/>
  </r>
  <r>
    <s v="0579"/>
    <n v="140"/>
    <s v="Economía"/>
    <s v="Economía"/>
    <n v="4"/>
    <x v="19"/>
    <x v="6"/>
    <x v="1"/>
    <x v="4"/>
    <x v="2"/>
    <x v="72"/>
    <s v="Periodo 2014-2021 (mensual)"/>
    <s v="Número Vehículos (unidades)"/>
    <s v="Ministerio de Transportes y Telecomunicaciones"/>
    <s v="Evolución del Parque Vehicular de Taxi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4"/>
    <x v="3"/>
    <s v="#1774B9"/>
  </r>
  <r>
    <s v="0580"/>
    <n v="140"/>
    <s v="Economía"/>
    <s v="Economía"/>
    <n v="5"/>
    <x v="19"/>
    <x v="6"/>
    <x v="1"/>
    <x v="5"/>
    <x v="2"/>
    <x v="72"/>
    <s v="Periodo 2014-2021 (mensual)"/>
    <s v="Número Vehículos (unidades)"/>
    <s v="Ministerio de Transportes y Telecomunicaciones"/>
    <s v="Evolución del Parque Vehicular de Taxi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5"/>
    <x v="3"/>
    <s v="#1774B9"/>
  </r>
  <r>
    <s v="0581"/>
    <n v="140"/>
    <s v="Economía"/>
    <s v="Economía"/>
    <n v="6"/>
    <x v="19"/>
    <x v="6"/>
    <x v="1"/>
    <x v="6"/>
    <x v="2"/>
    <x v="72"/>
    <s v="Periodo 2014-2021 (mensual)"/>
    <s v="Número Vehículos (unidades)"/>
    <s v="Ministerio de Transportes y Telecomunicaciones"/>
    <s v="Evolución del Parque Vehicular de Taxi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6"/>
    <x v="3"/>
    <s v="#1774B9"/>
  </r>
  <r>
    <s v="0582"/>
    <n v="140"/>
    <s v="Economía"/>
    <s v="Economía"/>
    <n v="7"/>
    <x v="19"/>
    <x v="6"/>
    <x v="1"/>
    <x v="7"/>
    <x v="2"/>
    <x v="72"/>
    <s v="Periodo 2014-2021 (mensual)"/>
    <s v="Número Vehículos (unidades)"/>
    <s v="Ministerio de Transportes y Telecomunicaciones"/>
    <s v="Evolución del Parque Vehicular de Taxi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7"/>
    <x v="3"/>
    <s v="#1774B9"/>
  </r>
  <r>
    <s v="0583"/>
    <n v="140"/>
    <s v="Economía"/>
    <s v="Economía"/>
    <n v="8"/>
    <x v="19"/>
    <x v="6"/>
    <x v="1"/>
    <x v="8"/>
    <x v="2"/>
    <x v="72"/>
    <s v="Periodo 2014-2021 (mensual)"/>
    <s v="Número Vehículos (unidades)"/>
    <s v="Ministerio de Transportes y Telecomunicaciones"/>
    <s v="Evolución del Parque Vehicular de Taxi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8"/>
    <x v="3"/>
    <s v="#1774B9"/>
  </r>
  <r>
    <s v="0584"/>
    <n v="140"/>
    <s v="Economía"/>
    <s v="Economía"/>
    <n v="9"/>
    <x v="19"/>
    <x v="6"/>
    <x v="1"/>
    <x v="9"/>
    <x v="2"/>
    <x v="72"/>
    <s v="Periodo 2014-2021 (mensual)"/>
    <s v="Número Vehículos (unidades)"/>
    <s v="Ministerio de Transportes y Telecomunicaciones"/>
    <s v="Evolución del Parque Vehicular de Taxi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9"/>
    <x v="0"/>
    <s v="#1774B9"/>
  </r>
  <r>
    <s v="0585"/>
    <n v="140"/>
    <s v="Economía"/>
    <s v="Economía"/>
    <n v="10"/>
    <x v="19"/>
    <x v="6"/>
    <x v="1"/>
    <x v="10"/>
    <x v="2"/>
    <x v="72"/>
    <s v="Periodo 2014-2021 (mensual)"/>
    <s v="Número Vehículos (unidades)"/>
    <s v="Ministerio de Transportes y Telecomunicaciones"/>
    <s v="Evolución del Parque Vehicular de Taxi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0"/>
    <x v="1"/>
    <s v="#1774B9"/>
  </r>
  <r>
    <s v="0586"/>
    <n v="140"/>
    <s v="Economía"/>
    <s v="Economía"/>
    <n v="11"/>
    <x v="19"/>
    <x v="6"/>
    <x v="1"/>
    <x v="11"/>
    <x v="2"/>
    <x v="72"/>
    <s v="Periodo 2014-2021 (mensual)"/>
    <s v="Número Vehículos (unidades)"/>
    <s v="Ministerio de Transportes y Telecomunicaciones"/>
    <s v="Evolución del Parque Vehicular de Taxi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1"/>
    <x v="2"/>
    <s v="#1774B9"/>
  </r>
  <r>
    <s v="0587"/>
    <n v="140"/>
    <s v="Economía"/>
    <s v="Economía"/>
    <n v="12"/>
    <x v="19"/>
    <x v="6"/>
    <x v="1"/>
    <x v="12"/>
    <x v="2"/>
    <x v="72"/>
    <s v="Periodo 2014-2021 (mensual)"/>
    <s v="Número Vehículos (unidades)"/>
    <s v="Ministerio de Transportes y Telecomunicaciones"/>
    <s v="Evolución del Parque Vehicular de Taxi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2"/>
    <x v="3"/>
    <s v="#1774B9"/>
  </r>
  <r>
    <s v="0588"/>
    <n v="140"/>
    <s v="Economía"/>
    <s v="Economía"/>
    <n v="13"/>
    <x v="19"/>
    <x v="6"/>
    <x v="1"/>
    <x v="13"/>
    <x v="2"/>
    <x v="72"/>
    <s v="Periodo 2014-2021 (mensual)"/>
    <s v="Número Vehículos (unidades)"/>
    <s v="Ministerio de Transportes y Telecomunicaciones"/>
    <s v="Evolución del Parque Vehicular de Taxi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3"/>
    <x v="3"/>
    <s v="#1774B9"/>
  </r>
  <r>
    <s v="0589"/>
    <n v="140"/>
    <s v="Economía"/>
    <s v="Economía"/>
    <n v="14"/>
    <x v="19"/>
    <x v="6"/>
    <x v="1"/>
    <x v="14"/>
    <x v="2"/>
    <x v="72"/>
    <s v="Periodo 2014-2021 (mensual)"/>
    <s v="Número Vehículos (unidades)"/>
    <s v="Ministerio de Transportes y Telecomunicaciones"/>
    <s v="Evolución del Parque Vehicular de Taxi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4"/>
    <x v="3"/>
    <s v="#1774B9"/>
  </r>
  <r>
    <s v="0590"/>
    <n v="140"/>
    <s v="Economía"/>
    <s v="Economía"/>
    <n v="15"/>
    <x v="19"/>
    <x v="6"/>
    <x v="1"/>
    <x v="15"/>
    <x v="2"/>
    <x v="72"/>
    <s v="Periodo 2014-2021 (mensual)"/>
    <s v="Número Vehículos (unidades)"/>
    <s v="Ministerio de Transportes y Telecomunicaciones"/>
    <s v="Evolución del Parque Vehicular de Taxi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5"/>
    <x v="3"/>
    <s v="#1774B9"/>
  </r>
  <r>
    <s v="0591"/>
    <n v="140"/>
    <s v="Economía"/>
    <s v="Economía"/>
    <n v="16"/>
    <x v="19"/>
    <x v="6"/>
    <x v="1"/>
    <x v="16"/>
    <x v="2"/>
    <x v="72"/>
    <s v="Periodo 2014-2021 (mensual)"/>
    <s v="Número Vehículos (unidades)"/>
    <s v="Ministerio de Transportes y Telecomunicaciones"/>
    <s v="Evolución del Parque Vehicular de Taxi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6"/>
    <x v="3"/>
    <s v="#1774B9"/>
  </r>
  <r>
    <s v="0592"/>
    <n v="140"/>
    <s v="Economía"/>
    <s v="Economía"/>
    <n v="0"/>
    <x v="19"/>
    <x v="6"/>
    <x v="0"/>
    <x v="0"/>
    <x v="0"/>
    <x v="73"/>
    <s v="Periodo 2014-2021 (mensual)"/>
    <s v="Número Vehículos (unidades)"/>
    <s v="Ministerio de Transportes y Telecomunicaciones"/>
    <s v="Evolución del Parque Vehicular de 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2696"/>
    <x v="3"/>
    <s v="#1774B9"/>
  </r>
  <r>
    <s v="0593"/>
    <n v="140"/>
    <s v="Economía"/>
    <s v="Economía"/>
    <n v="1"/>
    <x v="19"/>
    <x v="6"/>
    <x v="1"/>
    <x v="1"/>
    <x v="2"/>
    <x v="73"/>
    <s v="Periodo 2014-2021 (mensual)"/>
    <s v="Número Vehículos (unidades)"/>
    <s v="Ministerio de Transportes y Telecomunicaciones"/>
    <s v="Evolución del Parque Vehicular de Buse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
    <x v="3"/>
    <s v="#1774B9"/>
  </r>
  <r>
    <s v="0594"/>
    <n v="140"/>
    <s v="Economía"/>
    <s v="Economía"/>
    <n v="2"/>
    <x v="19"/>
    <x v="6"/>
    <x v="1"/>
    <x v="2"/>
    <x v="2"/>
    <x v="73"/>
    <s v="Periodo 2014-2021 (mensual)"/>
    <s v="Número Vehículos (unidades)"/>
    <s v="Ministerio de Transportes y Telecomunicaciones"/>
    <s v="Evolución del Parque Vehicular de Buse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2"/>
    <x v="3"/>
    <s v="#1774B9"/>
  </r>
  <r>
    <s v="0595"/>
    <n v="140"/>
    <s v="Economía"/>
    <s v="Economía"/>
    <n v="3"/>
    <x v="19"/>
    <x v="6"/>
    <x v="1"/>
    <x v="3"/>
    <x v="2"/>
    <x v="73"/>
    <s v="Periodo 2014-2021 (mensual)"/>
    <s v="Número Vehículos (unidades)"/>
    <s v="Ministerio de Transportes y Telecomunicaciones"/>
    <s v="Evolución del Parque Vehicular de Buse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3"/>
    <x v="3"/>
    <s v="#1774B9"/>
  </r>
  <r>
    <s v="0596"/>
    <n v="140"/>
    <s v="Economía"/>
    <s v="Economía"/>
    <n v="4"/>
    <x v="19"/>
    <x v="6"/>
    <x v="1"/>
    <x v="4"/>
    <x v="2"/>
    <x v="73"/>
    <s v="Periodo 2014-2021 (mensual)"/>
    <s v="Número Vehículos (unidades)"/>
    <s v="Ministerio de Transportes y Telecomunicaciones"/>
    <s v="Evolución del Parque Vehicular de Buse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4"/>
    <x v="3"/>
    <s v="#1774B9"/>
  </r>
  <r>
    <s v="0597"/>
    <n v="140"/>
    <s v="Economía"/>
    <s v="Economía"/>
    <n v="5"/>
    <x v="19"/>
    <x v="6"/>
    <x v="1"/>
    <x v="5"/>
    <x v="2"/>
    <x v="73"/>
    <s v="Periodo 2014-2021 (mensual)"/>
    <s v="Número Vehículos (unidades)"/>
    <s v="Ministerio de Transportes y Telecomunicaciones"/>
    <s v="Evolución del Parque Vehicular de Buse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5"/>
    <x v="3"/>
    <s v="#1774B9"/>
  </r>
  <r>
    <s v="0598"/>
    <n v="140"/>
    <s v="Economía"/>
    <s v="Economía"/>
    <n v="6"/>
    <x v="19"/>
    <x v="6"/>
    <x v="1"/>
    <x v="6"/>
    <x v="2"/>
    <x v="73"/>
    <s v="Periodo 2014-2021 (mensual)"/>
    <s v="Número Vehículos (unidades)"/>
    <s v="Ministerio de Transportes y Telecomunicaciones"/>
    <s v="Evolución del Parque Vehicular de Buse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6"/>
    <x v="3"/>
    <s v="#1774B9"/>
  </r>
  <r>
    <s v="0599"/>
    <n v="140"/>
    <s v="Economía"/>
    <s v="Economía"/>
    <n v="7"/>
    <x v="19"/>
    <x v="6"/>
    <x v="1"/>
    <x v="7"/>
    <x v="2"/>
    <x v="73"/>
    <s v="Periodo 2014-2021 (mensual)"/>
    <s v="Número Vehículos (unidades)"/>
    <s v="Ministerio de Transportes y Telecomunicaciones"/>
    <s v="Evolución del Parque Vehicular de Buse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7"/>
    <x v="3"/>
    <s v="#1774B9"/>
  </r>
  <r>
    <s v="0600"/>
    <n v="140"/>
    <s v="Economía"/>
    <s v="Economía"/>
    <n v="8"/>
    <x v="19"/>
    <x v="6"/>
    <x v="1"/>
    <x v="8"/>
    <x v="2"/>
    <x v="73"/>
    <s v="Periodo 2014-2021 (mensual)"/>
    <s v="Número Vehículos (unidades)"/>
    <s v="Ministerio de Transportes y Telecomunicaciones"/>
    <s v="Evolución del Parque Vehicular de Buse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8"/>
    <x v="3"/>
    <s v="#1774B9"/>
  </r>
  <r>
    <s v="0601"/>
    <n v="140"/>
    <s v="Economía"/>
    <s v="Economía"/>
    <n v="9"/>
    <x v="19"/>
    <x v="6"/>
    <x v="1"/>
    <x v="9"/>
    <x v="2"/>
    <x v="73"/>
    <s v="Periodo 2014-2021 (mensual)"/>
    <s v="Número Vehículos (unidades)"/>
    <s v="Ministerio de Transportes y Telecomunicaciones"/>
    <s v="Evolución del Parque Vehicular de Buse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9"/>
    <x v="0"/>
    <s v="#1774B9"/>
  </r>
  <r>
    <s v="0602"/>
    <n v="140"/>
    <s v="Economía"/>
    <s v="Economía"/>
    <n v="10"/>
    <x v="19"/>
    <x v="6"/>
    <x v="1"/>
    <x v="10"/>
    <x v="2"/>
    <x v="73"/>
    <s v="Periodo 2014-2021 (mensual)"/>
    <s v="Número Vehículos (unidades)"/>
    <s v="Ministerio de Transportes y Telecomunicaciones"/>
    <s v="Evolución del Parque Vehicular de Buse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0"/>
    <x v="1"/>
    <s v="#1774B9"/>
  </r>
  <r>
    <s v="0603"/>
    <n v="140"/>
    <s v="Economía"/>
    <s v="Economía"/>
    <n v="11"/>
    <x v="19"/>
    <x v="6"/>
    <x v="1"/>
    <x v="11"/>
    <x v="2"/>
    <x v="73"/>
    <s v="Periodo 2014-2021 (mensual)"/>
    <s v="Número Vehículos (unidades)"/>
    <s v="Ministerio de Transportes y Telecomunicaciones"/>
    <s v="Evolución del Parque Vehicular de Buse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1"/>
    <x v="2"/>
    <s v="#1774B9"/>
  </r>
  <r>
    <s v="0604"/>
    <n v="140"/>
    <s v="Economía"/>
    <s v="Economía"/>
    <n v="12"/>
    <x v="19"/>
    <x v="6"/>
    <x v="1"/>
    <x v="12"/>
    <x v="2"/>
    <x v="73"/>
    <s v="Periodo 2014-2021 (mensual)"/>
    <s v="Número Vehículos (unidades)"/>
    <s v="Ministerio de Transportes y Telecomunicaciones"/>
    <s v="Evolución del Parque Vehicular de Buse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2"/>
    <x v="3"/>
    <s v="#1774B9"/>
  </r>
  <r>
    <s v="0605"/>
    <n v="140"/>
    <s v="Economía"/>
    <s v="Economía"/>
    <n v="13"/>
    <x v="19"/>
    <x v="6"/>
    <x v="1"/>
    <x v="13"/>
    <x v="2"/>
    <x v="73"/>
    <s v="Periodo 2014-2021 (mensual)"/>
    <s v="Número Vehículos (unidades)"/>
    <s v="Ministerio de Transportes y Telecomunicaciones"/>
    <s v="Evolución del Parque Vehicular de Buse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3"/>
    <x v="3"/>
    <s v="#1774B9"/>
  </r>
  <r>
    <s v="0606"/>
    <n v="140"/>
    <s v="Economía"/>
    <s v="Economía"/>
    <n v="14"/>
    <x v="19"/>
    <x v="6"/>
    <x v="1"/>
    <x v="14"/>
    <x v="2"/>
    <x v="73"/>
    <s v="Periodo 2014-2021 (mensual)"/>
    <s v="Número Vehículos (unidades)"/>
    <s v="Ministerio de Transportes y Telecomunicaciones"/>
    <s v="Evolución del Parque Vehicular de Buse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4"/>
    <x v="3"/>
    <s v="#1774B9"/>
  </r>
  <r>
    <s v="0607"/>
    <n v="140"/>
    <s v="Economía"/>
    <s v="Economía"/>
    <n v="15"/>
    <x v="19"/>
    <x v="6"/>
    <x v="1"/>
    <x v="15"/>
    <x v="2"/>
    <x v="73"/>
    <s v="Periodo 2014-2021 (mensual)"/>
    <s v="Número Vehículos (unidades)"/>
    <s v="Ministerio de Transportes y Telecomunicaciones"/>
    <s v="Evolución del Parque Vehicular de Bus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5"/>
    <x v="3"/>
    <s v="#1774B9"/>
  </r>
  <r>
    <s v="0608"/>
    <n v="140"/>
    <s v="Economía"/>
    <s v="Economía"/>
    <n v="16"/>
    <x v="19"/>
    <x v="6"/>
    <x v="1"/>
    <x v="16"/>
    <x v="2"/>
    <x v="73"/>
    <s v="Periodo 2014-2021 (mensual)"/>
    <s v="Número Vehículos (unidades)"/>
    <s v="Ministerio de Transportes y Telecomunicaciones"/>
    <s v="Evolución del Parque Vehicular de Buse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6"/>
    <x v="3"/>
    <s v="#1774B9"/>
  </r>
  <r>
    <s v="0609"/>
    <n v="140"/>
    <s v="Economía"/>
    <s v="Economía"/>
    <n v="0"/>
    <x v="19"/>
    <x v="6"/>
    <x v="0"/>
    <x v="0"/>
    <x v="0"/>
    <x v="74"/>
    <s v="Periodo 2014-2021 (mensual)"/>
    <s v="Número Vehículos (unidades)"/>
    <s v="Ministerio de Transportes y Telecomunicaciones"/>
    <s v="Evolución del Parque Vehicular de Mini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3500"/>
    <x v="3"/>
    <s v="#1774B9"/>
  </r>
  <r>
    <s v="0610"/>
    <n v="140"/>
    <s v="Economía"/>
    <s v="Economía"/>
    <n v="1"/>
    <x v="19"/>
    <x v="6"/>
    <x v="1"/>
    <x v="1"/>
    <x v="2"/>
    <x v="74"/>
    <s v="Periodo 2014-2021 (mensual)"/>
    <s v="Número Vehículos (unidades)"/>
    <s v="Ministerio de Transportes y Telecomunicaciones"/>
    <s v="Evolución del Parque Vehicular de Minibuse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
    <x v="3"/>
    <s v="#1774B9"/>
  </r>
  <r>
    <s v="0611"/>
    <n v="140"/>
    <s v="Economía"/>
    <s v="Economía"/>
    <n v="2"/>
    <x v="19"/>
    <x v="6"/>
    <x v="1"/>
    <x v="2"/>
    <x v="2"/>
    <x v="74"/>
    <s v="Periodo 2014-2021 (mensual)"/>
    <s v="Número Vehículos (unidades)"/>
    <s v="Ministerio de Transportes y Telecomunicaciones"/>
    <s v="Evolución del Parque Vehicular de Minibuse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2"/>
    <x v="3"/>
    <s v="#1774B9"/>
  </r>
  <r>
    <s v="0612"/>
    <n v="140"/>
    <s v="Economía"/>
    <s v="Economía"/>
    <n v="3"/>
    <x v="19"/>
    <x v="6"/>
    <x v="1"/>
    <x v="3"/>
    <x v="2"/>
    <x v="74"/>
    <s v="Periodo 2014-2021 (mensual)"/>
    <s v="Número Vehículos (unidades)"/>
    <s v="Ministerio de Transportes y Telecomunicaciones"/>
    <s v="Evolución del Parque Vehicular de Minibuse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3"/>
    <x v="3"/>
    <s v="#1774B9"/>
  </r>
  <r>
    <s v="0613"/>
    <n v="140"/>
    <s v="Economía"/>
    <s v="Economía"/>
    <n v="4"/>
    <x v="19"/>
    <x v="6"/>
    <x v="1"/>
    <x v="4"/>
    <x v="2"/>
    <x v="74"/>
    <s v="Periodo 2014-2021 (mensual)"/>
    <s v="Número Vehículos (unidades)"/>
    <s v="Ministerio de Transportes y Telecomunicaciones"/>
    <s v="Evolución del Parque Vehicular de Minibuse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4"/>
    <x v="3"/>
    <s v="#1774B9"/>
  </r>
  <r>
    <s v="0614"/>
    <n v="140"/>
    <s v="Economía"/>
    <s v="Economía"/>
    <n v="6"/>
    <x v="19"/>
    <x v="6"/>
    <x v="1"/>
    <x v="6"/>
    <x v="2"/>
    <x v="74"/>
    <s v="Periodo 2014-2021 (mensual)"/>
    <s v="Número Vehículos (unidades)"/>
    <s v="Ministerio de Transportes y Telecomunicaciones"/>
    <s v="Evolución del Parque Vehicular de Minibuse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6"/>
    <x v="3"/>
    <s v="#1774B9"/>
  </r>
  <r>
    <s v="0615"/>
    <n v="140"/>
    <s v="Economía"/>
    <s v="Economía"/>
    <n v="7"/>
    <x v="19"/>
    <x v="6"/>
    <x v="1"/>
    <x v="7"/>
    <x v="2"/>
    <x v="74"/>
    <s v="Periodo 2014-2021 (mensual)"/>
    <s v="Número Vehículos (unidades)"/>
    <s v="Ministerio de Transportes y Telecomunicaciones"/>
    <s v="Evolución del Parque Vehicular de Minibuse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7"/>
    <x v="3"/>
    <s v="#1774B9"/>
  </r>
  <r>
    <s v="0616"/>
    <n v="140"/>
    <s v="Economía"/>
    <s v="Economía"/>
    <n v="8"/>
    <x v="19"/>
    <x v="6"/>
    <x v="1"/>
    <x v="8"/>
    <x v="2"/>
    <x v="74"/>
    <s v="Periodo 2014-2021 (mensual)"/>
    <s v="Número Vehículos (unidades)"/>
    <s v="Ministerio de Transportes y Telecomunicaciones"/>
    <s v="Evolución del Parque Vehicular de Minibuse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8"/>
    <x v="3"/>
    <s v="#1774B9"/>
  </r>
  <r>
    <s v="0617"/>
    <n v="140"/>
    <s v="Economía"/>
    <s v="Economía"/>
    <n v="9"/>
    <x v="19"/>
    <x v="6"/>
    <x v="1"/>
    <x v="9"/>
    <x v="2"/>
    <x v="74"/>
    <s v="Periodo 2014-2021 (mensual)"/>
    <s v="Número Vehículos (unidades)"/>
    <s v="Ministerio de Transportes y Telecomunicaciones"/>
    <s v="Evolución del Parque Vehicular de Minibuse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9"/>
    <x v="3"/>
    <s v="#1774B9"/>
  </r>
  <r>
    <s v="0618"/>
    <n v="140"/>
    <s v="Economía"/>
    <s v="Economía"/>
    <n v="10"/>
    <x v="19"/>
    <x v="6"/>
    <x v="1"/>
    <x v="10"/>
    <x v="2"/>
    <x v="74"/>
    <s v="Periodo 2014-2021 (mensual)"/>
    <s v="Número Vehículos (unidades)"/>
    <s v="Ministerio de Transportes y Telecomunicaciones"/>
    <s v="Evolución del Parque Vehicular de Minibuse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0"/>
    <x v="0"/>
    <s v="#1774B9"/>
  </r>
  <r>
    <s v="0619"/>
    <n v="140"/>
    <s v="Economía"/>
    <s v="Economía"/>
    <n v="11"/>
    <x v="19"/>
    <x v="6"/>
    <x v="1"/>
    <x v="11"/>
    <x v="2"/>
    <x v="74"/>
    <s v="Periodo 2014-2021 (mensual)"/>
    <s v="Número Vehículos (unidades)"/>
    <s v="Ministerio de Transportes y Telecomunicaciones"/>
    <s v="Evolución del Parque Vehicular de Minibuse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1"/>
    <x v="1"/>
    <s v="#1774B9"/>
  </r>
  <r>
    <s v="0620"/>
    <n v="140"/>
    <s v="Economía"/>
    <s v="Economía"/>
    <n v="12"/>
    <x v="19"/>
    <x v="6"/>
    <x v="1"/>
    <x v="12"/>
    <x v="2"/>
    <x v="74"/>
    <s v="Periodo 2014-2021 (mensual)"/>
    <s v="Número Vehículos (unidades)"/>
    <s v="Ministerio de Transportes y Telecomunicaciones"/>
    <s v="Evolución del Parque Vehicular de Minibuse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2"/>
    <x v="2"/>
    <s v="#1774B9"/>
  </r>
  <r>
    <s v="0621"/>
    <n v="140"/>
    <s v="Economía"/>
    <s v="Economía"/>
    <n v="13"/>
    <x v="19"/>
    <x v="6"/>
    <x v="1"/>
    <x v="13"/>
    <x v="2"/>
    <x v="74"/>
    <s v="Periodo 2014-2021 (mensual)"/>
    <s v="Número Vehículos (unidades)"/>
    <s v="Ministerio de Transportes y Telecomunicaciones"/>
    <s v="Evolución del Parque Vehicular de Minibuse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3"/>
    <x v="3"/>
    <s v="#1774B9"/>
  </r>
  <r>
    <s v="0622"/>
    <n v="140"/>
    <s v="Economía"/>
    <s v="Economía"/>
    <n v="14"/>
    <x v="19"/>
    <x v="6"/>
    <x v="1"/>
    <x v="14"/>
    <x v="2"/>
    <x v="74"/>
    <s v="Periodo 2014-2021 (mensual)"/>
    <s v="Número Vehículos (unidades)"/>
    <s v="Ministerio de Transportes y Telecomunicaciones"/>
    <s v="Evolución del Parque Vehicular de Minibuse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4"/>
    <x v="3"/>
    <s v="#1774B9"/>
  </r>
  <r>
    <s v="0623"/>
    <n v="140"/>
    <s v="Economía"/>
    <s v="Economía"/>
    <n v="15"/>
    <x v="19"/>
    <x v="6"/>
    <x v="1"/>
    <x v="15"/>
    <x v="2"/>
    <x v="74"/>
    <s v="Periodo 2014-2021 (mensual)"/>
    <s v="Número Vehículos (unidades)"/>
    <s v="Ministerio de Transportes y Telecomunicaciones"/>
    <s v="Evolución del Parque Vehicular de Minibus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5"/>
    <x v="3"/>
    <s v="#1774B9"/>
  </r>
  <r>
    <s v="0624"/>
    <n v="140"/>
    <s v="Economía"/>
    <s v="Economía"/>
    <n v="16"/>
    <x v="19"/>
    <x v="6"/>
    <x v="1"/>
    <x v="16"/>
    <x v="2"/>
    <x v="74"/>
    <s v="Periodo 2014-2021 (mensual)"/>
    <s v="Número Vehículos (unidades)"/>
    <s v="Ministerio de Transportes y Telecomunicaciones"/>
    <s v="Evolución del Parque Vehicular de Minibuse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6"/>
    <x v="3"/>
    <s v="#1774B9"/>
  </r>
  <r>
    <s v="0625"/>
    <n v="140"/>
    <s v="Economía"/>
    <s v="Economía"/>
    <n v="0"/>
    <x v="19"/>
    <x v="6"/>
    <x v="0"/>
    <x v="0"/>
    <x v="0"/>
    <x v="75"/>
    <s v="Periodo 2014-2021 (mensual)"/>
    <s v="Número Vehículos (unidades)"/>
    <s v="Ministerio de Transportes y Telecomunicaciones"/>
    <s v="Evolución del Parque Vehicular Escola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4279"/>
    <x v="3"/>
    <s v="#1774B9"/>
  </r>
  <r>
    <s v="0626"/>
    <n v="140"/>
    <s v="Economía"/>
    <s v="Economía"/>
    <n v="1"/>
    <x v="19"/>
    <x v="6"/>
    <x v="1"/>
    <x v="1"/>
    <x v="2"/>
    <x v="75"/>
    <s v="Periodo 2014-2021 (mensual)"/>
    <s v="Número Vehículos (unidades)"/>
    <s v="Ministerio de Transportes y Telecomunicaciones"/>
    <s v="Evolución del Parque Vehicular Escolar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
    <x v="3"/>
    <s v="#1774B9"/>
  </r>
  <r>
    <s v="0627"/>
    <n v="140"/>
    <s v="Economía"/>
    <s v="Economía"/>
    <n v="2"/>
    <x v="19"/>
    <x v="6"/>
    <x v="1"/>
    <x v="2"/>
    <x v="2"/>
    <x v="75"/>
    <s v="Periodo 2014-2021 (mensual)"/>
    <s v="Número Vehículos (unidades)"/>
    <s v="Ministerio de Transportes y Telecomunicaciones"/>
    <s v="Evolución del Parque Vehicular Escolar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2"/>
    <x v="3"/>
    <s v="#1774B9"/>
  </r>
  <r>
    <s v="0628"/>
    <n v="140"/>
    <s v="Economía"/>
    <s v="Economía"/>
    <n v="3"/>
    <x v="19"/>
    <x v="6"/>
    <x v="1"/>
    <x v="3"/>
    <x v="2"/>
    <x v="75"/>
    <s v="Periodo 2014-2021 (mensual)"/>
    <s v="Número Vehículos (unidades)"/>
    <s v="Ministerio de Transportes y Telecomunicaciones"/>
    <s v="Evolución del Parque Vehicular Escolar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3"/>
    <x v="3"/>
    <s v="#1774B9"/>
  </r>
  <r>
    <s v="0629"/>
    <n v="140"/>
    <s v="Economía"/>
    <s v="Economía"/>
    <n v="4"/>
    <x v="19"/>
    <x v="6"/>
    <x v="1"/>
    <x v="4"/>
    <x v="2"/>
    <x v="75"/>
    <s v="Periodo 2014-2021 (mensual)"/>
    <s v="Número Vehículos (unidades)"/>
    <s v="Ministerio de Transportes y Telecomunicaciones"/>
    <s v="Evolución del Parque Vehicular Escolar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4"/>
    <x v="3"/>
    <s v="#1774B9"/>
  </r>
  <r>
    <s v="0630"/>
    <n v="140"/>
    <s v="Economía"/>
    <s v="Economía"/>
    <n v="5"/>
    <x v="19"/>
    <x v="6"/>
    <x v="1"/>
    <x v="5"/>
    <x v="2"/>
    <x v="75"/>
    <s v="Periodo 2014-2021 (mensual)"/>
    <s v="Número Vehículos (unidades)"/>
    <s v="Ministerio de Transportes y Telecomunicaciones"/>
    <s v="Evolución del Parque Vehicular Escolar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5"/>
    <x v="3"/>
    <s v="#1774B9"/>
  </r>
  <r>
    <s v="0631"/>
    <n v="140"/>
    <s v="Economía"/>
    <s v="Economía"/>
    <n v="6"/>
    <x v="19"/>
    <x v="6"/>
    <x v="1"/>
    <x v="6"/>
    <x v="2"/>
    <x v="75"/>
    <s v="Periodo 2014-2021 (mensual)"/>
    <s v="Número Vehículos (unidades)"/>
    <s v="Ministerio de Transportes y Telecomunicaciones"/>
    <s v="Evolución del Parque Vehicular Escolar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6"/>
    <x v="3"/>
    <s v="#1774B9"/>
  </r>
  <r>
    <s v="0632"/>
    <n v="140"/>
    <s v="Economía"/>
    <s v="Economía"/>
    <n v="7"/>
    <x v="19"/>
    <x v="6"/>
    <x v="1"/>
    <x v="7"/>
    <x v="2"/>
    <x v="75"/>
    <s v="Periodo 2014-2021 (mensual)"/>
    <s v="Número Vehículos (unidades)"/>
    <s v="Ministerio de Transportes y Telecomunicaciones"/>
    <s v="Evolución del Parque Vehicular Escolar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7"/>
    <x v="3"/>
    <s v="#1774B9"/>
  </r>
  <r>
    <s v="0633"/>
    <n v="140"/>
    <s v="Economía"/>
    <s v="Economía"/>
    <n v="8"/>
    <x v="19"/>
    <x v="6"/>
    <x v="1"/>
    <x v="8"/>
    <x v="2"/>
    <x v="75"/>
    <s v="Periodo 2014-2021 (mensual)"/>
    <s v="Número Vehículos (unidades)"/>
    <s v="Ministerio de Transportes y Telecomunicaciones"/>
    <s v="Evolución del Parque Vehicular Escolar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8"/>
    <x v="3"/>
    <s v="#1774B9"/>
  </r>
  <r>
    <s v="0634"/>
    <n v="140"/>
    <s v="Economía"/>
    <s v="Economía"/>
    <n v="9"/>
    <x v="19"/>
    <x v="6"/>
    <x v="1"/>
    <x v="9"/>
    <x v="2"/>
    <x v="75"/>
    <s v="Periodo 2014-2021 (mensual)"/>
    <s v="Número Vehículos (unidades)"/>
    <s v="Ministerio de Transportes y Telecomunicaciones"/>
    <s v="Evolución del Parque Vehicular Escolar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9"/>
    <x v="0"/>
    <s v="#1774B9"/>
  </r>
  <r>
    <s v="0635"/>
    <n v="140"/>
    <s v="Economía"/>
    <s v="Economía"/>
    <n v="10"/>
    <x v="19"/>
    <x v="6"/>
    <x v="1"/>
    <x v="10"/>
    <x v="2"/>
    <x v="75"/>
    <s v="Periodo 2014-2021 (mensual)"/>
    <s v="Número Vehículos (unidades)"/>
    <s v="Ministerio de Transportes y Telecomunicaciones"/>
    <s v="Evolución del Parque Vehicular Escolar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0"/>
    <x v="1"/>
    <s v="#1774B9"/>
  </r>
  <r>
    <s v="0636"/>
    <n v="140"/>
    <s v="Economía"/>
    <s v="Economía"/>
    <n v="11"/>
    <x v="19"/>
    <x v="6"/>
    <x v="1"/>
    <x v="11"/>
    <x v="2"/>
    <x v="75"/>
    <s v="Periodo 2014-2021 (mensual)"/>
    <s v="Número Vehículos (unidades)"/>
    <s v="Ministerio de Transportes y Telecomunicaciones"/>
    <s v="Evolución del Parque Vehicular Escolar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1"/>
    <x v="2"/>
    <s v="#1774B9"/>
  </r>
  <r>
    <s v="0637"/>
    <n v="140"/>
    <s v="Economía"/>
    <s v="Economía"/>
    <n v="12"/>
    <x v="19"/>
    <x v="6"/>
    <x v="1"/>
    <x v="12"/>
    <x v="2"/>
    <x v="75"/>
    <s v="Periodo 2014-2021 (mensual)"/>
    <s v="Número Vehículos (unidades)"/>
    <s v="Ministerio de Transportes y Telecomunicaciones"/>
    <s v="Evolución del Parque Vehicular Escolar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2"/>
    <x v="3"/>
    <s v="#1774B9"/>
  </r>
  <r>
    <s v="0638"/>
    <n v="140"/>
    <s v="Economía"/>
    <s v="Economía"/>
    <n v="13"/>
    <x v="19"/>
    <x v="6"/>
    <x v="1"/>
    <x v="13"/>
    <x v="2"/>
    <x v="75"/>
    <s v="Periodo 2014-2021 (mensual)"/>
    <s v="Número Vehículos (unidades)"/>
    <s v="Ministerio de Transportes y Telecomunicaciones"/>
    <s v="Evolución del Parque Vehicular Escolar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3"/>
    <x v="3"/>
    <s v="#1774B9"/>
  </r>
  <r>
    <s v="0639"/>
    <n v="140"/>
    <s v="Economía"/>
    <s v="Economía"/>
    <n v="14"/>
    <x v="19"/>
    <x v="6"/>
    <x v="1"/>
    <x v="14"/>
    <x v="2"/>
    <x v="75"/>
    <s v="Periodo 2014-2021 (mensual)"/>
    <s v="Número Vehículos (unidades)"/>
    <s v="Ministerio de Transportes y Telecomunicaciones"/>
    <s v="Evolución del Parque Vehicular Escolar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4"/>
    <x v="3"/>
    <s v="#1774B9"/>
  </r>
  <r>
    <s v="0640"/>
    <n v="140"/>
    <s v="Economía"/>
    <s v="Economía"/>
    <n v="15"/>
    <x v="19"/>
    <x v="6"/>
    <x v="1"/>
    <x v="15"/>
    <x v="2"/>
    <x v="75"/>
    <s v="Periodo 2014-2021 (mensual)"/>
    <s v="Número Vehículos (unidades)"/>
    <s v="Ministerio de Transportes y Telecomunicaciones"/>
    <s v="Evolución del Parque Vehicular Escolar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5"/>
    <x v="3"/>
    <s v="#1774B9"/>
  </r>
  <r>
    <s v="0641"/>
    <n v="140"/>
    <s v="Economía"/>
    <s v="Economía"/>
    <n v="16"/>
    <x v="19"/>
    <x v="6"/>
    <x v="1"/>
    <x v="16"/>
    <x v="2"/>
    <x v="75"/>
    <s v="Periodo 2014-2021 (mensual)"/>
    <s v="Número Vehículos (unidades)"/>
    <s v="Ministerio de Transportes y Telecomunicaciones"/>
    <s v="Evolución del Parque Vehicular Escolar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6"/>
    <x v="3"/>
    <s v="#1774B9"/>
  </r>
  <r>
    <s v="0642"/>
    <n v="140"/>
    <s v="Economía"/>
    <s v="Economía"/>
    <n v="0"/>
    <x v="19"/>
    <x v="6"/>
    <x v="0"/>
    <x v="0"/>
    <x v="1"/>
    <x v="76"/>
    <s v="Periodo 2014-2021 (mensual)"/>
    <s v="Número Vehículos (unidades)"/>
    <s v="Ministerio de Transportes y Telecomunicaciones"/>
    <s v="Evolución del Parque Vehicular de Trole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5113"/>
    <x v="3"/>
    <s v="#1774B9"/>
  </r>
  <r>
    <s v="0643"/>
    <n v="140"/>
    <s v="Economía"/>
    <s v="Economía"/>
    <n v="0"/>
    <x v="20"/>
    <x v="6"/>
    <x v="0"/>
    <x v="0"/>
    <x v="1"/>
    <x v="77"/>
    <s v="Periodo 2014-2021 (mensual)"/>
    <s v="Número Vehículos (unidades)"/>
    <s v="Ministerio de Transportes y Telecomunicaciones"/>
    <s v="Evolución de la Pasada de vehículos por pórticos de autopistas urbana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6718"/>
    <x v="3"/>
    <s v="#1774B9"/>
  </r>
  <r>
    <s v="0644"/>
    <n v="140"/>
    <s v="Economía"/>
    <s v="Economía"/>
    <n v="0"/>
    <x v="20"/>
    <x v="6"/>
    <x v="0"/>
    <x v="0"/>
    <x v="0"/>
    <x v="78"/>
    <s v="Periodo 2014-2021 (mensual)"/>
    <s v="Número Vehículos (unidades)"/>
    <s v="Ministerio de Transportes y Telecomunicaciones"/>
    <s v="Evolución de la Pasada de vehículos por plazas de peajes y pórticos de autopistas interurbana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5836"/>
    <x v="3"/>
    <s v="#1774B9"/>
  </r>
  <r>
    <s v="0645"/>
    <n v="140"/>
    <s v="Economía"/>
    <s v="Economía"/>
    <n v="5"/>
    <x v="20"/>
    <x v="6"/>
    <x v="1"/>
    <x v="5"/>
    <x v="2"/>
    <x v="78"/>
    <s v="Periodo 2014-2021 (mensual)"/>
    <s v="Número Vehículos (unidades)"/>
    <s v="Ministerio de Transportes y Telecomunicaciones"/>
    <s v="Evolución de la Pasada de vehículos por plazas de peajes y pórticos de autopistas interurbana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5"/>
    <x v="3"/>
    <s v="#1774B9"/>
  </r>
  <r>
    <s v="0646"/>
    <n v="140"/>
    <s v="Economía"/>
    <s v="Economía"/>
    <n v="8"/>
    <x v="20"/>
    <x v="6"/>
    <x v="1"/>
    <x v="8"/>
    <x v="2"/>
    <x v="78"/>
    <s v="Periodo 2014-2021 (mensual)"/>
    <s v="Número Vehículos (unidades)"/>
    <s v="Ministerio de Transportes y Telecomunicaciones"/>
    <s v="Evolución de la Pasada de vehículos por plazas de peajes y pórticos de autopistas interurbana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8"/>
    <x v="3"/>
    <s v="#1774B9"/>
  </r>
  <r>
    <s v="0647"/>
    <n v="140"/>
    <s v="Economía"/>
    <s v="Economía"/>
    <n v="13"/>
    <x v="20"/>
    <x v="6"/>
    <x v="1"/>
    <x v="13"/>
    <x v="2"/>
    <x v="78"/>
    <s v="Periodo 2014-2021 (mensual)"/>
    <s v="Número Vehículos (unidades)"/>
    <s v="Ministerio de Transportes y Telecomunicaciones"/>
    <s v="Evolución de la Pasada de vehículos por plazas de peajes y pórticos de autopistas interurbana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13"/>
    <x v="3"/>
    <s v="#1774B9"/>
  </r>
  <r>
    <s v="0648"/>
    <n v="140"/>
    <s v="Economía"/>
    <s v="Economía"/>
    <n v="16"/>
    <x v="20"/>
    <x v="6"/>
    <x v="1"/>
    <x v="16"/>
    <x v="2"/>
    <x v="78"/>
    <s v="Periodo 2014-2021 (mensual)"/>
    <s v="Número Vehículos (unidades)"/>
    <s v="Ministerio de Transportes y Telecomunicaciones"/>
    <s v="Evolución de la Pasada de vehículos por plazas de peajes y pórticos de autopistas interurbana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16"/>
    <x v="3"/>
    <s v="#1774B9"/>
  </r>
  <r>
    <s v="0649"/>
    <n v="140"/>
    <s v="Economía"/>
    <s v="Economía"/>
    <n v="0"/>
    <x v="21"/>
    <x v="7"/>
    <x v="0"/>
    <x v="0"/>
    <x v="0"/>
    <x v="79"/>
    <s v="Periodo 2014-2021 (mensual)"/>
    <s v="toneladas (t)"/>
    <s v="Ministerio de Transportes y Telecomunicaciones"/>
    <s v="Evolución del Movimiento de Carga Portuaria  Embarcada al Exterio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07456"/>
    <x v="3"/>
    <s v="#1774B9"/>
  </r>
  <r>
    <s v="0650"/>
    <n v="140"/>
    <s v="Economía"/>
    <s v="Economía"/>
    <n v="1"/>
    <x v="21"/>
    <x v="7"/>
    <x v="1"/>
    <x v="1"/>
    <x v="2"/>
    <x v="79"/>
    <s v="Periodo 2014-2021 (mensual)"/>
    <s v="toneladas (t)"/>
    <s v="Ministerio de Transportes y Telecomunicaciones"/>
    <s v="Evolución del Movimiento de Carga Portuaria  Embarcada al Exterior desde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1"/>
    <x v="3"/>
    <s v="#1774B9"/>
  </r>
  <r>
    <s v="0651"/>
    <n v="140"/>
    <s v="Economía"/>
    <s v="Economía"/>
    <n v="5"/>
    <x v="21"/>
    <x v="7"/>
    <x v="1"/>
    <x v="5"/>
    <x v="2"/>
    <x v="79"/>
    <s v="Periodo 2014-2021 (mensual)"/>
    <s v="toneladas (t)"/>
    <s v="Ministerio de Transportes y Telecomunicaciones"/>
    <s v="Evolución del Movimiento de Carga Portuaria  Embarcada al Exterior desde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5"/>
    <x v="3"/>
    <s v="#1774B9"/>
  </r>
  <r>
    <s v="0652"/>
    <n v="140"/>
    <s v="Economía"/>
    <s v="Economía"/>
    <n v="8"/>
    <x v="21"/>
    <x v="7"/>
    <x v="1"/>
    <x v="8"/>
    <x v="2"/>
    <x v="79"/>
    <s v="Periodo 2014-2021 (mensual)"/>
    <s v="toneladas (t)"/>
    <s v="Ministerio de Transportes y Telecomunicaciones"/>
    <s v="Evolución del Movimiento de Carga Portuaria  Embarcada al Exterior desde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8"/>
    <x v="3"/>
    <s v="#1774B9"/>
  </r>
  <r>
    <s v="0653"/>
    <n v="140"/>
    <s v="Economía"/>
    <s v="Economía"/>
    <n v="0"/>
    <x v="21"/>
    <x v="7"/>
    <x v="0"/>
    <x v="0"/>
    <x v="0"/>
    <x v="80"/>
    <s v="Periodo 2014-2021 (mensual)"/>
    <s v="toneladas (t)"/>
    <s v="Ministerio de Transportes y Telecomunicaciones"/>
    <s v="Evolución del Movimiento de Carga Portuaria Desembarcada desde el Exterio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09196"/>
    <x v="3"/>
    <s v="#1774B9"/>
  </r>
  <r>
    <s v="0654"/>
    <n v="140"/>
    <s v="Economía"/>
    <s v="Economía"/>
    <n v="1"/>
    <x v="21"/>
    <x v="7"/>
    <x v="1"/>
    <x v="1"/>
    <x v="2"/>
    <x v="80"/>
    <s v="Periodo 2014-2021 (mensual)"/>
    <s v="toneladas (t)"/>
    <s v="Ministerio de Transportes y Telecomunicaciones"/>
    <s v="Evolución del Movimiento de Carga Portuaria Desembarcada desde el Exterior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1"/>
    <x v="3"/>
    <s v="#1774B9"/>
  </r>
  <r>
    <s v="0655"/>
    <n v="140"/>
    <s v="Economía"/>
    <s v="Economía"/>
    <n v="5"/>
    <x v="21"/>
    <x v="7"/>
    <x v="1"/>
    <x v="5"/>
    <x v="2"/>
    <x v="80"/>
    <s v="Periodo 2014-2021 (mensual)"/>
    <s v="toneladas (t)"/>
    <s v="Ministerio de Transportes y Telecomunicaciones"/>
    <s v="Evolución del Movimiento de Carga Portuaria Desembarcada desde el Exterior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5"/>
    <x v="3"/>
    <s v="#1774B9"/>
  </r>
  <r>
    <s v="0656"/>
    <n v="140"/>
    <s v="Economía"/>
    <s v="Economía"/>
    <n v="8"/>
    <x v="21"/>
    <x v="7"/>
    <x v="1"/>
    <x v="8"/>
    <x v="2"/>
    <x v="80"/>
    <s v="Periodo 2014-2021 (mensual)"/>
    <s v="toneladas (t)"/>
    <s v="Ministerio de Transportes y Telecomunicaciones"/>
    <s v="Evolución del Movimiento de Carga Portuaria Desembarcada desde el Exterior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8"/>
    <x v="3"/>
    <s v="#1774B9"/>
  </r>
  <r>
    <s v="0657"/>
    <n v="140"/>
    <s v="Economía"/>
    <s v="Economía"/>
    <n v="0"/>
    <x v="21"/>
    <x v="7"/>
    <x v="0"/>
    <x v="0"/>
    <x v="0"/>
    <x v="81"/>
    <s v="Periodo 2014-2021 (mensual)"/>
    <s v="toneladas (t)"/>
    <s v="Ministerio de Transportes y Telecomunicaciones"/>
    <s v="Evolución del Movimiento de Carga Portuaria Cabotaje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0690"/>
    <x v="3"/>
    <s v="#1774B9"/>
  </r>
  <r>
    <s v="0658"/>
    <n v="140"/>
    <s v="Economía"/>
    <s v="Economía"/>
    <n v="1"/>
    <x v="21"/>
    <x v="7"/>
    <x v="1"/>
    <x v="1"/>
    <x v="2"/>
    <x v="81"/>
    <s v="Periodo 2014-2021 (mensual)"/>
    <s v="toneladas (t)"/>
    <s v="Ministerio de Transportes y Telecomunicaciones"/>
    <s v="Evolución del Movimiento de Carga Portuaria Cabotaje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1"/>
    <x v="3"/>
    <s v="#1774B9"/>
  </r>
  <r>
    <s v="0659"/>
    <n v="140"/>
    <s v="Economía"/>
    <s v="Economía"/>
    <n v="5"/>
    <x v="21"/>
    <x v="7"/>
    <x v="1"/>
    <x v="5"/>
    <x v="2"/>
    <x v="81"/>
    <s v="Periodo 2014-2021 (mensual)"/>
    <s v="toneladas (t)"/>
    <s v="Ministerio de Transportes y Telecomunicaciones"/>
    <s v="Evolución del Movimiento de Carga Portuaria Cabotaje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5"/>
    <x v="3"/>
    <s v="#1774B9"/>
  </r>
  <r>
    <s v="0660"/>
    <n v="140"/>
    <s v="Economía"/>
    <s v="Economía"/>
    <n v="8"/>
    <x v="21"/>
    <x v="7"/>
    <x v="1"/>
    <x v="8"/>
    <x v="2"/>
    <x v="81"/>
    <s v="Periodo 2014-2021 (mensual)"/>
    <s v="toneladas (t)"/>
    <s v="Ministerio de Transportes y Telecomunicaciones"/>
    <s v="Evolución del Movimiento de Carga Portuaria Cabotaje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8"/>
    <x v="3"/>
    <s v="#1774B9"/>
  </r>
  <r>
    <s v="0661"/>
    <n v="140"/>
    <s v="Economía"/>
    <s v="Economía"/>
    <n v="0"/>
    <x v="21"/>
    <x v="7"/>
    <x v="0"/>
    <x v="0"/>
    <x v="0"/>
    <x v="82"/>
    <s v="Periodo 2014-2021 (mensual)"/>
    <s v="toneladas (t)"/>
    <s v="Ministerio de Transportes y Telecomunicaciones"/>
    <s v="Evolución del Movimiento de Carga Portuaria Re-estibas y Transbordo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1597"/>
    <x v="3"/>
    <s v="#1774B9"/>
  </r>
  <r>
    <s v="0662"/>
    <n v="140"/>
    <s v="Economía"/>
    <s v="Economía"/>
    <n v="1"/>
    <x v="21"/>
    <x v="7"/>
    <x v="1"/>
    <x v="1"/>
    <x v="2"/>
    <x v="82"/>
    <s v="Periodo 2014-2021 (mensual)"/>
    <s v="toneladas (t)"/>
    <s v="Ministerio de Transportes y Telecomunicaciones"/>
    <s v="Evolución del Movimiento de Carga Portuaria Re-estibas y Transbordo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1"/>
    <x v="3"/>
    <s v="#1774B9"/>
  </r>
  <r>
    <s v="0663"/>
    <n v="140"/>
    <s v="Economía"/>
    <s v="Economía"/>
    <n v="5"/>
    <x v="21"/>
    <x v="7"/>
    <x v="1"/>
    <x v="5"/>
    <x v="2"/>
    <x v="82"/>
    <s v="Periodo 2014-2021 (mensual)"/>
    <s v="toneladas (t)"/>
    <s v="Ministerio de Transportes y Telecomunicaciones"/>
    <s v="Evolución del Movimiento de Carga Portuaria Re-estibas y Transbordo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5"/>
    <x v="3"/>
    <s v="#1774B9"/>
  </r>
  <r>
    <s v="0664"/>
    <n v="140"/>
    <s v="Economía"/>
    <s v="Economía"/>
    <n v="8"/>
    <x v="21"/>
    <x v="7"/>
    <x v="1"/>
    <x v="8"/>
    <x v="2"/>
    <x v="82"/>
    <s v="Periodo 2014-2021 (mensual)"/>
    <s v="toneladas (t)"/>
    <s v="Ministerio de Transportes y Telecomunicaciones"/>
    <s v="Evolución del Movimiento de Carga Portuaria Re-estibas y Transbordo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8"/>
    <x v="3"/>
    <s v="#1774B9"/>
  </r>
  <r>
    <s v="0665"/>
    <n v="140"/>
    <s v="Economía"/>
    <s v="Economía"/>
    <n v="0"/>
    <x v="21"/>
    <x v="7"/>
    <x v="0"/>
    <x v="0"/>
    <x v="0"/>
    <x v="83"/>
    <s v="Periodo 2014-2021 (mensual)"/>
    <s v="Número Contenedores (unidades)"/>
    <s v="Ministerio de Transportes y Telecomunicaciones"/>
    <s v="Evolución del Número de contenedores de 20 pies manipulados en puer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s v="https://analytics.zoho.com/open-view/2395394000008312317"/>
    <x v="3"/>
    <s v="#1774B9"/>
  </r>
  <r>
    <s v="0666"/>
    <n v="140"/>
    <s v="Economía"/>
    <s v="Economía"/>
    <n v="5"/>
    <x v="21"/>
    <x v="7"/>
    <x v="1"/>
    <x v="5"/>
    <x v="2"/>
    <x v="83"/>
    <s v="Periodo 2014-2021 (mensual)"/>
    <s v="Número Contenedores (unidades)"/>
    <s v="Ministerio de Transportes y Telecomunicaciones"/>
    <s v="Evolución del Número de contenedores de 20 pies manipulados en puerto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s v="https://analytics.zoho.com/open-view/2395394000008312924?ZOHO_CRITERIA=%22Consolidado_Estadisticas_Regionales_New%22.%22C%C3%B3digo%20regi%C3%B3n%22%3D5"/>
    <x v="3"/>
    <s v="#1774B9"/>
  </r>
  <r>
    <s v="0667"/>
    <n v="140"/>
    <s v="Economía"/>
    <s v="Economía"/>
    <n v="8"/>
    <x v="21"/>
    <x v="7"/>
    <x v="1"/>
    <x v="8"/>
    <x v="2"/>
    <x v="83"/>
    <s v="Periodo 2014-2021 (mensual)"/>
    <s v="Número Contenedores (unidades)"/>
    <s v="Ministerio de Transportes y Telecomunicaciones"/>
    <s v="Evolución del Número de contenedores de 20 pies manipulados en puerto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s v="https://analytics.zoho.com/open-view/2395394000008312924?ZOHO_CRITERIA=%22Consolidado_Estadisticas_Regionales_New%22.%22C%C3%B3digo%20regi%C3%B3n%22%3D8"/>
    <x v="3"/>
    <s v="#1774B9"/>
  </r>
  <r>
    <s v="0668"/>
    <n v="140"/>
    <s v="Economía"/>
    <s v="Economía"/>
    <n v="0"/>
    <x v="21"/>
    <x v="7"/>
    <x v="0"/>
    <x v="0"/>
    <x v="0"/>
    <x v="84"/>
    <s v="Periodo 2014-2021 (mensual)"/>
    <s v="Número Contenedores (unidades)"/>
    <s v="Ministerio de Transportes y Telecomunicaciones"/>
    <s v="Evolución del Número de contenedores de 40 pies manipulados en puer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s v="https://analytics.zoho.com/open-view/2395394000008313276"/>
    <x v="3"/>
    <s v="#1774B9"/>
  </r>
  <r>
    <s v="0669"/>
    <n v="140"/>
    <s v="Economía"/>
    <s v="Economía"/>
    <n v="5"/>
    <x v="21"/>
    <x v="7"/>
    <x v="1"/>
    <x v="5"/>
    <x v="2"/>
    <x v="84"/>
    <s v="Periodo 2014-2021 (mensual)"/>
    <s v="Número Contenedores (unidades)"/>
    <s v="Ministerio de Transportes y Telecomunicaciones"/>
    <s v="Evolución del Número de contenedores de 40 pies manipulados en puerto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s v="https://analytics.zoho.com/open-view/2395394000008313817?ZOHO_CRITERIA=%22Consolidado_Estadisticas_Regionales_New%22.%22C%C3%B3digo%20regi%C3%B3n%22%3D5"/>
    <x v="3"/>
    <s v="#1774B9"/>
  </r>
  <r>
    <s v="0670"/>
    <n v="140"/>
    <s v="Economía"/>
    <s v="Economía"/>
    <n v="8"/>
    <x v="21"/>
    <x v="7"/>
    <x v="1"/>
    <x v="8"/>
    <x v="2"/>
    <x v="84"/>
    <s v="Periodo 2014-2021 (mensual)"/>
    <s v="Número Contenedores (unidades)"/>
    <s v="Ministerio de Transportes y Telecomunicaciones"/>
    <s v="Evolución del Número de contenedores de 40 pies manipulados en puerto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s v="https://analytics.zoho.com/open-view/2395394000008313817?ZOHO_CRITERIA=%22Consolidado_Estadisticas_Regionales_New%22.%22C%C3%B3digo%20regi%C3%B3n%22%3D8"/>
    <x v="3"/>
    <s v="#1774B9"/>
  </r>
  <r>
    <s v="0671"/>
    <n v="140"/>
    <s v="Economía"/>
    <s v="Economía"/>
    <n v="0"/>
    <x v="21"/>
    <x v="7"/>
    <x v="0"/>
    <x v="0"/>
    <x v="0"/>
    <x v="85"/>
    <s v="Periodo 2014-2021 (mensual)"/>
    <s v="toneladas (t)"/>
    <s v="Ministerio de Transportes y Telecomunicaciones"/>
    <s v="Evolución del Movimiento de Carga Portuaria en Tránsi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0131"/>
    <x v="3"/>
    <s v="#1774B9"/>
  </r>
  <r>
    <s v="0672"/>
    <n v="140"/>
    <s v="Economía"/>
    <s v="Economía"/>
    <n v="0"/>
    <x v="22"/>
    <x v="8"/>
    <x v="0"/>
    <x v="0"/>
    <x v="0"/>
    <x v="86"/>
    <s v="Periodo 2014-2021 (mensual)"/>
    <s v="toneladas (t)"/>
    <s v="Servicio Agrícola Ganadero (SAG)"/>
    <s v="Evolución de la Producción Uva de Mesa a Escala Nacional"/>
    <s v="Se muestra la variación mensual del número de viviendas autorizadas para construcción de obras nuevas y ampliaciones a escala nacional -Chile- durante el Periodo 2014-2021 (mensual) de acuerdo a datos recopilados por el Servicio Agrícola Ganadero (SAG)- toneladas (t)"/>
    <s v="Gráfico Evolución"/>
    <m/>
    <s v="https://analytics.zoho.com/open-view/2395394000008314730"/>
    <x v="3"/>
    <s v="#1774B9"/>
  </r>
  <r>
    <s v="0673"/>
    <n v="140"/>
    <s v="Economía"/>
    <s v="Economía"/>
    <n v="0"/>
    <x v="22"/>
    <x v="8"/>
    <x v="0"/>
    <x v="0"/>
    <x v="0"/>
    <x v="87"/>
    <s v="Periodo 2014-2021 (mensual)"/>
    <s v="toneladas (t)"/>
    <s v="Instituto Nacional de Estadísticas (INE)"/>
    <s v="Evolución de la Producción Uva Vinífe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315290"/>
    <x v="3"/>
    <s v="#1774B9"/>
  </r>
  <r>
    <s v="0674"/>
    <n v="140"/>
    <s v="Economía"/>
    <s v="Economía"/>
    <n v="0"/>
    <x v="22"/>
    <x v="8"/>
    <x v="0"/>
    <x v="0"/>
    <x v="0"/>
    <x v="88"/>
    <s v="Periodo 2014-2021 (mensual)"/>
    <s v="toneladas (t)"/>
    <s v="Instituto Nacional de Estadísticas (INE)"/>
    <s v="Evolución de la Producción Uva Pisque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315653"/>
    <x v="3"/>
    <s v="#1774B9"/>
  </r>
  <r>
    <s v="0675"/>
    <n v="140"/>
    <s v="Economía"/>
    <s v="Economía"/>
    <n v="0"/>
    <x v="23"/>
    <x v="8"/>
    <x v="0"/>
    <x v="0"/>
    <x v="0"/>
    <x v="89"/>
    <s v="Periodo 2014-2021 (mensual)"/>
    <s v="litros (l)"/>
    <s v="Instituto Nacional de Estadísticas (INE)"/>
    <s v="Evolución de la Leche Recepcionad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s v="https://analytics.zoho.com/open-view/2395394000008316903"/>
    <x v="3"/>
    <s v="#1774B9"/>
  </r>
  <r>
    <s v="0676"/>
    <n v="140"/>
    <s v="Economía"/>
    <s v="Economía"/>
    <n v="0"/>
    <x v="23"/>
    <x v="8"/>
    <x v="0"/>
    <x v="0"/>
    <x v="0"/>
    <x v="90"/>
    <s v="Periodo 2014-2021 (mensual)"/>
    <s v="litros (l)"/>
    <s v="Oficina de Estudios y Políticas Agrarias (ODEPA)"/>
    <s v="Evolución de la Leche Recepcionada Láctea Mayor a Escala Nacional"/>
    <s v="Se muestra la variación mensual del número de viviendas autorizadas para construcción de obras nuevas y ampliaciones a escala nacional -Chile- durante el Periodo 2014-2021 (mensual) de acuerdo a datos recopilados por el Oficina de Estudios y Políticas Agrarias (ODEPA)- litros (l)"/>
    <s v="Gráfico Evolución"/>
    <m/>
    <s v="https://analytics.zoho.com/open-view/2395394000008317265"/>
    <x v="3"/>
    <s v="#1774B9"/>
  </r>
  <r>
    <s v="0677"/>
    <n v="140"/>
    <s v="Economía"/>
    <s v="Economía"/>
    <n v="0"/>
    <x v="23"/>
    <x v="8"/>
    <x v="0"/>
    <x v="0"/>
    <x v="0"/>
    <x v="91"/>
    <s v="Periodo 2014-2021 (mensual)"/>
    <s v="litros (l)"/>
    <s v="Instituto Nacional de Estadísticas (INE)"/>
    <s v="Evolución de la Leche Recepcionada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s v="https://analytics.zoho.com/open-view/2395394000008317627"/>
    <x v="3"/>
    <s v="#1774B9"/>
  </r>
  <r>
    <s v="0678"/>
    <n v="140"/>
    <s v="Economía"/>
    <s v="Economía"/>
    <n v="0"/>
    <x v="24"/>
    <x v="8"/>
    <x v="0"/>
    <x v="0"/>
    <x v="0"/>
    <x v="92"/>
    <s v="Periodo 2014-2021 (mensual)"/>
    <s v="metros cúbicos (m3)"/>
    <s v="Instituto Nacional de Estadísticas (INE)"/>
    <s v="Evolución de la Cosecha de Trozas Aserrables y Pulpa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tros cúbicos (m3)"/>
    <s v="Gráfico Evolución"/>
    <m/>
    <s v="https://analytics.zoho.com/open-view/2395394000008316015"/>
    <x v="3"/>
    <s v="#1774B9"/>
  </r>
  <r>
    <s v="0679"/>
    <n v="140"/>
    <s v="Economía"/>
    <s v="Economía"/>
    <n v="6"/>
    <x v="24"/>
    <x v="8"/>
    <x v="1"/>
    <x v="6"/>
    <x v="2"/>
    <x v="92"/>
    <s v="Periodo 2014-2021 (mensual)"/>
    <s v="metros cúbicos (m3)"/>
    <s v="Instituto Nacional de Estadísticas (INE)"/>
    <s v="Evolución de la Cosecha de Trozas Aserrables y Pulpa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6"/>
    <x v="3"/>
    <s v="#1774B9"/>
  </r>
  <r>
    <s v="0680"/>
    <n v="140"/>
    <s v="Economía"/>
    <s v="Economía"/>
    <n v="7"/>
    <x v="24"/>
    <x v="8"/>
    <x v="1"/>
    <x v="17"/>
    <x v="2"/>
    <x v="92"/>
    <s v="Periodo 2014-2021 (mensual)"/>
    <s v="metros cúbicos (m3)"/>
    <s v="Instituto Nacional de Estadísticas (INE)"/>
    <s v="Evolución de la Cosecha de Trozas Aserrables y Pulpables en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7"/>
    <x v="3"/>
    <s v="#1774B9"/>
  </r>
  <r>
    <s v="0681"/>
    <n v="140"/>
    <s v="Economía"/>
    <s v="Economía"/>
    <n v="8"/>
    <x v="24"/>
    <x v="8"/>
    <x v="1"/>
    <x v="8"/>
    <x v="2"/>
    <x v="92"/>
    <s v="Periodo 2014-2021 (mensual)"/>
    <s v="metros cúbicos (m3)"/>
    <s v="Instituto Nacional de Estadísticas (INE)"/>
    <s v="Evolución de la Cosecha de Trozas Aserrables y Pulpa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8"/>
    <x v="3"/>
    <s v="#1774B9"/>
  </r>
  <r>
    <s v="0682"/>
    <n v="140"/>
    <s v="Economía"/>
    <s v="Economía"/>
    <n v="9"/>
    <x v="24"/>
    <x v="8"/>
    <x v="1"/>
    <x v="9"/>
    <x v="2"/>
    <x v="92"/>
    <s v="Periodo 2014-2021 (mensual)"/>
    <s v="metros cúbicos (m3)"/>
    <s v="Instituto Nacional de Estadísticas (INE)"/>
    <s v="Evolución de la Cosecha de Trozas Aserrables y Pulpa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9"/>
    <x v="3"/>
    <s v="#1774B9"/>
  </r>
  <r>
    <s v="0683"/>
    <n v="140"/>
    <s v="Economía"/>
    <s v="Economía"/>
    <n v="14"/>
    <x v="24"/>
    <x v="8"/>
    <x v="1"/>
    <x v="14"/>
    <x v="2"/>
    <x v="92"/>
    <s v="Periodo 2014-2021 (mensual)"/>
    <s v="metros cúbicos (m3)"/>
    <s v="Instituto Nacional de Estadísticas (INE)"/>
    <s v="Evolución de la Cosecha de Trozas Aserrables y Pulpa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14"/>
    <x v="3"/>
    <s v="#1774B9"/>
  </r>
  <r>
    <s v="0684"/>
    <n v="140"/>
    <s v="Economía"/>
    <s v="Economía"/>
    <n v="0"/>
    <x v="25"/>
    <x v="9"/>
    <x v="0"/>
    <x v="0"/>
    <x v="1"/>
    <x v="93"/>
    <s v="Periodo 2014-2021 (mensual)"/>
    <s v="toneladas (t)"/>
    <s v="Servicio Nacional de Pesca (SERNAPESCA)"/>
    <s v="Evolución del Desembarque Artesan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607"/>
    <x v="3"/>
    <s v="#1774B9"/>
  </r>
  <r>
    <s v="0685"/>
    <n v="140"/>
    <s v="Economía"/>
    <s v="Economía"/>
    <n v="0"/>
    <x v="25"/>
    <x v="9"/>
    <x v="0"/>
    <x v="0"/>
    <x v="1"/>
    <x v="94"/>
    <s v="Periodo 2014-2021 (mensual)"/>
    <s v="toneladas (t)"/>
    <s v="Servicio Nacional de Pesca (SERNAPESCA)"/>
    <s v="Evolución del Desembarque Artesanal de Cochayuy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4291"/>
    <x v="3"/>
    <s v="#1774B9"/>
  </r>
  <r>
    <s v="0686"/>
    <n v="140"/>
    <s v="Economía"/>
    <s v="Economía"/>
    <n v="0"/>
    <x v="25"/>
    <x v="9"/>
    <x v="0"/>
    <x v="0"/>
    <x v="1"/>
    <x v="95"/>
    <s v="Periodo 2014-2021 (mensual)"/>
    <s v="toneladas (t)"/>
    <s v="Servicio Nacional de Pesca (SERNAPESCA)"/>
    <s v="Evolución del Desembarque Artesanal de Huir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4656"/>
    <x v="3"/>
    <s v="#1774B9"/>
  </r>
  <r>
    <s v="0687"/>
    <n v="140"/>
    <s v="Economía"/>
    <s v="Economía"/>
    <n v="0"/>
    <x v="25"/>
    <x v="9"/>
    <x v="0"/>
    <x v="0"/>
    <x v="1"/>
    <x v="96"/>
    <s v="Periodo 2014-2021 (mensual)"/>
    <s v="toneladas (t)"/>
    <s v="Servicio Nacional de Pesca (SERNAPESCA)"/>
    <s v="Evolución del Desembarque Artesanal de Luga Negra o Cresp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021"/>
    <x v="3"/>
    <s v="#1774B9"/>
  </r>
  <r>
    <s v="0688"/>
    <n v="140"/>
    <s v="Economía"/>
    <s v="Economía"/>
    <n v="0"/>
    <x v="25"/>
    <x v="9"/>
    <x v="0"/>
    <x v="0"/>
    <x v="1"/>
    <x v="97"/>
    <s v="Periodo 2014-2021 (mensual)"/>
    <s v="toneladas (t)"/>
    <s v="Servicio Nacional de Pesca (SERNAPESCA)"/>
    <s v="Evolución del Desembarque Artesanal de Luga-Roj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386"/>
    <x v="3"/>
    <s v="#1774B9"/>
  </r>
  <r>
    <s v="0689"/>
    <n v="140"/>
    <s v="Economía"/>
    <s v="Economía"/>
    <n v="0"/>
    <x v="25"/>
    <x v="9"/>
    <x v="0"/>
    <x v="0"/>
    <x v="1"/>
    <x v="98"/>
    <s v="Periodo 2014-2021 (mensual)"/>
    <s v="toneladas (t)"/>
    <s v="Servicio Nacional de Pesca (SERNAPESCA)"/>
    <s v="Evolución del Desembarque Artesanal de Pelill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751"/>
    <x v="3"/>
    <s v="#1774B9"/>
  </r>
  <r>
    <s v="0690"/>
    <n v="140"/>
    <s v="Economía"/>
    <s v="Economía"/>
    <n v="0"/>
    <x v="25"/>
    <x v="9"/>
    <x v="0"/>
    <x v="0"/>
    <x v="1"/>
    <x v="99"/>
    <s v="Periodo 2014-2021 (mensual)"/>
    <s v="toneladas (t)"/>
    <s v="Servicio Nacional de Pesca (SERNAPESCA)"/>
    <s v="Evolución del Desembarque Artesanal de Anchov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116"/>
    <x v="3"/>
    <s v="#1774B9"/>
  </r>
  <r>
    <s v="0691"/>
    <n v="140"/>
    <s v="Economía"/>
    <s v="Economía"/>
    <n v="0"/>
    <x v="25"/>
    <x v="9"/>
    <x v="0"/>
    <x v="0"/>
    <x v="1"/>
    <x v="100"/>
    <s v="Periodo 2014-2021 (mensual)"/>
    <s v="toneladas (t)"/>
    <s v="Servicio Nacional de Pesca (SERNAPESCA)"/>
    <s v="Evolución del Desembarque Artesanal de Bacaladillo o Mot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481"/>
    <x v="3"/>
    <s v="#1774B9"/>
  </r>
  <r>
    <s v="0692"/>
    <n v="140"/>
    <s v="Economía"/>
    <s v="Economía"/>
    <n v="0"/>
    <x v="25"/>
    <x v="9"/>
    <x v="0"/>
    <x v="0"/>
    <x v="1"/>
    <x v="101"/>
    <s v="Periodo 2014-2021 (mensual)"/>
    <s v="toneladas (t)"/>
    <s v="Servicio Nacional de Pesca (SERNAPESCA)"/>
    <s v="Evolución del Desembarque Artesanal de Jure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846"/>
    <x v="3"/>
    <s v="#1774B9"/>
  </r>
  <r>
    <s v="0693"/>
    <n v="140"/>
    <s v="Economía"/>
    <s v="Economía"/>
    <n v="0"/>
    <x v="25"/>
    <x v="9"/>
    <x v="0"/>
    <x v="0"/>
    <x v="1"/>
    <x v="102"/>
    <s v="Periodo 2014-2021 (mensual)"/>
    <s v="toneladas (t)"/>
    <s v="Servicio Nacional de Pesca (SERNAPESCA)"/>
    <s v="Evolución del Desembarque Artesanal de Machuelo o Tritr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211"/>
    <x v="3"/>
    <s v="#1774B9"/>
  </r>
  <r>
    <s v="0694"/>
    <n v="140"/>
    <s v="Economía"/>
    <s v="Economía"/>
    <n v="0"/>
    <x v="25"/>
    <x v="9"/>
    <x v="0"/>
    <x v="0"/>
    <x v="1"/>
    <x v="103"/>
    <s v="Periodo 2014-2021 (mensual)"/>
    <s v="toneladas (t)"/>
    <s v="Servicio Nacional de Pesca (SERNAPESCA)"/>
    <s v="Evolución del Desembarque Artesanal de Merluza del Sur o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576"/>
    <x v="3"/>
    <s v="#1774B9"/>
  </r>
  <r>
    <s v="0695"/>
    <n v="140"/>
    <s v="Economía"/>
    <s v="Economía"/>
    <n v="0"/>
    <x v="25"/>
    <x v="9"/>
    <x v="0"/>
    <x v="0"/>
    <x v="1"/>
    <x v="104"/>
    <s v="Periodo 2014-2021 (mensual)"/>
    <s v="toneladas (t)"/>
    <s v="Servicio Nacional de Pesca (SERNAPESCA)"/>
    <s v="Evolución del Desembarque Artesanal de Pampan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941"/>
    <x v="3"/>
    <s v="#1774B9"/>
  </r>
  <r>
    <s v="0696"/>
    <n v="140"/>
    <s v="Economía"/>
    <s v="Economía"/>
    <n v="0"/>
    <x v="25"/>
    <x v="9"/>
    <x v="0"/>
    <x v="0"/>
    <x v="1"/>
    <x v="105"/>
    <s v="Periodo 2014-2021 (mensual)"/>
    <s v="toneladas (t)"/>
    <s v="Servicio Nacional de Pesca (SERNAPESCA)"/>
    <s v="Evolución del Desembarque Artesanal de Rein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8306"/>
    <x v="3"/>
    <s v="#1774B9"/>
  </r>
  <r>
    <s v="0697"/>
    <n v="140"/>
    <s v="Economía"/>
    <s v="Economía"/>
    <n v="0"/>
    <x v="25"/>
    <x v="9"/>
    <x v="0"/>
    <x v="0"/>
    <x v="1"/>
    <x v="106"/>
    <s v="Periodo 2014-2021 (mensual)"/>
    <s v="toneladas (t)"/>
    <s v="Servicio Nacional de Pesca (SERNAPESCA)"/>
    <s v="Evolución del Desembarque Artesanal de Sardina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8671"/>
    <x v="3"/>
    <s v="#1774B9"/>
  </r>
  <r>
    <s v="0698"/>
    <n v="140"/>
    <s v="Economía"/>
    <s v="Economía"/>
    <n v="0"/>
    <x v="25"/>
    <x v="9"/>
    <x v="0"/>
    <x v="0"/>
    <x v="1"/>
    <x v="107"/>
    <s v="Periodo 2014-2021 (mensual)"/>
    <s v="toneladas (t)"/>
    <s v="Servicio Nacional de Pesca (SERNAPESCA)"/>
    <s v="Evolución del Desembarque Artesanal de Sardin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036"/>
    <x v="3"/>
    <s v="#1774B9"/>
  </r>
  <r>
    <s v="0699"/>
    <n v="140"/>
    <s v="Economía"/>
    <s v="Economía"/>
    <n v="0"/>
    <x v="25"/>
    <x v="9"/>
    <x v="0"/>
    <x v="0"/>
    <x v="1"/>
    <x v="108"/>
    <s v="Periodo 2014-2021 (mensual)"/>
    <s v="toneladas (t)"/>
    <s v="Servicio Nacional de Pesca (SERNAPESCA)"/>
    <s v="Evolución del Desembarque Artesanal de Sierr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401"/>
    <x v="3"/>
    <s v="#1774B9"/>
  </r>
  <r>
    <s v="0700"/>
    <n v="140"/>
    <s v="Economía"/>
    <s v="Economía"/>
    <n v="0"/>
    <x v="25"/>
    <x v="9"/>
    <x v="0"/>
    <x v="0"/>
    <x v="1"/>
    <x v="109"/>
    <s v="Periodo 2014-2021 (mensual)"/>
    <s v="toneladas (t)"/>
    <s v="Servicio Nacional de Pesca (SERNAPESCA)"/>
    <s v="Evolución del Desembarque Artesanal de Almej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766"/>
    <x v="3"/>
    <s v="#1774B9"/>
  </r>
  <r>
    <s v="0701"/>
    <n v="140"/>
    <s v="Economía"/>
    <s v="Economía"/>
    <n v="0"/>
    <x v="25"/>
    <x v="9"/>
    <x v="0"/>
    <x v="0"/>
    <x v="1"/>
    <x v="110"/>
    <s v="Periodo 2014-2021 (mensual)"/>
    <s v="toneladas (t)"/>
    <s v="Servicio Nacional de Pesca (SERNAPESCA)"/>
    <s v="Evolución del Desembarque Artesanal de Cholg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131"/>
    <x v="3"/>
    <s v="#1774B9"/>
  </r>
  <r>
    <s v="0702"/>
    <n v="140"/>
    <s v="Economía"/>
    <s v="Economía"/>
    <n v="0"/>
    <x v="25"/>
    <x v="9"/>
    <x v="0"/>
    <x v="0"/>
    <x v="1"/>
    <x v="111"/>
    <s v="Periodo 2014-2021 (mensual)"/>
    <s v="toneladas (t)"/>
    <s v="Servicio Nacional de Pesca (SERNAPESCA)"/>
    <s v="Evolución del Desembarque Artesanal de Chor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496"/>
    <x v="3"/>
    <s v="#1774B9"/>
  </r>
  <r>
    <s v="0703"/>
    <n v="140"/>
    <s v="Economía"/>
    <s v="Economía"/>
    <n v="0"/>
    <x v="25"/>
    <x v="9"/>
    <x v="0"/>
    <x v="0"/>
    <x v="1"/>
    <x v="112"/>
    <s v="Periodo 2014-2021 (mensual)"/>
    <s v="toneladas (t)"/>
    <s v="Servicio Nacional de Pesca (SERNAPESCA)"/>
    <s v="Evolución del Desembarque Artesanal de Chor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862"/>
    <x v="3"/>
    <s v="#1774B9"/>
  </r>
  <r>
    <s v="0704"/>
    <n v="140"/>
    <s v="Economía"/>
    <s v="Economía"/>
    <n v="0"/>
    <x v="25"/>
    <x v="9"/>
    <x v="0"/>
    <x v="0"/>
    <x v="1"/>
    <x v="113"/>
    <s v="Periodo 2014-2021 (mensual)"/>
    <s v="toneladas (t)"/>
    <s v="Servicio Nacional de Pesca (SERNAPESCA)"/>
    <s v="Evolución del Desembarque Artesanal de Jibia o Calamar Roj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227"/>
    <x v="3"/>
    <s v="#1774B9"/>
  </r>
  <r>
    <s v="0705"/>
    <n v="140"/>
    <s v="Economía"/>
    <s v="Economía"/>
    <n v="0"/>
    <x v="25"/>
    <x v="9"/>
    <x v="0"/>
    <x v="0"/>
    <x v="1"/>
    <x v="114"/>
    <s v="Periodo 2014-2021 (mensual)"/>
    <s v="toneladas (t)"/>
    <s v="Servicio Nacional de Pesca (SERNAPESCA)"/>
    <s v="Evolución del Desembarque Artesanal de Juliana o Tawer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592"/>
    <x v="3"/>
    <s v="#1774B9"/>
  </r>
  <r>
    <s v="0706"/>
    <n v="140"/>
    <s v="Economía"/>
    <s v="Economía"/>
    <n v="0"/>
    <x v="25"/>
    <x v="9"/>
    <x v="0"/>
    <x v="0"/>
    <x v="1"/>
    <x v="115"/>
    <s v="Periodo 2014-2021 (mensual)"/>
    <s v="toneladas (t)"/>
    <s v="Servicio Nacional de Pesca (SERNAPESCA)"/>
    <s v="Evolución del Desembarque Artesanal de Centol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957"/>
    <x v="3"/>
    <s v="#1774B9"/>
  </r>
  <r>
    <s v="0707"/>
    <n v="140"/>
    <s v="Economía"/>
    <s v="Economía"/>
    <n v="0"/>
    <x v="25"/>
    <x v="9"/>
    <x v="0"/>
    <x v="0"/>
    <x v="1"/>
    <x v="116"/>
    <s v="Periodo 2014-2021 (mensual)"/>
    <s v="toneladas (t)"/>
    <s v="Servicio Nacional de Pesca (SERNAPESCA)"/>
    <s v="Evolución del Desembarque Artesanal de Centolló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2322"/>
    <x v="3"/>
    <s v="#1774B9"/>
  </r>
  <r>
    <s v="0708"/>
    <n v="140"/>
    <s v="Economía"/>
    <s v="Economía"/>
    <n v="0"/>
    <x v="25"/>
    <x v="9"/>
    <x v="0"/>
    <x v="0"/>
    <x v="1"/>
    <x v="117"/>
    <s v="Periodo 2014-2021 (mensual)"/>
    <s v="toneladas (t)"/>
    <s v="Servicio Nacional de Pesca (SERNAPESCA)"/>
    <s v="Evolución del Desembarque Artesanal de Jaiba Marmo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2687"/>
    <x v="3"/>
    <s v="#1774B9"/>
  </r>
  <r>
    <s v="0709"/>
    <n v="140"/>
    <s v="Economía"/>
    <s v="Economía"/>
    <n v="0"/>
    <x v="25"/>
    <x v="9"/>
    <x v="0"/>
    <x v="0"/>
    <x v="1"/>
    <x v="118"/>
    <s v="Periodo 2014-2021 (mensual)"/>
    <s v="toneladas (t)"/>
    <s v="Servicio Nacional de Pesca (SERNAPESCA)"/>
    <s v="Evolución del Desembarque Artesanal de Eriz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052"/>
    <x v="3"/>
    <s v="#1774B9"/>
  </r>
  <r>
    <s v="0710"/>
    <n v="140"/>
    <s v="Economía"/>
    <s v="Economía"/>
    <n v="0"/>
    <x v="25"/>
    <x v="9"/>
    <x v="0"/>
    <x v="0"/>
    <x v="1"/>
    <x v="119"/>
    <s v="Periodo 2014-2021 (mensual)"/>
    <s v="toneladas (t)"/>
    <s v="Servicio Nacional de Pesca (SERNAPESCA)"/>
    <s v="Evolución del Desembarque Artesanal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417"/>
    <x v="3"/>
    <s v="#1774B9"/>
  </r>
  <r>
    <s v="0711"/>
    <n v="140"/>
    <s v="Economía"/>
    <s v="Economía"/>
    <n v="0"/>
    <x v="25"/>
    <x v="9"/>
    <x v="0"/>
    <x v="0"/>
    <x v="1"/>
    <x v="120"/>
    <s v="Periodo 2014-2021 (mensual)"/>
    <s v="toneladas (t)"/>
    <s v="Servicio Nacional de Pesca (SERNAPESCA)"/>
    <s v="Evolución del Desembarque Artesanal de Alg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782"/>
    <x v="3"/>
    <s v="#1774B9"/>
  </r>
  <r>
    <s v="0712"/>
    <n v="140"/>
    <s v="Economía"/>
    <s v="Economía"/>
    <n v="0"/>
    <x v="25"/>
    <x v="9"/>
    <x v="0"/>
    <x v="0"/>
    <x v="1"/>
    <x v="121"/>
    <s v="Periodo 2014-2021 (mensual)"/>
    <s v="toneladas (t)"/>
    <s v="Servicio Nacional de Pesca (SERNAPESCA)"/>
    <s v="Evolución del Desembarque Artesanal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147"/>
    <x v="3"/>
    <s v="#1774B9"/>
  </r>
  <r>
    <s v="0713"/>
    <n v="140"/>
    <s v="Economía"/>
    <s v="Economía"/>
    <n v="0"/>
    <x v="25"/>
    <x v="9"/>
    <x v="0"/>
    <x v="0"/>
    <x v="1"/>
    <x v="122"/>
    <s v="Periodo 2014-2021 (mensual)"/>
    <s v="toneladas (t)"/>
    <s v="Servicio Nacional de Pesca (SERNAPESCA)"/>
    <s v="Evolución del Desembarque Artesanal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512"/>
    <x v="3"/>
    <s v="#1774B9"/>
  </r>
  <r>
    <s v="0714"/>
    <n v="140"/>
    <s v="Economía"/>
    <s v="Economía"/>
    <n v="0"/>
    <x v="25"/>
    <x v="9"/>
    <x v="0"/>
    <x v="0"/>
    <x v="1"/>
    <x v="123"/>
    <s v="Periodo 2014-2021 (mensual)"/>
    <s v="toneladas (t)"/>
    <s v="Servicio Nacional de Pesca (SERNAPESCA)"/>
    <s v="Evolución del Desembarque Artesanal de Crustáce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877"/>
    <x v="3"/>
    <s v="#1774B9"/>
  </r>
  <r>
    <s v="0715"/>
    <n v="140"/>
    <s v="Economía"/>
    <s v="Economía"/>
    <n v="0"/>
    <x v="25"/>
    <x v="9"/>
    <x v="0"/>
    <x v="0"/>
    <x v="1"/>
    <x v="124"/>
    <s v="Periodo 2014-2021 (mensual)"/>
    <s v="toneladas (t)"/>
    <s v="Servicio Nacional de Pesca (SERNAPESCA)"/>
    <s v="Evolución del Desembarque Artesanal de Otras Especi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242"/>
    <x v="3"/>
    <s v="#1774B9"/>
  </r>
  <r>
    <s v="0716"/>
    <n v="140"/>
    <s v="Economía"/>
    <s v="Economía"/>
    <n v="0"/>
    <x v="26"/>
    <x v="9"/>
    <x v="0"/>
    <x v="0"/>
    <x v="1"/>
    <x v="125"/>
    <s v="Periodo 2014-2021 (mensual)"/>
    <s v="toneladas (t)"/>
    <s v="Servicio Nacional de Pesca (SERNAPESCA)"/>
    <s v="Evolución del Desembarque Industri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799"/>
    <x v="3"/>
    <s v="#1774B9"/>
  </r>
  <r>
    <s v="0717"/>
    <n v="140"/>
    <s v="Economía"/>
    <s v="Economía"/>
    <n v="0"/>
    <x v="26"/>
    <x v="9"/>
    <x v="0"/>
    <x v="0"/>
    <x v="1"/>
    <x v="99"/>
    <s v="Periodo 2014-2021 (mensual)"/>
    <s v="toneladas (t)"/>
    <s v="Servicio Nacional de Pesca (SERNAPESCA)"/>
    <s v="Evolución del Desembarque Industrial de Anchov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991"/>
    <x v="3"/>
    <s v="#1774B9"/>
  </r>
  <r>
    <s v="0718"/>
    <n v="140"/>
    <s v="Economía"/>
    <s v="Economía"/>
    <n v="0"/>
    <x v="26"/>
    <x v="9"/>
    <x v="0"/>
    <x v="0"/>
    <x v="1"/>
    <x v="100"/>
    <s v="Periodo 2014-2021 (mensual)"/>
    <s v="toneladas (t)"/>
    <s v="Servicio Nacional de Pesca (SERNAPESCA)"/>
    <s v="Evolución del Desembarque Industrial de Bacaladillo o Mot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6356"/>
    <x v="3"/>
    <s v="#1774B9"/>
  </r>
  <r>
    <s v="0719"/>
    <n v="140"/>
    <s v="Economía"/>
    <s v="Economía"/>
    <n v="0"/>
    <x v="26"/>
    <x v="9"/>
    <x v="0"/>
    <x v="0"/>
    <x v="1"/>
    <x v="126"/>
    <s v="Periodo 2014-2021 (mensual)"/>
    <s v="toneladas (t)"/>
    <s v="Servicio Nacional de Pesca (SERNAPESCA)"/>
    <s v="Evolución del Desembarque Industrial de Cabal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6721"/>
    <x v="3"/>
    <s v="#1774B9"/>
  </r>
  <r>
    <s v="0720"/>
    <n v="140"/>
    <s v="Economía"/>
    <s v="Economía"/>
    <n v="0"/>
    <x v="26"/>
    <x v="9"/>
    <x v="0"/>
    <x v="0"/>
    <x v="1"/>
    <x v="101"/>
    <s v="Periodo 2014-2021 (mensual)"/>
    <s v="toneladas (t)"/>
    <s v="Servicio Nacional de Pesca (SERNAPESCA)"/>
    <s v="Evolución del Desembarque Industrial de Jure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086"/>
    <x v="3"/>
    <s v="#1774B9"/>
  </r>
  <r>
    <s v="0721"/>
    <n v="140"/>
    <s v="Economía"/>
    <s v="Economía"/>
    <n v="0"/>
    <x v="26"/>
    <x v="9"/>
    <x v="0"/>
    <x v="0"/>
    <x v="1"/>
    <x v="127"/>
    <s v="Periodo 2014-2021 (mensual)"/>
    <s v="toneladas (t)"/>
    <s v="Servicio Nacional de Pesca (SERNAPESCA)"/>
    <s v="Evolución del Desembarque Industrial de Merluz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451"/>
    <x v="3"/>
    <s v="#1774B9"/>
  </r>
  <r>
    <s v="0722"/>
    <n v="140"/>
    <s v="Economía"/>
    <s v="Economía"/>
    <n v="0"/>
    <x v="26"/>
    <x v="9"/>
    <x v="0"/>
    <x v="0"/>
    <x v="1"/>
    <x v="128"/>
    <s v="Periodo 2014-2021 (mensual)"/>
    <s v="toneladas (t)"/>
    <s v="Servicio Nacional de Pesca (SERNAPESCA)"/>
    <s v="Evolución del Desembarque Industrial de Merluza de Co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816"/>
    <x v="3"/>
    <s v="#1774B9"/>
  </r>
  <r>
    <s v="0723"/>
    <n v="140"/>
    <s v="Economía"/>
    <s v="Economía"/>
    <n v="0"/>
    <x v="26"/>
    <x v="9"/>
    <x v="0"/>
    <x v="0"/>
    <x v="1"/>
    <x v="103"/>
    <s v="Periodo 2014-2021 (mensual)"/>
    <s v="toneladas (t)"/>
    <s v="Servicio Nacional de Pesca (SERNAPESCA)"/>
    <s v="Evolución del Desembarque Industrial de Merluza del Sur o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181"/>
    <x v="3"/>
    <s v="#1774B9"/>
  </r>
  <r>
    <s v="0724"/>
    <n v="140"/>
    <s v="Economía"/>
    <s v="Economía"/>
    <n v="0"/>
    <x v="26"/>
    <x v="9"/>
    <x v="0"/>
    <x v="0"/>
    <x v="1"/>
    <x v="105"/>
    <s v="Periodo 2014-2021 (mensual)"/>
    <s v="toneladas (t)"/>
    <s v="Servicio Nacional de Pesca (SERNAPESCA)"/>
    <s v="Evolución del Desembarque Industrial de Rein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546"/>
    <x v="3"/>
    <s v="#1774B9"/>
  </r>
  <r>
    <s v="0725"/>
    <n v="140"/>
    <s v="Economía"/>
    <s v="Economía"/>
    <n v="0"/>
    <x v="26"/>
    <x v="9"/>
    <x v="0"/>
    <x v="0"/>
    <x v="1"/>
    <x v="107"/>
    <s v="Periodo 2014-2021 (mensual)"/>
    <s v="toneladas (t)"/>
    <s v="Servicio Nacional de Pesca (SERNAPESCA)"/>
    <s v="Evolución del Desembarque Industrial de Sardin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911"/>
    <x v="3"/>
    <s v="#1774B9"/>
  </r>
  <r>
    <s v="0726"/>
    <n v="140"/>
    <s v="Economía"/>
    <s v="Economía"/>
    <n v="0"/>
    <x v="26"/>
    <x v="9"/>
    <x v="0"/>
    <x v="0"/>
    <x v="1"/>
    <x v="113"/>
    <s v="Periodo 2014-2021 (mensual)"/>
    <s v="toneladas (t)"/>
    <s v="Servicio Nacional de Pesca (SERNAPESCA)"/>
    <s v="Evolución del Desembarque Industrial de Jibia o Calamar Roj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9276"/>
    <x v="3"/>
    <s v="#1774B9"/>
  </r>
  <r>
    <s v="0727"/>
    <n v="140"/>
    <s v="Economía"/>
    <s v="Economía"/>
    <n v="0"/>
    <x v="26"/>
    <x v="9"/>
    <x v="0"/>
    <x v="0"/>
    <x v="1"/>
    <x v="119"/>
    <s v="Periodo 2014-2021 (mensual)"/>
    <s v="toneladas (t)"/>
    <s v="Servicio Nacional de Pesca (SERNAPESCA)"/>
    <s v="Evolución del Desembarque Industrial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9641"/>
    <x v="3"/>
    <s v="#1774B9"/>
  </r>
  <r>
    <s v="0728"/>
    <n v="140"/>
    <s v="Economía"/>
    <s v="Economía"/>
    <n v="0"/>
    <x v="26"/>
    <x v="9"/>
    <x v="0"/>
    <x v="0"/>
    <x v="1"/>
    <x v="129"/>
    <s v="Periodo 2014-2021 (mensual)"/>
    <s v="toneladas (t)"/>
    <s v="Servicio Nacional de Pesca (SERNAPESCA)"/>
    <s v="Evolución del Desembarque Industrial de Algas-Moluscos-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4329"/>
    <x v="3"/>
    <s v="#1774B9"/>
  </r>
  <r>
    <s v="0729"/>
    <n v="140"/>
    <s v="Economía"/>
    <s v="Economía"/>
    <n v="0"/>
    <x v="26"/>
    <x v="9"/>
    <x v="0"/>
    <x v="0"/>
    <x v="1"/>
    <x v="121"/>
    <s v="Periodo 2014-2021 (mensual)"/>
    <s v="toneladas (t)"/>
    <s v="Servicio Nacional de Pesca (SERNAPESCA)"/>
    <s v="Evolución del Desembarque Industrial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0371"/>
    <x v="3"/>
    <s v="#1774B9"/>
  </r>
  <r>
    <s v="0730"/>
    <n v="140"/>
    <s v="Economía"/>
    <s v="Economía"/>
    <n v="0"/>
    <x v="26"/>
    <x v="9"/>
    <x v="0"/>
    <x v="0"/>
    <x v="1"/>
    <x v="122"/>
    <s v="Periodo 2014-2021 (mensual)"/>
    <s v="toneladas (t)"/>
    <s v="Servicio Nacional de Pesca (SERNAPESCA)"/>
    <s v="Evolución del Desembarque Industrial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0736"/>
    <x v="3"/>
    <s v="#1774B9"/>
  </r>
  <r>
    <s v="0731"/>
    <n v="140"/>
    <s v="Economía"/>
    <s v="Economía"/>
    <n v="0"/>
    <x v="26"/>
    <x v="9"/>
    <x v="0"/>
    <x v="0"/>
    <x v="1"/>
    <x v="123"/>
    <s v="Periodo 2014-2021 (mensual)"/>
    <s v="toneladas (t)"/>
    <s v="Servicio Nacional de Pesca (SERNAPESCA)"/>
    <s v="Evolución del Desembarque Industrial de Crustáce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1101"/>
    <x v="3"/>
    <s v="#1774B9"/>
  </r>
  <r>
    <s v="0732"/>
    <n v="140"/>
    <s v="Economía"/>
    <s v="Economía"/>
    <n v="0"/>
    <x v="26"/>
    <x v="9"/>
    <x v="0"/>
    <x v="0"/>
    <x v="1"/>
    <x v="124"/>
    <s v="Periodo 2014-2021 (mensual)"/>
    <s v="toneladas (t)"/>
    <s v="Servicio Nacional de Pesca (SERNAPESCA)"/>
    <s v="Evolución del Desembarque Industrial de Otras Especi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1466"/>
    <x v="3"/>
    <s v="#1774B9"/>
  </r>
  <r>
    <s v="0733"/>
    <n v="140"/>
    <s v="Economía"/>
    <s v="Economía"/>
    <n v="0"/>
    <x v="27"/>
    <x v="9"/>
    <x v="0"/>
    <x v="0"/>
    <x v="1"/>
    <x v="130"/>
    <s v="Periodo 2014-2021 (mensual)"/>
    <s v="toneladas (t)"/>
    <s v="Servicio Nacional de Pesca (SERNAPESCA)"/>
    <s v="Evolución de las Cosechas Acuícol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3926"/>
    <x v="3"/>
    <s v="#1774B9"/>
  </r>
  <r>
    <s v="0734"/>
    <n v="140"/>
    <s v="Economía"/>
    <s v="Economía"/>
    <n v="0"/>
    <x v="27"/>
    <x v="9"/>
    <x v="0"/>
    <x v="0"/>
    <x v="1"/>
    <x v="111"/>
    <s v="Periodo 2014-2021 (mensual)"/>
    <s v="toneladas (t)"/>
    <s v="Servicio Nacional de Pesca (SERNAPESCA)"/>
    <s v="Evolución de las Cosechas Acuícolas de Chor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19668"/>
    <x v="3"/>
    <s v="#1774B9"/>
  </r>
  <r>
    <s v="0735"/>
    <n v="140"/>
    <s v="Economía"/>
    <s v="Economía"/>
    <n v="0"/>
    <x v="27"/>
    <x v="9"/>
    <x v="0"/>
    <x v="0"/>
    <x v="1"/>
    <x v="131"/>
    <s v="Periodo 2014-2021 (mensual)"/>
    <s v="toneladas (t)"/>
    <s v="Servicio Nacional de Pesca (SERNAPESCA)"/>
    <s v="Evolución de las Cosechas Acuícolas de Salmón del Atlántic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061"/>
    <x v="3"/>
    <s v="#1774B9"/>
  </r>
  <r>
    <s v="0736"/>
    <n v="140"/>
    <s v="Economía"/>
    <s v="Economía"/>
    <n v="0"/>
    <x v="27"/>
    <x v="9"/>
    <x v="0"/>
    <x v="0"/>
    <x v="1"/>
    <x v="132"/>
    <s v="Periodo 2014-2021 (mensual)"/>
    <s v="toneladas (t)"/>
    <s v="Servicio Nacional de Pesca (SERNAPESCA)"/>
    <s v="Evolución de las Cosechas Acuícolas de Salmón Plateado o Coh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430"/>
    <x v="3"/>
    <s v="#1774B9"/>
  </r>
  <r>
    <s v="0737"/>
    <n v="140"/>
    <s v="Economía"/>
    <s v="Economía"/>
    <n v="0"/>
    <x v="27"/>
    <x v="9"/>
    <x v="0"/>
    <x v="0"/>
    <x v="1"/>
    <x v="133"/>
    <s v="Periodo 2014-2021 (mensual)"/>
    <s v="toneladas (t)"/>
    <s v="Servicio Nacional de Pesca (SERNAPESCA)"/>
    <s v="Evolución de las Cosechas Acuícolas de Trucha Arcoiri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799"/>
    <x v="3"/>
    <s v="#1774B9"/>
  </r>
  <r>
    <s v="0738"/>
    <n v="140"/>
    <s v="Economía"/>
    <s v="Economía"/>
    <n v="0"/>
    <x v="27"/>
    <x v="9"/>
    <x v="0"/>
    <x v="0"/>
    <x v="1"/>
    <x v="119"/>
    <s v="Periodo 2014-2021 (mensual)"/>
    <s v="toneladas (t)"/>
    <s v="Servicio Nacional de Pesca (SERNAPESCA)"/>
    <s v="Evolución de las Cosechas Acuícolas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1736"/>
    <x v="3"/>
    <s v="#1774B9"/>
  </r>
  <r>
    <s v="0739"/>
    <n v="140"/>
    <s v="Economía"/>
    <s v="Economía"/>
    <n v="0"/>
    <x v="27"/>
    <x v="9"/>
    <x v="0"/>
    <x v="0"/>
    <x v="1"/>
    <x v="120"/>
    <s v="Periodo 2014-2021 (mensual)"/>
    <s v="toneladas (t)"/>
    <s v="Servicio Nacional de Pesca (SERNAPESCA)"/>
    <s v="Evolución de las Cosechas Acuícolas de Alg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101"/>
    <x v="3"/>
    <s v="#1774B9"/>
  </r>
  <r>
    <s v="0740"/>
    <n v="140"/>
    <s v="Economía"/>
    <s v="Economía"/>
    <n v="0"/>
    <x v="27"/>
    <x v="9"/>
    <x v="0"/>
    <x v="0"/>
    <x v="1"/>
    <x v="121"/>
    <s v="Periodo 2014-2021 (mensual)"/>
    <s v="toneladas (t)"/>
    <s v="Servicio Nacional de Pesca (SERNAPESCA)"/>
    <s v="Evolución de las Cosechas Acuícolas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466"/>
    <x v="3"/>
    <s v="#1774B9"/>
  </r>
  <r>
    <s v="0741"/>
    <n v="140"/>
    <s v="Economía"/>
    <s v="Economía"/>
    <n v="0"/>
    <x v="27"/>
    <x v="9"/>
    <x v="0"/>
    <x v="0"/>
    <x v="1"/>
    <x v="122"/>
    <s v="Periodo 2014-2021 (mensual)"/>
    <s v="toneladas (t)"/>
    <s v="Servicio Nacional de Pesca (SERNAPESCA)"/>
    <s v="Evolución de las Cosechas Acuícolas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831"/>
    <x v="3"/>
    <s v="#1774B9"/>
  </r>
  <r>
    <s v="0742"/>
    <n v="140"/>
    <s v="Economía"/>
    <s v="Economía"/>
    <n v="0"/>
    <x v="27"/>
    <x v="9"/>
    <x v="0"/>
    <x v="0"/>
    <x v="1"/>
    <x v="129"/>
    <s v="Periodo 2014-2021 (mensual)"/>
    <s v="toneladas (t)"/>
    <s v="Servicio Nacional de Pesca (SERNAPESCA)"/>
    <s v="Evolución de las Cosechas Acuícolas de Algas-Moluscos-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7327"/>
    <x v="3"/>
    <s v="#1774B9"/>
  </r>
  <r>
    <s v="0743"/>
    <n v="140"/>
    <s v="Economía"/>
    <s v="Economía"/>
    <n v="0"/>
    <x v="27"/>
    <x v="9"/>
    <x v="0"/>
    <x v="0"/>
    <x v="1"/>
    <x v="121"/>
    <s v="Año 2020"/>
    <s v="porcentaje (%)"/>
    <s v="Servicio Nacional de Pesca (SERNAPESCA)"/>
    <s v="Proporción de las Cosechas Acuícolas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03354"/>
    <x v="3"/>
    <s v="#1774B9"/>
  </r>
  <r>
    <s v="0744"/>
    <n v="140"/>
    <s v="Economía"/>
    <s v="Economía"/>
    <n v="0"/>
    <x v="27"/>
    <x v="9"/>
    <x v="0"/>
    <x v="0"/>
    <x v="1"/>
    <x v="121"/>
    <s v="Años 2020 y 2021"/>
    <s v="toneladas (t)"/>
    <s v="Servicio Nacional de Pesca (SERNAPESCA)"/>
    <s v="Comparativo de las Cosechas Acuícolas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03760"/>
    <x v="3"/>
    <s v="#1774B9"/>
  </r>
  <r>
    <s v="0745"/>
    <n v="140"/>
    <s v="Economía"/>
    <s v="Economía"/>
    <n v="0"/>
    <x v="27"/>
    <x v="9"/>
    <x v="0"/>
    <x v="0"/>
    <x v="1"/>
    <x v="121"/>
    <s v="Periodo 2014-2021 (mensual)"/>
    <s v="toneladas (t)"/>
    <s v="Servicio Nacional de Pesca (SERNAPESCA)"/>
    <s v="Evolución de las Cosechas Acuícolas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3927"/>
    <x v="3"/>
    <s v="#1774B9"/>
  </r>
  <r>
    <s v="0746"/>
    <n v="140"/>
    <s v="Economía"/>
    <s v="Economía"/>
    <n v="0"/>
    <x v="27"/>
    <x v="9"/>
    <x v="0"/>
    <x v="0"/>
    <x v="1"/>
    <x v="131"/>
    <s v="Periodo 2014-2021"/>
    <s v="porcentaje (%)"/>
    <s v="Servicio Nacional de Pesca (SERNAPESCA)"/>
    <s v="Variación Anual de las Cosechas Acuícolas de Salmón del Atlántico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4683"/>
    <x v="3"/>
    <s v="#1774B9"/>
  </r>
  <r>
    <s v="0747"/>
    <n v="140"/>
    <s v="Economía"/>
    <s v="Economía"/>
    <n v="0"/>
    <x v="26"/>
    <x v="9"/>
    <x v="0"/>
    <x v="0"/>
    <x v="1"/>
    <x v="121"/>
    <s v="Año 2020"/>
    <s v="porcentaje (%)"/>
    <s v="Servicio Nacional de Pesca (SERNAPESCA)"/>
    <s v="Proporción del Desembarque Industrial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00543"/>
    <x v="3"/>
    <s v="#1774B9"/>
  </r>
  <r>
    <s v="0748"/>
    <n v="140"/>
    <s v="Economía"/>
    <s v="Economía"/>
    <n v="0"/>
    <x v="26"/>
    <x v="9"/>
    <x v="0"/>
    <x v="0"/>
    <x v="1"/>
    <x v="121"/>
    <s v="Años 2020 y 2021"/>
    <s v="toneladas (t)"/>
    <s v="Servicio Nacional de Pesca (SERNAPESCA)"/>
    <s v="Comparativo del Desembarque Industrial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01222"/>
    <x v="3"/>
    <s v="#1774B9"/>
  </r>
  <r>
    <s v="0749"/>
    <n v="140"/>
    <s v="Economía"/>
    <s v="Economía"/>
    <n v="0"/>
    <x v="26"/>
    <x v="9"/>
    <x v="0"/>
    <x v="0"/>
    <x v="1"/>
    <x v="121"/>
    <s v="Periodo 2014-2021 (mensual)"/>
    <s v="toneladas (t)"/>
    <s v="Servicio Nacional de Pesca (SERNAPESCA)"/>
    <s v="Evolución del Desembarque Industrial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7899"/>
    <x v="3"/>
    <s v="#1774B9"/>
  </r>
  <r>
    <s v="0750"/>
    <n v="140"/>
    <s v="Economía"/>
    <s v="Economía"/>
    <n v="0"/>
    <x v="26"/>
    <x v="9"/>
    <x v="0"/>
    <x v="0"/>
    <x v="1"/>
    <x v="101"/>
    <s v="Periodo 2014-2021"/>
    <s v="porcentaje (%)"/>
    <s v="Servicio Nacional de Pesca (SERNAPESCA)"/>
    <s v="Variación Anual del Desembarque Industrial de Jurel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1769"/>
    <x v="3"/>
    <s v="#1774B9"/>
  </r>
  <r>
    <s v="0751"/>
    <n v="140"/>
    <s v="Economía"/>
    <s v="Economía"/>
    <n v="0"/>
    <x v="25"/>
    <x v="9"/>
    <x v="0"/>
    <x v="0"/>
    <x v="1"/>
    <x v="120"/>
    <s v="Año 2020"/>
    <s v="porcentaje (%)"/>
    <s v="Servicio Nacional de Pesca (SERNAPESCA)"/>
    <s v="Proporción del Desembarque Artesanal de Alga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394324"/>
    <x v="3"/>
    <s v="#1774B9"/>
  </r>
  <r>
    <s v="0752"/>
    <n v="140"/>
    <s v="Economía"/>
    <s v="Economía"/>
    <n v="0"/>
    <x v="25"/>
    <x v="9"/>
    <x v="0"/>
    <x v="0"/>
    <x v="1"/>
    <x v="121"/>
    <s v="Año 2020"/>
    <s v="porcentaje (%)"/>
    <s v="Servicio Nacional de Pesca (SERNAPESCA)"/>
    <s v="Proporción del Desembarque Artesanal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396078"/>
    <x v="3"/>
    <s v="#1774B9"/>
  </r>
  <r>
    <s v="0753"/>
    <n v="140"/>
    <s v="Economía"/>
    <s v="Economía"/>
    <n v="0"/>
    <x v="25"/>
    <x v="9"/>
    <x v="0"/>
    <x v="0"/>
    <x v="1"/>
    <x v="123"/>
    <s v="Año 2020"/>
    <s v="porcentaje (%)"/>
    <s v="Servicio Nacional de Pesca (SERNAPESCA)"/>
    <s v="Proporción del Desembarque Artesanal de Crustáceo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19864"/>
    <x v="3"/>
    <s v="#1774B9"/>
  </r>
  <r>
    <s v="0754"/>
    <n v="140"/>
    <s v="Economía"/>
    <s v="Economía"/>
    <n v="0"/>
    <x v="25"/>
    <x v="9"/>
    <x v="0"/>
    <x v="0"/>
    <x v="1"/>
    <x v="122"/>
    <s v="Año 2020"/>
    <s v="porcentaje (%)"/>
    <s v="Servicio Nacional de Pesca (SERNAPESCA)"/>
    <s v="Proporción del Desembarque Artesanal de Molusco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26058"/>
    <x v="3"/>
    <s v="#1774B9"/>
  </r>
  <r>
    <s v="0755"/>
    <n v="140"/>
    <s v="Economía"/>
    <s v="Economía"/>
    <n v="0"/>
    <x v="25"/>
    <x v="9"/>
    <x v="0"/>
    <x v="0"/>
    <x v="1"/>
    <x v="120"/>
    <s v="Años 2020 y 2021"/>
    <s v="toneladas (t)"/>
    <s v="Servicio Nacional de Pesca (SERNAPESCA)"/>
    <s v="Comparativo del Desembarque Artesanal de Alga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394884"/>
    <x v="3"/>
    <s v="#1774B9"/>
  </r>
  <r>
    <s v="0756"/>
    <n v="140"/>
    <s v="Economía"/>
    <s v="Economía"/>
    <n v="0"/>
    <x v="25"/>
    <x v="9"/>
    <x v="0"/>
    <x v="0"/>
    <x v="1"/>
    <x v="121"/>
    <s v="Años 2020 y 2021"/>
    <s v="toneladas (t)"/>
    <s v="Servicio Nacional de Pesca (SERNAPESCA)"/>
    <s v="Comparativo del Desembarque Artesanal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396564"/>
    <x v="3"/>
    <s v="#1774B9"/>
  </r>
  <r>
    <s v="0757"/>
    <n v="140"/>
    <s v="Economía"/>
    <s v="Economía"/>
    <n v="0"/>
    <x v="25"/>
    <x v="9"/>
    <x v="0"/>
    <x v="0"/>
    <x v="1"/>
    <x v="123"/>
    <s v="Años 2020 y 2021"/>
    <s v="toneladas (t)"/>
    <s v="Servicio Nacional de Pesca (SERNAPESCA)"/>
    <s v="Comparativo del Desembarque Artesanal de Crustáceo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28423"/>
    <x v="3"/>
    <s v="#1774B9"/>
  </r>
  <r>
    <s v="0758"/>
    <n v="140"/>
    <s v="Economía"/>
    <s v="Economía"/>
    <n v="0"/>
    <x v="25"/>
    <x v="9"/>
    <x v="0"/>
    <x v="0"/>
    <x v="1"/>
    <x v="122"/>
    <s v="Años 2020 y 2021"/>
    <s v="toneladas (t)"/>
    <s v="Servicio Nacional de Pesca (SERNAPESCA)"/>
    <s v="Comparativo del Desembarque Artesanal de Molusco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28252"/>
    <x v="3"/>
    <s v="#1774B9"/>
  </r>
  <r>
    <s v="0759"/>
    <n v="140"/>
    <s v="Economía"/>
    <s v="Economía"/>
    <n v="0"/>
    <x v="25"/>
    <x v="9"/>
    <x v="0"/>
    <x v="0"/>
    <x v="1"/>
    <x v="120"/>
    <s v="Periodo 2014-2021 (mensual)"/>
    <s v="toneladas (t)"/>
    <s v="Servicio Nacional de Pesca (SERNAPESCA)"/>
    <s v="Evolución del Desembarque Artesanal de Alga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8979"/>
    <x v="3"/>
    <s v="#1774B9"/>
  </r>
  <r>
    <s v="0760"/>
    <n v="140"/>
    <s v="Economía"/>
    <s v="Economía"/>
    <n v="0"/>
    <x v="25"/>
    <x v="9"/>
    <x v="0"/>
    <x v="0"/>
    <x v="1"/>
    <x v="121"/>
    <s v="Periodo 2014-2021 (mensual)"/>
    <s v="toneladas (t)"/>
    <s v="Servicio Nacional de Pesca (SERNAPESCA)"/>
    <s v="Evolución del Desembarque Artesanal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90875"/>
    <x v="3"/>
    <s v="#1774B9"/>
  </r>
  <r>
    <s v="0761"/>
    <n v="140"/>
    <s v="Economía"/>
    <s v="Economía"/>
    <n v="0"/>
    <x v="25"/>
    <x v="9"/>
    <x v="0"/>
    <x v="0"/>
    <x v="1"/>
    <x v="123"/>
    <s v="Periodo 2014-2021 (mensual)"/>
    <s v="toneladas (t)"/>
    <s v="Servicio Nacional de Pesca (SERNAPESCA)"/>
    <s v="Evolución del Desembarque Artesanal de Crustáceo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429325"/>
    <x v="3"/>
    <s v="#1774B9"/>
  </r>
  <r>
    <s v="0762"/>
    <n v="140"/>
    <s v="Economía"/>
    <s v="Economía"/>
    <n v="0"/>
    <x v="25"/>
    <x v="9"/>
    <x v="0"/>
    <x v="0"/>
    <x v="1"/>
    <x v="122"/>
    <s v="Periodo 2014-2021 (mensual)"/>
    <s v="toneladas (t)"/>
    <s v="Servicio Nacional de Pesca (SERNAPESCA)"/>
    <s v="Evolución del Desembarque Artesanal de Molusco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429151"/>
    <x v="3"/>
    <s v="#1774B9"/>
  </r>
  <r>
    <s v="0763"/>
    <n v="140"/>
    <s v="Economía"/>
    <s v="Economía"/>
    <n v="0"/>
    <x v="25"/>
    <x v="9"/>
    <x v="0"/>
    <x v="0"/>
    <x v="1"/>
    <x v="107"/>
    <s v="Periodo 2014-2021"/>
    <s v="porcentaje (%)"/>
    <s v="Servicio Nacional de Pesca (SERNAPESCA)"/>
    <s v="Variación Anual del Desembarque Artesanal de Sardina Común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0139"/>
    <x v="3"/>
    <s v="#1774B9"/>
  </r>
  <r>
    <s v="0764"/>
    <n v="140"/>
    <s v="Economía"/>
    <s v="Economía"/>
    <n v="0"/>
    <x v="25"/>
    <x v="9"/>
    <x v="0"/>
    <x v="0"/>
    <x v="1"/>
    <x v="105"/>
    <s v="Periodo 2014-2021"/>
    <s v="porcentaje (%)"/>
    <s v="Servicio Nacional de Pesca (SERNAPESCA)"/>
    <s v="Variación Anual del Desembarque Artesanal de Reineta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392491"/>
    <x v="3"/>
    <s v="#1774B9"/>
  </r>
  <r>
    <s v="0765"/>
    <n v="140"/>
    <s v="Economía"/>
    <s v="Economía"/>
    <n v="0"/>
    <x v="25"/>
    <x v="9"/>
    <x v="0"/>
    <x v="0"/>
    <x v="1"/>
    <x v="113"/>
    <s v="Periodo 2014-2021"/>
    <s v="porcentaje (%)"/>
    <s v="Servicio Nacional de Pesca (SERNAPESCA)"/>
    <s v="Variación Anual del Desembarque Artesanal de Jibia o Calamar Rojo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30135"/>
    <x v="3"/>
    <s v="#1774B9"/>
  </r>
  <r>
    <s v="0766"/>
    <n v="140"/>
    <s v="Economía"/>
    <s v="Economía"/>
    <n v="0"/>
    <x v="25"/>
    <x v="9"/>
    <x v="0"/>
    <x v="0"/>
    <x v="1"/>
    <x v="118"/>
    <s v="Periodo 2014-2021"/>
    <s v="porcentaje (%)"/>
    <s v="Servicio Nacional de Pesca (SERNAPESCA)"/>
    <s v="Variación Anual del Desembarque Artesanal de Erizos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30306"/>
    <x v="3"/>
    <s v="#1774B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31"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m="1" x="33"/>
        <item m="1" x="38"/>
        <item m="1" x="28"/>
        <item m="1" x="36"/>
        <item m="1" x="34"/>
        <item m="1" x="30"/>
        <item m="1" x="39"/>
        <item m="1" x="37"/>
        <item m="1" x="32"/>
        <item m="1" x="35"/>
        <item m="1" x="40"/>
        <item m="1" x="31"/>
        <item x="0"/>
        <item x="1"/>
        <item x="2"/>
        <item x="3"/>
        <item x="4"/>
        <item x="5"/>
        <item x="6"/>
        <item x="7"/>
        <item x="8"/>
        <item x="9"/>
        <item x="10"/>
        <item x="11"/>
        <item x="12"/>
        <item x="13"/>
        <item x="14"/>
        <item x="15"/>
        <item x="16"/>
        <item x="17"/>
        <item x="18"/>
        <item x="19"/>
        <item m="1" x="29"/>
        <item x="20"/>
        <item x="21"/>
        <item x="22"/>
        <item x="23"/>
        <item x="24"/>
        <item x="25"/>
        <item x="26"/>
        <item x="2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28">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21"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m="1" x="2"/>
      </items>
      <extLst>
        <ext xmlns:x14="http://schemas.microsoft.com/office/spreadsheetml/2009/9/main" uri="{2946ED86-A175-432a-8AC1-64E0C546D7DE}">
          <x14:pivotField fillDownLabels="1"/>
        </ext>
      </extLst>
    </pivotField>
    <pivotField axis="axisRow" compact="0" outline="0" showAll="0" defaultSubtotal="0">
      <items count="364">
        <item m="1" x="25"/>
        <item m="1" x="205"/>
        <item m="1" x="251"/>
        <item m="1" x="356"/>
        <item m="1" x="353"/>
        <item m="1" x="89"/>
        <item m="1" x="70"/>
        <item m="1" x="211"/>
        <item m="1" x="240"/>
        <item m="1" x="249"/>
        <item m="1" x="64"/>
        <item m="1" x="269"/>
        <item m="1" x="252"/>
        <item m="1" x="235"/>
        <item m="1" x="216"/>
        <item m="1" x="195"/>
        <item m="1" x="329"/>
        <item m="1" x="121"/>
        <item m="1" x="317"/>
        <item m="1" x="31"/>
        <item m="1" x="71"/>
        <item m="1" x="253"/>
        <item m="1" x="313"/>
        <item m="1" x="35"/>
        <item m="1" x="306"/>
        <item m="1" x="237"/>
        <item m="1" x="245"/>
        <item m="1" x="112"/>
        <item m="1" x="202"/>
        <item m="1" x="248"/>
        <item m="1" x="113"/>
        <item m="1" x="357"/>
        <item m="1" x="192"/>
        <item m="1" x="218"/>
        <item m="1" x="206"/>
        <item m="1" x="88"/>
        <item m="1" x="172"/>
        <item m="1" x="26"/>
        <item m="1" x="108"/>
        <item m="1" x="335"/>
        <item m="1" x="214"/>
        <item x="0"/>
        <item m="1" x="292"/>
        <item m="1" x="115"/>
        <item m="1" x="97"/>
        <item m="1" x="295"/>
        <item m="1" x="314"/>
        <item m="1" x="106"/>
        <item m="1" x="342"/>
        <item m="1" x="138"/>
        <item m="1" x="173"/>
        <item m="1" x="101"/>
        <item m="1" x="354"/>
        <item m="1" x="148"/>
        <item m="1" x="21"/>
        <item m="1" x="196"/>
        <item m="1" x="334"/>
        <item m="1" x="284"/>
        <item m="1" x="203"/>
        <item m="1" x="76"/>
        <item m="1" x="302"/>
        <item m="1" x="80"/>
        <item m="1" x="139"/>
        <item m="1" x="198"/>
        <item m="1" x="247"/>
        <item m="1" x="297"/>
        <item m="1" x="62"/>
        <item m="1" x="128"/>
        <item m="1" x="320"/>
        <item m="1" x="227"/>
        <item m="1" x="100"/>
        <item m="1" x="350"/>
        <item m="1" x="30"/>
        <item m="1" x="131"/>
        <item m="1" x="160"/>
        <item m="1" x="262"/>
        <item m="1" x="307"/>
        <item m="1" x="234"/>
        <item m="1" x="318"/>
        <item m="1" x="134"/>
        <item m="1" x="161"/>
        <item m="1" x="23"/>
        <item m="1" x="27"/>
        <item m="1" x="358"/>
        <item m="1" x="65"/>
        <item m="1" x="144"/>
        <item m="1" x="278"/>
        <item m="1" x="255"/>
        <item m="1" x="223"/>
        <item m="1" x="305"/>
        <item m="1" x="190"/>
        <item m="1" x="256"/>
        <item m="1" x="143"/>
        <item m="1" x="58"/>
        <item m="1" x="232"/>
        <item m="1" x="207"/>
        <item m="1" x="219"/>
        <item m="1" x="301"/>
        <item m="1" x="130"/>
        <item m="1" x="343"/>
        <item m="1" x="53"/>
        <item m="1" x="322"/>
        <item m="1" x="95"/>
        <item m="1" x="49"/>
        <item m="1" x="102"/>
        <item m="1" x="107"/>
        <item m="1" x="257"/>
        <item m="1" x="127"/>
        <item m="1" x="179"/>
        <item m="1" x="159"/>
        <item m="1" x="187"/>
        <item m="1" x="47"/>
        <item m="1" x="362"/>
        <item m="1" x="122"/>
        <item m="1" x="327"/>
        <item m="1" x="184"/>
        <item m="1" x="90"/>
        <item m="1" x="118"/>
        <item m="1" x="136"/>
        <item m="1" x="68"/>
        <item m="1" x="140"/>
        <item m="1" x="286"/>
        <item m="1" x="337"/>
        <item m="1" x="81"/>
        <item m="1" x="145"/>
        <item m="1" x="336"/>
        <item m="1" x="359"/>
        <item m="1" x="59"/>
        <item m="1" x="39"/>
        <item m="1" x="199"/>
        <item m="1" x="119"/>
        <item m="1" x="283"/>
        <item m="1" x="114"/>
        <item m="1" x="158"/>
        <item m="1" x="52"/>
        <item m="1" x="338"/>
        <item m="1" x="38"/>
        <item m="1" x="236"/>
        <item m="1" x="72"/>
        <item m="1" x="222"/>
        <item m="1" x="352"/>
        <item m="1" x="323"/>
        <item m="1" x="28"/>
        <item m="1" x="176"/>
        <item m="1" x="201"/>
        <item m="1" x="324"/>
        <item m="1" x="276"/>
        <item m="1" x="349"/>
        <item m="1" x="32"/>
        <item m="1" x="270"/>
        <item m="1" x="186"/>
        <item m="1" x="303"/>
        <item m="1" x="132"/>
        <item m="1" x="333"/>
        <item m="1" x="116"/>
        <item m="1" x="83"/>
        <item m="1" x="280"/>
        <item m="1" x="137"/>
        <item m="1" x="125"/>
        <item m="1" x="99"/>
        <item m="1" x="361"/>
        <item m="1" x="98"/>
        <item m="1" x="84"/>
        <item m="1" x="330"/>
        <item m="1" x="254"/>
        <item m="1" x="48"/>
        <item m="1" x="151"/>
        <item m="1" x="339"/>
        <item m="1" x="124"/>
        <item m="1" x="268"/>
        <item m="1" x="271"/>
        <item m="1" x="260"/>
        <item m="1" x="86"/>
        <item m="1" x="162"/>
        <item m="1" x="154"/>
        <item m="1" x="250"/>
        <item m="1" x="123"/>
        <item m="1" x="93"/>
        <item m="1" x="360"/>
        <item m="1" x="174"/>
        <item m="1" x="274"/>
        <item m="1" x="94"/>
        <item m="1" x="263"/>
        <item m="1" x="351"/>
        <item m="1" x="246"/>
        <item m="1" x="91"/>
        <item m="1" x="194"/>
        <item m="1" x="273"/>
        <item m="1" x="265"/>
        <item m="1" x="37"/>
        <item m="1" x="19"/>
        <item m="1" x="272"/>
        <item m="1" x="54"/>
        <item m="1" x="298"/>
        <item m="1" x="340"/>
        <item m="1" x="22"/>
        <item m="1" x="109"/>
        <item m="1" x="209"/>
        <item m="1" x="165"/>
        <item m="1" x="299"/>
        <item m="1" x="277"/>
        <item m="1" x="312"/>
        <item m="1" x="266"/>
        <item m="1" x="171"/>
        <item m="1" x="87"/>
        <item m="1" x="57"/>
        <item m="1" x="282"/>
        <item m="1" x="78"/>
        <item m="1" x="228"/>
        <item m="1" x="233"/>
        <item m="1" x="241"/>
        <item m="1" x="85"/>
        <item m="1" x="20"/>
        <item m="1" x="163"/>
        <item m="1" x="345"/>
        <item m="1" x="258"/>
        <item m="1" x="104"/>
        <item m="1" x="153"/>
        <item m="1" x="146"/>
        <item m="1" x="150"/>
        <item m="1" x="34"/>
        <item m="1" x="231"/>
        <item m="1" x="18"/>
        <item m="1" x="82"/>
        <item m="1" x="55"/>
        <item m="1" x="224"/>
        <item m="1" x="181"/>
        <item m="1" x="69"/>
        <item m="1" x="117"/>
        <item m="1" x="110"/>
        <item m="1" x="311"/>
        <item m="1" x="75"/>
        <item m="1" x="40"/>
        <item m="1" x="325"/>
        <item m="1" x="215"/>
        <item m="1" x="111"/>
        <item m="1" x="267"/>
        <item m="1" x="197"/>
        <item m="1" x="66"/>
        <item m="1" x="304"/>
        <item m="1" x="279"/>
        <item m="1" x="226"/>
        <item m="1" x="50"/>
        <item m="1" x="33"/>
        <item m="1" x="296"/>
        <item m="1" x="105"/>
        <item m="1" x="185"/>
        <item m="1" x="238"/>
        <item m="1" x="293"/>
        <item m="1" x="155"/>
        <item m="1" x="103"/>
        <item m="1" x="217"/>
        <item m="1" x="285"/>
        <item m="1" x="264"/>
        <item m="1" x="275"/>
        <item m="1" x="294"/>
        <item m="1" x="157"/>
        <item m="1" x="243"/>
        <item m="1" x="355"/>
        <item m="1" x="210"/>
        <item m="1" x="60"/>
        <item m="1" x="290"/>
        <item m="1" x="63"/>
        <item m="1" x="332"/>
        <item x="2"/>
        <item x="15"/>
        <item x="3"/>
        <item x="11"/>
        <item x="4"/>
        <item x="9"/>
        <item x="10"/>
        <item x="14"/>
        <item x="12"/>
        <item x="7"/>
        <item x="16"/>
        <item x="6"/>
        <item x="1"/>
        <item x="5"/>
        <item x="8"/>
        <item x="13"/>
        <item m="1" x="180"/>
        <item m="1" x="92"/>
        <item m="1" x="244"/>
        <item m="1" x="309"/>
        <item m="1" x="193"/>
        <item m="1" x="229"/>
        <item m="1" x="46"/>
        <item m="1" x="212"/>
        <item m="1" x="281"/>
        <item m="1" x="42"/>
        <item m="1" x="326"/>
        <item m="1" x="51"/>
        <item m="1" x="239"/>
        <item m="1" x="156"/>
        <item m="1" x="316"/>
        <item m="1" x="259"/>
        <item m="1" x="167"/>
        <item m="1" x="152"/>
        <item m="1" x="261"/>
        <item m="1" x="74"/>
        <item m="1" x="346"/>
        <item m="1" x="67"/>
        <item m="1" x="61"/>
        <item m="1" x="168"/>
        <item m="1" x="36"/>
        <item m="1" x="289"/>
        <item m="1" x="164"/>
        <item m="1" x="188"/>
        <item m="1" x="347"/>
        <item m="1" x="191"/>
        <item m="1" x="225"/>
        <item m="1" x="177"/>
        <item m="1" x="287"/>
        <item m="1" x="319"/>
        <item m="1" x="348"/>
        <item m="1" x="178"/>
        <item m="1" x="141"/>
        <item m="1" x="288"/>
        <item m="1" x="133"/>
        <item m="1" x="308"/>
        <item m="1" x="328"/>
        <item m="1" x="73"/>
        <item m="1" x="189"/>
        <item m="1" x="43"/>
        <item m="1" x="321"/>
        <item m="1" x="221"/>
        <item m="1" x="183"/>
        <item m="1" x="166"/>
        <item m="1" x="341"/>
        <item m="1" x="200"/>
        <item m="1" x="175"/>
        <item m="1" x="120"/>
        <item m="1" x="344"/>
        <item m="1" x="170"/>
        <item m="1" x="56"/>
        <item m="1" x="147"/>
        <item m="1" x="129"/>
        <item m="1" x="142"/>
        <item m="1" x="291"/>
        <item m="1" x="300"/>
        <item m="1" x="44"/>
        <item m="1" x="29"/>
        <item m="1" x="126"/>
        <item m="1" x="204"/>
        <item m="1" x="41"/>
        <item m="1" x="79"/>
        <item m="1" x="149"/>
        <item m="1" x="45"/>
        <item m="1" x="96"/>
        <item m="1" x="220"/>
        <item m="1" x="242"/>
        <item m="1" x="135"/>
        <item m="1" x="208"/>
        <item m="1" x="315"/>
        <item m="1" x="230"/>
        <item m="1" x="213"/>
        <item m="1" x="169"/>
        <item m="1" x="182"/>
        <item m="1" x="363"/>
        <item m="1" x="77"/>
        <item m="1" x="331"/>
        <item m="1" x="310"/>
        <item m="1" x="24"/>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8">
    <i>
      <x v="41"/>
      <x v="1"/>
    </i>
    <i>
      <x v="264"/>
      <x v="3"/>
    </i>
    <i>
      <x v="265"/>
      <x v="3"/>
    </i>
    <i>
      <x v="266"/>
      <x v="3"/>
    </i>
    <i>
      <x v="267"/>
      <x v="3"/>
    </i>
    <i>
      <x v="268"/>
      <x v="3"/>
    </i>
    <i>
      <x v="269"/>
      <x v="3"/>
    </i>
    <i>
      <x v="270"/>
      <x v="3"/>
    </i>
    <i>
      <x v="271"/>
      <x v="3"/>
    </i>
    <i>
      <x v="272"/>
      <x v="3"/>
    </i>
    <i>
      <x v="273"/>
      <x v="3"/>
    </i>
    <i>
      <x v="274"/>
      <x v="3"/>
    </i>
    <i>
      <x v="275"/>
      <x v="3"/>
    </i>
    <i>
      <x v="276"/>
      <x v="3"/>
    </i>
    <i>
      <x v="277"/>
      <x v="3"/>
    </i>
    <i>
      <x v="278"/>
      <x v="3"/>
    </i>
    <i>
      <x v="279"/>
      <x v="3"/>
    </i>
    <i>
      <x v="363"/>
      <x v="3"/>
    </i>
  </rowItems>
  <colItems count="1">
    <i/>
  </colItems>
  <formats count="1">
    <format dxfId="20417">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Q3:Q13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3">
        <item m="1" x="134"/>
        <item m="1" x="151"/>
        <item m="1" x="137"/>
        <item m="1" x="135"/>
        <item m="1" x="149"/>
        <item m="1" x="136"/>
        <item m="1" x="144"/>
        <item m="1" x="138"/>
        <item m="1" x="147"/>
        <item m="1" x="145"/>
        <item m="1" x="152"/>
        <item m="1" x="146"/>
        <item m="1" x="141"/>
        <item m="1" x="150"/>
        <item m="1" x="143"/>
        <item m="1" x="142"/>
        <item m="1" x="148"/>
        <item m="1" x="139"/>
        <item x="0"/>
        <item x="1"/>
        <item x="2"/>
        <item x="3"/>
        <item x="4"/>
        <item x="5"/>
        <item x="6"/>
        <item x="7"/>
        <item x="8"/>
        <item x="9"/>
        <item x="10"/>
        <item x="11"/>
        <item x="12"/>
        <item x="13"/>
        <item x="14"/>
        <item x="15"/>
        <item x="16"/>
        <item x="17"/>
        <item x="18"/>
        <item x="19"/>
        <item x="20"/>
        <item x="21"/>
        <item x="22"/>
        <item x="23"/>
        <item x="24"/>
        <item m="1" x="140"/>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31"/>
        <item x="132"/>
        <item x="133"/>
        <item x="1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34">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13"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6">
        <item m="1" x="34"/>
        <item m="1" x="26"/>
        <item m="1" x="11"/>
        <item m="1" x="12"/>
        <item m="1" x="31"/>
        <item m="1" x="29"/>
        <item m="1" x="10"/>
        <item m="1" x="21"/>
        <item m="1" x="22"/>
        <item m="1" x="23"/>
        <item m="1" x="24"/>
        <item m="1" x="25"/>
        <item m="1" x="27"/>
        <item m="1" x="28"/>
        <item m="1" x="30"/>
        <item m="1" x="32"/>
        <item m="1" x="33"/>
        <item m="1" x="13"/>
        <item m="1" x="15"/>
        <item m="1" x="16"/>
        <item m="1" x="17"/>
        <item m="1" x="18"/>
        <item m="1" x="19"/>
        <item m="1" x="20"/>
        <item m="1" x="14"/>
        <item m="1" x="35"/>
        <item x="0"/>
        <item x="1"/>
        <item x="2"/>
        <item x="3"/>
        <item x="4"/>
        <item x="5"/>
        <item x="6"/>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10">
    <i>
      <x v="26"/>
    </i>
    <i>
      <x v="27"/>
    </i>
    <i>
      <x v="28"/>
    </i>
    <i>
      <x v="29"/>
    </i>
    <i>
      <x v="30"/>
    </i>
    <i>
      <x v="31"/>
    </i>
    <i>
      <x v="32"/>
    </i>
    <i>
      <x v="33"/>
    </i>
    <i>
      <x v="34"/>
    </i>
    <i>
      <x v="3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m="1" x="3"/>
        <item m="1" x="7"/>
        <item m="1" x="10"/>
        <item m="1" x="11"/>
        <item x="0"/>
        <item m="1" x="8"/>
        <item m="1" x="5"/>
        <item x="1"/>
        <item m="1" x="9"/>
        <item m="1" x="6"/>
        <item m="1" x="4"/>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3">
    <i>
      <x v="4"/>
    </i>
    <i>
      <x v="7"/>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J3:J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2">
    <i>
      <x v="1"/>
    </i>
    <i>
      <x v="3"/>
    </i>
  </rowItems>
  <colItems count="1">
    <i/>
  </colItems>
  <formats count="2">
    <format dxfId="20419">
      <pivotArea field="7" type="button" dataOnly="0" labelOnly="1" outline="0" axis="axisRow" fieldPosition="0"/>
    </format>
    <format dxfId="20418">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8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745"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m="1" x="33"/>
        <item m="1" x="38"/>
        <item m="1" x="28"/>
        <item m="1" x="36"/>
        <item m="1" x="34"/>
        <item m="1" x="30"/>
        <item m="1" x="39"/>
        <item m="1" x="37"/>
        <item m="1" x="32"/>
        <item m="1" x="35"/>
        <item m="1" x="40"/>
        <item m="1" x="31"/>
        <item x="0"/>
        <item x="1"/>
        <item x="2"/>
        <item x="3"/>
        <item x="4"/>
        <item x="5"/>
        <item x="6"/>
        <item x="7"/>
        <item x="8"/>
        <item x="9"/>
        <item x="10"/>
        <item x="11"/>
        <item x="12"/>
        <item x="13"/>
        <item x="14"/>
        <item x="15"/>
        <item x="16"/>
        <item x="17"/>
        <item x="18"/>
        <item x="19"/>
        <item m="1" x="2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showAll="0" defaultSubtotal="0">
      <items count="36">
        <item m="1" x="34"/>
        <item m="1" x="26"/>
        <item m="1" x="11"/>
        <item m="1" x="12"/>
        <item m="1" x="31"/>
        <item m="1" x="29"/>
        <item m="1" x="10"/>
        <item m="1" x="21"/>
        <item m="1" x="22"/>
        <item m="1" x="23"/>
        <item m="1" x="24"/>
        <item m="1" x="25"/>
        <item m="1" x="27"/>
        <item m="1" x="28"/>
        <item m="1" x="30"/>
        <item m="1" x="32"/>
        <item m="1" x="33"/>
        <item m="1" x="13"/>
        <item m="1" x="15"/>
        <item m="1" x="16"/>
        <item m="1" x="17"/>
        <item m="1" x="18"/>
        <item m="1" x="19"/>
        <item m="1" x="20"/>
        <item m="1" x="14"/>
        <item m="1" x="35"/>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m="1" x="2"/>
      </items>
      <extLst>
        <ext xmlns:x14="http://schemas.microsoft.com/office/spreadsheetml/2009/9/main" uri="{2946ED86-A175-432a-8AC1-64E0C546D7DE}">
          <x14:pivotField fillDownLabels="1"/>
        </ext>
      </extLst>
    </pivotField>
    <pivotField axis="axisRow" compact="0" outline="0" showAll="0" defaultSubtotal="0">
      <items count="364">
        <item m="1" x="25"/>
        <item m="1" x="205"/>
        <item m="1" x="251"/>
        <item m="1" x="356"/>
        <item m="1" x="353"/>
        <item m="1" x="89"/>
        <item m="1" x="70"/>
        <item m="1" x="211"/>
        <item m="1" x="240"/>
        <item m="1" x="249"/>
        <item m="1" x="64"/>
        <item m="1" x="269"/>
        <item m="1" x="252"/>
        <item m="1" x="235"/>
        <item m="1" x="216"/>
        <item m="1" x="195"/>
        <item m="1" x="329"/>
        <item m="1" x="121"/>
        <item m="1" x="317"/>
        <item m="1" x="31"/>
        <item m="1" x="71"/>
        <item m="1" x="253"/>
        <item m="1" x="313"/>
        <item m="1" x="35"/>
        <item m="1" x="306"/>
        <item m="1" x="237"/>
        <item m="1" x="245"/>
        <item m="1" x="112"/>
        <item m="1" x="202"/>
        <item m="1" x="248"/>
        <item m="1" x="113"/>
        <item m="1" x="357"/>
        <item m="1" x="192"/>
        <item m="1" x="218"/>
        <item m="1" x="206"/>
        <item m="1" x="88"/>
        <item m="1" x="172"/>
        <item m="1" x="26"/>
        <item m="1" x="108"/>
        <item m="1" x="335"/>
        <item m="1" x="214"/>
        <item x="0"/>
        <item m="1" x="292"/>
        <item m="1" x="115"/>
        <item m="1" x="97"/>
        <item m="1" x="295"/>
        <item m="1" x="314"/>
        <item m="1" x="106"/>
        <item m="1" x="342"/>
        <item m="1" x="138"/>
        <item m="1" x="173"/>
        <item m="1" x="101"/>
        <item m="1" x="354"/>
        <item m="1" x="148"/>
        <item m="1" x="21"/>
        <item m="1" x="196"/>
        <item m="1" x="334"/>
        <item m="1" x="284"/>
        <item m="1" x="203"/>
        <item m="1" x="76"/>
        <item m="1" x="302"/>
        <item m="1" x="80"/>
        <item m="1" x="139"/>
        <item m="1" x="198"/>
        <item m="1" x="247"/>
        <item m="1" x="297"/>
        <item m="1" x="62"/>
        <item m="1" x="128"/>
        <item m="1" x="320"/>
        <item m="1" x="227"/>
        <item m="1" x="100"/>
        <item m="1" x="350"/>
        <item m="1" x="30"/>
        <item m="1" x="131"/>
        <item m="1" x="160"/>
        <item m="1" x="262"/>
        <item m="1" x="307"/>
        <item m="1" x="234"/>
        <item m="1" x="318"/>
        <item m="1" x="134"/>
        <item m="1" x="161"/>
        <item m="1" x="23"/>
        <item m="1" x="27"/>
        <item m="1" x="358"/>
        <item m="1" x="65"/>
        <item m="1" x="144"/>
        <item m="1" x="278"/>
        <item m="1" x="255"/>
        <item m="1" x="223"/>
        <item m="1" x="305"/>
        <item m="1" x="190"/>
        <item m="1" x="256"/>
        <item m="1" x="143"/>
        <item m="1" x="58"/>
        <item m="1" x="232"/>
        <item m="1" x="207"/>
        <item m="1" x="219"/>
        <item m="1" x="301"/>
        <item m="1" x="130"/>
        <item m="1" x="343"/>
        <item m="1" x="53"/>
        <item m="1" x="322"/>
        <item m="1" x="95"/>
        <item m="1" x="49"/>
        <item m="1" x="102"/>
        <item m="1" x="107"/>
        <item m="1" x="257"/>
        <item m="1" x="127"/>
        <item m="1" x="179"/>
        <item m="1" x="159"/>
        <item m="1" x="187"/>
        <item m="1" x="47"/>
        <item m="1" x="362"/>
        <item m="1" x="122"/>
        <item m="1" x="327"/>
        <item m="1" x="184"/>
        <item m="1" x="90"/>
        <item m="1" x="118"/>
        <item m="1" x="136"/>
        <item m="1" x="68"/>
        <item m="1" x="140"/>
        <item m="1" x="286"/>
        <item m="1" x="337"/>
        <item m="1" x="81"/>
        <item m="1" x="145"/>
        <item m="1" x="336"/>
        <item m="1" x="359"/>
        <item m="1" x="59"/>
        <item m="1" x="39"/>
        <item m="1" x="199"/>
        <item m="1" x="119"/>
        <item m="1" x="283"/>
        <item m="1" x="114"/>
        <item m="1" x="158"/>
        <item m="1" x="52"/>
        <item m="1" x="338"/>
        <item m="1" x="38"/>
        <item m="1" x="236"/>
        <item m="1" x="72"/>
        <item m="1" x="222"/>
        <item m="1" x="352"/>
        <item m="1" x="323"/>
        <item m="1" x="28"/>
        <item m="1" x="176"/>
        <item m="1" x="201"/>
        <item m="1" x="324"/>
        <item m="1" x="276"/>
        <item m="1" x="349"/>
        <item m="1" x="32"/>
        <item m="1" x="270"/>
        <item m="1" x="186"/>
        <item m="1" x="303"/>
        <item m="1" x="132"/>
        <item m="1" x="333"/>
        <item m="1" x="116"/>
        <item m="1" x="83"/>
        <item m="1" x="280"/>
        <item m="1" x="137"/>
        <item m="1" x="125"/>
        <item m="1" x="99"/>
        <item m="1" x="361"/>
        <item m="1" x="98"/>
        <item m="1" x="84"/>
        <item m="1" x="330"/>
        <item m="1" x="254"/>
        <item m="1" x="48"/>
        <item m="1" x="151"/>
        <item m="1" x="339"/>
        <item m="1" x="124"/>
        <item m="1" x="268"/>
        <item m="1" x="271"/>
        <item m="1" x="260"/>
        <item m="1" x="86"/>
        <item m="1" x="162"/>
        <item m="1" x="154"/>
        <item m="1" x="250"/>
        <item m="1" x="123"/>
        <item m="1" x="93"/>
        <item m="1" x="360"/>
        <item m="1" x="174"/>
        <item m="1" x="274"/>
        <item m="1" x="94"/>
        <item m="1" x="263"/>
        <item m="1" x="351"/>
        <item m="1" x="246"/>
        <item m="1" x="91"/>
        <item m="1" x="194"/>
        <item m="1" x="273"/>
        <item m="1" x="265"/>
        <item m="1" x="37"/>
        <item m="1" x="19"/>
        <item m="1" x="272"/>
        <item m="1" x="54"/>
        <item m="1" x="298"/>
        <item m="1" x="340"/>
        <item m="1" x="22"/>
        <item m="1" x="109"/>
        <item m="1" x="209"/>
        <item m="1" x="165"/>
        <item m="1" x="299"/>
        <item m="1" x="277"/>
        <item m="1" x="312"/>
        <item m="1" x="266"/>
        <item m="1" x="171"/>
        <item m="1" x="87"/>
        <item m="1" x="57"/>
        <item m="1" x="282"/>
        <item m="1" x="78"/>
        <item m="1" x="228"/>
        <item m="1" x="233"/>
        <item m="1" x="241"/>
        <item m="1" x="85"/>
        <item m="1" x="20"/>
        <item m="1" x="163"/>
        <item m="1" x="345"/>
        <item m="1" x="258"/>
        <item m="1" x="104"/>
        <item m="1" x="153"/>
        <item m="1" x="146"/>
        <item m="1" x="150"/>
        <item m="1" x="34"/>
        <item m="1" x="231"/>
        <item m="1" x="18"/>
        <item m="1" x="82"/>
        <item m="1" x="55"/>
        <item m="1" x="224"/>
        <item m="1" x="181"/>
        <item m="1" x="69"/>
        <item m="1" x="117"/>
        <item m="1" x="110"/>
        <item m="1" x="311"/>
        <item m="1" x="75"/>
        <item m="1" x="40"/>
        <item m="1" x="325"/>
        <item m="1" x="215"/>
        <item m="1" x="111"/>
        <item m="1" x="267"/>
        <item m="1" x="197"/>
        <item m="1" x="66"/>
        <item m="1" x="304"/>
        <item m="1" x="279"/>
        <item m="1" x="226"/>
        <item m="1" x="50"/>
        <item m="1" x="33"/>
        <item m="1" x="296"/>
        <item m="1" x="105"/>
        <item m="1" x="185"/>
        <item m="1" x="238"/>
        <item m="1" x="293"/>
        <item m="1" x="155"/>
        <item m="1" x="103"/>
        <item m="1" x="217"/>
        <item m="1" x="285"/>
        <item m="1" x="264"/>
        <item m="1" x="275"/>
        <item m="1" x="294"/>
        <item m="1" x="157"/>
        <item m="1" x="243"/>
        <item m="1" x="355"/>
        <item m="1" x="210"/>
        <item m="1" x="60"/>
        <item m="1" x="290"/>
        <item m="1" x="63"/>
        <item m="1" x="332"/>
        <item x="2"/>
        <item x="15"/>
        <item x="3"/>
        <item x="11"/>
        <item x="4"/>
        <item x="9"/>
        <item x="10"/>
        <item x="14"/>
        <item x="12"/>
        <item x="7"/>
        <item x="16"/>
        <item x="6"/>
        <item x="1"/>
        <item x="5"/>
        <item x="8"/>
        <item x="13"/>
        <item m="1" x="180"/>
        <item m="1" x="92"/>
        <item m="1" x="244"/>
        <item m="1" x="309"/>
        <item m="1" x="193"/>
        <item m="1" x="229"/>
        <item m="1" x="46"/>
        <item m="1" x="212"/>
        <item m="1" x="281"/>
        <item m="1" x="42"/>
        <item m="1" x="326"/>
        <item m="1" x="51"/>
        <item m="1" x="239"/>
        <item m="1" x="156"/>
        <item m="1" x="316"/>
        <item m="1" x="259"/>
        <item m="1" x="167"/>
        <item m="1" x="152"/>
        <item m="1" x="261"/>
        <item m="1" x="74"/>
        <item m="1" x="346"/>
        <item m="1" x="67"/>
        <item m="1" x="61"/>
        <item m="1" x="168"/>
        <item m="1" x="36"/>
        <item m="1" x="289"/>
        <item m="1" x="164"/>
        <item m="1" x="188"/>
        <item m="1" x="347"/>
        <item m="1" x="191"/>
        <item m="1" x="225"/>
        <item m="1" x="177"/>
        <item m="1" x="287"/>
        <item m="1" x="319"/>
        <item m="1" x="348"/>
        <item m="1" x="178"/>
        <item m="1" x="141"/>
        <item m="1" x="288"/>
        <item m="1" x="133"/>
        <item m="1" x="308"/>
        <item m="1" x="328"/>
        <item m="1" x="73"/>
        <item m="1" x="189"/>
        <item m="1" x="43"/>
        <item m="1" x="321"/>
        <item m="1" x="221"/>
        <item m="1" x="183"/>
        <item m="1" x="166"/>
        <item m="1" x="341"/>
        <item m="1" x="200"/>
        <item m="1" x="175"/>
        <item m="1" x="120"/>
        <item m="1" x="344"/>
        <item m="1" x="170"/>
        <item m="1" x="56"/>
        <item m="1" x="147"/>
        <item m="1" x="129"/>
        <item m="1" x="142"/>
        <item m="1" x="291"/>
        <item m="1" x="300"/>
        <item m="1" x="44"/>
        <item m="1" x="29"/>
        <item m="1" x="126"/>
        <item m="1" x="204"/>
        <item m="1" x="41"/>
        <item m="1" x="79"/>
        <item m="1" x="149"/>
        <item m="1" x="45"/>
        <item m="1" x="96"/>
        <item m="1" x="220"/>
        <item m="1" x="242"/>
        <item m="1" x="135"/>
        <item m="1" x="208"/>
        <item m="1" x="315"/>
        <item m="1" x="230"/>
        <item m="1" x="213"/>
        <item m="1" x="169"/>
        <item m="1" x="182"/>
        <item m="1" x="363"/>
        <item m="1" x="77"/>
        <item m="1" x="331"/>
        <item m="1" x="310"/>
        <item m="1" x="24"/>
        <item x="17"/>
      </items>
      <extLst>
        <ext xmlns:x14="http://schemas.microsoft.com/office/spreadsheetml/2009/9/main" uri="{2946ED86-A175-432a-8AC1-64E0C546D7DE}">
          <x14:pivotField fillDownLabels="1"/>
        </ext>
      </extLst>
    </pivotField>
    <pivotField axis="axisRow" compact="0" outline="0" showAll="0" defaultSubtotal="0">
      <items count="12">
        <item m="1" x="3"/>
        <item m="1" x="7"/>
        <item m="1" x="10"/>
        <item m="1" x="11"/>
        <item x="0"/>
        <item m="1" x="8"/>
        <item m="1" x="5"/>
        <item x="1"/>
        <item m="1" x="9"/>
        <item m="1" x="6"/>
        <item m="1" x="4"/>
        <item x="2"/>
      </items>
      <extLst>
        <ext xmlns:x14="http://schemas.microsoft.com/office/spreadsheetml/2009/9/main" uri="{2946ED86-A175-432a-8AC1-64E0C546D7DE}">
          <x14:pivotField fillDownLabels="1"/>
        </ext>
      </extLst>
    </pivotField>
    <pivotField axis="axisRow" compact="0" outline="0" showAll="0" defaultSubtotal="0">
      <items count="153">
        <item m="1" x="134"/>
        <item m="1" x="151"/>
        <item m="1" x="137"/>
        <item m="1" x="135"/>
        <item m="1" x="149"/>
        <item m="1" x="136"/>
        <item m="1" x="144"/>
        <item m="1" x="138"/>
        <item m="1" x="147"/>
        <item m="1" x="145"/>
        <item m="1" x="152"/>
        <item m="1" x="146"/>
        <item m="1" x="141"/>
        <item m="1" x="150"/>
        <item m="1" x="143"/>
        <item m="1" x="142"/>
        <item m="1" x="148"/>
        <item m="1" x="139"/>
        <item x="0"/>
        <item x="1"/>
        <item x="2"/>
        <item x="3"/>
        <item x="4"/>
        <item x="5"/>
        <item x="6"/>
        <item x="7"/>
        <item x="8"/>
        <item x="9"/>
        <item x="10"/>
        <item x="11"/>
        <item x="12"/>
        <item x="13"/>
        <item x="14"/>
        <item x="15"/>
        <item x="16"/>
        <item x="17"/>
        <item x="18"/>
        <item x="19"/>
        <item x="20"/>
        <item x="21"/>
        <item x="22"/>
        <item x="23"/>
        <item x="24"/>
        <item m="1" x="140"/>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31"/>
        <item x="132"/>
        <item x="133"/>
        <item x="1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
        <item x="0"/>
        <item m="1" x="18"/>
        <item m="1" x="14"/>
        <item m="1" x="8"/>
        <item m="1" x="4"/>
        <item m="1" x="19"/>
        <item m="1" x="15"/>
        <item m="1" x="9"/>
        <item m="1" x="5"/>
        <item m="1" x="20"/>
        <item m="1" x="16"/>
        <item m="1" x="11"/>
        <item m="1" x="6"/>
        <item m="1" x="10"/>
        <item m="1" x="17"/>
        <item m="1" x="13"/>
        <item m="1" x="7"/>
        <item m="1" x="12"/>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742">
    <i>
      <x v="12"/>
      <x v="26"/>
      <x v="1"/>
      <x v="4"/>
      <x v="41"/>
      <x v="18"/>
      <x/>
    </i>
    <i r="3">
      <x v="7"/>
      <x v="41"/>
      <x v="19"/>
      <x v="20"/>
    </i>
    <i r="5">
      <x v="20"/>
      <x v="20"/>
    </i>
    <i r="2">
      <x v="3"/>
      <x v="7"/>
      <x v="264"/>
      <x v="18"/>
      <x v="18"/>
    </i>
    <i r="4">
      <x v="266"/>
      <x v="18"/>
      <x v="19"/>
    </i>
    <i r="4">
      <x v="268"/>
      <x v="18"/>
      <x v="20"/>
    </i>
    <i r="4">
      <x v="276"/>
      <x v="18"/>
      <x/>
    </i>
    <i>
      <x v="13"/>
      <x v="26"/>
      <x v="1"/>
      <x v="7"/>
      <x v="41"/>
      <x v="21"/>
      <x v="20"/>
    </i>
    <i>
      <x v="14"/>
      <x v="26"/>
      <x v="1"/>
      <x v="7"/>
      <x v="41"/>
      <x v="22"/>
      <x v="20"/>
    </i>
    <i>
      <x v="15"/>
      <x v="26"/>
      <x v="1"/>
      <x v="4"/>
      <x v="41"/>
      <x v="23"/>
      <x v="20"/>
    </i>
    <i r="2">
      <x v="3"/>
      <x v="7"/>
      <x v="264"/>
      <x v="23"/>
      <x v="20"/>
    </i>
    <i r="4">
      <x v="266"/>
      <x v="23"/>
      <x v="20"/>
    </i>
    <i r="4">
      <x v="268"/>
      <x v="23"/>
      <x v="20"/>
    </i>
    <i r="4">
      <x v="276"/>
      <x v="23"/>
      <x v="20"/>
    </i>
    <i r="4">
      <x v="277"/>
      <x v="23"/>
      <x v="20"/>
    </i>
    <i>
      <x v="16"/>
      <x v="26"/>
      <x v="1"/>
      <x v="4"/>
      <x v="41"/>
      <x v="24"/>
      <x v="20"/>
    </i>
    <i>
      <x v="17"/>
      <x v="26"/>
      <x v="1"/>
      <x v="4"/>
      <x v="41"/>
      <x v="25"/>
      <x v="20"/>
    </i>
    <i r="2">
      <x v="3"/>
      <x v="7"/>
      <x v="264"/>
      <x v="25"/>
      <x v="20"/>
    </i>
    <i r="4">
      <x v="266"/>
      <x v="25"/>
      <x/>
    </i>
    <i r="4">
      <x v="268"/>
      <x v="25"/>
      <x v="18"/>
    </i>
    <i>
      <x v="18"/>
      <x v="26"/>
      <x v="1"/>
      <x v="7"/>
      <x v="41"/>
      <x v="26"/>
      <x v="19"/>
    </i>
    <i>
      <x v="19"/>
      <x v="26"/>
      <x v="1"/>
      <x v="4"/>
      <x v="41"/>
      <x v="27"/>
      <x v="20"/>
    </i>
    <i r="2">
      <x v="3"/>
      <x v="7"/>
      <x v="264"/>
      <x v="27"/>
      <x v="20"/>
    </i>
    <i r="4">
      <x v="266"/>
      <x v="27"/>
      <x v="20"/>
    </i>
    <i r="4">
      <x v="268"/>
      <x v="27"/>
      <x v="20"/>
    </i>
    <i r="4">
      <x v="277"/>
      <x v="27"/>
      <x v="20"/>
    </i>
    <i>
      <x v="20"/>
      <x v="27"/>
      <x v="1"/>
      <x v="4"/>
      <x v="41"/>
      <x v="28"/>
      <x v="20"/>
    </i>
    <i r="2">
      <x v="3"/>
      <x v="11"/>
      <x v="264"/>
      <x v="28"/>
      <x v="20"/>
    </i>
    <i r="4">
      <x v="265"/>
      <x v="28"/>
      <x v="20"/>
    </i>
    <i r="4">
      <x v="266"/>
      <x v="28"/>
      <x v="20"/>
    </i>
    <i r="4">
      <x v="267"/>
      <x v="28"/>
      <x v="19"/>
    </i>
    <i r="4">
      <x v="268"/>
      <x v="28"/>
      <x v="20"/>
    </i>
    <i r="4">
      <x v="269"/>
      <x v="28"/>
      <x/>
    </i>
    <i r="4">
      <x v="270"/>
      <x v="28"/>
      <x v="18"/>
    </i>
    <i r="4">
      <x v="271"/>
      <x v="28"/>
      <x v="20"/>
    </i>
    <i r="4">
      <x v="272"/>
      <x v="28"/>
      <x v="20"/>
    </i>
    <i r="4">
      <x v="273"/>
      <x v="28"/>
      <x v="20"/>
    </i>
    <i r="4">
      <x v="274"/>
      <x v="28"/>
      <x v="20"/>
    </i>
    <i r="4">
      <x v="275"/>
      <x v="28"/>
      <x v="20"/>
    </i>
    <i r="4">
      <x v="276"/>
      <x v="28"/>
      <x v="20"/>
    </i>
    <i r="4">
      <x v="277"/>
      <x v="28"/>
      <x v="20"/>
    </i>
    <i r="4">
      <x v="278"/>
      <x v="28"/>
      <x v="20"/>
    </i>
    <i r="4">
      <x v="279"/>
      <x v="28"/>
      <x v="20"/>
    </i>
    <i>
      <x v="21"/>
      <x v="27"/>
      <x v="1"/>
      <x v="4"/>
      <x v="41"/>
      <x v="29"/>
      <x v="20"/>
    </i>
    <i r="5">
      <x v="30"/>
      <x v="20"/>
    </i>
    <i r="5">
      <x v="31"/>
      <x v="20"/>
    </i>
    <i r="2">
      <x v="3"/>
      <x v="11"/>
      <x v="264"/>
      <x v="29"/>
      <x v="20"/>
    </i>
    <i r="5">
      <x v="30"/>
      <x v="20"/>
    </i>
    <i r="5">
      <x v="31"/>
      <x v="20"/>
    </i>
    <i r="4">
      <x v="265"/>
      <x v="29"/>
      <x v="20"/>
    </i>
    <i r="5">
      <x v="30"/>
      <x v="20"/>
    </i>
    <i r="5">
      <x v="31"/>
      <x v="20"/>
    </i>
    <i r="4">
      <x v="266"/>
      <x v="29"/>
      <x v="20"/>
    </i>
    <i r="5">
      <x v="30"/>
      <x v="20"/>
    </i>
    <i r="5">
      <x v="31"/>
      <x v="20"/>
    </i>
    <i r="4">
      <x v="267"/>
      <x v="29"/>
      <x v="19"/>
    </i>
    <i r="5">
      <x v="30"/>
      <x v="19"/>
    </i>
    <i r="5">
      <x v="31"/>
      <x v="19"/>
    </i>
    <i r="4">
      <x v="268"/>
      <x v="29"/>
      <x v="20"/>
    </i>
    <i r="5">
      <x v="30"/>
      <x v="20"/>
    </i>
    <i r="5">
      <x v="31"/>
      <x v="20"/>
    </i>
    <i r="4">
      <x v="269"/>
      <x v="29"/>
      <x/>
    </i>
    <i r="5">
      <x v="30"/>
      <x/>
    </i>
    <i r="5">
      <x v="31"/>
      <x/>
    </i>
    <i r="4">
      <x v="270"/>
      <x v="29"/>
      <x v="18"/>
    </i>
    <i r="5">
      <x v="30"/>
      <x v="18"/>
    </i>
    <i r="5">
      <x v="31"/>
      <x v="18"/>
    </i>
    <i r="4">
      <x v="271"/>
      <x v="29"/>
      <x v="20"/>
    </i>
    <i r="5">
      <x v="30"/>
      <x v="20"/>
    </i>
    <i r="5">
      <x v="31"/>
      <x v="20"/>
    </i>
    <i r="4">
      <x v="272"/>
      <x v="29"/>
      <x v="20"/>
    </i>
    <i r="5">
      <x v="30"/>
      <x v="20"/>
    </i>
    <i r="5">
      <x v="31"/>
      <x v="20"/>
    </i>
    <i r="4">
      <x v="273"/>
      <x v="29"/>
      <x v="20"/>
    </i>
    <i r="5">
      <x v="30"/>
      <x v="20"/>
    </i>
    <i r="5">
      <x v="31"/>
      <x v="20"/>
    </i>
    <i r="4">
      <x v="274"/>
      <x v="29"/>
      <x v="20"/>
    </i>
    <i r="5">
      <x v="30"/>
      <x v="20"/>
    </i>
    <i r="5">
      <x v="31"/>
      <x v="20"/>
    </i>
    <i r="4">
      <x v="275"/>
      <x v="29"/>
      <x v="20"/>
    </i>
    <i r="5">
      <x v="30"/>
      <x v="20"/>
    </i>
    <i r="5">
      <x v="31"/>
      <x v="20"/>
    </i>
    <i r="4">
      <x v="276"/>
      <x v="29"/>
      <x v="20"/>
    </i>
    <i r="5">
      <x v="30"/>
      <x v="20"/>
    </i>
    <i r="5">
      <x v="31"/>
      <x v="20"/>
    </i>
    <i r="4">
      <x v="277"/>
      <x v="29"/>
      <x v="20"/>
    </i>
    <i r="5">
      <x v="30"/>
      <x v="20"/>
    </i>
    <i r="5">
      <x v="31"/>
      <x v="20"/>
    </i>
    <i r="4">
      <x v="278"/>
      <x v="29"/>
      <x v="20"/>
    </i>
    <i r="5">
      <x v="30"/>
      <x v="20"/>
    </i>
    <i r="5">
      <x v="31"/>
      <x v="20"/>
    </i>
    <i r="4">
      <x v="279"/>
      <x v="29"/>
      <x v="20"/>
    </i>
    <i r="5">
      <x v="30"/>
      <x v="20"/>
    </i>
    <i r="5">
      <x v="31"/>
      <x v="20"/>
    </i>
    <i>
      <x v="22"/>
      <x v="27"/>
      <x v="1"/>
      <x v="4"/>
      <x v="41"/>
      <x v="32"/>
      <x v="20"/>
    </i>
    <i r="5">
      <x v="33"/>
      <x v="20"/>
    </i>
    <i r="5">
      <x v="34"/>
      <x v="20"/>
    </i>
    <i r="5">
      <x v="35"/>
      <x v="20"/>
    </i>
    <i r="5">
      <x v="36"/>
      <x v="20"/>
    </i>
    <i r="5">
      <x v="37"/>
      <x v="20"/>
    </i>
    <i r="5">
      <x v="38"/>
      <x v="20"/>
    </i>
    <i r="5">
      <x v="39"/>
      <x v="20"/>
    </i>
    <i r="5">
      <x v="40"/>
      <x v="20"/>
    </i>
    <i r="2">
      <x v="3"/>
      <x v="11"/>
      <x v="264"/>
      <x v="32"/>
      <x v="20"/>
    </i>
    <i r="5">
      <x v="33"/>
      <x v="20"/>
    </i>
    <i r="5">
      <x v="34"/>
      <x v="20"/>
    </i>
    <i r="5">
      <x v="35"/>
      <x v="20"/>
    </i>
    <i r="5">
      <x v="36"/>
      <x v="20"/>
    </i>
    <i r="5">
      <x v="37"/>
      <x v="20"/>
    </i>
    <i r="5">
      <x v="38"/>
      <x v="20"/>
    </i>
    <i r="5">
      <x v="39"/>
      <x v="20"/>
    </i>
    <i r="5">
      <x v="40"/>
      <x v="20"/>
    </i>
    <i r="4">
      <x v="265"/>
      <x v="32"/>
      <x v="20"/>
    </i>
    <i r="5">
      <x v="33"/>
      <x v="20"/>
    </i>
    <i r="5">
      <x v="34"/>
      <x v="20"/>
    </i>
    <i r="5">
      <x v="35"/>
      <x v="20"/>
    </i>
    <i r="5">
      <x v="36"/>
      <x v="20"/>
    </i>
    <i r="5">
      <x v="37"/>
      <x v="20"/>
    </i>
    <i r="5">
      <x v="38"/>
      <x v="20"/>
    </i>
    <i r="5">
      <x v="39"/>
      <x v="20"/>
    </i>
    <i r="5">
      <x v="40"/>
      <x v="20"/>
    </i>
    <i r="4">
      <x v="266"/>
      <x v="32"/>
      <x v="20"/>
    </i>
    <i r="5">
      <x v="33"/>
      <x v="20"/>
    </i>
    <i r="5">
      <x v="34"/>
      <x v="20"/>
    </i>
    <i r="5">
      <x v="35"/>
      <x v="20"/>
    </i>
    <i r="5">
      <x v="36"/>
      <x v="20"/>
    </i>
    <i r="5">
      <x v="37"/>
      <x v="20"/>
    </i>
    <i r="5">
      <x v="38"/>
      <x v="20"/>
    </i>
    <i r="5">
      <x v="39"/>
      <x v="20"/>
    </i>
    <i r="5">
      <x v="40"/>
      <x v="20"/>
    </i>
    <i r="4">
      <x v="267"/>
      <x v="32"/>
      <x v="19"/>
    </i>
    <i r="5">
      <x v="33"/>
      <x v="19"/>
    </i>
    <i r="5">
      <x v="34"/>
      <x v="19"/>
    </i>
    <i r="5">
      <x v="35"/>
      <x v="19"/>
    </i>
    <i r="5">
      <x v="36"/>
      <x v="19"/>
    </i>
    <i r="5">
      <x v="37"/>
      <x v="19"/>
    </i>
    <i r="5">
      <x v="38"/>
      <x v="19"/>
    </i>
    <i r="5">
      <x v="39"/>
      <x v="19"/>
    </i>
    <i r="5">
      <x v="40"/>
      <x v="19"/>
    </i>
    <i r="4">
      <x v="268"/>
      <x v="32"/>
      <x v="20"/>
    </i>
    <i r="5">
      <x v="33"/>
      <x v="20"/>
    </i>
    <i r="5">
      <x v="34"/>
      <x v="20"/>
    </i>
    <i r="5">
      <x v="35"/>
      <x v="20"/>
    </i>
    <i r="5">
      <x v="36"/>
      <x v="20"/>
    </i>
    <i r="5">
      <x v="37"/>
      <x v="20"/>
    </i>
    <i r="5">
      <x v="38"/>
      <x v="20"/>
    </i>
    <i r="5">
      <x v="39"/>
      <x v="20"/>
    </i>
    <i r="5">
      <x v="40"/>
      <x v="20"/>
    </i>
    <i r="4">
      <x v="269"/>
      <x v="32"/>
      <x/>
    </i>
    <i r="5">
      <x v="33"/>
      <x/>
    </i>
    <i r="5">
      <x v="34"/>
      <x/>
    </i>
    <i r="5">
      <x v="35"/>
      <x/>
    </i>
    <i r="5">
      <x v="36"/>
      <x/>
    </i>
    <i r="5">
      <x v="37"/>
      <x/>
    </i>
    <i r="5">
      <x v="38"/>
      <x/>
    </i>
    <i r="5">
      <x v="39"/>
      <x/>
    </i>
    <i r="5">
      <x v="40"/>
      <x/>
    </i>
    <i r="4">
      <x v="270"/>
      <x v="32"/>
      <x v="18"/>
    </i>
    <i r="5">
      <x v="33"/>
      <x v="18"/>
    </i>
    <i r="5">
      <x v="34"/>
      <x v="18"/>
    </i>
    <i r="5">
      <x v="35"/>
      <x v="18"/>
    </i>
    <i r="5">
      <x v="36"/>
      <x v="18"/>
    </i>
    <i r="5">
      <x v="37"/>
      <x v="18"/>
    </i>
    <i r="5">
      <x v="38"/>
      <x v="18"/>
    </i>
    <i r="5">
      <x v="39"/>
      <x v="18"/>
    </i>
    <i r="5">
      <x v="40"/>
      <x v="18"/>
    </i>
    <i r="4">
      <x v="271"/>
      <x v="32"/>
      <x v="20"/>
    </i>
    <i r="5">
      <x v="33"/>
      <x v="20"/>
    </i>
    <i r="5">
      <x v="34"/>
      <x v="20"/>
    </i>
    <i r="5">
      <x v="35"/>
      <x v="20"/>
    </i>
    <i r="5">
      <x v="36"/>
      <x v="20"/>
    </i>
    <i r="5">
      <x v="37"/>
      <x v="20"/>
    </i>
    <i r="5">
      <x v="38"/>
      <x v="20"/>
    </i>
    <i r="5">
      <x v="39"/>
      <x v="20"/>
    </i>
    <i r="5">
      <x v="40"/>
      <x v="20"/>
    </i>
    <i r="4">
      <x v="272"/>
      <x v="32"/>
      <x v="20"/>
    </i>
    <i r="5">
      <x v="33"/>
      <x v="20"/>
    </i>
    <i r="5">
      <x v="34"/>
      <x v="20"/>
    </i>
    <i r="5">
      <x v="35"/>
      <x v="20"/>
    </i>
    <i r="5">
      <x v="36"/>
      <x v="20"/>
    </i>
    <i r="5">
      <x v="37"/>
      <x v="20"/>
    </i>
    <i r="5">
      <x v="38"/>
      <x v="20"/>
    </i>
    <i r="5">
      <x v="39"/>
      <x v="20"/>
    </i>
    <i r="5">
      <x v="40"/>
      <x v="20"/>
    </i>
    <i r="4">
      <x v="273"/>
      <x v="32"/>
      <x v="20"/>
    </i>
    <i r="5">
      <x v="33"/>
      <x v="20"/>
    </i>
    <i r="5">
      <x v="34"/>
      <x v="20"/>
    </i>
    <i r="5">
      <x v="35"/>
      <x v="20"/>
    </i>
    <i r="5">
      <x v="36"/>
      <x v="20"/>
    </i>
    <i r="5">
      <x v="37"/>
      <x v="20"/>
    </i>
    <i r="5">
      <x v="38"/>
      <x v="20"/>
    </i>
    <i r="5">
      <x v="39"/>
      <x v="20"/>
    </i>
    <i r="5">
      <x v="40"/>
      <x v="20"/>
    </i>
    <i r="4">
      <x v="274"/>
      <x v="32"/>
      <x v="20"/>
    </i>
    <i r="5">
      <x v="33"/>
      <x v="20"/>
    </i>
    <i r="5">
      <x v="34"/>
      <x v="20"/>
    </i>
    <i r="5">
      <x v="35"/>
      <x v="20"/>
    </i>
    <i r="5">
      <x v="36"/>
      <x v="20"/>
    </i>
    <i r="5">
      <x v="37"/>
      <x v="20"/>
    </i>
    <i r="5">
      <x v="38"/>
      <x v="20"/>
    </i>
    <i r="5">
      <x v="39"/>
      <x v="20"/>
    </i>
    <i r="5">
      <x v="40"/>
      <x v="20"/>
    </i>
    <i r="4">
      <x v="275"/>
      <x v="32"/>
      <x v="20"/>
    </i>
    <i r="5">
      <x v="33"/>
      <x v="20"/>
    </i>
    <i r="5">
      <x v="34"/>
      <x v="20"/>
    </i>
    <i r="5">
      <x v="35"/>
      <x v="20"/>
    </i>
    <i r="5">
      <x v="36"/>
      <x v="20"/>
    </i>
    <i r="5">
      <x v="37"/>
      <x v="20"/>
    </i>
    <i r="5">
      <x v="38"/>
      <x v="20"/>
    </i>
    <i r="5">
      <x v="39"/>
      <x v="20"/>
    </i>
    <i r="5">
      <x v="40"/>
      <x v="20"/>
    </i>
    <i r="4">
      <x v="276"/>
      <x v="32"/>
      <x v="20"/>
    </i>
    <i r="5">
      <x v="33"/>
      <x v="20"/>
    </i>
    <i r="5">
      <x v="34"/>
      <x v="20"/>
    </i>
    <i r="5">
      <x v="35"/>
      <x v="20"/>
    </i>
    <i r="5">
      <x v="36"/>
      <x v="20"/>
    </i>
    <i r="5">
      <x v="37"/>
      <x v="20"/>
    </i>
    <i r="5">
      <x v="38"/>
      <x v="20"/>
    </i>
    <i r="5">
      <x v="39"/>
      <x v="20"/>
    </i>
    <i r="5">
      <x v="40"/>
      <x v="20"/>
    </i>
    <i r="4">
      <x v="277"/>
      <x v="32"/>
      <x v="20"/>
    </i>
    <i r="5">
      <x v="33"/>
      <x v="20"/>
    </i>
    <i r="5">
      <x v="34"/>
      <x v="20"/>
    </i>
    <i r="5">
      <x v="35"/>
      <x v="20"/>
    </i>
    <i r="5">
      <x v="36"/>
      <x v="20"/>
    </i>
    <i r="5">
      <x v="37"/>
      <x v="20"/>
    </i>
    <i r="5">
      <x v="38"/>
      <x v="20"/>
    </i>
    <i r="5">
      <x v="39"/>
      <x v="20"/>
    </i>
    <i r="5">
      <x v="40"/>
      <x v="20"/>
    </i>
    <i r="4">
      <x v="278"/>
      <x v="32"/>
      <x v="20"/>
    </i>
    <i r="5">
      <x v="33"/>
      <x v="20"/>
    </i>
    <i r="5">
      <x v="34"/>
      <x v="20"/>
    </i>
    <i r="5">
      <x v="35"/>
      <x v="20"/>
    </i>
    <i r="5">
      <x v="36"/>
      <x v="20"/>
    </i>
    <i r="5">
      <x v="37"/>
      <x v="20"/>
    </i>
    <i r="5">
      <x v="38"/>
      <x v="20"/>
    </i>
    <i r="5">
      <x v="39"/>
      <x v="20"/>
    </i>
    <i r="5">
      <x v="40"/>
      <x v="20"/>
    </i>
    <i r="4">
      <x v="279"/>
      <x v="32"/>
      <x v="20"/>
    </i>
    <i r="5">
      <x v="33"/>
      <x v="20"/>
    </i>
    <i r="5">
      <x v="34"/>
      <x v="20"/>
    </i>
    <i r="5">
      <x v="35"/>
      <x v="20"/>
    </i>
    <i r="5">
      <x v="36"/>
      <x v="20"/>
    </i>
    <i r="5">
      <x v="37"/>
      <x v="20"/>
    </i>
    <i r="5">
      <x v="38"/>
      <x v="20"/>
    </i>
    <i r="5">
      <x v="39"/>
      <x v="20"/>
    </i>
    <i r="5">
      <x v="40"/>
      <x v="20"/>
    </i>
    <i>
      <x v="23"/>
      <x v="27"/>
      <x v="1"/>
      <x v="4"/>
      <x v="41"/>
      <x v="41"/>
      <x v="20"/>
    </i>
    <i r="5">
      <x v="42"/>
      <x v="20"/>
    </i>
    <i r="2">
      <x v="3"/>
      <x v="11"/>
      <x v="264"/>
      <x v="41"/>
      <x v="20"/>
    </i>
    <i r="5">
      <x v="42"/>
      <x v="20"/>
    </i>
    <i r="4">
      <x v="265"/>
      <x v="41"/>
      <x v="20"/>
    </i>
    <i r="5">
      <x v="42"/>
      <x v="20"/>
    </i>
    <i r="4">
      <x v="266"/>
      <x v="41"/>
      <x v="20"/>
    </i>
    <i r="5">
      <x v="42"/>
      <x v="20"/>
    </i>
    <i r="4">
      <x v="267"/>
      <x v="41"/>
      <x v="19"/>
    </i>
    <i r="5">
      <x v="42"/>
      <x v="19"/>
    </i>
    <i r="4">
      <x v="268"/>
      <x v="41"/>
      <x v="20"/>
    </i>
    <i r="5">
      <x v="42"/>
      <x v="20"/>
    </i>
    <i r="4">
      <x v="269"/>
      <x v="41"/>
      <x/>
    </i>
    <i r="5">
      <x v="42"/>
      <x/>
    </i>
    <i r="4">
      <x v="270"/>
      <x v="41"/>
      <x v="18"/>
    </i>
    <i r="5">
      <x v="42"/>
      <x v="18"/>
    </i>
    <i r="4">
      <x v="271"/>
      <x v="41"/>
      <x v="20"/>
    </i>
    <i r="5">
      <x v="42"/>
      <x v="20"/>
    </i>
    <i r="4">
      <x v="272"/>
      <x v="41"/>
      <x v="20"/>
    </i>
    <i r="5">
      <x v="42"/>
      <x v="20"/>
    </i>
    <i r="4">
      <x v="273"/>
      <x v="41"/>
      <x v="20"/>
    </i>
    <i r="5">
      <x v="42"/>
      <x v="20"/>
    </i>
    <i r="4">
      <x v="274"/>
      <x v="41"/>
      <x v="20"/>
    </i>
    <i r="5">
      <x v="42"/>
      <x v="20"/>
    </i>
    <i r="4">
      <x v="275"/>
      <x v="41"/>
      <x v="20"/>
    </i>
    <i r="5">
      <x v="42"/>
      <x v="20"/>
    </i>
    <i r="4">
      <x v="276"/>
      <x v="41"/>
      <x v="20"/>
    </i>
    <i r="5">
      <x v="42"/>
      <x v="20"/>
    </i>
    <i r="4">
      <x v="277"/>
      <x v="41"/>
      <x v="20"/>
    </i>
    <i r="5">
      <x v="42"/>
      <x v="20"/>
    </i>
    <i r="4">
      <x v="278"/>
      <x v="41"/>
      <x v="20"/>
    </i>
    <i r="5">
      <x v="42"/>
      <x v="20"/>
    </i>
    <i r="4">
      <x v="279"/>
      <x v="41"/>
      <x v="20"/>
    </i>
    <i r="5">
      <x v="42"/>
      <x v="20"/>
    </i>
    <i>
      <x v="24"/>
      <x v="28"/>
      <x v="1"/>
      <x v="4"/>
      <x v="41"/>
      <x v="45"/>
      <x v="20"/>
    </i>
    <i r="5">
      <x v="46"/>
      <x v="20"/>
    </i>
    <i r="5">
      <x v="47"/>
      <x v="20"/>
    </i>
    <i r="5">
      <x v="48"/>
      <x v="20"/>
    </i>
    <i r="3">
      <x v="7"/>
      <x v="41"/>
      <x v="44"/>
      <x v="20"/>
    </i>
    <i r="2">
      <x v="3"/>
      <x v="11"/>
      <x v="269"/>
      <x v="45"/>
      <x v="20"/>
    </i>
    <i r="5">
      <x v="46"/>
      <x v="20"/>
    </i>
    <i r="5">
      <x v="47"/>
      <x v="20"/>
    </i>
    <i r="4">
      <x v="270"/>
      <x v="45"/>
      <x v="20"/>
    </i>
    <i r="4">
      <x v="271"/>
      <x v="45"/>
      <x v="20"/>
    </i>
    <i r="5">
      <x v="46"/>
      <x v="20"/>
    </i>
    <i r="4">
      <x v="277"/>
      <x v="45"/>
      <x v="20"/>
    </i>
    <i r="5">
      <x v="46"/>
      <x v="20"/>
    </i>
    <i r="4">
      <x v="278"/>
      <x v="45"/>
      <x v="20"/>
    </i>
    <i r="5">
      <x v="46"/>
      <x v="20"/>
    </i>
    <i r="5">
      <x v="47"/>
      <x v="20"/>
    </i>
    <i>
      <x v="25"/>
      <x v="28"/>
      <x v="1"/>
      <x v="4"/>
      <x v="41"/>
      <x v="49"/>
      <x v="20"/>
    </i>
    <i r="5">
      <x v="50"/>
      <x v="20"/>
    </i>
    <i r="5">
      <x v="51"/>
      <x v="20"/>
    </i>
    <i r="5">
      <x v="52"/>
      <x v="20"/>
    </i>
    <i r="5">
      <x v="53"/>
      <x v="20"/>
    </i>
    <i r="5">
      <x v="54"/>
      <x v="20"/>
    </i>
    <i r="5">
      <x v="55"/>
      <x v="20"/>
    </i>
    <i r="2">
      <x v="3"/>
      <x v="11"/>
      <x v="269"/>
      <x v="50"/>
      <x v="20"/>
    </i>
    <i r="5">
      <x v="51"/>
      <x v="20"/>
    </i>
    <i r="5">
      <x v="54"/>
      <x v="20"/>
    </i>
    <i r="5">
      <x v="55"/>
      <x v="20"/>
    </i>
    <i r="4">
      <x v="271"/>
      <x v="50"/>
      <x v="20"/>
    </i>
    <i r="5">
      <x v="51"/>
      <x v="20"/>
    </i>
    <i r="5">
      <x v="54"/>
      <x v="20"/>
    </i>
    <i r="5">
      <x v="55"/>
      <x v="20"/>
    </i>
    <i r="4">
      <x v="363"/>
      <x v="50"/>
      <x v="20"/>
    </i>
    <i r="5">
      <x v="51"/>
      <x v="20"/>
    </i>
    <i r="5">
      <x v="54"/>
      <x v="20"/>
    </i>
    <i>
      <x v="26"/>
      <x v="29"/>
      <x v="1"/>
      <x v="4"/>
      <x v="41"/>
      <x v="56"/>
      <x v="20"/>
    </i>
    <i r="5">
      <x v="57"/>
      <x v="20"/>
    </i>
    <i r="5">
      <x v="58"/>
      <x v="20"/>
    </i>
    <i r="5">
      <x v="59"/>
      <x v="20"/>
    </i>
    <i r="5">
      <x v="60"/>
      <x v="20"/>
    </i>
    <i r="5">
      <x v="61"/>
      <x v="20"/>
    </i>
    <i r="5">
      <x v="62"/>
      <x v="20"/>
    </i>
    <i r="5">
      <x v="63"/>
      <x v="20"/>
    </i>
    <i r="5">
      <x v="64"/>
      <x v="20"/>
    </i>
    <i r="5">
      <x v="65"/>
      <x v="20"/>
    </i>
    <i r="5">
      <x v="66"/>
      <x v="20"/>
    </i>
    <i r="5">
      <x v="67"/>
      <x v="20"/>
    </i>
    <i r="5">
      <x v="68"/>
      <x v="20"/>
    </i>
    <i r="5">
      <x v="69"/>
      <x v="20"/>
    </i>
    <i r="5">
      <x v="70"/>
      <x v="20"/>
    </i>
    <i r="5">
      <x v="71"/>
      <x v="20"/>
    </i>
    <i r="5">
      <x v="72"/>
      <x v="20"/>
    </i>
    <i r="5">
      <x v="73"/>
      <x v="20"/>
    </i>
    <i r="5">
      <x v="74"/>
      <x v="20"/>
    </i>
    <i r="2">
      <x v="3"/>
      <x v="11"/>
      <x v="269"/>
      <x v="56"/>
      <x v="20"/>
    </i>
    <i r="5">
      <x v="66"/>
      <x v="20"/>
    </i>
    <i r="5">
      <x v="67"/>
      <x v="20"/>
    </i>
    <i r="5">
      <x v="70"/>
      <x v="20"/>
    </i>
    <i r="5">
      <x v="74"/>
      <x v="20"/>
    </i>
    <i r="4">
      <x v="271"/>
      <x v="56"/>
      <x v="20"/>
    </i>
    <i r="5">
      <x v="57"/>
      <x v="20"/>
    </i>
    <i r="5">
      <x v="58"/>
      <x v="20"/>
    </i>
    <i r="5">
      <x v="60"/>
      <x v="20"/>
    </i>
    <i r="5">
      <x v="61"/>
      <x v="20"/>
    </i>
    <i r="5">
      <x v="67"/>
      <x v="20"/>
    </i>
    <i r="5">
      <x v="73"/>
      <x v="20"/>
    </i>
    <i r="4">
      <x v="275"/>
      <x v="56"/>
      <x v="20"/>
    </i>
    <i r="5">
      <x v="57"/>
      <x v="20"/>
    </i>
    <i r="5">
      <x v="58"/>
      <x v="20"/>
    </i>
    <i r="5">
      <x v="59"/>
      <x v="20"/>
    </i>
    <i r="5">
      <x v="61"/>
      <x v="20"/>
    </i>
    <i r="5">
      <x v="64"/>
      <x v="20"/>
    </i>
    <i r="5">
      <x v="67"/>
      <x v="20"/>
    </i>
    <i r="4">
      <x v="277"/>
      <x v="56"/>
      <x v="20"/>
    </i>
    <i r="5">
      <x v="57"/>
      <x v="20"/>
    </i>
    <i r="5">
      <x v="58"/>
      <x v="20"/>
    </i>
    <i r="5">
      <x v="59"/>
      <x v="20"/>
    </i>
    <i r="5">
      <x v="61"/>
      <x v="20"/>
    </i>
    <i r="5">
      <x v="63"/>
      <x v="20"/>
    </i>
    <i r="5">
      <x v="64"/>
      <x v="20"/>
    </i>
    <i r="5">
      <x v="66"/>
      <x v="20"/>
    </i>
    <i r="5">
      <x v="67"/>
      <x v="20"/>
    </i>
    <i r="5">
      <x v="69"/>
      <x v="20"/>
    </i>
    <i r="5">
      <x v="70"/>
      <x v="20"/>
    </i>
    <i r="5">
      <x v="74"/>
      <x v="20"/>
    </i>
    <i r="4">
      <x v="278"/>
      <x v="56"/>
      <x v="20"/>
    </i>
    <i r="5">
      <x v="57"/>
      <x v="20"/>
    </i>
    <i r="5">
      <x v="58"/>
      <x v="20"/>
    </i>
    <i r="5">
      <x v="60"/>
      <x v="20"/>
    </i>
    <i r="5">
      <x v="61"/>
      <x v="20"/>
    </i>
    <i r="5">
      <x v="63"/>
      <x v="20"/>
    </i>
    <i r="5">
      <x v="64"/>
      <x v="20"/>
    </i>
    <i r="5">
      <x v="66"/>
      <x v="20"/>
    </i>
    <i r="5">
      <x v="67"/>
      <x v="20"/>
    </i>
    <i r="5">
      <x v="69"/>
      <x v="20"/>
    </i>
    <i r="5">
      <x v="73"/>
      <x v="20"/>
    </i>
    <i>
      <x v="27"/>
      <x v="29"/>
      <x v="1"/>
      <x v="4"/>
      <x v="41"/>
      <x v="75"/>
      <x v="20"/>
    </i>
    <i r="5">
      <x v="76"/>
      <x v="20"/>
    </i>
    <i r="5">
      <x v="77"/>
      <x v="20"/>
    </i>
    <i r="5">
      <x v="78"/>
      <x v="20"/>
    </i>
    <i r="5">
      <x v="79"/>
      <x v="20"/>
    </i>
    <i r="2">
      <x v="3"/>
      <x v="11"/>
      <x v="269"/>
      <x v="79"/>
      <x v="20"/>
    </i>
    <i r="4">
      <x v="274"/>
      <x v="79"/>
      <x v="20"/>
    </i>
    <i r="4">
      <x v="275"/>
      <x v="79"/>
      <x v="20"/>
    </i>
    <i r="4">
      <x v="277"/>
      <x v="79"/>
      <x v="20"/>
    </i>
    <i r="4">
      <x v="278"/>
      <x v="79"/>
      <x v="20"/>
    </i>
    <i r="4">
      <x v="279"/>
      <x v="79"/>
      <x v="20"/>
    </i>
    <i>
      <x v="28"/>
      <x v="30"/>
      <x v="1"/>
      <x v="4"/>
      <x v="41"/>
      <x v="80"/>
      <x v="20"/>
    </i>
    <i r="5">
      <x v="81"/>
      <x v="20"/>
    </i>
    <i r="5">
      <x v="82"/>
      <x v="20"/>
    </i>
    <i r="5">
      <x v="83"/>
      <x v="20"/>
    </i>
    <i r="2">
      <x v="3"/>
      <x v="11"/>
      <x v="264"/>
      <x v="80"/>
      <x v="20"/>
    </i>
    <i r="5">
      <x v="81"/>
      <x v="20"/>
    </i>
    <i r="5">
      <x v="82"/>
      <x v="20"/>
    </i>
    <i r="5">
      <x v="83"/>
      <x v="20"/>
    </i>
    <i r="4">
      <x v="265"/>
      <x v="80"/>
      <x v="20"/>
    </i>
    <i r="5">
      <x v="81"/>
      <x v="20"/>
    </i>
    <i r="5">
      <x v="82"/>
      <x v="20"/>
    </i>
    <i r="5">
      <x v="83"/>
      <x v="20"/>
    </i>
    <i r="4">
      <x v="266"/>
      <x v="80"/>
      <x v="20"/>
    </i>
    <i r="5">
      <x v="81"/>
      <x v="20"/>
    </i>
    <i r="5">
      <x v="82"/>
      <x v="20"/>
    </i>
    <i r="5">
      <x v="83"/>
      <x v="20"/>
    </i>
    <i r="4">
      <x v="267"/>
      <x v="80"/>
      <x v="19"/>
    </i>
    <i r="5">
      <x v="81"/>
      <x v="19"/>
    </i>
    <i r="5">
      <x v="82"/>
      <x v="19"/>
    </i>
    <i r="5">
      <x v="83"/>
      <x v="19"/>
    </i>
    <i r="4">
      <x v="268"/>
      <x v="80"/>
      <x v="20"/>
    </i>
    <i r="5">
      <x v="81"/>
      <x v="20"/>
    </i>
    <i r="5">
      <x v="82"/>
      <x v="20"/>
    </i>
    <i r="5">
      <x v="83"/>
      <x v="20"/>
    </i>
    <i r="4">
      <x v="269"/>
      <x v="80"/>
      <x/>
    </i>
    <i r="5">
      <x v="81"/>
      <x/>
    </i>
    <i r="5">
      <x v="82"/>
      <x/>
    </i>
    <i r="5">
      <x v="83"/>
      <x/>
    </i>
    <i r="4">
      <x v="270"/>
      <x v="80"/>
      <x v="18"/>
    </i>
    <i r="5">
      <x v="81"/>
      <x v="18"/>
    </i>
    <i r="5">
      <x v="82"/>
      <x v="18"/>
    </i>
    <i r="5">
      <x v="83"/>
      <x v="18"/>
    </i>
    <i r="4">
      <x v="271"/>
      <x v="80"/>
      <x v="20"/>
    </i>
    <i r="5">
      <x v="81"/>
      <x v="20"/>
    </i>
    <i r="5">
      <x v="82"/>
      <x v="20"/>
    </i>
    <i r="5">
      <x v="83"/>
      <x v="20"/>
    </i>
    <i r="4">
      <x v="272"/>
      <x v="80"/>
      <x v="20"/>
    </i>
    <i r="5">
      <x v="81"/>
      <x v="20"/>
    </i>
    <i r="5">
      <x v="82"/>
      <x v="20"/>
    </i>
    <i r="5">
      <x v="83"/>
      <x v="20"/>
    </i>
    <i r="4">
      <x v="273"/>
      <x v="80"/>
      <x v="20"/>
    </i>
    <i r="5">
      <x v="81"/>
      <x v="20"/>
    </i>
    <i r="5">
      <x v="82"/>
      <x v="20"/>
    </i>
    <i r="5">
      <x v="83"/>
      <x v="20"/>
    </i>
    <i r="4">
      <x v="274"/>
      <x v="80"/>
      <x v="20"/>
    </i>
    <i r="5">
      <x v="81"/>
      <x v="20"/>
    </i>
    <i r="5">
      <x v="82"/>
      <x v="20"/>
    </i>
    <i r="5">
      <x v="83"/>
      <x v="20"/>
    </i>
    <i r="4">
      <x v="275"/>
      <x v="80"/>
      <x v="20"/>
    </i>
    <i r="5">
      <x v="81"/>
      <x v="20"/>
    </i>
    <i r="5">
      <x v="82"/>
      <x v="20"/>
    </i>
    <i r="5">
      <x v="83"/>
      <x v="20"/>
    </i>
    <i r="4">
      <x v="276"/>
      <x v="80"/>
      <x v="20"/>
    </i>
    <i r="5">
      <x v="81"/>
      <x v="20"/>
    </i>
    <i r="5">
      <x v="82"/>
      <x v="20"/>
    </i>
    <i r="5">
      <x v="83"/>
      <x v="20"/>
    </i>
    <i r="4">
      <x v="277"/>
      <x v="80"/>
      <x v="20"/>
    </i>
    <i r="5">
      <x v="81"/>
      <x v="20"/>
    </i>
    <i r="5">
      <x v="82"/>
      <x v="20"/>
    </i>
    <i r="5">
      <x v="83"/>
      <x v="20"/>
    </i>
    <i r="4">
      <x v="278"/>
      <x v="80"/>
      <x v="20"/>
    </i>
    <i r="5">
      <x v="81"/>
      <x v="20"/>
    </i>
    <i r="5">
      <x v="82"/>
      <x v="20"/>
    </i>
    <i r="5">
      <x v="83"/>
      <x v="20"/>
    </i>
    <i r="4">
      <x v="279"/>
      <x v="80"/>
      <x v="20"/>
    </i>
    <i r="5">
      <x v="81"/>
      <x v="20"/>
    </i>
    <i r="5">
      <x v="82"/>
      <x v="20"/>
    </i>
    <i r="5">
      <x v="83"/>
      <x v="20"/>
    </i>
    <i>
      <x v="29"/>
      <x v="31"/>
      <x v="1"/>
      <x v="4"/>
      <x v="41"/>
      <x v="84"/>
      <x v="20"/>
    </i>
    <i r="5">
      <x v="85"/>
      <x v="20"/>
    </i>
    <i r="5">
      <x v="86"/>
      <x v="20"/>
    </i>
    <i r="2">
      <x v="3"/>
      <x v="11"/>
      <x v="264"/>
      <x v="84"/>
      <x v="20"/>
    </i>
    <i r="5">
      <x v="85"/>
      <x v="20"/>
    </i>
    <i r="4">
      <x v="265"/>
      <x v="84"/>
      <x v="20"/>
    </i>
    <i r="5">
      <x v="85"/>
      <x v="20"/>
    </i>
    <i r="4">
      <x v="266"/>
      <x v="84"/>
      <x v="20"/>
    </i>
    <i r="5">
      <x v="85"/>
      <x v="20"/>
    </i>
    <i r="4">
      <x v="267"/>
      <x v="84"/>
      <x v="19"/>
    </i>
    <i r="5">
      <x v="85"/>
      <x v="19"/>
    </i>
    <i r="4">
      <x v="268"/>
      <x v="84"/>
      <x v="20"/>
    </i>
    <i r="5">
      <x v="85"/>
      <x v="20"/>
    </i>
    <i r="4">
      <x v="269"/>
      <x v="84"/>
      <x/>
    </i>
    <i r="5">
      <x v="85"/>
      <x/>
    </i>
    <i r="4">
      <x v="270"/>
      <x v="84"/>
      <x v="18"/>
    </i>
    <i r="5">
      <x v="85"/>
      <x v="18"/>
    </i>
    <i r="4">
      <x v="271"/>
      <x v="84"/>
      <x v="20"/>
    </i>
    <i r="5">
      <x v="85"/>
      <x v="20"/>
    </i>
    <i r="4">
      <x v="272"/>
      <x v="84"/>
      <x v="20"/>
    </i>
    <i r="5">
      <x v="85"/>
      <x v="20"/>
    </i>
    <i r="4">
      <x v="273"/>
      <x v="84"/>
      <x v="20"/>
    </i>
    <i r="5">
      <x v="85"/>
      <x v="20"/>
    </i>
    <i r="4">
      <x v="274"/>
      <x v="84"/>
      <x v="20"/>
    </i>
    <i r="5">
      <x v="85"/>
      <x v="20"/>
    </i>
    <i r="4">
      <x v="275"/>
      <x v="84"/>
      <x v="20"/>
    </i>
    <i r="5">
      <x v="85"/>
      <x v="20"/>
    </i>
    <i r="4">
      <x v="276"/>
      <x v="84"/>
      <x v="20"/>
    </i>
    <i r="5">
      <x v="85"/>
      <x v="20"/>
    </i>
    <i r="4">
      <x v="277"/>
      <x v="84"/>
      <x v="20"/>
    </i>
    <i r="5">
      <x v="85"/>
      <x v="20"/>
    </i>
    <i r="4">
      <x v="278"/>
      <x v="84"/>
      <x v="20"/>
    </i>
    <i r="5">
      <x v="85"/>
      <x v="20"/>
    </i>
    <i r="4">
      <x v="279"/>
      <x v="84"/>
      <x v="20"/>
    </i>
    <i r="5">
      <x v="85"/>
      <x v="20"/>
    </i>
    <i>
      <x v="30"/>
      <x v="31"/>
      <x v="1"/>
      <x v="4"/>
      <x v="41"/>
      <x v="87"/>
      <x v="20"/>
    </i>
    <i r="5">
      <x v="88"/>
      <x v="20"/>
    </i>
    <i r="5">
      <x v="89"/>
      <x v="20"/>
    </i>
    <i r="5">
      <x v="90"/>
      <x v="20"/>
    </i>
    <i r="2">
      <x v="3"/>
      <x v="11"/>
      <x v="264"/>
      <x v="86"/>
      <x v="20"/>
    </i>
    <i r="5">
      <x v="87"/>
      <x v="20"/>
    </i>
    <i r="5">
      <x v="88"/>
      <x v="20"/>
    </i>
    <i r="5">
      <x v="89"/>
      <x v="20"/>
    </i>
    <i r="5">
      <x v="90"/>
      <x v="20"/>
    </i>
    <i r="4">
      <x v="265"/>
      <x v="86"/>
      <x v="20"/>
    </i>
    <i r="5">
      <x v="87"/>
      <x v="20"/>
    </i>
    <i r="5">
      <x v="88"/>
      <x v="20"/>
    </i>
    <i r="5">
      <x v="89"/>
      <x v="20"/>
    </i>
    <i r="5">
      <x v="90"/>
      <x v="20"/>
    </i>
    <i r="4">
      <x v="266"/>
      <x v="86"/>
      <x v="20"/>
    </i>
    <i r="5">
      <x v="87"/>
      <x v="20"/>
    </i>
    <i r="5">
      <x v="88"/>
      <x v="20"/>
    </i>
    <i r="5">
      <x v="89"/>
      <x v="20"/>
    </i>
    <i r="5">
      <x v="90"/>
      <x v="20"/>
    </i>
    <i r="4">
      <x v="267"/>
      <x v="86"/>
      <x v="19"/>
    </i>
    <i r="5">
      <x v="87"/>
      <x v="19"/>
    </i>
    <i r="5">
      <x v="88"/>
      <x v="19"/>
    </i>
    <i r="5">
      <x v="89"/>
      <x v="19"/>
    </i>
    <i r="5">
      <x v="90"/>
      <x v="19"/>
    </i>
    <i r="4">
      <x v="268"/>
      <x v="86"/>
      <x v="20"/>
    </i>
    <i r="5">
      <x v="87"/>
      <x v="20"/>
    </i>
    <i r="5">
      <x v="88"/>
      <x v="20"/>
    </i>
    <i r="5">
      <x v="89"/>
      <x v="20"/>
    </i>
    <i r="5">
      <x v="90"/>
      <x v="20"/>
    </i>
    <i r="4">
      <x v="269"/>
      <x v="86"/>
      <x/>
    </i>
    <i r="5">
      <x v="87"/>
      <x/>
    </i>
    <i r="5">
      <x v="88"/>
      <x/>
    </i>
    <i r="5">
      <x v="89"/>
      <x/>
    </i>
    <i r="5">
      <x v="90"/>
      <x/>
    </i>
    <i r="4">
      <x v="270"/>
      <x v="86"/>
      <x v="18"/>
    </i>
    <i r="5">
      <x v="87"/>
      <x v="18"/>
    </i>
    <i r="5">
      <x v="88"/>
      <x v="18"/>
    </i>
    <i r="5">
      <x v="89"/>
      <x v="18"/>
    </i>
    <i r="5">
      <x v="90"/>
      <x v="18"/>
    </i>
    <i r="4">
      <x v="271"/>
      <x v="86"/>
      <x v="20"/>
    </i>
    <i r="5">
      <x v="87"/>
      <x v="20"/>
    </i>
    <i r="5">
      <x v="88"/>
      <x v="20"/>
    </i>
    <i r="5">
      <x v="89"/>
      <x v="20"/>
    </i>
    <i r="5">
      <x v="90"/>
      <x v="20"/>
    </i>
    <i r="4">
      <x v="272"/>
      <x v="86"/>
      <x v="20"/>
    </i>
    <i r="5">
      <x v="87"/>
      <x v="20"/>
    </i>
    <i r="5">
      <x v="88"/>
      <x v="20"/>
    </i>
    <i r="5">
      <x v="89"/>
      <x v="20"/>
    </i>
    <i r="5">
      <x v="90"/>
      <x v="20"/>
    </i>
    <i r="4">
      <x v="273"/>
      <x v="86"/>
      <x v="20"/>
    </i>
    <i r="5">
      <x v="87"/>
      <x v="20"/>
    </i>
    <i r="5">
      <x v="88"/>
      <x v="20"/>
    </i>
    <i r="5">
      <x v="89"/>
      <x v="20"/>
    </i>
    <i r="5">
      <x v="90"/>
      <x v="20"/>
    </i>
    <i r="4">
      <x v="274"/>
      <x v="86"/>
      <x v="20"/>
    </i>
    <i r="5">
      <x v="87"/>
      <x v="20"/>
    </i>
    <i r="5">
      <x v="88"/>
      <x v="20"/>
    </i>
    <i r="5">
      <x v="89"/>
      <x v="20"/>
    </i>
    <i r="5">
      <x v="90"/>
      <x v="20"/>
    </i>
    <i r="4">
      <x v="275"/>
      <x v="86"/>
      <x v="20"/>
    </i>
    <i r="5">
      <x v="87"/>
      <x v="20"/>
    </i>
    <i r="5">
      <x v="88"/>
      <x v="20"/>
    </i>
    <i r="5">
      <x v="89"/>
      <x v="20"/>
    </i>
    <i r="5">
      <x v="90"/>
      <x v="20"/>
    </i>
    <i r="4">
      <x v="276"/>
      <x v="86"/>
      <x v="20"/>
    </i>
    <i r="5">
      <x v="87"/>
      <x v="20"/>
    </i>
    <i r="5">
      <x v="88"/>
      <x v="20"/>
    </i>
    <i r="5">
      <x v="89"/>
      <x v="20"/>
    </i>
    <i r="5">
      <x v="90"/>
      <x v="20"/>
    </i>
    <i r="4">
      <x v="277"/>
      <x v="86"/>
      <x v="20"/>
    </i>
    <i r="5">
      <x v="87"/>
      <x v="20"/>
    </i>
    <i r="5">
      <x v="88"/>
      <x v="20"/>
    </i>
    <i r="5">
      <x v="89"/>
      <x v="20"/>
    </i>
    <i r="5">
      <x v="90"/>
      <x v="20"/>
    </i>
    <i r="4">
      <x v="278"/>
      <x v="86"/>
      <x v="20"/>
    </i>
    <i r="5">
      <x v="87"/>
      <x v="20"/>
    </i>
    <i r="5">
      <x v="88"/>
      <x v="20"/>
    </i>
    <i r="5">
      <x v="89"/>
      <x v="20"/>
    </i>
    <i r="5">
      <x v="90"/>
      <x v="20"/>
    </i>
    <i r="4">
      <x v="279"/>
      <x v="86"/>
      <x v="20"/>
    </i>
    <i r="5">
      <x v="87"/>
      <x v="20"/>
    </i>
    <i r="5">
      <x v="88"/>
      <x v="20"/>
    </i>
    <i r="5">
      <x v="89"/>
      <x v="20"/>
    </i>
    <i r="5">
      <x v="90"/>
      <x v="20"/>
    </i>
    <i>
      <x v="31"/>
      <x v="32"/>
      <x v="1"/>
      <x v="4"/>
      <x v="41"/>
      <x v="91"/>
      <x v="20"/>
    </i>
    <i r="5">
      <x v="92"/>
      <x v="20"/>
    </i>
    <i r="5">
      <x v="93"/>
      <x v="20"/>
    </i>
    <i r="5">
      <x v="94"/>
      <x v="20"/>
    </i>
    <i r="3">
      <x v="7"/>
      <x v="41"/>
      <x v="95"/>
      <x v="20"/>
    </i>
    <i r="2">
      <x v="3"/>
      <x v="11"/>
      <x v="264"/>
      <x v="91"/>
      <x v="20"/>
    </i>
    <i r="5">
      <x v="92"/>
      <x v="20"/>
    </i>
    <i r="5">
      <x v="93"/>
      <x v="20"/>
    </i>
    <i r="5">
      <x v="94"/>
      <x v="20"/>
    </i>
    <i r="4">
      <x v="265"/>
      <x v="91"/>
      <x v="20"/>
    </i>
    <i r="5">
      <x v="92"/>
      <x v="20"/>
    </i>
    <i r="5">
      <x v="93"/>
      <x v="20"/>
    </i>
    <i r="5">
      <x v="94"/>
      <x v="20"/>
    </i>
    <i r="4">
      <x v="266"/>
      <x v="91"/>
      <x v="20"/>
    </i>
    <i r="5">
      <x v="92"/>
      <x v="20"/>
    </i>
    <i r="5">
      <x v="93"/>
      <x v="20"/>
    </i>
    <i r="5">
      <x v="94"/>
      <x v="20"/>
    </i>
    <i r="4">
      <x v="267"/>
      <x v="91"/>
      <x v="19"/>
    </i>
    <i r="5">
      <x v="92"/>
      <x v="19"/>
    </i>
    <i r="5">
      <x v="93"/>
      <x v="18"/>
    </i>
    <i r="5">
      <x v="94"/>
      <x v="19"/>
    </i>
    <i r="4">
      <x v="268"/>
      <x v="91"/>
      <x v="20"/>
    </i>
    <i r="5">
      <x v="92"/>
      <x v="20"/>
    </i>
    <i r="5">
      <x v="93"/>
      <x v="20"/>
    </i>
    <i r="5">
      <x v="94"/>
      <x v="20"/>
    </i>
    <i r="4">
      <x v="269"/>
      <x v="91"/>
      <x/>
    </i>
    <i r="5">
      <x v="92"/>
      <x/>
    </i>
    <i r="5">
      <x v="93"/>
      <x v="20"/>
    </i>
    <i r="5">
      <x v="94"/>
      <x/>
    </i>
    <i r="4">
      <x v="270"/>
      <x v="91"/>
      <x v="18"/>
    </i>
    <i r="5">
      <x v="92"/>
      <x v="18"/>
    </i>
    <i r="5">
      <x v="93"/>
      <x/>
    </i>
    <i r="5">
      <x v="94"/>
      <x v="18"/>
    </i>
    <i r="4">
      <x v="271"/>
      <x v="91"/>
      <x v="20"/>
    </i>
    <i r="5">
      <x v="92"/>
      <x v="20"/>
    </i>
    <i r="5">
      <x v="93"/>
      <x v="20"/>
    </i>
    <i r="5">
      <x v="94"/>
      <x v="20"/>
    </i>
    <i r="4">
      <x v="272"/>
      <x v="91"/>
      <x v="20"/>
    </i>
    <i r="5">
      <x v="92"/>
      <x v="20"/>
    </i>
    <i r="5">
      <x v="93"/>
      <x v="19"/>
    </i>
    <i r="5">
      <x v="94"/>
      <x v="20"/>
    </i>
    <i r="4">
      <x v="273"/>
      <x v="91"/>
      <x v="20"/>
    </i>
    <i r="5">
      <x v="92"/>
      <x v="20"/>
    </i>
    <i r="5">
      <x v="93"/>
      <x v="20"/>
    </i>
    <i r="5">
      <x v="94"/>
      <x v="20"/>
    </i>
    <i r="4">
      <x v="274"/>
      <x v="91"/>
      <x v="20"/>
    </i>
    <i r="5">
      <x v="92"/>
      <x v="20"/>
    </i>
    <i r="5">
      <x v="93"/>
      <x v="20"/>
    </i>
    <i r="5">
      <x v="94"/>
      <x v="20"/>
    </i>
    <i r="4">
      <x v="275"/>
      <x v="91"/>
      <x v="20"/>
    </i>
    <i r="5">
      <x v="92"/>
      <x v="20"/>
    </i>
    <i r="5">
      <x v="93"/>
      <x v="20"/>
    </i>
    <i r="5">
      <x v="94"/>
      <x v="20"/>
    </i>
    <i r="4">
      <x v="276"/>
      <x v="91"/>
      <x v="20"/>
    </i>
    <i r="5">
      <x v="92"/>
      <x v="20"/>
    </i>
    <i r="5">
      <x v="93"/>
      <x v="20"/>
    </i>
    <i r="5">
      <x v="94"/>
      <x v="20"/>
    </i>
    <i r="4">
      <x v="277"/>
      <x v="91"/>
      <x v="20"/>
    </i>
    <i r="5">
      <x v="92"/>
      <x v="20"/>
    </i>
    <i r="5">
      <x v="94"/>
      <x v="20"/>
    </i>
    <i r="4">
      <x v="278"/>
      <x v="91"/>
      <x v="20"/>
    </i>
    <i r="5">
      <x v="92"/>
      <x v="20"/>
    </i>
    <i r="5">
      <x v="93"/>
      <x v="20"/>
    </i>
    <i r="5">
      <x v="94"/>
      <x v="20"/>
    </i>
    <i r="4">
      <x v="279"/>
      <x v="91"/>
      <x v="20"/>
    </i>
    <i r="5">
      <x v="92"/>
      <x v="20"/>
    </i>
    <i r="5">
      <x v="93"/>
      <x v="20"/>
    </i>
    <i r="5">
      <x v="94"/>
      <x v="20"/>
    </i>
    <i>
      <x v="33"/>
      <x v="32"/>
      <x v="1"/>
      <x v="4"/>
      <x v="41"/>
      <x v="97"/>
      <x v="20"/>
    </i>
    <i r="3">
      <x v="7"/>
      <x v="41"/>
      <x v="96"/>
      <x v="20"/>
    </i>
    <i r="2">
      <x v="3"/>
      <x v="11"/>
      <x v="274"/>
      <x v="97"/>
      <x v="20"/>
    </i>
    <i r="4">
      <x v="277"/>
      <x v="97"/>
      <x v="20"/>
    </i>
    <i r="4">
      <x v="278"/>
      <x v="97"/>
      <x v="20"/>
    </i>
    <i r="4">
      <x v="279"/>
      <x v="97"/>
      <x v="20"/>
    </i>
    <i>
      <x v="34"/>
      <x v="33"/>
      <x v="1"/>
      <x v="4"/>
      <x v="41"/>
      <x v="98"/>
      <x v="20"/>
    </i>
    <i r="5">
      <x v="99"/>
      <x v="20"/>
    </i>
    <i r="5">
      <x v="100"/>
      <x v="20"/>
    </i>
    <i r="5">
      <x v="101"/>
      <x v="20"/>
    </i>
    <i r="5">
      <x v="102"/>
      <x v="20"/>
    </i>
    <i r="5">
      <x v="103"/>
      <x v="20"/>
    </i>
    <i r="5">
      <x v="104"/>
      <x v="20"/>
    </i>
    <i r="2">
      <x v="3"/>
      <x v="11"/>
      <x v="276"/>
      <x v="98"/>
      <x v="20"/>
    </i>
    <i r="5">
      <x v="99"/>
      <x v="20"/>
    </i>
    <i r="5">
      <x v="100"/>
      <x v="20"/>
    </i>
    <i r="5">
      <x v="101"/>
      <x v="20"/>
    </i>
    <i r="4">
      <x v="277"/>
      <x v="98"/>
      <x v="20"/>
    </i>
    <i r="5">
      <x v="99"/>
      <x v="20"/>
    </i>
    <i r="5">
      <x v="100"/>
      <x v="20"/>
    </i>
    <i r="5">
      <x v="101"/>
      <x v="20"/>
    </i>
    <i r="5">
      <x v="102"/>
      <x v="20"/>
    </i>
    <i r="5">
      <x v="103"/>
      <x v="20"/>
    </i>
    <i r="4">
      <x v="278"/>
      <x v="98"/>
      <x v="20"/>
    </i>
    <i r="5">
      <x v="99"/>
      <x v="20"/>
    </i>
    <i r="5">
      <x v="100"/>
      <x v="20"/>
    </i>
    <i r="5">
      <x v="101"/>
      <x v="20"/>
    </i>
    <i r="5">
      <x v="102"/>
      <x v="20"/>
    </i>
    <i r="5">
      <x v="103"/>
      <x v="20"/>
    </i>
    <i>
      <x v="35"/>
      <x v="34"/>
      <x v="1"/>
      <x v="4"/>
      <x v="41"/>
      <x v="105"/>
      <x v="20"/>
    </i>
    <i r="5">
      <x v="106"/>
      <x v="20"/>
    </i>
    <i r="5">
      <x v="107"/>
      <x v="20"/>
    </i>
    <i>
      <x v="36"/>
      <x v="34"/>
      <x v="1"/>
      <x v="4"/>
      <x v="41"/>
      <x v="108"/>
      <x v="20"/>
    </i>
    <i r="5">
      <x v="109"/>
      <x v="20"/>
    </i>
    <i r="5">
      <x v="110"/>
      <x v="20"/>
    </i>
    <i>
      <x v="37"/>
      <x v="34"/>
      <x v="1"/>
      <x v="4"/>
      <x v="41"/>
      <x v="111"/>
      <x v="20"/>
    </i>
    <i r="2">
      <x v="3"/>
      <x v="11"/>
      <x v="269"/>
      <x v="111"/>
      <x v="20"/>
    </i>
    <i r="4">
      <x v="271"/>
      <x v="111"/>
      <x v="20"/>
    </i>
    <i r="4">
      <x v="275"/>
      <x v="111"/>
      <x v="20"/>
    </i>
    <i r="4">
      <x v="278"/>
      <x v="111"/>
      <x v="20"/>
    </i>
    <i r="4">
      <x v="363"/>
      <x v="111"/>
      <x v="20"/>
    </i>
    <i>
      <x v="38"/>
      <x v="35"/>
      <x v="1"/>
      <x v="7"/>
      <x v="41"/>
      <x v="112"/>
      <x v="20"/>
    </i>
    <i r="5">
      <x v="113"/>
      <x v="20"/>
    </i>
    <i r="5">
      <x v="114"/>
      <x v="20"/>
    </i>
    <i r="5">
      <x v="115"/>
      <x v="20"/>
    </i>
    <i r="5">
      <x v="116"/>
      <x v="20"/>
    </i>
    <i r="5">
      <x v="117"/>
      <x v="20"/>
    </i>
    <i r="5">
      <x v="118"/>
      <x v="20"/>
    </i>
    <i r="5">
      <x v="119"/>
      <x v="20"/>
    </i>
    <i r="5">
      <x v="120"/>
      <x v="20"/>
    </i>
    <i r="5">
      <x v="121"/>
      <x v="20"/>
    </i>
    <i r="5">
      <x v="122"/>
      <x v="20"/>
    </i>
    <i r="5">
      <x v="123"/>
      <x v="20"/>
    </i>
    <i r="5">
      <x v="124"/>
      <x v="20"/>
    </i>
    <i r="5">
      <x v="125"/>
      <x v="20"/>
    </i>
    <i r="5">
      <x v="126"/>
      <x v="20"/>
    </i>
    <i r="5">
      <x v="127"/>
      <x v="20"/>
    </i>
    <i r="5">
      <x v="128"/>
      <x v="20"/>
    </i>
    <i r="5">
      <x v="129"/>
      <x v="20"/>
    </i>
    <i r="5">
      <x v="130"/>
      <x v="20"/>
    </i>
    <i r="5">
      <x v="131"/>
      <x v="20"/>
    </i>
    <i r="5">
      <x v="132"/>
      <x v="20"/>
    </i>
    <i r="5">
      <x v="133"/>
      <x v="20"/>
    </i>
    <i r="5">
      <x v="134"/>
      <x v="20"/>
    </i>
    <i r="5">
      <x v="135"/>
      <x v="20"/>
    </i>
    <i r="5">
      <x v="136"/>
      <x v="20"/>
    </i>
    <i r="5">
      <x v="137"/>
      <x v="20"/>
    </i>
    <i r="5">
      <x v="138"/>
      <x v="20"/>
    </i>
    <i r="5">
      <x v="139"/>
      <x v="20"/>
    </i>
    <i r="5">
      <x v="140"/>
      <x v="20"/>
    </i>
    <i r="5">
      <x v="141"/>
      <x v="20"/>
    </i>
    <i r="5">
      <x v="142"/>
      <x v="20"/>
    </i>
    <i r="5">
      <x v="143"/>
      <x v="20"/>
    </i>
    <i>
      <x v="39"/>
      <x v="35"/>
      <x v="1"/>
      <x v="7"/>
      <x v="41"/>
      <x v="118"/>
      <x v="20"/>
    </i>
    <i r="5">
      <x v="119"/>
      <x v="20"/>
    </i>
    <i r="5">
      <x v="120"/>
      <x v="20"/>
    </i>
    <i r="5">
      <x v="122"/>
      <x v="20"/>
    </i>
    <i r="5">
      <x v="124"/>
      <x v="20"/>
    </i>
    <i r="5">
      <x v="126"/>
      <x v="20"/>
    </i>
    <i r="5">
      <x v="132"/>
      <x v="20"/>
    </i>
    <i r="5">
      <x v="138"/>
      <x v="20"/>
    </i>
    <i r="5">
      <x v="140"/>
      <x v="20"/>
    </i>
    <i r="5">
      <x v="141"/>
      <x v="20"/>
    </i>
    <i r="5">
      <x v="142"/>
      <x v="20"/>
    </i>
    <i r="5">
      <x v="143"/>
      <x v="20"/>
    </i>
    <i r="5">
      <x v="144"/>
      <x v="20"/>
    </i>
    <i r="5">
      <x v="145"/>
      <x v="20"/>
    </i>
    <i r="5">
      <x v="146"/>
      <x v="20"/>
    </i>
    <i r="5">
      <x v="147"/>
      <x v="20"/>
    </i>
    <i r="5">
      <x v="152"/>
      <x v="20"/>
    </i>
    <i>
      <x v="40"/>
      <x v="35"/>
      <x v="1"/>
      <x v="7"/>
      <x v="41"/>
      <x v="130"/>
      <x v="20"/>
    </i>
    <i r="5">
      <x v="138"/>
      <x v="20"/>
    </i>
    <i r="5">
      <x v="139"/>
      <x v="20"/>
    </i>
    <i r="5">
      <x v="140"/>
      <x v="20"/>
    </i>
    <i r="5">
      <x v="141"/>
      <x v="20"/>
    </i>
    <i r="5">
      <x v="148"/>
      <x v="20"/>
    </i>
    <i r="5">
      <x v="149"/>
      <x v="20"/>
    </i>
    <i r="5">
      <x v="150"/>
      <x v="20"/>
    </i>
    <i r="5">
      <x v="151"/>
      <x v="20"/>
    </i>
    <i r="5">
      <x v="152"/>
      <x v="2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951A43-D826-4272-9837-6A3206BF5D06}" name="TablaDinámica1" cacheId="59"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9:F776" firstHeaderRow="1" firstDataRow="1" firstDataCol="6"/>
  <pivotFields count="27">
    <pivotField axis="axisRow" compact="0" outline="0" showAll="0" defaultSubtotal="0">
      <items count="30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m="1" x="2426"/>
        <item m="1" x="2530"/>
        <item m="1" x="1839"/>
        <item m="1" x="1945"/>
        <item m="1" x="2058"/>
        <item m="1" x="2143"/>
        <item m="1" x="2199"/>
        <item m="1" x="2256"/>
        <item m="1" x="2312"/>
        <item m="1" x="2366"/>
        <item m="1" x="2430"/>
        <item m="1" x="2534"/>
        <item m="1" x="1842"/>
        <item m="1" x="1950"/>
        <item m="1" x="2062"/>
        <item m="1" x="2147"/>
        <item m="1" x="2203"/>
        <item m="1" x="2260"/>
        <item m="1" x="2316"/>
        <item m="1" x="2370"/>
        <item m="1" x="2435"/>
        <item m="1" x="2539"/>
        <item m="1" x="1847"/>
        <item m="1" x="1957"/>
        <item m="1" x="2068"/>
        <item m="1" x="2151"/>
        <item m="1" x="2207"/>
        <item m="1" x="2264"/>
        <item m="1" x="2320"/>
        <item m="1" x="2374"/>
        <item m="1" x="2441"/>
        <item m="1" x="2546"/>
        <item m="1" x="2394"/>
        <item m="1" x="2478"/>
        <item m="1" x="2590"/>
        <item m="1" x="2671"/>
        <item m="1" x="2730"/>
        <item m="1" x="2789"/>
        <item m="1" x="2848"/>
        <item m="1" x="2907"/>
        <item m="1" x="2974"/>
        <item m="1" x="3078"/>
        <item m="1" x="2397"/>
        <item m="1" x="2483"/>
        <item m="1" x="2595"/>
        <item m="1" x="2674"/>
        <item m="1" x="2733"/>
        <item m="1" x="2792"/>
        <item m="1" x="2851"/>
        <item m="1" x="2910"/>
        <item m="1" x="2978"/>
        <item m="1" x="3084"/>
        <item m="1" x="2399"/>
        <item m="1" x="2487"/>
        <item m="1" x="2599"/>
        <item m="1" x="2677"/>
        <item m="1" x="2736"/>
        <item m="1" x="2795"/>
        <item m="1" x="2854"/>
        <item m="1" x="2913"/>
        <item m="1" x="2982"/>
        <item m="1" x="767"/>
        <item m="1" x="2400"/>
        <item m="1" x="2490"/>
        <item m="1" x="2602"/>
        <item m="1" x="2680"/>
        <item m="1" x="2739"/>
        <item m="1" x="2798"/>
        <item m="1" x="2857"/>
        <item m="1" x="2916"/>
        <item m="1" x="2985"/>
        <item m="1" x="770"/>
        <item m="1" x="2401"/>
        <item m="1" x="2493"/>
        <item m="1" x="2605"/>
        <item m="1" x="2683"/>
        <item m="1" x="2742"/>
        <item m="1" x="2801"/>
        <item m="1" x="2860"/>
        <item m="1" x="2919"/>
        <item m="1" x="2988"/>
        <item m="1" x="773"/>
        <item m="1" x="2402"/>
        <item m="1" x="2496"/>
        <item m="1" x="2608"/>
        <item m="1" x="2686"/>
        <item m="1" x="2745"/>
        <item m="1" x="2804"/>
        <item m="1" x="2863"/>
        <item m="1" x="2922"/>
        <item m="1" x="2991"/>
        <item m="1" x="776"/>
        <item m="1" x="2403"/>
        <item m="1" x="2499"/>
        <item m="1" x="2611"/>
        <item m="1" x="2689"/>
        <item m="1" x="2748"/>
        <item m="1" x="2807"/>
        <item m="1" x="2866"/>
        <item m="1" x="2925"/>
        <item m="1" x="2994"/>
        <item m="1" x="779"/>
        <item m="1" x="2404"/>
        <item m="1" x="2502"/>
        <item m="1" x="2614"/>
        <item m="1" x="2692"/>
        <item m="1" x="2751"/>
        <item m="1" x="2810"/>
        <item m="1" x="2869"/>
        <item m="1" x="2928"/>
        <item m="1" x="2997"/>
        <item m="1" x="782"/>
        <item m="1" x="2406"/>
        <item m="1" x="2506"/>
        <item m="1" x="2617"/>
        <item m="1" x="2695"/>
        <item m="1" x="2754"/>
        <item m="1" x="2813"/>
        <item m="1" x="2872"/>
        <item m="1" x="2931"/>
        <item m="1" x="3001"/>
        <item m="1" x="786"/>
        <item m="1" x="2410"/>
        <item m="1" x="2512"/>
        <item m="1" x="2622"/>
        <item m="1" x="2698"/>
        <item m="1" x="2757"/>
        <item m="1" x="2816"/>
        <item m="1" x="2875"/>
        <item m="1" x="2934"/>
        <item m="1" x="3006"/>
        <item m="1" x="792"/>
        <item m="1" x="2961"/>
        <item m="1" x="3049"/>
        <item m="1" x="844"/>
        <item m="1" x="935"/>
        <item m="1" x="997"/>
        <item m="1" x="1057"/>
        <item m="1" x="1117"/>
        <item m="1" x="1177"/>
        <item m="1" x="1237"/>
        <item m="1" x="1323"/>
        <item m="1" x="2965"/>
        <item m="1" x="3055"/>
        <item m="1" x="850"/>
        <item m="1" x="939"/>
        <item m="1" x="1000"/>
        <item m="1" x="1060"/>
        <item m="1" x="1120"/>
        <item m="1" x="1180"/>
        <item m="1" x="1240"/>
        <item m="1" x="1328"/>
        <item m="1" x="2968"/>
        <item m="1" x="3060"/>
        <item m="1" x="855"/>
        <item m="1" x="943"/>
        <item m="1" x="1003"/>
        <item m="1" x="1063"/>
        <item m="1" x="1123"/>
        <item m="1" x="1183"/>
        <item m="1" x="1243"/>
        <item m="1" x="1333"/>
        <item m="1" x="2969"/>
        <item m="1" x="3063"/>
        <item m="1" x="858"/>
        <item m="1" x="946"/>
        <item m="1" x="1006"/>
        <item m="1" x="1066"/>
        <item m="1" x="1126"/>
        <item m="1" x="1186"/>
        <item m="1" x="1246"/>
        <item m="1" x="1336"/>
        <item m="1" x="2970"/>
        <item m="1" x="3066"/>
        <item m="1" x="861"/>
        <item m="1" x="949"/>
        <item m="1" x="1009"/>
        <item m="1" x="1069"/>
        <item m="1" x="1129"/>
        <item m="1" x="1189"/>
        <item m="1" x="1249"/>
        <item m="1" x="1339"/>
        <item m="1" x="2971"/>
        <item m="1" x="3069"/>
        <item m="1" x="864"/>
        <item m="1" x="952"/>
        <item m="1" x="1012"/>
        <item m="1" x="1072"/>
        <item m="1" x="1132"/>
        <item m="1" x="1192"/>
        <item m="1" x="1252"/>
        <item m="1" x="1342"/>
        <item m="1" x="2972"/>
        <item m="1" x="3072"/>
        <item m="1" x="867"/>
        <item m="1" x="955"/>
        <item m="1" x="1015"/>
        <item m="1" x="1075"/>
        <item m="1" x="1135"/>
        <item m="1" x="1195"/>
        <item m="1" x="1255"/>
        <item m="1" x="1345"/>
        <item m="1" x="2973"/>
        <item m="1" x="3075"/>
        <item m="1" x="870"/>
        <item m="1" x="958"/>
        <item m="1" x="1018"/>
        <item m="1" x="1078"/>
        <item m="1" x="1138"/>
        <item m="1" x="1198"/>
        <item m="1" x="1258"/>
        <item m="1" x="1348"/>
        <item m="1" x="2975"/>
        <item m="1" x="3079"/>
        <item m="1" x="873"/>
        <item m="1" x="961"/>
        <item m="1" x="1021"/>
        <item m="1" x="1081"/>
        <item m="1" x="1141"/>
        <item m="1" x="1201"/>
        <item m="1" x="1261"/>
        <item m="1" x="1351"/>
        <item m="1" x="2979"/>
        <item m="1" x="3085"/>
        <item m="1" x="878"/>
        <item m="1" x="964"/>
        <item m="1" x="1024"/>
        <item m="1" x="1084"/>
        <item m="1" x="1144"/>
        <item m="1" x="1204"/>
        <item m="1" x="1265"/>
        <item m="1" x="1356"/>
        <item m="1" x="1357"/>
        <item m="1" x="1467"/>
        <item m="1" x="1538"/>
        <item m="1" x="1597"/>
        <item m="1" x="1656"/>
        <item m="1" x="1715"/>
        <item m="1" x="1774"/>
        <item m="1" x="1844"/>
        <item m="1" x="1953"/>
        <item m="1" x="2065"/>
        <item m="1" x="1362"/>
        <item m="1" x="1472"/>
        <item m="1" x="1541"/>
        <item m="1" x="1600"/>
        <item m="1" x="1659"/>
        <item m="1" x="1718"/>
        <item m="1" x="1777"/>
        <item m="1" x="1849"/>
        <item m="1" x="1960"/>
        <item m="1" x="2071"/>
        <item m="1" x="1365"/>
        <item m="1" x="1475"/>
        <item m="1" x="1544"/>
        <item m="1" x="1603"/>
        <item m="1" x="1662"/>
        <item m="1" x="1721"/>
        <item m="1" x="1780"/>
        <item m="1" x="1852"/>
        <item m="1" x="1964"/>
        <item m="1" x="2074"/>
        <item m="1" x="1368"/>
        <item m="1" x="1478"/>
        <item m="1" x="1547"/>
        <item m="1" x="1606"/>
        <item m="1" x="1665"/>
        <item m="1" x="1724"/>
        <item m="1" x="1783"/>
        <item m="1" x="1855"/>
        <item m="1" x="1967"/>
        <item m="1" x="2076"/>
        <item m="1" x="1371"/>
        <item m="1" x="1481"/>
        <item m="1" x="1550"/>
        <item m="1" x="1609"/>
        <item m="1" x="1668"/>
        <item m="1" x="1727"/>
        <item m="1" x="1786"/>
        <item m="1" x="1858"/>
        <item m="1" x="1970"/>
        <item m="1" x="2078"/>
        <item m="1" x="1374"/>
        <item m="1" x="1484"/>
        <item m="1" x="1553"/>
        <item m="1" x="1612"/>
        <item m="1" x="1671"/>
        <item m="1" x="1730"/>
        <item m="1" x="1789"/>
        <item m="1" x="1861"/>
        <item m="1" x="1973"/>
        <item m="1" x="2080"/>
        <item m="1" x="1377"/>
        <item m="1" x="1487"/>
        <item m="1" x="1556"/>
        <item m="1" x="1615"/>
        <item m="1" x="1674"/>
        <item m="1" x="1733"/>
        <item m="1" x="1792"/>
        <item m="1" x="1864"/>
        <item m="1" x="1976"/>
        <item m="1" x="2082"/>
        <item m="1" x="1381"/>
        <item m="1" x="1490"/>
        <item m="1" x="1559"/>
        <item m="1" x="1618"/>
        <item m="1" x="1677"/>
        <item m="1" x="1736"/>
        <item m="1" x="1795"/>
        <item m="1" x="1867"/>
        <item m="1" x="1979"/>
        <item m="1" x="2084"/>
        <item m="1" x="1387"/>
        <item m="1" x="1494"/>
        <item m="1" x="1562"/>
        <item m="1" x="1621"/>
        <item m="1" x="1680"/>
        <item m="1" x="1739"/>
        <item m="1" x="1798"/>
        <item m="1" x="1872"/>
        <item m="1" x="1984"/>
        <item m="1" x="2089"/>
        <item m="1" x="1393"/>
        <item m="1" x="1498"/>
        <item m="1" x="1565"/>
        <item m="1" x="1624"/>
        <item m="1" x="1683"/>
        <item m="1" x="1742"/>
        <item m="1" x="1801"/>
        <item m="1" x="1877"/>
        <item m="1" x="1989"/>
        <item m="1" x="2093"/>
        <item m="1" x="1923"/>
        <item m="1" x="2035"/>
        <item m="1" x="2122"/>
        <item m="1" x="2179"/>
        <item m="1" x="2236"/>
        <item m="1" x="2292"/>
        <item m="1" x="2346"/>
        <item m="1" x="2408"/>
        <item m="1" x="2509"/>
        <item m="1" x="2620"/>
        <item m="1" x="1928"/>
        <item m="1" x="2041"/>
        <item m="1" x="2126"/>
        <item m="1" x="2182"/>
        <item m="1" x="2239"/>
        <item m="1" x="2295"/>
        <item m="1" x="2349"/>
        <item m="1" x="2412"/>
        <item m="1" x="2515"/>
        <item m="1" x="2625"/>
        <item m="1" x="1931"/>
        <item m="1" x="2044"/>
        <item m="1" x="2129"/>
        <item m="1" x="2185"/>
        <item m="1" x="2242"/>
        <item m="1" x="2298"/>
        <item m="1" x="2352"/>
        <item m="1" x="2415"/>
        <item m="1" x="2519"/>
        <item m="1" x="2628"/>
        <item m="1" x="1934"/>
        <item m="1" x="2047"/>
        <item m="1" x="2132"/>
        <item m="1" x="2188"/>
        <item m="1" x="2245"/>
        <item m="1" x="2301"/>
        <item m="1" x="2355"/>
        <item m="1" x="2418"/>
        <item m="1" x="2522"/>
        <item m="1" x="2630"/>
        <item m="1" x="1937"/>
        <item m="1" x="2050"/>
        <item m="1" x="2135"/>
        <item m="1" x="2191"/>
        <item m="1" x="2248"/>
        <item m="1" x="2304"/>
        <item m="1" x="2358"/>
        <item m="1" x="2421"/>
        <item m="1" x="2525"/>
        <item m="1" x="2632"/>
        <item m="1" x="1940"/>
        <item m="1" x="2053"/>
        <item m="1" x="2138"/>
        <item m="1" x="2194"/>
        <item m="1" x="2251"/>
        <item m="1" x="2307"/>
        <item m="1" x="2361"/>
        <item m="1" x="2424"/>
        <item m="1" x="2528"/>
        <item m="1" x="2634"/>
        <item m="1" x="1943"/>
        <item m="1" x="2056"/>
        <item m="1" x="2141"/>
        <item m="1" x="2197"/>
        <item m="1" x="2254"/>
        <item m="1" x="2310"/>
        <item m="1" x="2364"/>
        <item m="1" x="2428"/>
        <item m="1" x="2532"/>
        <item m="1" x="2636"/>
        <item m="1" x="1947"/>
        <item m="1" x="2060"/>
        <item m="1" x="2145"/>
        <item m="1" x="2201"/>
        <item m="1" x="2258"/>
        <item m="1" x="2314"/>
        <item m="1" x="2368"/>
        <item m="1" x="2432"/>
        <item m="1" x="2536"/>
        <item m="1" x="2638"/>
        <item m="1" x="1954"/>
        <item m="1" x="2066"/>
        <item m="1" x="2149"/>
        <item m="1" x="2205"/>
        <item m="1" x="2262"/>
        <item m="1" x="2318"/>
        <item m="1" x="2372"/>
        <item m="1" x="2438"/>
        <item m="1" x="2542"/>
        <item m="1" x="2642"/>
        <item m="1" x="1961"/>
        <item m="1" x="2072"/>
        <item m="1" x="2153"/>
        <item m="1" x="2209"/>
        <item m="1" x="2266"/>
        <item m="1" x="2322"/>
        <item m="1" x="2376"/>
        <item m="1" x="2444"/>
        <item m="1" x="2549"/>
        <item m="1" x="2647"/>
        <item m="1" x="2481"/>
        <item m="1" x="2593"/>
        <item m="1" x="2673"/>
        <item m="1" x="2732"/>
        <item m="1" x="2791"/>
        <item m="1" x="2850"/>
        <item m="1" x="2909"/>
        <item m="1" x="2977"/>
        <item m="1" x="3082"/>
        <item m="1" x="876"/>
        <item m="1" x="2486"/>
        <item m="1" x="2598"/>
        <item m="1" x="2676"/>
        <item m="1" x="2735"/>
        <item m="1" x="2794"/>
        <item m="1" x="2853"/>
        <item m="1" x="2912"/>
        <item m="1" x="2981"/>
        <item m="1" x="3088"/>
        <item m="1" x="881"/>
        <item m="1" x="2489"/>
        <item m="1" x="2601"/>
        <item m="1" x="2679"/>
        <item m="1" x="2738"/>
        <item m="1" x="2797"/>
        <item m="1" x="2856"/>
        <item m="1" x="2915"/>
        <item m="1" x="2984"/>
        <item m="1" x="769"/>
        <item m="1" x="884"/>
        <item m="1" x="2492"/>
        <item m="1" x="2604"/>
        <item m="1" x="2682"/>
        <item m="1" x="2741"/>
        <item m="1" x="2800"/>
        <item m="1" x="2859"/>
        <item m="1" x="2918"/>
        <item m="1" x="2987"/>
        <item m="1" x="772"/>
        <item m="1" x="886"/>
        <item m="1" x="2495"/>
        <item m="1" x="2607"/>
        <item m="1" x="2685"/>
        <item m="1" x="2744"/>
        <item m="1" x="2803"/>
        <item m="1" x="2862"/>
        <item m="1" x="2921"/>
        <item m="1" x="2990"/>
        <item m="1" x="775"/>
        <item m="1" x="888"/>
        <item m="1" x="2498"/>
        <item m="1" x="2610"/>
        <item m="1" x="2688"/>
        <item m="1" x="2747"/>
        <item m="1" x="2806"/>
        <item m="1" x="2865"/>
        <item m="1" x="2924"/>
        <item m="1" x="2993"/>
        <item m="1" x="778"/>
        <item m="1" x="890"/>
        <item m="1" x="2501"/>
        <item m="1" x="2613"/>
        <item m="1" x="2691"/>
        <item m="1" x="2750"/>
        <item m="1" x="2809"/>
        <item m="1" x="2868"/>
        <item m="1" x="2927"/>
        <item m="1" x="2996"/>
        <item m="1" x="781"/>
        <item m="1" x="892"/>
        <item m="1" x="2504"/>
        <item m="1" x="2616"/>
        <item m="1" x="2694"/>
        <item m="1" x="2753"/>
        <item m="1" x="2812"/>
        <item m="1" x="2871"/>
        <item m="1" x="2930"/>
        <item m="1" x="2999"/>
        <item m="1" x="784"/>
        <item m="1" x="894"/>
        <item m="1" x="2510"/>
        <item m="1" x="2621"/>
        <item m="1" x="2697"/>
        <item m="1" x="2756"/>
        <item m="1" x="2815"/>
        <item m="1" x="2874"/>
        <item m="1" x="2933"/>
        <item m="1" x="3004"/>
        <item m="1" x="789"/>
        <item m="1" x="898"/>
        <item m="1" x="2516"/>
        <item m="1" x="2626"/>
        <item m="1" x="2700"/>
        <item m="1" x="2759"/>
        <item m="1" x="2818"/>
        <item m="1" x="2877"/>
        <item m="1" x="2936"/>
        <item m="1" x="3009"/>
        <item m="1" x="795"/>
        <item m="1" x="903"/>
        <item m="1" x="3052"/>
        <item m="1" x="847"/>
        <item m="1" x="937"/>
        <item m="1" x="999"/>
        <item m="1" x="1059"/>
        <item m="1" x="1119"/>
        <item m="1" x="1179"/>
        <item m="1" x="1239"/>
        <item m="1" x="1326"/>
        <item m="1" x="1443"/>
        <item m="1" x="3058"/>
        <item m="1" x="853"/>
        <item m="1" x="941"/>
        <item m="1" x="1002"/>
        <item m="1" x="1062"/>
        <item m="1" x="1122"/>
        <item m="1" x="1182"/>
        <item m="1" x="1242"/>
        <item m="1" x="1331"/>
        <item m="1" x="1448"/>
        <item m="1" x="3062"/>
        <item m="1" x="857"/>
        <item m="1" x="945"/>
        <item m="1" x="1005"/>
        <item m="1" x="1065"/>
        <item m="1" x="1125"/>
        <item m="1" x="1185"/>
        <item m="1" x="1245"/>
        <item m="1" x="1335"/>
        <item m="1" x="1452"/>
        <item m="1" x="3065"/>
        <item m="1" x="860"/>
        <item m="1" x="948"/>
        <item m="1" x="1008"/>
        <item m="1" x="1068"/>
        <item m="1" x="1128"/>
        <item m="1" x="1188"/>
        <item m="1" x="1248"/>
        <item m="1" x="1338"/>
        <item m="1" x="1454"/>
        <item m="1" x="3068"/>
        <item m="1" x="863"/>
        <item m="1" x="951"/>
        <item m="1" x="1011"/>
        <item m="1" x="1071"/>
        <item m="1" x="1131"/>
        <item m="1" x="1191"/>
        <item m="1" x="1251"/>
        <item m="1" x="1341"/>
        <item m="1" x="1456"/>
        <item m="1" x="3071"/>
        <item m="1" x="866"/>
        <item m="1" x="954"/>
        <item m="1" x="1014"/>
        <item m="1" x="1074"/>
        <item m="1" x="1134"/>
        <item m="1" x="1194"/>
        <item m="1" x="1254"/>
        <item m="1" x="1344"/>
        <item m="1" x="1458"/>
        <item m="1" x="3074"/>
        <item m="1" x="869"/>
        <item m="1" x="957"/>
        <item m="1" x="1017"/>
        <item m="1" x="1077"/>
        <item m="1" x="1137"/>
        <item m="1" x="1197"/>
        <item m="1" x="1257"/>
        <item m="1" x="1347"/>
        <item m="1" x="1460"/>
        <item m="1" x="3077"/>
        <item m="1" x="872"/>
        <item m="1" x="960"/>
        <item m="1" x="1020"/>
        <item m="1" x="1080"/>
        <item m="1" x="1140"/>
        <item m="1" x="1200"/>
        <item m="1" x="1260"/>
        <item m="1" x="1350"/>
        <item m="1" x="1462"/>
        <item m="1" x="3083"/>
        <item m="1" x="877"/>
        <item m="1" x="963"/>
        <item m="1" x="1023"/>
        <item m="1" x="1083"/>
        <item m="1" x="1143"/>
        <item m="1" x="1203"/>
        <item m="1" x="1264"/>
        <item m="1" x="1354"/>
        <item m="1" x="1465"/>
        <item m="1" x="3089"/>
        <item m="1" x="882"/>
        <item m="1" x="966"/>
        <item m="1" x="1026"/>
        <item m="1" x="1086"/>
        <item m="1" x="1146"/>
        <item m="1" x="1206"/>
        <item m="1" x="1268"/>
        <item m="1" x="1360"/>
        <item m="1" x="1470"/>
        <item m="1" x="1304"/>
        <item m="1" x="1414"/>
        <item m="1" x="1506"/>
        <item m="1" x="1567"/>
        <item m="1" x="1626"/>
        <item m="1" x="1685"/>
        <item m="1" x="1744"/>
        <item m="1" x="1803"/>
        <item m="1" x="1892"/>
        <item m="1" x="2004"/>
        <item m="1" x="1309"/>
        <item m="1" x="1420"/>
        <item m="1" x="1510"/>
        <item m="1" x="1570"/>
        <item m="1" x="1629"/>
        <item m="1" x="1688"/>
        <item m="1" x="1747"/>
        <item m="1" x="1806"/>
        <item m="1" x="1897"/>
        <item m="1" x="2009"/>
        <item m="1" x="1312"/>
        <item m="1" x="1424"/>
        <item m="1" x="1514"/>
        <item m="1" x="1573"/>
        <item m="1" x="1632"/>
        <item m="1" x="1691"/>
        <item m="1" x="1750"/>
        <item m="1" x="1809"/>
        <item m="1" x="1901"/>
        <item m="1" x="2013"/>
        <item m="1" x="1314"/>
        <item m="1" x="1427"/>
        <item m="1" x="1517"/>
        <item m="1" x="1576"/>
        <item m="1" x="1635"/>
        <item m="1" x="1694"/>
        <item m="1" x="1753"/>
        <item m="1" x="1812"/>
        <item m="1" x="1904"/>
        <item m="1" x="2016"/>
        <item m="1" x="1316"/>
        <item m="1" x="1430"/>
        <item m="1" x="1520"/>
        <item m="1" x="1579"/>
        <item m="1" x="1638"/>
        <item m="1" x="1697"/>
        <item m="1" x="1756"/>
        <item m="1" x="1815"/>
        <item m="1" x="1907"/>
        <item m="1" x="2019"/>
        <item m="1" x="1318"/>
        <item m="1" x="1433"/>
        <item m="1" x="1523"/>
        <item m="1" x="1582"/>
        <item m="1" x="1641"/>
        <item m="1" x="1700"/>
        <item m="1" x="1759"/>
        <item m="1" x="1818"/>
        <item m="1" x="1910"/>
        <item m="1" x="2022"/>
        <item m="1" x="1320"/>
        <item m="1" x="1436"/>
        <item m="1" x="1526"/>
        <item m="1" x="1585"/>
        <item m="1" x="1644"/>
        <item m="1" x="1703"/>
        <item m="1" x="1762"/>
        <item m="1" x="1821"/>
        <item m="1" x="1913"/>
        <item m="1" x="2025"/>
        <item m="1" x="1322"/>
        <item m="1" x="1439"/>
        <item m="1" x="1529"/>
        <item m="1" x="1588"/>
        <item m="1" x="1647"/>
        <item m="1" x="1706"/>
        <item m="1" x="1765"/>
        <item m="1" x="1824"/>
        <item m="1" x="1916"/>
        <item m="1" x="2028"/>
        <item m="1" x="1327"/>
        <item m="1" x="1444"/>
        <item m="1" x="1532"/>
        <item m="1" x="1591"/>
        <item m="1" x="1650"/>
        <item m="1" x="1709"/>
        <item m="1" x="1768"/>
        <item m="1" x="1828"/>
        <item m="1" x="1920"/>
        <item m="1" x="2032"/>
        <item m="1" x="1332"/>
        <item m="1" x="1449"/>
        <item m="1" x="1535"/>
        <item m="1" x="1594"/>
        <item m="1" x="1653"/>
        <item m="1" x="1712"/>
        <item m="1" x="1771"/>
        <item m="1" x="1832"/>
        <item m="1" x="1926"/>
        <item m="1" x="2039"/>
        <item m="1" x="1870"/>
        <item m="1" x="1982"/>
        <item m="1" x="2086"/>
        <item m="1" x="2156"/>
        <item m="1" x="2213"/>
        <item m="1" x="2270"/>
        <item m="1" x="2325"/>
        <item m="1" x="2378"/>
        <item m="1" x="2459"/>
        <item m="1" x="2569"/>
        <item m="1" x="1875"/>
        <item m="1" x="1987"/>
        <item m="1" x="2091"/>
        <item m="1" x="2159"/>
        <item m="1" x="2215"/>
        <item m="1" x="2272"/>
        <item m="1" x="2327"/>
        <item m="1" x="2380"/>
        <item m="1" x="2463"/>
        <item m="1" x="2574"/>
        <item m="1" x="1879"/>
        <item m="1" x="1991"/>
        <item m="1" x="2095"/>
        <item m="1" x="2161"/>
        <item m="1" x="2217"/>
        <item m="1" x="2274"/>
        <item m="1" x="2329"/>
        <item m="1" x="2382"/>
        <item m="1" x="2466"/>
        <item m="1" x="2578"/>
        <item m="1" x="1881"/>
        <item m="1" x="1993"/>
        <item m="1" x="2097"/>
        <item m="1" x="2163"/>
        <item m="1" x="2219"/>
        <item m="1" x="2276"/>
        <item m="1" x="2331"/>
        <item m="1" x="2384"/>
        <item m="1" x="2468"/>
        <item m="1" x="2580"/>
        <item m="1" x="1883"/>
        <item m="1" x="1995"/>
        <item m="1" x="2099"/>
        <item m="1" x="2165"/>
        <item m="1" x="2221"/>
        <item m="1" x="2278"/>
        <item m="1" x="2333"/>
        <item m="1" x="2386"/>
        <item m="1" x="2470"/>
        <item m="1" x="2582"/>
        <item m="1" x="1885"/>
        <item m="1" x="1997"/>
        <item m="1" x="2101"/>
        <item m="1" x="2167"/>
        <item m="1" x="2223"/>
        <item m="1" x="2280"/>
        <item m="1" x="2335"/>
        <item m="1" x="2388"/>
        <item m="1" x="2472"/>
        <item m="1" x="2584"/>
        <item m="1" x="1887"/>
        <item m="1" x="1999"/>
        <item m="1" x="2103"/>
        <item m="1" x="2169"/>
        <item m="1" x="2225"/>
        <item m="1" x="2282"/>
        <item m="1" x="2337"/>
        <item m="1" x="2390"/>
        <item m="1" x="2474"/>
        <item m="1" x="2586"/>
        <item m="1" x="1889"/>
        <item m="1" x="2001"/>
        <item m="1" x="2105"/>
        <item m="1" x="2171"/>
        <item m="1" x="2227"/>
        <item m="1" x="2284"/>
        <item m="1" x="2339"/>
        <item m="1" x="2392"/>
        <item m="1" x="2476"/>
        <item m="1" x="2588"/>
        <item m="1" x="1893"/>
        <item m="1" x="2005"/>
        <item m="1" x="2107"/>
        <item m="1" x="2173"/>
        <item m="1" x="2229"/>
        <item m="1" x="2286"/>
        <item m="1" x="2341"/>
        <item m="1" x="2395"/>
        <item m="1" x="2479"/>
        <item m="1" x="2591"/>
        <item m="1" x="1898"/>
        <item m="1" x="2010"/>
        <item m="1" x="2110"/>
        <item m="1" x="2175"/>
        <item m="1" x="2231"/>
        <item m="1" x="2288"/>
        <item m="1" x="2343"/>
        <item m="1" x="2398"/>
        <item m="1" x="2484"/>
        <item m="1" x="2596"/>
        <item m="1" x="2436"/>
        <item m="1" x="2540"/>
        <item m="1" x="2640"/>
        <item m="1" x="2702"/>
        <item m="1" x="2761"/>
        <item m="1" x="2820"/>
        <item m="1" x="2879"/>
        <item m="1" x="2938"/>
        <item m="1" x="3024"/>
        <item m="1" x="817"/>
        <item m="1" x="2442"/>
        <item m="1" x="2547"/>
        <item m="1" x="2645"/>
        <item m="1" x="2705"/>
        <item m="1" x="2764"/>
        <item m="1" x="2823"/>
        <item m="1" x="2882"/>
        <item m="1" x="2941"/>
        <item m="1" x="3028"/>
        <item m="1" x="822"/>
        <item m="1" x="2446"/>
        <item m="1" x="2551"/>
        <item m="1" x="2649"/>
        <item m="1" x="2707"/>
        <item m="1" x="2766"/>
        <item m="1" x="2825"/>
        <item m="1" x="2884"/>
        <item m="1" x="2943"/>
        <item m="1" x="3031"/>
        <item m="1" x="826"/>
        <item m="1" x="2448"/>
        <item m="1" x="2553"/>
        <item m="1" x="2651"/>
        <item m="1" x="2710"/>
        <item m="1" x="2769"/>
        <item m="1" x="2828"/>
        <item m="1" x="2887"/>
        <item m="1" x="2946"/>
        <item m="1" x="3034"/>
        <item m="1" x="829"/>
        <item m="1" x="2450"/>
        <item m="1" x="2556"/>
        <item m="1" x="2654"/>
        <item m="1" x="2713"/>
        <item m="1" x="2772"/>
        <item m="1" x="2831"/>
        <item m="1" x="2890"/>
        <item m="1" x="2949"/>
        <item m="1" x="3037"/>
        <item m="1" x="832"/>
        <item m="1" x="2452"/>
        <item m="1" x="2559"/>
        <item m="1" x="2657"/>
        <item m="1" x="2716"/>
        <item m="1" x="2775"/>
        <item m="1" x="2834"/>
        <item m="1" x="2893"/>
        <item m="1" x="2952"/>
        <item m="1" x="3040"/>
        <item m="1" x="835"/>
        <item m="1" x="2454"/>
        <item m="1" x="2562"/>
        <item m="1" x="2660"/>
        <item m="1" x="2719"/>
        <item m="1" x="2778"/>
        <item m="1" x="2837"/>
        <item m="1" x="2896"/>
        <item m="1" x="2955"/>
        <item m="1" x="3043"/>
        <item m="1" x="838"/>
        <item m="1" x="2456"/>
        <item m="1" x="2565"/>
        <item m="1" x="2663"/>
        <item m="1" x="2722"/>
        <item m="1" x="2781"/>
        <item m="1" x="2840"/>
        <item m="1" x="2899"/>
        <item m="1" x="2958"/>
        <item m="1" x="3046"/>
        <item m="1" x="841"/>
        <item m="1" x="2460"/>
        <item m="1" x="2570"/>
        <item m="1" x="2666"/>
        <item m="1" x="2725"/>
        <item m="1" x="2784"/>
        <item m="1" x="2843"/>
        <item m="1" x="2902"/>
        <item m="1" x="2962"/>
        <item m="1" x="3050"/>
        <item m="1" x="845"/>
        <item m="1" x="2464"/>
        <item m="1" x="2575"/>
        <item m="1" x="2669"/>
        <item m="1" x="2728"/>
        <item m="1" x="2787"/>
        <item m="1" x="2846"/>
        <item m="1" x="2905"/>
        <item m="1" x="2966"/>
        <item m="1" x="3056"/>
        <item m="1" x="851"/>
        <item m="1" x="3002"/>
        <item m="1" x="787"/>
        <item m="1" x="896"/>
        <item m="1" x="968"/>
        <item m="1" x="1028"/>
        <item m="1" x="1088"/>
        <item m="1" x="1148"/>
        <item m="1" x="1208"/>
        <item m="1" x="1276"/>
        <item m="1" x="1382"/>
        <item m="1" x="3007"/>
        <item m="1" x="793"/>
        <item m="1" x="901"/>
        <item m="1" x="971"/>
        <item m="1" x="1031"/>
        <item m="1" x="1091"/>
        <item m="1" x="1151"/>
        <item m="1" x="1211"/>
        <item m="1" x="1280"/>
        <item m="1" x="1388"/>
        <item m="1" x="3011"/>
        <item m="1" x="798"/>
        <item m="1" x="906"/>
        <item m="1" x="974"/>
        <item m="1" x="1034"/>
        <item m="1" x="1094"/>
        <item m="1" x="1154"/>
        <item m="1" x="1214"/>
        <item m="1" x="1284"/>
        <item m="1" x="1394"/>
        <item m="1" x="3013"/>
        <item m="1" x="801"/>
        <item m="1" x="909"/>
        <item m="1" x="977"/>
        <item m="1" x="1037"/>
        <item m="1" x="1097"/>
        <item m="1" x="1157"/>
        <item m="1" x="1217"/>
        <item m="1" x="1287"/>
        <item m="1" x="1397"/>
        <item m="1" x="3015"/>
        <item m="1" x="804"/>
        <item m="1" x="912"/>
        <item m="1" x="980"/>
        <item m="1" x="1040"/>
        <item m="1" x="1100"/>
        <item m="1" x="1160"/>
        <item m="1" x="1220"/>
        <item m="1" x="1290"/>
        <item m="1" x="1400"/>
        <item m="1" x="3017"/>
        <item m="1" x="807"/>
        <item m="1" x="915"/>
        <item m="1" x="983"/>
        <item m="1" x="1043"/>
        <item m="1" x="1103"/>
        <item m="1" x="1163"/>
        <item m="1" x="1223"/>
        <item m="1" x="1293"/>
        <item m="1" x="1403"/>
        <item m="1" x="3019"/>
        <item m="1" x="810"/>
        <item m="1" x="918"/>
        <item m="1" x="986"/>
        <item m="1" x="1046"/>
        <item m="1" x="1106"/>
        <item m="1" x="1166"/>
        <item m="1" x="1226"/>
        <item m="1" x="1296"/>
        <item m="1" x="1406"/>
        <item m="1" x="3021"/>
        <item m="1" x="813"/>
        <item m="1" x="921"/>
        <item m="1" x="989"/>
        <item m="1" x="1049"/>
        <item m="1" x="1109"/>
        <item m="1" x="1169"/>
        <item m="1" x="1229"/>
        <item m="1" x="1299"/>
        <item m="1" x="1409"/>
        <item m="1" x="3025"/>
        <item m="1" x="818"/>
        <item m="1" x="924"/>
        <item m="1" x="992"/>
        <item m="1" x="1052"/>
        <item m="1" x="1112"/>
        <item m="1" x="1172"/>
        <item m="1" x="1232"/>
        <item m="1" x="1302"/>
        <item m="1" x="1412"/>
        <item m="1" x="3029"/>
        <item m="1" x="823"/>
        <item m="1" x="927"/>
        <item m="1" x="995"/>
        <item m="1" x="1055"/>
        <item m="1" x="1115"/>
        <item m="1" x="1175"/>
        <item m="1" x="1235"/>
        <item m="1" x="1307"/>
        <item m="1" x="1418"/>
        <item m="1" x="1262"/>
        <item m="1" x="1352"/>
        <item m="1" x="1463"/>
        <item m="1" x="1536"/>
        <item m="1" x="1595"/>
        <item m="1" x="1654"/>
        <item m="1" x="1713"/>
        <item m="1" x="1772"/>
        <item m="1" x="1840"/>
        <item m="1" x="1948"/>
        <item m="1" x="1266"/>
        <item m="1" x="1358"/>
        <item m="1" x="1468"/>
        <item m="1" x="1539"/>
        <item m="1" x="1598"/>
        <item m="1" x="1657"/>
        <item m="1" x="1716"/>
        <item m="1" x="1775"/>
        <item m="1" x="1845"/>
        <item m="1" x="1955"/>
        <item m="1" x="1269"/>
        <item m="1" x="1363"/>
        <item m="1" x="1473"/>
        <item m="1" x="1542"/>
        <item m="1" x="1601"/>
        <item m="1" x="1660"/>
        <item m="1" x="1719"/>
        <item m="1" x="1778"/>
        <item m="1" x="1850"/>
        <item m="1" x="1962"/>
        <item m="1" x="1270"/>
        <item m="1" x="1366"/>
        <item m="1" x="1476"/>
        <item m="1" x="1545"/>
        <item m="1" x="1604"/>
        <item m="1" x="1663"/>
        <item m="1" x="1722"/>
        <item m="1" x="1781"/>
        <item m="1" x="1853"/>
        <item m="1" x="1965"/>
        <item m="1" x="1271"/>
        <item m="1" x="1369"/>
        <item m="1" x="1479"/>
        <item m="1" x="1548"/>
        <item m="1" x="1607"/>
        <item m="1" x="1666"/>
        <item m="1" x="1725"/>
        <item m="1" x="1784"/>
        <item m="1" x="1856"/>
        <item m="1" x="1968"/>
        <item m="1" x="1272"/>
        <item m="1" x="1372"/>
        <item m="1" x="1482"/>
        <item m="1" x="1551"/>
        <item m="1" x="1610"/>
        <item m="1" x="1669"/>
        <item m="1" x="1728"/>
        <item m="1" x="1787"/>
        <item m="1" x="1859"/>
        <item m="1" x="1971"/>
        <item m="1" x="1273"/>
        <item m="1" x="1375"/>
        <item m="1" x="1485"/>
        <item m="1" x="1554"/>
        <item m="1" x="1613"/>
        <item m="1" x="1672"/>
        <item m="1" x="1731"/>
        <item m="1" x="1790"/>
        <item m="1" x="1862"/>
        <item m="1" x="1974"/>
        <item m="1" x="1274"/>
        <item m="1" x="1378"/>
        <item m="1" x="1488"/>
        <item m="1" x="1557"/>
        <item m="1" x="1616"/>
        <item m="1" x="1675"/>
        <item m="1" x="1734"/>
        <item m="1" x="1793"/>
        <item m="1" x="1865"/>
        <item m="1" x="1977"/>
        <item m="1" x="1277"/>
        <item m="1" x="1383"/>
        <item m="1" x="1491"/>
        <item m="1" x="1560"/>
        <item m="1" x="1619"/>
        <item m="1" x="1678"/>
        <item m="1" x="1737"/>
        <item m="1" x="1796"/>
        <item m="1" x="1868"/>
        <item m="1" x="1980"/>
        <item m="1" x="1281"/>
        <item m="1" x="1389"/>
        <item m="1" x="1495"/>
        <item m="1" x="1563"/>
        <item m="1" x="1622"/>
        <item m="1" x="1681"/>
        <item m="1" x="1740"/>
        <item m="1" x="1799"/>
        <item m="1" x="1873"/>
        <item m="1" x="1985"/>
        <item m="1" x="1826"/>
        <item m="1" x="1918"/>
        <item m="1" x="2030"/>
        <item m="1" x="2118"/>
        <item m="1" x="2177"/>
        <item m="1" x="2234"/>
        <item m="1" x="2290"/>
        <item m="1" x="2344"/>
        <item m="1" x="2405"/>
        <item m="1" x="2505"/>
        <item m="1" x="1830"/>
        <item m="1" x="1924"/>
        <item m="1" x="2036"/>
        <item m="1" x="2123"/>
        <item m="1" x="2180"/>
        <item m="1" x="2237"/>
        <item m="1" x="2293"/>
        <item m="1" x="2347"/>
        <item m="1" x="2409"/>
        <item m="1" x="2511"/>
        <item m="1" x="1833"/>
        <item m="1" x="1929"/>
        <item m="1" x="2042"/>
        <item m="1" x="2127"/>
        <item m="1" x="2183"/>
        <item m="1" x="2240"/>
        <item m="1" x="2296"/>
        <item m="1" x="2350"/>
        <item m="1" x="2413"/>
        <item m="1" x="2517"/>
        <item m="1" x="1834"/>
        <item m="1" x="1932"/>
        <item m="1" x="2045"/>
        <item m="1" x="2130"/>
        <item m="1" x="2186"/>
        <item m="1" x="2243"/>
        <item m="1" x="2299"/>
        <item m="1" x="2353"/>
        <item m="1" x="2416"/>
        <item m="1" x="2520"/>
        <item m="1" x="1835"/>
        <item m="1" x="1935"/>
        <item m="1" x="2048"/>
        <item m="1" x="2133"/>
        <item m="1" x="2189"/>
        <item m="1" x="2246"/>
        <item m="1" x="2302"/>
        <item m="1" x="2356"/>
        <item m="1" x="2419"/>
        <item m="1" x="2523"/>
        <item m="1" x="1836"/>
        <item m="1" x="1938"/>
        <item m="1" x="2051"/>
        <item m="1" x="2136"/>
        <item m="1" x="2192"/>
        <item m="1" x="2249"/>
        <item m="1" x="2305"/>
        <item m="1" x="2359"/>
        <item m="1" x="2422"/>
        <item m="1" x="2526"/>
        <item m="1" x="1837"/>
        <item m="1" x="1941"/>
        <item m="1" x="2054"/>
        <item m="1" x="2139"/>
        <item m="1" x="2195"/>
        <item m="1" x="2252"/>
        <item m="1" x="2308"/>
        <item m="1" x="2362"/>
        <item m="1" x="2425"/>
        <item m="1" x="2529"/>
        <item m="1" x="1838"/>
        <item m="1" x="1944"/>
        <item m="1" x="2057"/>
        <item m="1" x="2142"/>
        <item m="1" x="2198"/>
        <item m="1" x="2255"/>
        <item m="1" x="2311"/>
        <item m="1" x="2365"/>
        <item m="1" x="2429"/>
        <item m="1" x="2533"/>
        <item m="1" x="1841"/>
        <item m="1" x="1949"/>
        <item m="1" x="2061"/>
        <item m="1" x="2146"/>
        <item m="1" x="2202"/>
        <item m="1" x="2259"/>
        <item m="1" x="2315"/>
        <item m="1" x="2369"/>
        <item m="1" x="2433"/>
        <item m="1" x="2537"/>
        <item m="1" x="1846"/>
        <item m="1" x="1956"/>
        <item m="1" x="2067"/>
        <item m="1" x="2150"/>
        <item m="1" x="2206"/>
        <item m="1" x="2263"/>
        <item m="1" x="2319"/>
        <item m="1" x="2373"/>
        <item m="1" x="2439"/>
        <item m="1" x="2543"/>
        <item m="1" x="2544"/>
        <item m="1" x="2210"/>
        <item m="1" x="2232"/>
        <item m="1" x="2267"/>
        <item m="1" x="2643"/>
        <item m="1" x="2038"/>
        <item m="1" x="2088"/>
        <item m="1" x="2119"/>
        <item m="1" x="2154"/>
        <item m="1" x="2176"/>
        <item m="1" x="2211"/>
        <item m="1" x="2233"/>
        <item m="1" x="2268"/>
        <item m="1" x="2289"/>
        <item m="1" x="2323"/>
        <item m="1" x="2703"/>
        <item m="1" x="2124"/>
        <item m="1" x="2157"/>
        <item m="1" x="2762"/>
        <item m="1" x="2821"/>
        <item m="1" x="2880"/>
        <item m="1" x="2939"/>
        <item m="1" x="2708"/>
        <item m="1" x="2767"/>
        <item m="1" x="2826"/>
        <item m="1" x="2885"/>
        <item m="1" x="2944"/>
        <item m="1" x="3032"/>
        <item m="1" x="827"/>
        <item m="1" x="929"/>
        <item m="1" x="2554"/>
        <item m="1" x="2652"/>
        <item m="1" x="2711"/>
        <item m="1" x="2770"/>
        <item m="1" x="2829"/>
        <item m="1" x="2888"/>
        <item m="1" x="2947"/>
        <item m="1" x="3035"/>
        <item m="1" x="830"/>
        <item m="1" x="930"/>
        <item m="1" x="2557"/>
        <item m="1" x="2655"/>
        <item m="1" x="2714"/>
        <item m="1" x="2773"/>
        <item m="1" x="2832"/>
        <item m="1" x="2891"/>
        <item m="1" x="2950"/>
        <item m="1" x="3038"/>
        <item m="1" x="833"/>
        <item m="1" x="931"/>
        <item m="1" x="2560"/>
        <item m="1" x="2658"/>
        <item m="1" x="2717"/>
        <item m="1" x="2776"/>
        <item m="1" x="2835"/>
        <item m="1" x="2894"/>
        <item m="1" x="2953"/>
        <item m="1" x="3041"/>
        <item m="1" x="836"/>
        <item m="1" x="932"/>
        <item m="1" x="2563"/>
        <item m="1" x="2661"/>
        <item m="1" x="2720"/>
        <item m="1" x="2779"/>
        <item m="1" x="2838"/>
        <item m="1" x="2897"/>
        <item m="1" x="2956"/>
        <item m="1" x="3044"/>
        <item m="1" x="839"/>
        <item m="1" x="933"/>
        <item m="1" x="2566"/>
        <item m="1" x="2664"/>
        <item m="1" x="2723"/>
        <item m="1" x="2782"/>
        <item m="1" x="2841"/>
        <item m="1" x="2900"/>
        <item m="1" x="2959"/>
        <item m="1" x="3047"/>
        <item m="1" x="842"/>
        <item m="1" x="934"/>
        <item m="1" x="2571"/>
        <item m="1" x="2667"/>
        <item m="1" x="2726"/>
        <item m="1" x="2785"/>
        <item m="1" x="2844"/>
        <item m="1" x="2903"/>
        <item m="1" x="2963"/>
        <item m="1" x="3053"/>
        <item m="1" x="848"/>
        <item m="1" x="938"/>
        <item m="1" x="2576"/>
        <item m="1" x="2670"/>
        <item m="1" x="2729"/>
        <item m="1" x="2788"/>
        <item m="1" x="2847"/>
        <item m="1" x="2906"/>
        <item m="1" x="2967"/>
        <item m="1" x="3059"/>
        <item m="1" x="854"/>
        <item m="1" x="942"/>
        <item m="1" x="790"/>
        <item m="1" x="899"/>
        <item m="1" x="969"/>
        <item m="1" x="1029"/>
        <item m="1" x="1089"/>
        <item m="1" x="1149"/>
        <item m="1" x="1209"/>
        <item m="1" x="1278"/>
        <item m="1" x="1384"/>
        <item m="1" x="1492"/>
        <item m="1" x="796"/>
        <item m="1" x="904"/>
        <item m="1" x="972"/>
        <item m="1" x="1032"/>
        <item m="1" x="1092"/>
        <item m="1" x="1152"/>
        <item m="1" x="1212"/>
        <item m="1" x="1282"/>
        <item m="1" x="1390"/>
        <item m="1" x="1496"/>
        <item m="1" x="799"/>
        <item m="1" x="907"/>
        <item m="1" x="975"/>
        <item m="1" x="1035"/>
        <item m="1" x="1095"/>
        <item m="1" x="1155"/>
        <item m="1" x="1215"/>
        <item m="1" x="1285"/>
        <item m="1" x="1395"/>
        <item m="1" x="1499"/>
        <item m="1" x="802"/>
        <item m="1" x="910"/>
        <item m="1" x="978"/>
        <item m="1" x="1038"/>
        <item m="1" x="1098"/>
        <item m="1" x="1158"/>
        <item m="1" x="1218"/>
        <item m="1" x="1288"/>
        <item m="1" x="1398"/>
        <item m="1" x="1500"/>
        <item m="1" x="805"/>
        <item m="1" x="913"/>
        <item m="1" x="981"/>
        <item m="1" x="1041"/>
        <item m="1" x="1101"/>
        <item m="1" x="1161"/>
        <item m="1" x="1221"/>
        <item m="1" x="1291"/>
        <item m="1" x="1401"/>
        <item m="1" x="1501"/>
        <item m="1" x="808"/>
        <item m="1" x="916"/>
        <item m="1" x="984"/>
        <item m="1" x="1044"/>
        <item m="1" x="1104"/>
        <item m="1" x="1164"/>
        <item m="1" x="1224"/>
        <item m="1" x="1294"/>
        <item m="1" x="1404"/>
        <item m="1" x="1502"/>
        <item m="1" x="811"/>
        <item m="1" x="919"/>
        <item m="1" x="987"/>
        <item m="1" x="1047"/>
        <item m="1" x="1107"/>
        <item m="1" x="1167"/>
        <item m="1" x="1227"/>
        <item m="1" x="1297"/>
        <item m="1" x="1407"/>
        <item m="1" x="1503"/>
        <item m="1" x="814"/>
        <item m="1" x="922"/>
        <item m="1" x="990"/>
        <item m="1" x="1050"/>
        <item m="1" x="1110"/>
        <item m="1" x="1170"/>
        <item m="1" x="1230"/>
        <item m="1" x="1300"/>
        <item m="1" x="1410"/>
        <item m="1" x="1504"/>
        <item m="1" x="819"/>
        <item m="1" x="925"/>
        <item m="1" x="993"/>
        <item m="1" x="1053"/>
        <item m="1" x="1113"/>
        <item m="1" x="1173"/>
        <item m="1" x="1233"/>
        <item m="1" x="1305"/>
        <item m="1" x="1415"/>
        <item m="1" x="1507"/>
        <item m="1" x="824"/>
        <item m="1" x="928"/>
        <item m="1" x="996"/>
        <item m="1" x="1056"/>
        <item m="1" x="1116"/>
        <item m="1" x="1176"/>
        <item m="1" x="1236"/>
        <item m="1" x="1310"/>
        <item m="1" x="1421"/>
        <item m="1" x="1511"/>
        <item m="1" x="1355"/>
        <item m="1" x="1466"/>
        <item m="1" x="1537"/>
        <item m="1" x="1596"/>
        <item m="1" x="1655"/>
        <item m="1" x="1714"/>
        <item m="1" x="1773"/>
        <item m="1" x="1843"/>
        <item m="1" x="1951"/>
        <item m="1" x="2063"/>
        <item m="1" x="1361"/>
        <item m="1" x="1471"/>
        <item m="1" x="1540"/>
        <item m="1" x="1599"/>
        <item m="1" x="1658"/>
        <item m="1" x="1717"/>
        <item m="1" x="1776"/>
        <item m="1" x="1848"/>
        <item m="1" x="1958"/>
        <item m="1" x="2069"/>
        <item m="1" x="1364"/>
        <item m="1" x="1474"/>
        <item m="1" x="1543"/>
        <item m="1" x="1602"/>
        <item m="1" x="1661"/>
        <item m="1" x="1720"/>
        <item m="1" x="1779"/>
        <item m="1" x="1851"/>
        <item m="1" x="1963"/>
        <item m="1" x="2073"/>
        <item m="1" x="1367"/>
        <item m="1" x="1477"/>
        <item m="1" x="1546"/>
        <item m="1" x="1605"/>
        <item m="1" x="1664"/>
        <item m="1" x="1723"/>
        <item m="1" x="1782"/>
        <item m="1" x="1854"/>
        <item m="1" x="1966"/>
        <item m="1" x="2075"/>
        <item m="1" x="1370"/>
        <item m="1" x="1480"/>
        <item m="1" x="1549"/>
        <item m="1" x="1608"/>
        <item m="1" x="1667"/>
        <item m="1" x="1726"/>
        <item m="1" x="1785"/>
        <item m="1" x="1857"/>
        <item m="1" x="1969"/>
        <item m="1" x="2077"/>
        <item m="1" x="1373"/>
        <item m="1" x="1483"/>
        <item m="1" x="1552"/>
        <item m="1" x="1611"/>
        <item m="1" x="1670"/>
        <item m="1" x="1729"/>
        <item m="1" x="1788"/>
        <item m="1" x="1860"/>
        <item m="1" x="1972"/>
        <item m="1" x="2079"/>
        <item m="1" x="1376"/>
        <item m="1" x="1486"/>
        <item m="1" x="1555"/>
        <item m="1" x="1614"/>
        <item m="1" x="1673"/>
        <item m="1" x="1732"/>
        <item m="1" x="1791"/>
        <item m="1" x="1863"/>
        <item m="1" x="1975"/>
        <item m="1" x="2081"/>
        <item m="1" x="1379"/>
        <item m="1" x="1489"/>
        <item m="1" x="1558"/>
        <item m="1" x="1617"/>
        <item m="1" x="1676"/>
        <item m="1" x="1735"/>
        <item m="1" x="1794"/>
        <item m="1" x="1866"/>
        <item m="1" x="1978"/>
        <item m="1" x="2083"/>
        <item m="1" x="1385"/>
        <item m="1" x="1493"/>
        <item m="1" x="1561"/>
        <item m="1" x="1620"/>
        <item m="1" x="1679"/>
        <item m="1" x="1738"/>
        <item m="1" x="1797"/>
        <item m="1" x="1871"/>
        <item m="1" x="1983"/>
        <item m="1" x="2087"/>
        <item m="1" x="1391"/>
        <item m="1" x="1497"/>
        <item m="1" x="1564"/>
        <item m="1" x="1623"/>
        <item m="1" x="1682"/>
        <item m="1" x="1741"/>
        <item m="1" x="1800"/>
        <item m="1" x="1876"/>
        <item m="1" x="1988"/>
        <item m="1" x="2092"/>
        <item m="1" x="1921"/>
        <item m="1" x="2033"/>
        <item m="1" x="2120"/>
        <item m="1" x="2178"/>
        <item m="1" x="2235"/>
        <item m="1" x="2291"/>
        <item m="1" x="2345"/>
        <item m="1" x="2407"/>
        <item m="1" x="2507"/>
        <item m="1" x="2618"/>
        <item m="1" x="1927"/>
        <item m="1" x="2040"/>
        <item m="1" x="2125"/>
        <item m="1" x="2181"/>
        <item m="1" x="2238"/>
        <item m="1" x="2294"/>
        <item m="1" x="2348"/>
        <item m="1" x="2411"/>
        <item m="1" x="2513"/>
        <item m="1" x="2623"/>
        <item m="1" x="1930"/>
        <item m="1" x="2043"/>
        <item m="1" x="2128"/>
        <item m="1" x="2184"/>
        <item m="1" x="2241"/>
        <item m="1" x="2297"/>
        <item m="1" x="2351"/>
        <item m="1" x="2414"/>
        <item m="1" x="2518"/>
        <item m="1" x="2627"/>
        <item m="1" x="1933"/>
        <item m="1" x="2046"/>
        <item m="1" x="2131"/>
        <item m="1" x="2187"/>
        <item m="1" x="2244"/>
        <item m="1" x="2300"/>
        <item m="1" x="2354"/>
        <item m="1" x="2417"/>
        <item m="1" x="2521"/>
        <item m="1" x="2629"/>
        <item m="1" x="1936"/>
        <item m="1" x="2049"/>
        <item m="1" x="2134"/>
        <item m="1" x="2190"/>
        <item m="1" x="2247"/>
        <item m="1" x="2303"/>
        <item m="1" x="2357"/>
        <item m="1" x="2420"/>
        <item m="1" x="2524"/>
        <item m="1" x="2631"/>
        <item m="1" x="1939"/>
        <item m="1" x="2052"/>
        <item m="1" x="2137"/>
        <item m="1" x="2193"/>
        <item m="1" x="2250"/>
        <item m="1" x="2306"/>
        <item m="1" x="2360"/>
        <item m="1" x="2423"/>
        <item m="1" x="2527"/>
        <item m="1" x="2633"/>
        <item m="1" x="1942"/>
        <item m="1" x="2055"/>
        <item m="1" x="2140"/>
        <item m="1" x="2196"/>
        <item m="1" x="2253"/>
        <item m="1" x="2309"/>
        <item m="1" x="2363"/>
        <item m="1" x="2427"/>
        <item m="1" x="2531"/>
        <item m="1" x="2635"/>
        <item m="1" x="1946"/>
        <item m="1" x="2059"/>
        <item m="1" x="2144"/>
        <item m="1" x="2200"/>
        <item m="1" x="2257"/>
        <item m="1" x="2313"/>
        <item m="1" x="2367"/>
        <item m="1" x="2431"/>
        <item m="1" x="2535"/>
        <item m="1" x="2637"/>
        <item m="1" x="1952"/>
        <item m="1" x="2064"/>
        <item m="1" x="2148"/>
        <item m="1" x="2204"/>
        <item m="1" x="2261"/>
        <item m="1" x="2317"/>
        <item m="1" x="2371"/>
        <item m="1" x="2437"/>
        <item m="1" x="2541"/>
        <item m="1" x="2641"/>
        <item m="1" x="1959"/>
        <item m="1" x="2070"/>
        <item m="1" x="2152"/>
        <item m="1" x="2208"/>
        <item m="1" x="2265"/>
        <item m="1" x="2321"/>
        <item m="1" x="2375"/>
        <item m="1" x="2443"/>
        <item m="1" x="2548"/>
        <item m="1" x="2646"/>
        <item m="1" x="2480"/>
        <item m="1" x="2592"/>
        <item m="1" x="2672"/>
        <item m="1" x="2731"/>
        <item m="1" x="2790"/>
        <item m="1" x="2849"/>
        <item m="1" x="2908"/>
        <item m="1" x="2976"/>
        <item m="1" x="3080"/>
        <item m="1" x="874"/>
        <item m="1" x="2485"/>
        <item m="1" x="2597"/>
        <item m="1" x="2675"/>
        <item m="1" x="2734"/>
        <item m="1" x="2793"/>
        <item m="1" x="2852"/>
        <item m="1" x="2911"/>
        <item m="1" x="2980"/>
        <item m="1" x="3086"/>
        <item m="1" x="879"/>
        <item m="1" x="2488"/>
        <item m="1" x="2600"/>
        <item m="1" x="2678"/>
        <item m="1" x="2737"/>
        <item m="1" x="2796"/>
        <item m="1" x="2855"/>
        <item m="1" x="2914"/>
        <item m="1" x="2983"/>
        <item m="1" x="768"/>
        <item m="1" x="883"/>
        <item m="1" x="2491"/>
        <item m="1" x="2603"/>
        <item m="1" x="2681"/>
        <item m="1" x="2740"/>
        <item m="1" x="2799"/>
        <item m="1" x="2858"/>
        <item m="1" x="2917"/>
        <item m="1" x="2986"/>
        <item m="1" x="771"/>
        <item m="1" x="885"/>
        <item m="1" x="2494"/>
        <item m="1" x="2606"/>
        <item m="1" x="2684"/>
        <item m="1" x="2743"/>
        <item m="1" x="2802"/>
        <item m="1" x="2861"/>
        <item m="1" x="2920"/>
        <item m="1" x="2989"/>
        <item m="1" x="774"/>
        <item m="1" x="887"/>
        <item m="1" x="2497"/>
        <item m="1" x="2609"/>
        <item m="1" x="2687"/>
        <item m="1" x="2746"/>
        <item m="1" x="2805"/>
        <item m="1" x="2864"/>
        <item m="1" x="2923"/>
        <item m="1" x="2992"/>
        <item m="1" x="777"/>
        <item m="1" x="889"/>
        <item m="1" x="2500"/>
        <item m="1" x="2612"/>
        <item m="1" x="2690"/>
        <item m="1" x="2749"/>
        <item m="1" x="2808"/>
        <item m="1" x="2867"/>
        <item m="1" x="2926"/>
        <item m="1" x="2995"/>
        <item m="1" x="780"/>
        <item m="1" x="891"/>
        <item m="1" x="2503"/>
        <item m="1" x="2615"/>
        <item m="1" x="2693"/>
        <item m="1" x="2752"/>
        <item m="1" x="2811"/>
        <item m="1" x="2870"/>
        <item m="1" x="2929"/>
        <item m="1" x="2998"/>
        <item m="1" x="783"/>
        <item m="1" x="893"/>
        <item m="1" x="2508"/>
        <item m="1" x="2619"/>
        <item m="1" x="2696"/>
        <item m="1" x="2755"/>
        <item m="1" x="2814"/>
        <item m="1" x="2873"/>
        <item m="1" x="2932"/>
        <item m="1" x="3003"/>
        <item m="1" x="788"/>
        <item m="1" x="897"/>
        <item m="1" x="2514"/>
        <item m="1" x="2624"/>
        <item m="1" x="2699"/>
        <item m="1" x="2758"/>
        <item m="1" x="2817"/>
        <item m="1" x="2876"/>
        <item m="1" x="2935"/>
        <item m="1" x="3008"/>
        <item m="1" x="794"/>
        <item m="1" x="902"/>
        <item m="1" x="3051"/>
        <item m="1" x="846"/>
        <item m="1" x="936"/>
        <item m="1" x="998"/>
        <item m="1" x="1058"/>
        <item m="1" x="1118"/>
        <item m="1" x="1178"/>
        <item m="1" x="1238"/>
        <item m="1" x="1324"/>
        <item m="1" x="1441"/>
        <item m="1" x="3057"/>
        <item m="1" x="852"/>
        <item m="1" x="940"/>
        <item m="1" x="1001"/>
        <item m="1" x="1061"/>
        <item m="1" x="1121"/>
        <item m="1" x="1181"/>
        <item m="1" x="1241"/>
        <item m="1" x="1329"/>
        <item m="1" x="1446"/>
        <item m="1" x="3061"/>
        <item m="1" x="856"/>
        <item m="1" x="944"/>
        <item m="1" x="1004"/>
        <item m="1" x="1064"/>
        <item m="1" x="1124"/>
        <item m="1" x="1184"/>
        <item m="1" x="1244"/>
        <item m="1" x="1334"/>
        <item m="1" x="1451"/>
        <item m="1" x="3064"/>
        <item m="1" x="859"/>
        <item m="1" x="947"/>
        <item m="1" x="1007"/>
        <item m="1" x="1067"/>
        <item m="1" x="1127"/>
        <item m="1" x="1187"/>
        <item m="1" x="1247"/>
        <item m="1" x="1337"/>
        <item m="1" x="1453"/>
        <item m="1" x="3067"/>
        <item m="1" x="862"/>
        <item m="1" x="950"/>
        <item m="1" x="1010"/>
        <item m="1" x="1070"/>
        <item m="1" x="1130"/>
        <item m="1" x="1190"/>
        <item m="1" x="1250"/>
        <item m="1" x="1340"/>
        <item m="1" x="1455"/>
        <item m="1" x="3070"/>
        <item m="1" x="865"/>
        <item m="1" x="953"/>
        <item m="1" x="1013"/>
        <item m="1" x="1073"/>
        <item m="1" x="1133"/>
        <item m="1" x="1193"/>
        <item m="1" x="1253"/>
        <item m="1" x="1343"/>
        <item m="1" x="1457"/>
        <item m="1" x="3073"/>
        <item m="1" x="868"/>
        <item m="1" x="956"/>
        <item m="1" x="1016"/>
        <item m="1" x="1076"/>
        <item m="1" x="1136"/>
        <item m="1" x="1196"/>
        <item m="1" x="1256"/>
        <item m="1" x="1346"/>
        <item m="1" x="1459"/>
        <item m="1" x="3076"/>
        <item m="1" x="871"/>
        <item m="1" x="959"/>
        <item m="1" x="1019"/>
        <item m="1" x="1079"/>
        <item m="1" x="1139"/>
        <item m="1" x="1199"/>
        <item m="1" x="1259"/>
        <item m="1" x="1349"/>
        <item m="1" x="1461"/>
        <item m="1" x="3081"/>
        <item m="1" x="875"/>
        <item m="1" x="962"/>
        <item m="1" x="1022"/>
        <item m="1" x="1082"/>
        <item m="1" x="1142"/>
        <item m="1" x="1202"/>
        <item m="1" x="1263"/>
        <item m="1" x="1353"/>
        <item m="1" x="1464"/>
        <item m="1" x="3087"/>
        <item m="1" x="880"/>
        <item m="1" x="965"/>
        <item m="1" x="1025"/>
        <item m="1" x="1085"/>
        <item m="1" x="1145"/>
        <item m="1" x="1205"/>
        <item m="1" x="1267"/>
        <item m="1" x="1359"/>
        <item m="1" x="1469"/>
        <item m="1" x="1303"/>
        <item m="1" x="1413"/>
        <item m="1" x="1505"/>
        <item m="1" x="1566"/>
        <item m="1" x="1625"/>
        <item m="1" x="1684"/>
        <item m="1" x="1743"/>
        <item m="1" x="1802"/>
        <item m="1" x="1890"/>
        <item m="1" x="2002"/>
        <item m="1" x="1308"/>
        <item m="1" x="1419"/>
        <item m="1" x="1509"/>
        <item m="1" x="1569"/>
        <item m="1" x="1628"/>
        <item m="1" x="1687"/>
        <item m="1" x="1746"/>
        <item m="1" x="1805"/>
        <item m="1" x="1895"/>
        <item m="1" x="2007"/>
        <item m="1" x="1311"/>
        <item m="1" x="1423"/>
        <item m="1" x="1513"/>
        <item m="1" x="1572"/>
        <item m="1" x="1631"/>
        <item m="1" x="1690"/>
        <item m="1" x="1749"/>
        <item m="1" x="1808"/>
        <item m="1" x="1900"/>
        <item m="1" x="2012"/>
        <item m="1" x="1313"/>
        <item m="1" x="1426"/>
        <item m="1" x="1516"/>
        <item m="1" x="1575"/>
        <item m="1" x="1634"/>
        <item m="1" x="1693"/>
        <item m="1" x="1752"/>
        <item m="1" x="1811"/>
        <item m="1" x="1903"/>
        <item m="1" x="2015"/>
        <item m="1" x="1315"/>
        <item m="1" x="1429"/>
        <item m="1" x="1519"/>
        <item m="1" x="1578"/>
        <item m="1" x="1637"/>
        <item m="1" x="1696"/>
        <item m="1" x="1755"/>
        <item m="1" x="1814"/>
        <item m="1" x="1906"/>
        <item m="1" x="2018"/>
        <item m="1" x="1317"/>
        <item m="1" x="1432"/>
        <item m="1" x="1522"/>
        <item m="1" x="1581"/>
        <item m="1" x="1640"/>
        <item m="1" x="1699"/>
        <item m="1" x="1758"/>
        <item m="1" x="1817"/>
        <item m="1" x="1909"/>
        <item m="1" x="2021"/>
        <item m="1" x="1319"/>
        <item m="1" x="1435"/>
        <item m="1" x="1525"/>
        <item m="1" x="1584"/>
        <item m="1" x="1643"/>
        <item m="1" x="1702"/>
        <item m="1" x="1761"/>
        <item m="1" x="1820"/>
        <item m="1" x="1912"/>
        <item m="1" x="2024"/>
        <item m="1" x="1321"/>
        <item m="1" x="1438"/>
        <item m="1" x="1528"/>
        <item m="1" x="1587"/>
        <item m="1" x="1646"/>
        <item m="1" x="1705"/>
        <item m="1" x="1764"/>
        <item m="1" x="1823"/>
        <item m="1" x="1915"/>
        <item m="1" x="2027"/>
        <item m="1" x="1325"/>
        <item m="1" x="1442"/>
        <item m="1" x="1531"/>
        <item m="1" x="1590"/>
        <item m="1" x="1649"/>
        <item m="1" x="1708"/>
        <item m="1" x="1767"/>
        <item m="1" x="1827"/>
        <item m="1" x="1919"/>
        <item m="1" x="2031"/>
        <item m="1" x="1330"/>
        <item m="1" x="1447"/>
        <item m="1" x="1534"/>
        <item m="1" x="1593"/>
        <item m="1" x="1652"/>
        <item m="1" x="1711"/>
        <item m="1" x="1770"/>
        <item m="1" x="1831"/>
        <item m="1" x="1925"/>
        <item m="1" x="2037"/>
        <item m="1" x="1869"/>
        <item m="1" x="1981"/>
        <item m="1" x="2085"/>
        <item m="1" x="2155"/>
        <item m="1" x="2212"/>
        <item m="1" x="2269"/>
        <item m="1" x="2324"/>
        <item m="1" x="2377"/>
        <item m="1" x="2457"/>
        <item m="1" x="2567"/>
        <item m="1" x="1874"/>
        <item m="1" x="1986"/>
        <item m="1" x="2090"/>
        <item m="1" x="2158"/>
        <item m="1" x="2214"/>
        <item m="1" x="2271"/>
        <item m="1" x="2326"/>
        <item m="1" x="2379"/>
        <item m="1" x="2461"/>
        <item m="1" x="2572"/>
        <item m="1" x="1878"/>
        <item m="1" x="1990"/>
        <item m="1" x="2094"/>
        <item m="1" x="2160"/>
        <item m="1" x="2216"/>
        <item m="1" x="2273"/>
        <item m="1" x="2328"/>
        <item m="1" x="2381"/>
        <item m="1" x="2465"/>
        <item m="1" x="2577"/>
        <item m="1" x="1880"/>
        <item m="1" x="1992"/>
        <item m="1" x="2096"/>
        <item m="1" x="2162"/>
        <item m="1" x="2218"/>
        <item m="1" x="2275"/>
        <item m="1" x="2330"/>
        <item m="1" x="2383"/>
        <item m="1" x="2467"/>
        <item m="1" x="2579"/>
        <item m="1" x="1882"/>
        <item m="1" x="1994"/>
        <item m="1" x="2098"/>
        <item m="1" x="2164"/>
        <item m="1" x="2220"/>
        <item m="1" x="2277"/>
        <item m="1" x="2332"/>
        <item m="1" x="2385"/>
        <item m="1" x="2469"/>
        <item m="1" x="2581"/>
        <item m="1" x="1884"/>
        <item m="1" x="1996"/>
        <item m="1" x="2100"/>
        <item m="1" x="2166"/>
        <item m="1" x="2222"/>
        <item m="1" x="2279"/>
        <item m="1" x="2334"/>
        <item m="1" x="2387"/>
        <item m="1" x="2471"/>
        <item m="1" x="2583"/>
        <item m="1" x="1886"/>
        <item m="1" x="1998"/>
        <item m="1" x="2102"/>
        <item m="1" x="2168"/>
        <item m="1" x="2224"/>
        <item m="1" x="2281"/>
        <item m="1" x="2336"/>
        <item m="1" x="2389"/>
        <item m="1" x="2473"/>
        <item m="1" x="2585"/>
        <item m="1" x="1888"/>
        <item m="1" x="2000"/>
        <item m="1" x="2104"/>
        <item m="1" x="2170"/>
        <item m="1" x="2226"/>
        <item m="1" x="2283"/>
        <item m="1" x="2338"/>
        <item m="1" x="2391"/>
        <item m="1" x="2475"/>
        <item m="1" x="2587"/>
        <item m="1" x="1891"/>
        <item m="1" x="2003"/>
        <item m="1" x="2106"/>
        <item m="1" x="2172"/>
        <item m="1" x="2228"/>
        <item m="1" x="2285"/>
        <item m="1" x="2340"/>
        <item m="1" x="2393"/>
        <item m="1" x="2477"/>
        <item m="1" x="2589"/>
        <item m="1" x="1896"/>
        <item m="1" x="2008"/>
        <item m="1" x="2109"/>
        <item m="1" x="2174"/>
        <item m="1" x="2230"/>
        <item m="1" x="2287"/>
        <item m="1" x="2342"/>
        <item m="1" x="2396"/>
        <item m="1" x="2482"/>
        <item m="1" x="2594"/>
        <item m="1" x="2434"/>
        <item m="1" x="2538"/>
        <item m="1" x="2639"/>
        <item m="1" x="2701"/>
        <item m="1" x="2760"/>
        <item m="1" x="2819"/>
        <item m="1" x="2878"/>
        <item m="1" x="2937"/>
        <item m="1" x="3022"/>
        <item m="1" x="815"/>
        <item m="1" x="2440"/>
        <item m="1" x="2545"/>
        <item m="1" x="2644"/>
        <item m="1" x="2704"/>
        <item m="1" x="2763"/>
        <item m="1" x="2822"/>
        <item m="1" x="2881"/>
        <item m="1" x="2940"/>
        <item m="1" x="3026"/>
        <item m="1" x="820"/>
        <item m="1" x="2445"/>
        <item m="1" x="2550"/>
        <item m="1" x="2648"/>
        <item m="1" x="2706"/>
        <item m="1" x="2765"/>
        <item m="1" x="2824"/>
        <item m="1" x="2883"/>
        <item m="1" x="2942"/>
        <item m="1" x="3030"/>
        <item m="1" x="825"/>
        <item m="1" x="2447"/>
        <item m="1" x="2552"/>
        <item m="1" x="2650"/>
        <item m="1" x="2709"/>
        <item m="1" x="2768"/>
        <item m="1" x="2827"/>
        <item m="1" x="2886"/>
        <item m="1" x="2945"/>
        <item m="1" x="3033"/>
        <item m="1" x="828"/>
        <item m="1" x="2449"/>
        <item m="1" x="2555"/>
        <item m="1" x="2653"/>
        <item m="1" x="2712"/>
        <item m="1" x="2771"/>
        <item m="1" x="2830"/>
        <item m="1" x="2889"/>
        <item m="1" x="2948"/>
        <item m="1" x="3036"/>
        <item m="1" x="831"/>
        <item m="1" x="2451"/>
        <item m="1" x="2558"/>
        <item m="1" x="2656"/>
        <item m="1" x="2715"/>
        <item m="1" x="2774"/>
        <item m="1" x="2833"/>
        <item m="1" x="2892"/>
        <item m="1" x="2951"/>
        <item m="1" x="3039"/>
        <item m="1" x="834"/>
        <item m="1" x="2453"/>
        <item m="1" x="2561"/>
        <item m="1" x="2659"/>
        <item m="1" x="2718"/>
        <item m="1" x="2777"/>
        <item m="1" x="2836"/>
        <item m="1" x="2895"/>
        <item m="1" x="2954"/>
        <item m="1" x="3042"/>
        <item m="1" x="837"/>
        <item m="1" x="2455"/>
        <item m="1" x="2564"/>
        <item m="1" x="2662"/>
        <item m="1" x="2721"/>
        <item m="1" x="2780"/>
        <item m="1" x="2839"/>
        <item m="1" x="2898"/>
        <item m="1" x="2957"/>
        <item m="1" x="3045"/>
        <item m="1" x="840"/>
        <item m="1" x="2458"/>
        <item m="1" x="2568"/>
        <item m="1" x="2665"/>
        <item m="1" x="2724"/>
        <item m="1" x="2783"/>
        <item m="1" x="2842"/>
        <item m="1" x="2901"/>
        <item m="1" x="2960"/>
        <item m="1" x="3048"/>
        <item m="1" x="843"/>
        <item m="1" x="2462"/>
        <item m="1" x="2573"/>
        <item m="1" x="2668"/>
        <item m="1" x="2727"/>
        <item m="1" x="2786"/>
        <item m="1" x="2845"/>
        <item m="1" x="2904"/>
        <item m="1" x="2964"/>
        <item m="1" x="3054"/>
        <item m="1" x="849"/>
        <item m="1" x="3000"/>
        <item m="1" x="785"/>
        <item m="1" x="895"/>
        <item m="1" x="967"/>
        <item m="1" x="1027"/>
        <item m="1" x="1087"/>
        <item m="1" x="1147"/>
        <item m="1" x="1207"/>
        <item m="1" x="1275"/>
        <item m="1" x="1380"/>
        <item m="1" x="3005"/>
        <item m="1" x="791"/>
        <item m="1" x="900"/>
        <item m="1" x="970"/>
        <item m="1" x="1030"/>
        <item m="1" x="1090"/>
        <item m="1" x="1150"/>
        <item m="1" x="1210"/>
        <item m="1" x="1279"/>
        <item m="1" x="1386"/>
        <item m="1" x="3010"/>
        <item m="1" x="797"/>
        <item m="1" x="905"/>
        <item m="1" x="973"/>
        <item m="1" x="1033"/>
        <item m="1" x="1093"/>
        <item m="1" x="1153"/>
        <item m="1" x="1213"/>
        <item m="1" x="1283"/>
        <item m="1" x="1392"/>
        <item m="1" x="3012"/>
        <item m="1" x="800"/>
        <item m="1" x="908"/>
        <item m="1" x="976"/>
        <item m="1" x="1036"/>
        <item m="1" x="1096"/>
        <item m="1" x="1156"/>
        <item m="1" x="1216"/>
        <item m="1" x="1286"/>
        <item m="1" x="1396"/>
        <item m="1" x="3014"/>
        <item m="1" x="803"/>
        <item m="1" x="911"/>
        <item m="1" x="979"/>
        <item m="1" x="1039"/>
        <item m="1" x="1099"/>
        <item m="1" x="1159"/>
        <item m="1" x="1219"/>
        <item m="1" x="1289"/>
        <item m="1" x="1399"/>
        <item m="1" x="3016"/>
        <item m="1" x="806"/>
        <item m="1" x="914"/>
        <item m="1" x="982"/>
        <item m="1" x="1042"/>
        <item m="1" x="1102"/>
        <item m="1" x="1162"/>
        <item m="1" x="1222"/>
        <item m="1" x="1292"/>
        <item m="1" x="1402"/>
        <item m="1" x="3018"/>
        <item m="1" x="809"/>
        <item m="1" x="917"/>
        <item m="1" x="985"/>
        <item m="1" x="1045"/>
        <item m="1" x="1105"/>
        <item m="1" x="1165"/>
        <item m="1" x="1225"/>
        <item m="1" x="1295"/>
        <item m="1" x="1405"/>
        <item m="1" x="3020"/>
        <item m="1" x="812"/>
        <item m="1" x="920"/>
        <item m="1" x="988"/>
        <item m="1" x="1048"/>
        <item m="1" x="1108"/>
        <item m="1" x="1168"/>
        <item m="1" x="1228"/>
        <item m="1" x="1298"/>
        <item m="1" x="1408"/>
        <item m="1" x="3023"/>
        <item m="1" x="816"/>
        <item m="1" x="923"/>
        <item m="1" x="991"/>
        <item m="1" x="1051"/>
        <item m="1" x="1111"/>
        <item m="1" x="1171"/>
        <item m="1" x="1231"/>
        <item m="1" x="1301"/>
        <item m="1" x="1411"/>
        <item m="1" x="3027"/>
        <item m="1" x="821"/>
        <item m="1" x="926"/>
        <item m="1" x="994"/>
        <item m="1" x="1054"/>
        <item m="1" x="1114"/>
        <item m="1" x="1174"/>
        <item m="1" x="1234"/>
        <item m="1" x="1306"/>
        <item m="1" x="1416"/>
        <item m="1" x="1417"/>
        <item m="1" x="1508"/>
        <item m="1" x="1568"/>
        <item m="1" x="1627"/>
        <item m="1" x="1686"/>
        <item m="1" x="1745"/>
        <item m="1" x="1804"/>
        <item m="1" x="1894"/>
        <item m="1" x="2006"/>
        <item m="1" x="2108"/>
        <item m="1" x="1422"/>
        <item m="1" x="1512"/>
        <item m="1" x="1571"/>
        <item m="1" x="1630"/>
        <item m="1" x="1689"/>
        <item m="1" x="1748"/>
        <item m="1" x="1807"/>
        <item m="1" x="1899"/>
        <item m="1" x="2011"/>
        <item m="1" x="2111"/>
        <item m="1" x="1425"/>
        <item m="1" x="1515"/>
        <item m="1" x="1574"/>
        <item m="1" x="1633"/>
        <item m="1" x="1692"/>
        <item m="1" x="1751"/>
        <item m="1" x="1810"/>
        <item m="1" x="1902"/>
        <item m="1" x="2014"/>
        <item m="1" x="2112"/>
        <item m="1" x="1428"/>
        <item m="1" x="1518"/>
        <item m="1" x="1577"/>
        <item m="1" x="1636"/>
        <item m="1" x="1695"/>
        <item m="1" x="1754"/>
        <item m="1" x="1813"/>
        <item m="1" x="1905"/>
        <item m="1" x="2017"/>
        <item m="1" x="2113"/>
        <item m="1" x="1431"/>
        <item m="1" x="1521"/>
        <item m="1" x="1580"/>
        <item m="1" x="1639"/>
        <item m="1" x="1698"/>
        <item m="1" x="1757"/>
        <item m="1" x="1816"/>
        <item m="1" x="1908"/>
        <item m="1" x="2020"/>
        <item m="1" x="2114"/>
        <item m="1" x="1434"/>
        <item m="1" x="1524"/>
        <item m="1" x="1583"/>
        <item m="1" x="1642"/>
        <item m="1" x="1701"/>
        <item m="1" x="1760"/>
        <item m="1" x="1819"/>
        <item m="1" x="1911"/>
        <item m="1" x="2023"/>
        <item m="1" x="2115"/>
        <item m="1" x="1437"/>
        <item m="1" x="1527"/>
        <item m="1" x="1586"/>
        <item m="1" x="1645"/>
        <item m="1" x="1704"/>
        <item m="1" x="1763"/>
        <item m="1" x="1822"/>
        <item m="1" x="1914"/>
        <item m="1" x="2026"/>
        <item m="1" x="2116"/>
        <item m="1" x="1440"/>
        <item m="1" x="1530"/>
        <item m="1" x="1589"/>
        <item m="1" x="1648"/>
        <item m="1" x="1707"/>
        <item m="1" x="1766"/>
        <item m="1" x="1825"/>
        <item m="1" x="1917"/>
        <item m="1" x="2029"/>
        <item m="1" x="2117"/>
        <item m="1" x="1445"/>
        <item m="1" x="1533"/>
        <item m="1" x="1592"/>
        <item m="1" x="1651"/>
        <item m="1" x="1710"/>
        <item m="1" x="1769"/>
        <item m="1" x="1829"/>
        <item m="1" x="1922"/>
        <item m="1" x="2034"/>
        <item m="1" x="2121"/>
        <item m="1" x="145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
        <item m="1" x="32"/>
        <item m="1" x="28"/>
        <item m="1" x="33"/>
        <item m="1" x="31"/>
        <item m="1" x="34"/>
        <item m="1" x="37"/>
        <item m="1" x="30"/>
        <item m="1" x="36"/>
        <item m="1" x="35"/>
        <item m="1" x="29"/>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compact="0" outline="0" showAll="0" defaultSubtotal="0">
      <items count="16">
        <item m="1" x="14"/>
        <item x="4"/>
        <item x="1"/>
        <item m="1" x="13"/>
        <item x="2"/>
        <item m="1" x="10"/>
        <item m="1" x="12"/>
        <item x="3"/>
        <item m="1" x="11"/>
        <item x="0"/>
        <item m="1" x="15"/>
        <item x="9"/>
        <item x="8"/>
        <item x="6"/>
        <item x="7"/>
        <item x="5"/>
      </items>
      <extLst>
        <ext xmlns:x14="http://schemas.microsoft.com/office/spreadsheetml/2009/9/main" uri="{2946ED86-A175-432a-8AC1-64E0C546D7DE}">
          <x14:pivotField fillDownLabels="1"/>
        </ext>
      </extLst>
    </pivotField>
    <pivotField axis="axisRow" compact="0" outline="0" showAll="0" defaultSubtotal="0">
      <items count="3">
        <item x="0"/>
        <item x="1"/>
        <item m="1" x="2"/>
      </items>
      <extLst>
        <ext xmlns:x14="http://schemas.microsoft.com/office/spreadsheetml/2009/9/main" uri="{2946ED86-A175-432a-8AC1-64E0C546D7DE}">
          <x14:pivotField fillDownLabels="1"/>
        </ext>
      </extLst>
    </pivotField>
    <pivotField axis="axisRow" compact="0" outline="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18">
        <item m="1" x="2754"/>
        <item m="1" x="4146"/>
        <item m="1" x="3669"/>
        <item m="1" x="1724"/>
        <item m="1" x="3443"/>
        <item m="1" x="1435"/>
        <item m="1" x="3998"/>
        <item m="1" x="2104"/>
        <item m="1" x="1647"/>
        <item m="1" x="1857"/>
        <item m="1" x="1149"/>
        <item m="1" x="3980"/>
        <item m="1" x="3683"/>
        <item m="1" x="1661"/>
        <item m="1" x="777"/>
        <item m="1" x="1002"/>
        <item m="1" x="1797"/>
        <item m="1" x="2484"/>
        <item m="1" x="1281"/>
        <item m="1" x="1619"/>
        <item m="1" x="1784"/>
        <item m="1" x="1093"/>
        <item m="1" x="2423"/>
        <item m="1" x="1136"/>
        <item m="1" x="1153"/>
        <item m="1" x="3327"/>
        <item m="1" x="3187"/>
        <item m="1" x="2198"/>
        <item m="1" x="3126"/>
        <item m="1" x="2136"/>
        <item m="1" x="3647"/>
        <item m="1" x="2601"/>
        <item m="1" x="3949"/>
        <item m="1" x="3847"/>
        <item m="1" x="3450"/>
        <item m="1" x="2963"/>
        <item m="1" x="1722"/>
        <item m="1" x="2449"/>
        <item m="1" x="1584"/>
        <item m="1" x="2294"/>
        <item m="1" x="1108"/>
        <item m="1" x="2471"/>
        <item m="1" x="3344"/>
        <item m="1" x="1171"/>
        <item m="1" x="2175"/>
        <item m="1" x="3451"/>
        <item m="1" x="959"/>
        <item m="1" x="1131"/>
        <item m="1" x="2621"/>
        <item m="1" x="4054"/>
        <item m="1" x="1832"/>
        <item m="1" x="1586"/>
        <item m="1" x="2196"/>
        <item m="1" x="2081"/>
        <item m="1" x="4210"/>
        <item m="1" x="3375"/>
        <item m="1" x="3132"/>
        <item m="1" x="1532"/>
        <item m="1" x="1290"/>
        <item m="1" x="1279"/>
        <item m="1" x="1530"/>
        <item m="1" x="1941"/>
        <item m="1" x="1987"/>
        <item m="1" x="4128"/>
        <item m="1" x="1445"/>
        <item m="1" x="3449"/>
        <item m="1" x="4151"/>
        <item m="1" x="782"/>
        <item m="1" x="2091"/>
        <item m="1" x="2992"/>
        <item m="1" x="1113"/>
        <item m="1" x="4162"/>
        <item m="1" x="3135"/>
        <item m="1" x="1379"/>
        <item m="1" x="3339"/>
        <item m="1" x="1963"/>
        <item m="1" x="2266"/>
        <item m="1" x="1606"/>
        <item m="1" x="2682"/>
        <item m="1" x="2738"/>
        <item m="1" x="4152"/>
        <item m="1" x="800"/>
        <item m="1" x="3649"/>
        <item m="1" x="1791"/>
        <item m="1" x="1653"/>
        <item m="1" x="917"/>
        <item m="1" x="1580"/>
        <item m="1" x="1971"/>
        <item m="1" x="2452"/>
        <item m="1" x="1913"/>
        <item m="1" x="882"/>
        <item m="1" x="3149"/>
        <item m="1" x="1357"/>
        <item m="1" x="2281"/>
        <item m="1" x="2380"/>
        <item m="1" x="1597"/>
        <item m="1" x="1276"/>
        <item m="1" x="3737"/>
        <item m="1" x="1076"/>
        <item m="1" x="3761"/>
        <item m="1" x="3963"/>
        <item m="1" x="3352"/>
        <item m="1" x="1382"/>
        <item m="1" x="1771"/>
        <item m="1" x="3508"/>
        <item m="1" x="4105"/>
        <item m="1" x="1525"/>
        <item m="1" x="3884"/>
        <item m="1" x="2359"/>
        <item m="1" x="913"/>
        <item m="1" x="2844"/>
        <item m="1" x="3536"/>
        <item m="1" x="4087"/>
        <item m="1" x="3059"/>
        <item m="1" x="3286"/>
        <item m="1" x="938"/>
        <item m="1" x="2894"/>
        <item m="1" x="2065"/>
        <item m="1" x="2617"/>
        <item m="1" x="2035"/>
        <item m="1" x="3098"/>
        <item m="1" x="3711"/>
        <item m="1" x="902"/>
        <item m="1" x="1903"/>
        <item m="1" x="1001"/>
        <item m="1" x="3682"/>
        <item m="1" x="3585"/>
        <item m="1" x="1703"/>
        <item m="1" x="2064"/>
        <item m="1" x="2307"/>
        <item m="1" x="1988"/>
        <item m="1" x="1137"/>
        <item m="1" x="2873"/>
        <item m="1" x="3326"/>
        <item m="1" x="3331"/>
        <item m="1" x="3708"/>
        <item m="1" x="1498"/>
        <item m="1" x="4196"/>
        <item m="1" x="3082"/>
        <item m="1" x="2351"/>
        <item m="1" x="974"/>
        <item m="1" x="3033"/>
        <item m="1" x="2957"/>
        <item m="1" x="3058"/>
        <item m="1" x="2379"/>
        <item m="1" x="3357"/>
        <item m="1" x="2953"/>
        <item m="1" x="3886"/>
        <item m="1" x="2747"/>
        <item m="1" x="945"/>
        <item m="1" x="2589"/>
        <item m="1" x="3982"/>
        <item m="1" x="3485"/>
        <item m="1" x="4042"/>
        <item m="1" x="1071"/>
        <item m="1" x="4000"/>
        <item m="1" x="2705"/>
        <item m="1" x="3281"/>
        <item m="1" x="1882"/>
        <item m="1" x="2388"/>
        <item m="1" x="3140"/>
        <item m="1" x="1157"/>
        <item m="1" x="1975"/>
        <item m="1" x="3868"/>
        <item m="1" x="3909"/>
        <item m="1" x="2662"/>
        <item m="1" x="1175"/>
        <item m="1" x="3934"/>
        <item m="1" x="1554"/>
        <item m="1" x="1632"/>
        <item m="1" x="1607"/>
        <item m="1" x="2010"/>
        <item m="1" x="905"/>
        <item m="1" x="1809"/>
        <item m="1" x="3021"/>
        <item m="1" x="1536"/>
        <item m="1" x="4004"/>
        <item m="1" x="3170"/>
        <item m="1" x="3972"/>
        <item m="1" x="3084"/>
        <item m="1" x="1230"/>
        <item m="1" x="1309"/>
        <item m="1" x="2890"/>
        <item m="1" x="2640"/>
        <item m="1" x="2268"/>
        <item m="1" x="1745"/>
        <item m="1" x="3923"/>
        <item m="1" x="3076"/>
        <item m="1" x="1221"/>
        <item m="1" x="3493"/>
        <item m="1" x="1324"/>
        <item m="1" x="2171"/>
        <item m="1" x="2060"/>
        <item m="1" x="3469"/>
        <item m="1" x="2881"/>
        <item m="1" x="1509"/>
        <item m="1" x="1109"/>
        <item m="1" x="1935"/>
        <item m="1" x="999"/>
        <item m="1" x="1914"/>
        <item m="1" x="4159"/>
        <item m="1" x="2887"/>
        <item m="1" x="1299"/>
        <item m="1" x="1235"/>
        <item m="1" x="847"/>
        <item m="1" x="2272"/>
        <item m="1" x="3789"/>
        <item m="1" x="1199"/>
        <item m="1" x="2129"/>
        <item m="1" x="3566"/>
        <item m="1" x="1740"/>
        <item m="1" x="3060"/>
        <item m="1" x="3841"/>
        <item m="1" x="1897"/>
        <item m="1" x="1786"/>
        <item m="1" x="1362"/>
        <item m="1" x="1280"/>
        <item m="1" x="1866"/>
        <item m="1" x="1166"/>
        <item m="1" x="918"/>
        <item m="1" x="2803"/>
        <item m="1" x="920"/>
        <item m="1" x="3710"/>
        <item m="1" x="3103"/>
        <item m="1" x="2936"/>
        <item m="1" x="1289"/>
        <item m="1" x="3547"/>
        <item m="1" x="3646"/>
        <item m="1" x="2722"/>
        <item m="1" x="2051"/>
        <item m="1" x="1728"/>
        <item m="1" x="3127"/>
        <item m="1" x="1236"/>
        <item m="1" x="3133"/>
        <item m="1" x="4041"/>
        <item m="1" x="2825"/>
        <item m="1" x="2368"/>
        <item m="1" x="3921"/>
        <item m="1" x="1474"/>
        <item m="1" x="815"/>
        <item m="1" x="3914"/>
        <item m="1" x="879"/>
        <item m="1" x="1388"/>
        <item m="1" x="3538"/>
        <item m="1" x="3045"/>
        <item m="1" x="3870"/>
        <item m="1" x="2200"/>
        <item m="1" x="4007"/>
        <item m="1" x="3739"/>
        <item m="1" x="3486"/>
        <item m="1" x="4137"/>
        <item m="1" x="2647"/>
        <item m="1" x="1820"/>
        <item m="1" x="3552"/>
        <item m="1" x="3848"/>
        <item m="1" x="3634"/>
        <item m="1" x="2711"/>
        <item m="1" x="4212"/>
        <item m="1" x="1015"/>
        <item m="1" x="2279"/>
        <item m="1" x="1231"/>
        <item m="1" x="776"/>
        <item m="1" x="1008"/>
        <item m="1" x="2622"/>
        <item m="1" x="1755"/>
        <item m="1" x="2509"/>
        <item m="1" x="912"/>
        <item m="1" x="904"/>
        <item m="1" x="1758"/>
        <item m="1" x="796"/>
        <item m="1" x="1739"/>
        <item m="1" x="1139"/>
        <item m="1" x="2917"/>
        <item m="1" x="3752"/>
        <item m="1" x="862"/>
        <item m="1" x="2414"/>
        <item m="1" x="3920"/>
        <item m="1" x="3342"/>
        <item m="1" x="812"/>
        <item m="1" x="2709"/>
        <item m="1" x="3916"/>
        <item m="1" x="2982"/>
        <item m="1" x="1293"/>
        <item m="1" x="3751"/>
        <item m="1" x="1046"/>
        <item m="1" x="2698"/>
        <item m="1" x="4189"/>
        <item m="1" x="2532"/>
        <item m="1" x="1704"/>
        <item m="1" x="2708"/>
        <item m="1" x="3306"/>
        <item m="1" x="2928"/>
        <item m="1" x="2082"/>
        <item m="1" x="2927"/>
        <item m="1" x="3546"/>
        <item m="1" x="775"/>
        <item m="1" x="799"/>
        <item m="1" x="3724"/>
        <item m="1" x="1572"/>
        <item m="1" x="1684"/>
        <item m="1" x="2628"/>
        <item m="1" x="1342"/>
        <item m="1" x="887"/>
        <item m="1" x="1186"/>
        <item m="1" x="2149"/>
        <item m="1" x="1228"/>
        <item m="1" x="2533"/>
        <item m="1" x="2365"/>
        <item m="1" x="2172"/>
        <item m="1" x="930"/>
        <item m="1" x="2655"/>
        <item m="1" x="1314"/>
        <item m="1" x="3839"/>
        <item m="1" x="2441"/>
        <item m="1" x="2227"/>
        <item m="1" x="3846"/>
        <item m="1" x="955"/>
        <item m="1" x="3189"/>
        <item m="1" x="2474"/>
        <item m="1" x="2030"/>
        <item m="1" x="1839"/>
        <item m="1" x="1627"/>
        <item m="1" x="1183"/>
        <item m="1" x="2270"/>
        <item m="1" x="2932"/>
        <item m="1" x="1200"/>
        <item m="1" x="2563"/>
        <item m="1" x="919"/>
        <item m="1" x="797"/>
        <item m="1" x="2910"/>
        <item m="1" x="1155"/>
        <item m="1" x="1773"/>
        <item m="1" x="3674"/>
        <item m="1" x="890"/>
        <item m="1" x="960"/>
        <item m="1" x="3136"/>
        <item m="1" x="4057"/>
        <item m="1" x="1081"/>
        <item m="1" x="790"/>
        <item m="1" x="1993"/>
        <item m="1" x="958"/>
        <item m="1" x="1291"/>
        <item m="1" x="2436"/>
        <item m="1" x="2899"/>
        <item m="1" x="1821"/>
        <item m="1" x="1193"/>
        <item m="1" x="854"/>
        <item m="1" x="1660"/>
        <item m="1" x="2760"/>
        <item m="1" x="1220"/>
        <item m="1" x="1476"/>
        <item m="1" x="2239"/>
        <item m="1" x="3105"/>
        <item m="1" x="2800"/>
        <item m="1" x="943"/>
        <item m="1" x="1729"/>
        <item m="1" x="2683"/>
        <item m="1" x="1172"/>
        <item m="1" x="829"/>
        <item m="1" x="1295"/>
        <item m="1" x="2645"/>
        <item m="1" x="4063"/>
        <item m="1" x="2556"/>
        <item m="1" x="1127"/>
        <item m="1" x="3854"/>
        <item m="1" x="1466"/>
        <item m="1" x="3378"/>
        <item m="1" x="3762"/>
        <item m="1" x="2864"/>
        <item m="1" x="3457"/>
        <item m="1" x="2318"/>
        <item m="1" x="1214"/>
        <item m="1" x="3586"/>
        <item m="1" x="3595"/>
        <item m="1" x="4081"/>
        <item m="1" x="2882"/>
        <item m="1" x="1762"/>
        <item m="1" x="3416"/>
        <item m="1" x="3624"/>
        <item m="1" x="2415"/>
        <item m="1" x="2303"/>
        <item m="1" x="3545"/>
        <item m="1" x="4160"/>
        <item m="1" x="3822"/>
        <item m="1" x="1114"/>
        <item m="1" x="3558"/>
        <item m="1" x="3734"/>
        <item m="1" x="4115"/>
        <item m="1" x="3607"/>
        <item m="1" x="2230"/>
        <item m="1" x="4062"/>
        <item m="1" x="3654"/>
        <item m="1" x="1038"/>
        <item m="1" x="3924"/>
        <item m="1" x="1409"/>
        <item m="1" x="2679"/>
        <item m="1" x="4207"/>
        <item m="1" x="1334"/>
        <item m="1" x="3314"/>
        <item m="1" x="2352"/>
        <item m="1" x="3668"/>
        <item m="1" x="3620"/>
        <item m="1" x="1779"/>
        <item m="1" x="3591"/>
        <item m="1" x="3966"/>
        <item m="1" x="3011"/>
        <item m="1" x="2046"/>
        <item m="1" x="956"/>
        <item m="1" x="3657"/>
        <item m="1" x="1197"/>
        <item m="1" x="1575"/>
        <item m="1" x="3411"/>
        <item m="1" x="3598"/>
        <item m="1" x="1431"/>
        <item m="1" x="1458"/>
        <item m="1" x="3334"/>
        <item m="1" x="2505"/>
        <item m="1" x="896"/>
        <item m="1" x="3510"/>
        <item m="1" x="1317"/>
        <item m="1" x="2204"/>
        <item m="1" x="2132"/>
        <item m="1" x="2633"/>
        <item m="1" x="2564"/>
        <item m="1" x="3757"/>
        <item m="1" x="3031"/>
        <item m="1" x="4143"/>
        <item m="1" x="846"/>
        <item m="1" x="1087"/>
        <item m="1" x="3273"/>
        <item m="1" x="2384"/>
        <item m="1" x="3316"/>
        <item m="1" x="3407"/>
        <item m="1" x="1804"/>
        <item m="1" x="3759"/>
        <item m="1" x="2718"/>
        <item m="1" x="2891"/>
        <item m="1" x="2489"/>
        <item m="1" x="3805"/>
        <item m="1" x="2208"/>
        <item m="1" x="1533"/>
        <item m="1" x="2596"/>
        <item m="1" x="2602"/>
        <item m="1" x="2739"/>
        <item m="1" x="3524"/>
        <item m="1" x="1343"/>
        <item m="1" x="2096"/>
        <item m="1" x="1055"/>
        <item m="1" x="1936"/>
        <item m="1" x="2918"/>
        <item m="1" x="2787"/>
        <item m="1" x="3456"/>
        <item m="1" x="2182"/>
        <item m="1" x="2070"/>
        <item m="1" x="2330"/>
        <item m="1" x="3301"/>
        <item m="1" x="2224"/>
        <item m="1" x="3983"/>
        <item m="1" x="3038"/>
        <item m="1" x="1100"/>
        <item m="1" x="3363"/>
        <item m="1" x="2937"/>
        <item m="1" x="2076"/>
        <item m="1" x="2735"/>
        <item m="1" x="2668"/>
        <item m="1" x="1211"/>
        <item m="1" x="2822"/>
        <item m="1" x="3196"/>
        <item m="1" x="1625"/>
        <item m="1" x="2607"/>
        <item m="1" x="3521"/>
        <item m="1" x="3801"/>
        <item m="1" x="3203"/>
        <item m="1" x="2394"/>
        <item m="1" x="4080"/>
        <item m="1" x="1198"/>
        <item m="1" x="1392"/>
        <item m="1" x="1488"/>
        <item m="1" x="1263"/>
        <item m="1" x="2595"/>
        <item m="1" x="2187"/>
        <item m="1" x="3718"/>
        <item m="1" x="2983"/>
        <item m="1" x="3729"/>
        <item m="1" x="1194"/>
        <item m="1" x="3692"/>
        <item m="1" x="4020"/>
        <item m="1" x="3111"/>
        <item m="1" x="1346"/>
        <item m="1" x="2624"/>
        <item m="1" x="888"/>
        <item m="1" x="2620"/>
        <item m="1" x="3235"/>
        <item m="1" x="2731"/>
        <item m="1" x="3361"/>
        <item m="1" x="1964"/>
        <item m="1" x="3828"/>
        <item m="1" x="1826"/>
        <item m="1" x="3703"/>
        <item m="1" x="1210"/>
        <item m="1" x="2788"/>
        <item m="1" x="1824"/>
        <item m="1" x="2863"/>
        <item m="1" x="4215"/>
        <item m="1" x="2125"/>
        <item m="1" x="2113"/>
        <item m="1" x="1636"/>
        <item m="1" x="1515"/>
        <item m="1" x="2934"/>
        <item m="1" x="2895"/>
        <item m="1" x="3055"/>
        <item m="1" x="1383"/>
        <item m="1" x="2663"/>
        <item m="1" x="1150"/>
        <item m="1" x="3401"/>
        <item m="1" x="1238"/>
        <item m="1" x="2997"/>
        <item m="1" x="3330"/>
        <item m="1" x="2088"/>
        <item m="1" x="4118"/>
        <item m="1" x="2808"/>
        <item m="1" x="3775"/>
        <item m="1" x="1296"/>
        <item m="1" x="1092"/>
        <item m="1" x="3562"/>
        <item m="1" x="3878"/>
        <item m="1" x="3526"/>
        <item m="1" x="3171"/>
        <item m="1" x="1003"/>
        <item m="1" x="2199"/>
        <item m="1" x="3557"/>
        <item m="1" x="2122"/>
        <item m="1" x="2061"/>
        <item m="1" x="1751"/>
        <item m="1" x="2967"/>
        <item m="1" x="2180"/>
        <item m="1" x="1102"/>
        <item m="1" x="2331"/>
        <item m="1" x="1089"/>
        <item m="1" x="1283"/>
        <item m="1" x="2025"/>
        <item m="1" x="957"/>
        <item m="1" x="2264"/>
        <item m="1" x="3017"/>
        <item m="1" x="1966"/>
        <item m="1" x="1687"/>
        <item m="1" x="2641"/>
        <item m="1" x="2900"/>
        <item m="1" x="3057"/>
        <item m="1" x="2142"/>
        <item m="1" x="1715"/>
        <item m="1" x="2858"/>
        <item m="1" x="2432"/>
        <item m="1" x="869"/>
        <item m="1" x="3543"/>
        <item m="1" x="1559"/>
        <item m="1" x="1785"/>
        <item m="1" x="4090"/>
        <item m="1" x="2173"/>
        <item m="1" x="1810"/>
        <item m="1" x="3063"/>
        <item m="1" x="3193"/>
        <item m="1" x="4011"/>
        <item m="1" x="2462"/>
        <item m="1" x="3694"/>
        <item m="1" x="4047"/>
        <item m="1" x="3784"/>
        <item m="1" x="1527"/>
        <item m="1" x="2181"/>
        <item m="1" x="2817"/>
        <item m="1" x="2625"/>
        <item m="1" x="1009"/>
        <item m="1" x="1430"/>
        <item m="1" x="3266"/>
        <item m="1" x="816"/>
        <item m="1" x="3185"/>
        <item m="1" x="1942"/>
        <item m="1" x="3438"/>
        <item m="1" x="3786"/>
        <item m="1" x="1025"/>
        <item m="1" x="3609"/>
        <item m="1" x="2892"/>
        <item m="1" x="3355"/>
        <item m="1" x="1268"/>
        <item m="1" x="2938"/>
        <item m="1" x="2150"/>
        <item m="1" x="4163"/>
        <item m="1" x="2260"/>
        <item m="1" x="2373"/>
        <item m="1" x="1549"/>
        <item m="1" x="3200"/>
        <item m="1" x="3505"/>
        <item m="1" x="3834"/>
        <item m="1" x="3144"/>
        <item m="1" x="1765"/>
        <item m="1" x="802"/>
        <item m="1" x="3698"/>
        <item m="1" x="931"/>
        <item m="1" x="3932"/>
        <item m="1" x="3192"/>
        <item m="1" x="1056"/>
        <item m="1" x="1869"/>
        <item m="1" x="2052"/>
        <item m="1" x="1924"/>
        <item m="1" x="3067"/>
        <item m="1" x="3779"/>
        <item m="1" x="989"/>
        <item m="1" x="1860"/>
        <item m="1" x="2715"/>
        <item m="1" x="2929"/>
        <item m="1" x="3064"/>
        <item m="1" x="4012"/>
        <item m="1" x="940"/>
        <item m="1" x="2112"/>
        <item m="1" x="880"/>
        <item m="1" x="1414"/>
        <item m="1" x="2603"/>
        <item m="1" x="1972"/>
        <item m="1" x="3861"/>
        <item m="1" x="3798"/>
        <item m="1" x="3887"/>
        <item m="1" x="964"/>
        <item m="1" x="1990"/>
        <item m="1" x="1254"/>
        <item m="1" x="1156"/>
        <item m="1" x="3686"/>
        <item m="1" x="4095"/>
        <item m="1" x="1685"/>
        <item m="1" x="2040"/>
        <item m="1" x="3783"/>
        <item m="1" x="1805"/>
        <item m="1" x="2575"/>
        <item m="1" x="3422"/>
        <item m="1" x="2261"/>
        <item m="1" x="1297"/>
        <item m="1" x="1552"/>
        <item m="1" x="3723"/>
        <item m="1" x="935"/>
        <item m="1" x="1643"/>
        <item m="1" x="1541"/>
        <item m="1" x="2913"/>
        <item m="1" x="3085"/>
        <item m="1" x="2846"/>
        <item m="1" x="3778"/>
        <item m="1" x="2106"/>
        <item m="1" x="2424"/>
        <item m="1" x="3742"/>
        <item m="1" x="3722"/>
        <item m="1" x="1560"/>
        <item m="1" x="4029"/>
        <item m="1" x="1195"/>
        <item m="1" x="2636"/>
        <item m="1" x="3487"/>
        <item m="1" x="3208"/>
        <item m="1" x="1861"/>
        <item m="1" x="2656"/>
        <item m="1" x="1080"/>
        <item m="1" x="2672"/>
        <item m="1" x="2626"/>
        <item m="1" x="3531"/>
        <item m="1" x="2271"/>
        <item m="1" x="978"/>
        <item m="1" x="1026"/>
        <item m="1" x="3212"/>
        <item m="1" x="4096"/>
        <item m="1" x="2221"/>
        <item m="1" x="1054"/>
        <item m="1" x="968"/>
        <item m="1" x="2775"/>
        <item m="1" x="4180"/>
        <item m="1" x="2974"/>
        <item m="1" x="3276"/>
        <item m="1" x="1601"/>
        <item m="1" x="3056"/>
        <item m="1" x="2357"/>
        <item m="1" x="3592"/>
        <item m="1" x="3236"/>
        <item m="1" x="3488"/>
        <item m="1" x="779"/>
        <item m="1" x="1608"/>
        <item m="1" x="1470"/>
        <item m="1" x="2919"/>
        <item m="1" x="3927"/>
        <item m="1" x="3046"/>
        <item m="1" x="1478"/>
        <item m="1" x="3819"/>
        <item m="1" x="2600"/>
        <item m="1" x="883"/>
        <item m="1" x="2993"/>
        <item m="1" x="798"/>
        <item m="1" x="4149"/>
        <item m="1" x="2612"/>
        <item m="1" x="1349"/>
        <item m="1" x="3224"/>
        <item m="1" x="1066"/>
        <item m="1" x="3791"/>
        <item m="1" x="3214"/>
        <item m="1" x="2966"/>
        <item m="1" x="1245"/>
        <item m="1" x="1925"/>
        <item m="1" x="1284"/>
        <item m="1" x="2653"/>
        <item m="1" x="1846"/>
        <item m="1" x="4023"/>
        <item m="1" x="3252"/>
        <item m="1" x="4010"/>
        <item m="1" x="1307"/>
        <item m="1" x="2214"/>
        <item m="1" x="1510"/>
        <item m="1" x="3933"/>
        <item m="1" x="3776"/>
        <item m="1" x="3311"/>
        <item m="1" x="2954"/>
        <item m="1" x="1555"/>
        <item m="1" x="1141"/>
        <item m="1" x="2400"/>
        <item m="1" x="1021"/>
        <item m="1" x="1463"/>
        <item m="1" x="3130"/>
        <item m="1" x="1602"/>
        <item m="1" x="1985"/>
        <item m="1" x="3408"/>
        <item m="1" x="3652"/>
        <item m="1" x="921"/>
        <item m="1" x="3138"/>
        <item m="1" x="4153"/>
        <item m="1" x="1363"/>
        <item m="1" x="1481"/>
        <item m="1" x="1418"/>
        <item m="1" x="2790"/>
        <item m="1" x="1446"/>
        <item m="1" x="4002"/>
        <item m="1" x="3116"/>
        <item m="1" x="1091"/>
        <item m="1" x="1621"/>
        <item m="1" x="4171"/>
        <item m="1" x="3362"/>
        <item m="1" x="3418"/>
        <item m="1" x="3499"/>
        <item m="1" x="2192"/>
        <item m="1" x="1798"/>
        <item m="1" x="3763"/>
        <item m="1" x="4035"/>
        <item m="1" x="3474"/>
        <item m="1" x="949"/>
        <item m="1" x="3153"/>
        <item m="1" x="1502"/>
        <item m="1" x="3035"/>
        <item m="1" x="2205"/>
        <item m="1" x="995"/>
        <item m="1" x="3095"/>
        <item m="1" x="2848"/>
        <item m="1" x="3719"/>
        <item m="1" x="4025"/>
        <item m="1" x="3159"/>
        <item m="1" x="3994"/>
        <item m="1" x="1371"/>
        <item m="1" x="1320"/>
        <item m="1" x="3429"/>
        <item m="1" x="948"/>
        <item n="Evolución de la disponibilidad y utilización de Residencias Sanirarias para COVID19 por Región a Escala Nacional" m="1" x="4050"/>
        <item m="1" x="2325"/>
        <item m="1" x="2188"/>
        <item m="1" x="2456"/>
        <item m="1" x="3280"/>
        <item m="1" x="1886"/>
        <item m="1" x="2137"/>
        <item m="1" x="1600"/>
        <item m="1" x="2680"/>
        <item m="1" x="813"/>
        <item m="1" x="2926"/>
        <item m="1" x="1974"/>
        <item m="1" x="3643"/>
        <item m="1" x="2179"/>
        <item m="1" x="3041"/>
        <item m="1" x="3842"/>
        <item m="1" x="3970"/>
        <item m="1" x="3936"/>
        <item m="1" x="3502"/>
        <item m="1" x="2124"/>
        <item m="1" x="2781"/>
        <item m="1" x="3182"/>
        <item m="1" x="3803"/>
        <item m="1" x="3522"/>
        <item m="1" x="3175"/>
        <item m="1" x="3979"/>
        <item m="1" x="4193"/>
        <item m="1" x="2543"/>
        <item m="1" x="2326"/>
        <item m="1" x="2512"/>
        <item m="1" x="1850"/>
        <item m="1" x="3582"/>
        <item m="1" x="3254"/>
        <item m="1" x="906"/>
        <item m="1" x="1582"/>
        <item m="1" x="2041"/>
        <item m="1" x="1251"/>
        <item m="1" x="2944"/>
        <item m="1" x="1513"/>
        <item m="1" x="2998"/>
        <item m="1" x="2327"/>
        <item m="1" x="3122"/>
        <item m="1" x="1697"/>
        <item m="1" x="2344"/>
        <item m="1" x="3402"/>
        <item m="1" x="3245"/>
        <item m="1" x="1032"/>
        <item m="1" x="1239"/>
        <item m="1" x="3769"/>
        <item m="1" x="2771"/>
        <item m="1" x="2720"/>
        <item m="1" x="2920"/>
        <item m="1" x="1657"/>
        <item m="1" x="3559"/>
        <item m="1" x="1544"/>
        <item m="1" x="984"/>
        <item m="1" x="2566"/>
        <item m="1" x="3223"/>
        <item m="1" x="4055"/>
        <item m="1" x="822"/>
        <item m="1" x="3929"/>
        <item m="1" x="2072"/>
        <item m="1" x="3573"/>
        <item m="1" x="1775"/>
        <item m="1" x="2977"/>
        <item m="1" x="3145"/>
        <item m="1" x="3567"/>
        <item m="1" x="1750"/>
        <item m="1" x="3080"/>
        <item m="1" x="1842"/>
        <item m="1" x="895"/>
        <item m="1" x="2494"/>
        <item m="1" x="1060"/>
        <item m="1" x="2995"/>
        <item m="1" x="2659"/>
        <item m="1" x="1802"/>
        <item m="1" x="2071"/>
        <item m="1" x="1389"/>
        <item m="1" x="2826"/>
        <item m="1" x="3204"/>
        <item m="1" x="1806"/>
        <item m="1" x="1078"/>
        <item m="1" x="2531"/>
        <item m="1" x="1859"/>
        <item m="1" x="848"/>
        <item m="1" x="3216"/>
        <item m="1" x="1318"/>
        <item m="1" x="2586"/>
        <item m="1" x="3917"/>
        <item m="1" x="2358"/>
        <item m="1" x="3587"/>
        <item m="1" x="2632"/>
        <item m="1" x="3580"/>
        <item m="1" x="2274"/>
        <item m="1" x="4018"/>
        <item m="1" x="1939"/>
        <item m="1" x="1895"/>
        <item m="1" x="1746"/>
        <item m="1" x="3008"/>
        <item m="1" x="2833"/>
        <item m="1" x="3728"/>
        <item m="1" x="3380"/>
        <item m="1" x="3358"/>
        <item m="1" x="2757"/>
        <item m="1" x="3269"/>
        <item m="1" x="2145"/>
        <item m="1" x="2724"/>
        <item m="1" x="1887"/>
        <item m="1" x="2687"/>
        <item m="1" x="2837"/>
        <item m="1" x="2100"/>
        <item m="1" x="4138"/>
        <item m="1" x="2609"/>
        <item m="1" x="3859"/>
        <item m="1" x="1535"/>
        <item m="1" x="3904"/>
        <item m="1" x="836"/>
        <item m="1" x="3231"/>
        <item m="1" x="2438"/>
        <item m="1" x="2519"/>
        <item m="1" x="3028"/>
        <item m="1" x="2026"/>
        <item m="1" x="3012"/>
        <item m="1" x="2931"/>
        <item m="1" x="2485"/>
        <item m="1" x="1073"/>
        <item m="1" x="1448"/>
        <item m="1" x="2577"/>
        <item m="1" x="2962"/>
        <item m="1" x="3048"/>
        <item m="1" x="2306"/>
        <item m="1" x="1789"/>
        <item m="1" x="2835"/>
        <item m="1" x="2385"/>
        <item m="1" x="4206"/>
        <item m="1" x="1742"/>
        <item m="1" x="2955"/>
        <item m="1" x="2143"/>
        <item m="1" x="1551"/>
        <item m="1" x="4091"/>
        <item m="1" x="3660"/>
        <item m="1" x="3771"/>
        <item m="1" x="817"/>
        <item m="1" x="2597"/>
        <item m="1" x="3315"/>
        <item m="1" x="1252"/>
        <item m="1" x="1079"/>
        <item m="1" x="1519"/>
        <item m="1" x="3006"/>
        <item m="1" x="975"/>
        <item m="1" x="1690"/>
        <item m="1" x="3303"/>
        <item m="1" x="1630"/>
        <item m="1" x="2130"/>
        <item m="1" x="864"/>
        <item m="1" x="2448"/>
        <item m="1" x="1708"/>
        <item m="1" x="3533"/>
        <item m="1" x="3447"/>
        <item m="1" x="819"/>
        <item m="1" x="2176"/>
        <item m="1" x="3687"/>
        <item m="1" x="1823"/>
        <item m="1" x="3270"/>
        <item m="1" x="2459"/>
        <item m="1" x="2753"/>
        <item m="1" x="3146"/>
        <item m="1" x="3672"/>
        <item m="1" x="1763"/>
        <item m="1" x="3179"/>
        <item m="1" x="2740"/>
        <item m="1" x="1658"/>
        <item m="1" x="1403"/>
        <item m="1" x="3835"/>
        <item m="1" x="1267"/>
        <item m="1" x="2664"/>
        <item m="1" x="3166"/>
        <item m="1" x="1013"/>
        <item m="1" x="3705"/>
        <item m="1" x="3639"/>
        <item m="1" x="915"/>
        <item m="1" x="4122"/>
        <item m="1" x="2716"/>
        <item m="1" x="2638"/>
        <item m="1" x="2290"/>
        <item m="1" x="3349"/>
        <item m="1" x="3578"/>
        <item m="1" x="2901"/>
        <item m="1" x="2013"/>
        <item m="1" x="1561"/>
        <item m="1" x="3658"/>
        <item m="1" x="3297"/>
        <item m="1" x="2114"/>
        <item m="1" x="4099"/>
        <item m="1" x="4083"/>
        <item m="1" x="3864"/>
        <item m="1" x="1712"/>
        <item m="1" x="2300"/>
        <item m="1" x="3645"/>
        <item m="1" x="3957"/>
        <item m="1" x="1568"/>
        <item m="1" x="3054"/>
        <item m="1" x="1493"/>
        <item m="1" x="4170"/>
        <item m="1" x="4139"/>
        <item m="1" x="3163"/>
        <item m="1" x="1226"/>
        <item m="1" x="1434"/>
        <item m="1" x="3337"/>
        <item m="1" x="1754"/>
        <item m="1" x="1277"/>
        <item m="1" x="1837"/>
        <item m="1" x="2324"/>
        <item m="1" x="791"/>
        <item m="1" x="2381"/>
        <item m="1" x="3420"/>
        <item m="1" x="3164"/>
        <item m="1" x="3907"/>
        <item m="1" x="4043"/>
        <item m="1" x="861"/>
        <item m="1" x="3430"/>
        <item m="1" x="2748"/>
        <item m="1" x="1130"/>
        <item m="1" x="4064"/>
        <item m="1" x="4204"/>
        <item m="1" x="3995"/>
        <item m="1" x="4165"/>
        <item m="1" x="1492"/>
        <item m="1" x="3758"/>
        <item m="1" x="2972"/>
        <item m="1" x="2376"/>
        <item m="1" x="1491"/>
        <item m="1" x="1727"/>
        <item m="1" x="1058"/>
        <item m="1" x="4121"/>
        <item m="1" x="3974"/>
        <item m="1" x="3593"/>
        <item m="1" x="2604"/>
        <item m="1" x="3571"/>
        <item m="1" x="1063"/>
        <item m="1" x="3712"/>
        <item m="1" x="2107"/>
        <item m="1" x="3470"/>
        <item m="1" x="2537"/>
        <item m="1" x="1815"/>
        <item m="1" x="3641"/>
        <item m="1" x="4053"/>
        <item m="1" x="1308"/>
        <item m="1" x="3040"/>
        <item m="1" x="2696"/>
        <item m="1" x="3892"/>
        <item m="1" x="2201"/>
        <item m="1" x="2320"/>
        <item m="1" x="1759"/>
        <item m="1" x="2585"/>
        <item m="1" x="3014"/>
        <item m="1" x="1531"/>
        <item m="1" x="908"/>
        <item m="1" x="3393"/>
        <item m="1" x="1242"/>
        <item m="1" x="2517"/>
        <item m="1" x="3670"/>
        <item m="1" x="4072"/>
        <item m="1" x="3548"/>
        <item m="1" x="1800"/>
        <item m="1" x="3577"/>
        <item m="1" x="2033"/>
        <item m="1" x="4120"/>
        <item m="1" x="1168"/>
        <item m="1" x="2702"/>
        <item m="1" x="1618"/>
        <item m="1" x="3345"/>
        <item m="1" x="3237"/>
        <item m="1" x="2933"/>
        <item m="1" x="2968"/>
        <item m="1" x="2867"/>
        <item m="1" x="1668"/>
        <item m="1" x="1736"/>
        <item m="1" x="3671"/>
        <item m="1" x="1401"/>
        <item m="1" x="2508"/>
        <item m="1" x="4069"/>
        <item m="1" x="3158"/>
        <item m="1" x="3294"/>
        <item m="1" x="1912"/>
        <item m="1" x="3002"/>
        <item m="1" x="3367"/>
        <item m="1" x="2774"/>
        <item m="1" x="2815"/>
        <item m="1" x="1459"/>
        <item m="1" x="2144"/>
        <item m="1" x="2642"/>
        <item m="1" x="2627"/>
        <item m="1" x="3650"/>
        <item m="1" x="2809"/>
        <item m="1" x="1050"/>
        <item m="1" x="1227"/>
        <item m="1" x="792"/>
        <item m="1" x="2521"/>
        <item m="1" x="3440"/>
        <item m="1" x="2553"/>
        <item m="1" x="1433"/>
        <item m="1" x="1956"/>
        <item m="1" x="2527"/>
        <item m="1" x="2062"/>
        <item m="1" x="3123"/>
        <item m="1" x="2654"/>
        <item m="1" x="1562"/>
        <item m="1" x="814"/>
        <item m="1" x="2332"/>
        <item m="1" x="1986"/>
        <item m="1" x="2430"/>
        <item m="1" x="3409"/>
        <item m="1" x="4130"/>
        <item m="1" x="1637"/>
        <item m="1" x="3176"/>
        <item m="1" x="1967"/>
        <item m="1" x="2567"/>
        <item m="1" x="961"/>
        <item m="1" x="2296"/>
        <item m="1" x="1185"/>
        <item m="1" x="2308"/>
        <item m="1" x="3764"/>
        <item m="1" x="996"/>
        <item m="1" x="3898"/>
        <item m="1" x="3328"/>
        <item m="1" x="1501"/>
        <item m="1" x="990"/>
        <item m="1" x="1864"/>
        <item m="1" x="877"/>
        <item m="1" x="1209"/>
        <item m="1" x="1766"/>
        <item m="1" x="3312"/>
        <item m="1" x="3475"/>
        <item m="1" x="2167"/>
        <item m="1" x="1169"/>
        <item m="1" x="2439"/>
        <item m="1" x="1843"/>
        <item m="1" x="3530"/>
        <item m="1" x="2339"/>
        <item m="1" x="820"/>
        <item m="1" x="2849"/>
        <item m="1" x="1393"/>
        <item m="1" x="2231"/>
        <item m="1" x="4106"/>
        <item m="1" x="2498"/>
        <item m="1" x="3009"/>
        <item m="1" x="2905"/>
        <item m="1" x="3500"/>
        <item m="1" x="3218"/>
        <item m="1" x="3542"/>
        <item m="1" x="2273"/>
        <item m="1" x="3899"/>
        <item m="1" x="2101"/>
        <item m="1" x="3465"/>
        <item m="1" x="3626"/>
        <item m="1" x="1420"/>
        <item m="1" x="1521"/>
        <item m="1" x="1814"/>
        <item m="1" x="859"/>
        <item m="1" x="2287"/>
        <item m="1" x="3261"/>
        <item m="1" x="4005"/>
        <item m="1" x="2017"/>
        <item m="1" x="3238"/>
        <item m="1" x="1688"/>
        <item m="1" x="2579"/>
        <item m="1" x="1813"/>
        <item m="1" x="2605"/>
        <item m="1" x="1159"/>
        <item m="1" x="1816"/>
        <item m="1" x="2189"/>
        <item m="1" x="3371"/>
        <item m="1" x="1082"/>
        <item m="1" x="2568"/>
        <item m="1" x="2391"/>
        <item m="1" x="1885"/>
        <item m="1" x="842"/>
        <item m="1" x="1419"/>
        <item m="1" x="1611"/>
        <item m="1" x="1483"/>
        <item m="1" x="1638"/>
        <item m="1" x="3918"/>
        <item m="1" x="3795"/>
        <item m="1" x="2250"/>
        <item m="1" x="2658"/>
        <item m="1" x="1360"/>
        <item m="1" x="3044"/>
        <item m="1" x="3496"/>
        <item m="1" x="1014"/>
        <item m="1" x="2464"/>
        <item m="1" x="3840"/>
        <item m="1" x="3905"/>
        <item m="1" x="1884"/>
        <item m="1" x="3332"/>
        <item m="1" x="4173"/>
        <item m="1" x="3588"/>
        <item m="1" x="1344"/>
        <item m="1" x="1908"/>
        <item m="1" x="2434"/>
        <item m="1" x="4157"/>
        <item m="1" x="4044"/>
        <item m="1" x="1982"/>
        <item m="1" x="3395"/>
        <item m="1" x="3829"/>
        <item m="1" x="1954"/>
        <item m="1" x="1901"/>
        <item m="1" x="2984"/>
        <item m="1" x="3262"/>
        <item m="1" x="2544"/>
        <item m="1" x="2015"/>
        <item m="1" x="2059"/>
        <item m="1" x="3690"/>
        <item m="1" x="2843"/>
        <item m="1" x="1585"/>
        <item m="1" x="3906"/>
        <item m="1" x="1052"/>
        <item m="1" x="1147"/>
        <item m="1" x="2884"/>
        <item m="1" x="1461"/>
        <item m="1" x="2888"/>
        <item m="1" x="1162"/>
        <item m="1" x="2356"/>
        <item m="1" x="1705"/>
        <item m="1" x="2425"/>
        <item m="1" x="1960"/>
        <item m="1" x="3391"/>
        <item m="1" x="3476"/>
        <item m="1" x="1617"/>
        <item m="1" x="1822"/>
        <item m="1" x="1406"/>
        <item m="1" x="1892"/>
        <item m="1" x="3720"/>
        <item m="1" x="1084"/>
        <item m="1" x="3812"/>
        <item m="1" x="1325"/>
        <item m="1" x="1202"/>
        <item m="1" x="2458"/>
        <item m="1" x="771"/>
        <item m="1" x="2117"/>
        <item m="1" x="2749"/>
        <item m="1" x="3554"/>
        <item m="1" x="3527"/>
        <item m="1" x="3147"/>
        <item m="1" x="3760"/>
        <item m="1" x="3435"/>
        <item m="1" x="1062"/>
        <item m="1" x="2123"/>
        <item m="1" x="3268"/>
        <item m="1" x="2161"/>
        <item m="1" x="1327"/>
        <item m="1" x="4013"/>
        <item m="1" x="1165"/>
        <item m="1" x="2445"/>
        <item m="1" x="3693"/>
        <item m="1" x="1335"/>
        <item m="1" x="3895"/>
        <item m="1" x="2548"/>
        <item m="1" x="1138"/>
        <item m="1" x="3814"/>
        <item m="1" x="2719"/>
        <item m="1" x="2154"/>
        <item m="1" x="1119"/>
        <item m="1" x="2523"/>
        <item m="1" x="2516"/>
        <item m="1" x="3837"/>
        <item m="1" x="2253"/>
        <item m="1" x="1265"/>
        <item m="1" x="3263"/>
        <item m="1" x="1126"/>
        <item m="1" x="1182"/>
        <item m="1" x="3000"/>
        <item m="1" x="897"/>
        <item m="1" x="3628"/>
        <item m="1" x="2879"/>
        <item m="1" x="1654"/>
        <item m="1" x="2079"/>
        <item m="1" x="3302"/>
        <item m="1" x="1737"/>
        <item m="1" x="3210"/>
        <item m="1" x="2546"/>
        <item m="1" x="2360"/>
        <item m="1" x="2479"/>
        <item m="1" x="1883"/>
        <item m="1" x="4108"/>
        <item m="1" x="2801"/>
        <item m="1" x="2111"/>
        <item m="1" x="3141"/>
        <item m="1" x="2295"/>
        <item m="1" x="3891"/>
        <item m="1" x="4097"/>
        <item m="1" x="4126"/>
        <item m="1" x="2023"/>
        <item m="1" x="4192"/>
        <item m="1" x="3022"/>
        <item m="1" x="3161"/>
        <item m="1" x="1756"/>
        <item m="1" x="4008"/>
        <item m="1" x="2868"/>
        <item m="1" x="2453"/>
        <item m="1" x="2146"/>
        <item m="1" x="3142"/>
        <item m="1" x="2699"/>
        <item m="1" x="3478"/>
        <item m="1" x="1620"/>
        <item m="1" x="1919"/>
        <item m="1" x="4032"/>
        <item m="1" x="3005"/>
        <item m="1" x="1074"/>
        <item m="1" x="1416"/>
        <item m="1" x="2120"/>
        <item m="1" x="3774"/>
        <item m="1" x="2417"/>
        <item m="1" x="801"/>
        <item m="1" x="1893"/>
        <item m="1" x="2138"/>
        <item m="1" x="3948"/>
        <item m="1" x="2304"/>
        <item m="1" x="3663"/>
        <item m="1" x="2859"/>
        <item m="1" x="2818"/>
        <item m="1" x="1489"/>
        <item m="1" x="2160"/>
        <item m="1" x="2463"/>
        <item m="1" x="2469"/>
        <item m="1" x="1487"/>
        <item m="1" x="3503"/>
        <item m="1" x="2979"/>
        <item m="1" x="3165"/>
        <item m="1" x="1700"/>
        <item m="1" x="4027"/>
        <item m="1" x="1255"/>
        <item m="1" x="1027"/>
        <item m="1" x="3956"/>
        <item m="1" x="3806"/>
        <item m="1" x="1581"/>
        <item m="1" x="1999"/>
        <item m="1" x="998"/>
        <item m="1" x="2994"/>
        <item m="1" x="3622"/>
        <item m="1" x="1522"/>
        <item m="1" x="3959"/>
        <item m="1" x="2581"/>
        <item m="1" x="1900"/>
        <item m="1" x="3137"/>
        <item m="1" x="1033"/>
        <item m="1" x="2466"/>
        <item m="1" x="4167"/>
        <item m="1" x="2547"/>
        <item m="1" x="3699"/>
        <item m="1" x="1968"/>
        <item m="1" x="3385"/>
        <item m="1" x="3284"/>
        <item m="1" x="1256"/>
        <item m="1" x="3446"/>
        <item m="1" x="3124"/>
        <item m="1" x="1402"/>
        <item m="1" x="3529"/>
        <item m="1" x="3989"/>
        <item m="1" x="831"/>
        <item m="1" x="3394"/>
        <item m="1" x="3317"/>
        <item m="1" x="2099"/>
        <item m="1" x="1128"/>
        <item m="1" x="3246"/>
        <item m="1" x="1121"/>
        <item m="1" x="1107"/>
        <item m="1" x="2323"/>
        <item m="1" x="1386"/>
        <item m="1" x="3220"/>
        <item m="1" x="4161"/>
        <item m="1" x="1528"/>
        <item m="1" x="2058"/>
        <item m="1" x="3525"/>
        <item m="1" x="2006"/>
        <item m="1" x="909"/>
        <item m="1" x="1373"/>
        <item m="1" x="3271"/>
        <item m="1" x="4181"/>
        <item m="1" x="2847"/>
        <item m="1" x="2907"/>
        <item m="1" x="3052"/>
        <item m="1" x="3985"/>
        <item m="1" x="3631"/>
        <item m="1" x="2341"/>
        <item m="1" x="3574"/>
        <item m="1" x="1922"/>
        <item m="1" x="1799"/>
        <item m="1" x="3662"/>
        <item m="1" x="1512"/>
        <item m="1" x="3445"/>
        <item m="1" x="4079"/>
        <item m="1" x="804"/>
        <item m="1" x="1405"/>
        <item m="1" x="3032"/>
        <item m="1" x="941"/>
        <item m="1" x="1662"/>
        <item m="1" x="2374"/>
        <item m="1" x="1656"/>
        <item m="1" x="2284"/>
        <item m="1" x="3730"/>
        <item m="1" x="2536"/>
        <item m="1" x="2011"/>
        <item m="1" x="2619"/>
        <item m="1" x="3186"/>
        <item m="1" x="2478"/>
        <item m="1" x="1979"/>
        <item m="1" x="1677"/>
        <item m="1" x="1856"/>
        <item m="1" x="835"/>
        <item m="1" x="3425"/>
        <item m="1" x="3248"/>
        <item m="1" x="3516"/>
        <item m="1" x="944"/>
        <item m="1" x="780"/>
        <item m="1" x="2210"/>
        <item m="1" x="4132"/>
        <item m="1" x="4110"/>
        <item m="1" x="3383"/>
        <item m="1" x="2027"/>
        <item m="1" x="1523"/>
        <item m="1" x="3903"/>
        <item m="1" x="992"/>
        <item m="1" x="3174"/>
        <item m="1" x="1626"/>
        <item m="1" x="1980"/>
        <item m="1" x="2880"/>
        <item m="1" x="2673"/>
        <item m="1" x="1894"/>
        <item m="1" x="983"/>
        <item m="1" x="1117"/>
        <item m="1" x="3928"/>
        <item m="1" x="3412"/>
        <item m="1" x="805"/>
        <item m="1" x="2969"/>
        <item m="1" x="2314"/>
        <item m="1" x="3845"/>
        <item m="1" x="794"/>
        <item m="1" x="1716"/>
        <item m="1" x="1741"/>
        <item m="1" x="1698"/>
        <item m="1" x="2590"/>
        <item m="1" x="4216"/>
        <item m="1" x="2904"/>
        <item m="1" x="2422"/>
        <item m="1" x="2375"/>
        <item m="1" x="1590"/>
        <item m="1" x="3077"/>
        <item m="1" x="1534"/>
        <item m="1" x="2986"/>
        <item m="1" x="1124"/>
        <item m="1" x="3787"/>
        <item m="1" x="946"/>
        <item m="1" x="4060"/>
        <item m="1" x="3915"/>
        <item m="1" x="2713"/>
        <item m="1" x="2029"/>
        <item m="1" x="2922"/>
        <item m="1" x="2408"/>
        <item m="1" x="2761"/>
        <item m="1" x="3625"/>
        <item m="1" x="2335"/>
        <item m="1" x="1455"/>
        <item m="1" x="2613"/>
        <item m="1" x="2906"/>
        <item m="1" x="3181"/>
        <item m="1" x="2964"/>
        <item m="1" x="1732"/>
        <item m="1" x="3232"/>
        <item m="1" x="4111"/>
        <item m="1" x="3709"/>
        <item m="1" x="3083"/>
        <item m="1" x="1191"/>
        <item m="1" x="2540"/>
        <item m="1" x="3047"/>
        <item m="1" x="878"/>
        <item m="1" x="3419"/>
        <item m="1" x="1201"/>
        <item m="1" x="4067"/>
        <item m="1" x="2608"/>
        <item m="1" x="1467"/>
        <item m="1" x="3544"/>
        <item m="1" x="1911"/>
        <item m="1" x="4119"/>
        <item m="1" x="1380"/>
        <item m="1" x="1721"/>
        <item m="1" x="1444"/>
        <item m="1" x="1158"/>
        <item m="1" x="3691"/>
        <item m="1" x="3664"/>
        <item m="1" x="3749"/>
        <item m="1" x="1996"/>
        <item m="1" x="3877"/>
        <item m="1" x="2216"/>
        <item m="1" x="1508"/>
        <item m="1" x="1350"/>
        <item m="1" x="953"/>
        <item m="1" x="3644"/>
        <item m="1" x="2549"/>
        <item m="1" x="2258"/>
        <item m="1" x="1610"/>
        <item m="1" x="1028"/>
        <item m="1" x="3473"/>
        <item m="1" x="2766"/>
        <item m="1" x="3746"/>
        <item m="1" x="2721"/>
        <item m="1" x="3638"/>
        <item m="1" x="874"/>
        <item m="1" x="2840"/>
        <item m="1" x="2793"/>
        <item m="1" x="1365"/>
        <item m="1" x="1465"/>
        <item m="1" x="3366"/>
        <item m="1" x="4209"/>
        <item m="1" x="3296"/>
        <item m="1" x="2383"/>
        <item m="1" x="3068"/>
        <item m="1" x="3413"/>
        <item m="1" x="3768"/>
        <item m="1" x="3815"/>
        <item m="1" x="2243"/>
        <item m="1" x="1752"/>
        <item m="1" x="2745"/>
        <item m="1" x="3222"/>
        <item m="1" x="3556"/>
        <item m="1" x="858"/>
        <item m="1" x="1453"/>
        <item m="1" x="2390"/>
        <item m="1" x="2750"/>
        <item m="1" x="3986"/>
        <item m="1" x="1176"/>
        <item m="1" x="3879"/>
        <item m="1" x="4208"/>
        <item m="1" x="824"/>
        <item m="1" x="2539"/>
        <item m="1" x="1411"/>
        <item m="1" x="1120"/>
        <item m="1" x="2637"/>
        <item m="1" x="2520"/>
        <item m="1" x="1306"/>
        <item m="1" x="3532"/>
        <item m="1" x="3169"/>
        <item m="1" x="3340"/>
        <item m="1" x="4117"/>
        <item m="1" x="1776"/>
        <item m="1" x="1733"/>
        <item m="1" x="3704"/>
        <item m="1" x="3910"/>
        <item m="1" x="3267"/>
        <item m="1" x="1353"/>
        <item m="1" x="3343"/>
        <item m="1" x="3810"/>
        <item m="1" x="1072"/>
        <item m="1" x="3514"/>
        <item m="1" x="2593"/>
        <item m="1" x="811"/>
        <item m="1" x="1385"/>
        <item m="1" x="3428"/>
        <item m="1" x="1184"/>
        <item m="1" x="1757"/>
        <item m="1" x="1827"/>
        <item m="1" x="2823"/>
        <item m="1" x="1923"/>
        <item m="1" x="1853"/>
        <item m="1" x="3436"/>
        <item m="1" x="3288"/>
        <item m="1" x="3517"/>
        <item m="1" x="855"/>
        <item m="1" x="2530"/>
        <item m="1" x="3069"/>
        <item m="1" x="3228"/>
        <item m="1" x="2878"/>
        <item m="1" x="889"/>
        <item m="1" x="903"/>
        <item m="1" x="1711"/>
        <item m="1" x="1225"/>
        <item m="1" x="3766"/>
        <item m="1" x="2212"/>
        <item m="1" x="3656"/>
        <item m="1" x="3094"/>
        <item m="1" x="1232"/>
        <item m="1" x="1849"/>
        <item m="1" x="2707"/>
        <item m="1" x="2951"/>
        <item m="1" x="2580"/>
        <item m="1" x="4213"/>
        <item m="1" x="2226"/>
        <item m="1" x="3897"/>
        <item m="1" x="1605"/>
        <item m="1" x="1780"/>
        <item m="1" x="2220"/>
        <item m="1" x="3862"/>
        <item m="1" x="1730"/>
        <item m="1" x="3992"/>
        <item m="1" x="3027"/>
        <item m="1" x="1170"/>
        <item m="1" x="3188"/>
        <item m="1" x="1623"/>
        <item m="1" x="1330"/>
        <item m="1" x="3945"/>
        <item m="1" x="4211"/>
        <item m="1" x="3495"/>
        <item m="1" x="1472"/>
        <item m="1" x="1825"/>
        <item m="1" x="3946"/>
        <item m="1" x="3201"/>
        <item m="1" x="1215"/>
        <item m="1" x="4006"/>
        <item m="1" x="2976"/>
        <item m="1" x="1844"/>
        <item m="1" x="3431"/>
        <item m="1" x="1259"/>
        <item m="1" x="2572"/>
        <item m="1" x="1024"/>
        <item m="1" x="2241"/>
        <item m="1" x="1310"/>
        <item m="1" x="2236"/>
        <item m="1" x="952"/>
        <item m="1" x="2652"/>
        <item m="1" x="4074"/>
        <item m="1" x="4038"/>
        <item m="1" x="3858"/>
        <item m="1" x="1635"/>
        <item m="1" x="1475"/>
        <item m="1" x="2389"/>
        <item m="1" x="2000"/>
        <item m="1" x="1984"/>
        <item m="1" x="1413"/>
        <item m="1" x="1909"/>
        <item m="1" x="834"/>
        <item m="1" x="1375"/>
        <item m="1" x="4033"/>
        <item m="1" x="1347"/>
        <item m="1" x="1482"/>
        <item m="1" x="781"/>
        <item m="1" x="2805"/>
        <item m="1" x="1286"/>
        <item m="1" x="2507"/>
        <item m="1" x="3648"/>
        <item m="1" x="2560"/>
        <item m="1" x="2956"/>
        <item m="1" x="1870"/>
        <item m="1" x="1111"/>
        <item m="1" x="1207"/>
        <item m="1" x="1664"/>
        <item m="1" x="4158"/>
        <item m="1" x="1644"/>
        <item m="1" x="1556"/>
        <item m="1" x="1167"/>
        <item m="1" x="3199"/>
        <item m="1" x="3561"/>
        <item m="1" x="1244"/>
        <item m="1" x="1593"/>
        <item m="1" x="1694"/>
        <item m="1" x="988"/>
        <item m="1" x="3922"/>
        <item m="1" x="1480"/>
        <item m="1" x="1048"/>
        <item m="1" x="2874"/>
        <item m="1" x="3853"/>
        <item m="1" x="1589"/>
        <item m="1" x="828"/>
        <item m="1" x="3665"/>
        <item m="1" x="2743"/>
        <item m="1" x="2305"/>
        <item m="1" x="2421"/>
        <item m="1" x="2943"/>
        <item m="1" x="1273"/>
        <item m="1" x="1948"/>
        <item m="1" x="3377"/>
        <item m="1" x="3202"/>
        <item m="1" x="3630"/>
        <item m="1" x="1633"/>
        <item m="1" x="3089"/>
        <item m="1" x="3792"/>
        <item m="1" x="1938"/>
        <item m="1" x="3738"/>
        <item m="1" x="808"/>
        <item m="1" x="2991"/>
        <item m="1" x="1123"/>
        <item m="1" x="3809"/>
        <item m="1" x="2165"/>
        <item m="1" x="2078"/>
        <item m="1" x="2947"/>
        <item m="1" x="849"/>
        <item m="1" x="2340"/>
        <item m="1" x="3973"/>
        <item m="1" x="1910"/>
        <item m="1" x="1140"/>
        <item m="1" x="1410"/>
        <item m="1" x="1781"/>
        <item m="1" x="2313"/>
        <item m="1" x="3876"/>
        <item m="1" x="1811"/>
        <item m="1" x="1397"/>
        <item m="1" x="3767"/>
        <item m="1" x="3513"/>
        <item m="1" x="2488"/>
        <item m="1" x="3389"/>
        <item m="1" x="1333"/>
        <item m="1" x="1795"/>
        <item m="1" x="3120"/>
        <item m="1" x="2361"/>
        <item m="1" x="2283"/>
        <item m="1" x="3043"/>
        <item m="1" x="2786"/>
        <item m="1" x="1370"/>
        <item m="1" x="1313"/>
        <item m="1" x="969"/>
        <item m="1" x="1977"/>
        <item m="1" x="2234"/>
        <item m="1" x="1538"/>
        <item m="1" x="4150"/>
        <item m="1" x="3678"/>
        <item m="1" x="2302"/>
        <item m="1" x="1934"/>
        <item m="1" x="795"/>
        <item m="1" x="2746"/>
        <item m="1" x="2733"/>
        <item m="1" x="2513"/>
        <item m="1" x="3821"/>
        <item m="1" x="982"/>
        <item m="1" x="2289"/>
        <item m="1" x="2594"/>
        <item m="1" x="3680"/>
        <item m="1" x="1699"/>
        <item m="1" x="3606"/>
        <item m="1" x="2836"/>
        <item m="1" x="2807"/>
        <item m="1" x="1792"/>
        <item m="1" x="3348"/>
        <item m="1" x="3551"/>
        <item m="1" x="1965"/>
        <item m="1" x="3867"/>
        <item m="1" x="3397"/>
        <item m="1" x="3988"/>
        <item m="1" x="1000"/>
        <item m="1" x="2915"/>
        <item m="1" x="1045"/>
        <item m="1" x="2042"/>
        <item m="1" x="1793"/>
        <item m="1" x="2562"/>
        <item m="1" x="2691"/>
        <item m="1" x="2990"/>
        <item m="1" x="2057"/>
        <item m="1" x="1404"/>
        <item m="1" x="3243"/>
        <item m="1" x="2712"/>
        <item m="1" x="2870"/>
        <item m="1" x="2631"/>
        <item m="1" x="2831"/>
        <item m="1" x="3605"/>
        <item m="1" x="2411"/>
        <item m="1" x="1598"/>
        <item m="1" x="1040"/>
        <item m="1" x="3604"/>
        <item m="1" x="3833"/>
        <item m="1" x="3184"/>
        <item m="1" x="2785"/>
        <item m="1" x="2616"/>
        <item m="1" x="2248"/>
        <item m="1" x="1278"/>
        <item m="1" x="2223"/>
        <item m="1" x="3191"/>
        <item m="1" x="2366"/>
        <item m="1" x="786"/>
        <item m="1" x="2109"/>
        <item m="1" x="1219"/>
        <item m="1" x="3955"/>
        <item m="1" x="2286"/>
        <item m="1" x="2703"/>
        <item m="1" x="3423"/>
        <item m="1" x="1678"/>
        <item m="1" x="1352"/>
        <item m="1" x="2545"/>
        <item m="1" x="875"/>
        <item m="1" x="997"/>
        <item m="1" x="3873"/>
        <item m="1" x="1258"/>
        <item m="1" x="1646"/>
        <item m="1" x="3642"/>
        <item m="1" x="3039"/>
        <item m="1" x="2022"/>
        <item m="1" x="3364"/>
        <item m="1" x="1206"/>
        <item m="1" x="2311"/>
        <item m="1" x="2726"/>
        <item m="1" x="2193"/>
        <item m="1" x="3940"/>
        <item m="1" x="2233"/>
        <item m="1" x="4169"/>
        <item m="1" x="2782"/>
        <item m="1" x="3282"/>
        <item m="1" x="1358"/>
        <item m="1" x="3721"/>
        <item m="1" x="1973"/>
        <item m="1" x="1872"/>
        <item m="1" x="1567"/>
        <item m="1" x="1596"/>
        <item m="1" x="1516"/>
        <item m="1" x="3780"/>
        <item m="1" x="3844"/>
        <item m="1" x="2312"/>
        <item m="1" x="3509"/>
        <item m="1" x="1196"/>
        <item m="1" x="2723"/>
        <item m="1" x="1790"/>
        <item m="1" x="1931"/>
        <item m="1" x="4052"/>
        <item m="1" x="1629"/>
        <item m="1" x="1991"/>
        <item m="1" x="1422"/>
        <item m="1" x="1460"/>
        <item m="1" x="3569"/>
        <item m="1" x="830"/>
        <item m="1" x="1315"/>
        <item m="1" x="1304"/>
        <item m="1" x="2293"/>
        <item m="1" x="1452"/>
        <item m="1" x="3173"/>
        <item m="1" x="3351"/>
        <item m="1" x="2916"/>
        <item m="1" x="1208"/>
        <item m="1" x="2069"/>
        <item m="1" x="1224"/>
        <item m="1" x="3550"/>
        <item m="1" x="4102"/>
        <item m="1" x="1213"/>
        <item m="1" x="4197"/>
        <item m="1" x="1768"/>
        <item m="1" x="1323"/>
        <item m="1" x="3679"/>
        <item m="1" x="2941"/>
        <item m="1" x="1005"/>
        <item m="1" x="4129"/>
        <item m="1" x="1097"/>
        <item m="1" x="2036"/>
        <item m="1" x="2799"/>
        <item m="1" x="3744"/>
        <item m="1" x="1808"/>
        <item m="1" x="4109"/>
        <item m="1" x="1233"/>
        <item m="1" x="3071"/>
        <item m="1" x="973"/>
        <item m="1" x="3300"/>
        <item m="1" x="991"/>
        <item m="1" x="2416"/>
        <item m="1" x="3110"/>
        <item m="1" x="2552"/>
        <item m="1" x="1958"/>
        <item m="1" x="3611"/>
        <item m="1" x="3097"/>
        <item m="1" x="4014"/>
        <item m="1" x="3003"/>
        <item m="1" x="3323"/>
        <item m="1" x="3882"/>
        <item m="1" x="1945"/>
        <item m="1" x="2110"/>
        <item m="1" x="845"/>
        <item m="1" x="3283"/>
        <item m="1" x="1112"/>
        <item m="1" x="3993"/>
        <item m="1" x="2162"/>
        <item m="1" x="1012"/>
        <item m="1" x="2950"/>
        <item m="1" x="1497"/>
        <item m="1" x="3498"/>
        <item m="1" x="900"/>
        <item m="1" x="2763"/>
        <item m="1" x="1179"/>
        <item m="1" x="1642"/>
        <item m="1" x="1542"/>
        <item m="1" x="2135"/>
        <item m="1" x="1845"/>
        <item m="1" x="2178"/>
        <item m="1" x="951"/>
        <item m="1" x="2557"/>
        <item m="1" x="783"/>
        <item m="1" x="2103"/>
        <item m="1" x="2269"/>
        <item m="1" x="3539"/>
        <item m="1" x="3632"/>
        <item m="1" x="3951"/>
        <item m="1" x="2989"/>
        <item m="1" x="965"/>
        <item m="1" x="1904"/>
        <item m="1" x="2643"/>
        <item m="1" x="4156"/>
        <item m="1" x="1873"/>
        <item m="1" x="3790"/>
        <item m="1" x="1248"/>
        <item m="1" x="3950"/>
        <item m="1" x="1282"/>
        <item m="1" x="3274"/>
        <item m="1" x="3961"/>
        <item m="1" x="868"/>
        <item m="1" x="1992"/>
        <item m="1" x="3207"/>
        <item m="1" x="1234"/>
        <item m="1" x="1051"/>
        <item m="1" x="4031"/>
        <item m="1" x="2973"/>
        <item m="1" x="3537"/>
        <item m="1" x="3717"/>
        <item m="1" x="3597"/>
        <item m="1" x="3745"/>
        <item m="1" x="2574"/>
        <item m="1" x="2444"/>
        <item m="1" x="914"/>
        <item m="1" x="1329"/>
        <item m="1" x="3467"/>
        <item m="1" x="1691"/>
        <item m="1" x="2133"/>
        <item m="1" x="3121"/>
        <item m="1" x="1144"/>
        <item m="1" x="2493"/>
        <item m="1" x="2561"/>
        <item m="1" x="4030"/>
        <item m="1" x="1959"/>
        <item m="1" x="2842"/>
        <item m="1" x="2242"/>
        <item m="1" x="3453"/>
        <item m="1" x="4049"/>
        <item m="1" x="1103"/>
        <item m="1" x="2820"/>
        <item m="1" x="2692"/>
        <item m="1" x="4125"/>
        <item m="1" x="2024"/>
        <item m="1" x="2482"/>
        <item m="1" x="4100"/>
        <item m="1" x="4046"/>
        <item m="1" x="1616"/>
        <item m="1" x="1905"/>
        <item m="1" x="1222"/>
        <item m="1" x="4154"/>
        <item m="1" x="4191"/>
        <item m="1" x="2342"/>
        <item m="1" x="1486"/>
        <item m="1" x="1384"/>
        <item m="1" x="1034"/>
        <item m="1" x="1726"/>
        <item m="1" x="3019"/>
        <item m="1" x="1566"/>
        <item m="1" x="2483"/>
        <item m="1" x="2159"/>
        <item m="1" x="3382"/>
        <item m="1" x="2541"/>
        <item m="1" x="3600"/>
        <item m="1" x="3030"/>
        <item m="1" x="4185"/>
        <item m="1" x="1543"/>
        <item m="1" x="1311"/>
        <item m="1" x="1049"/>
        <item m="1" x="3977"/>
        <item m="1" x="2534"/>
        <item m="1" x="2618"/>
        <item m="1" x="2806"/>
        <item m="1" x="3168"/>
        <item m="1" x="3675"/>
        <item m="1" x="870"/>
        <item m="1" x="2877"/>
        <item m="1" x="3150"/>
        <item m="1" x="3962"/>
        <item m="1" x="3403"/>
        <item m="1" x="2191"/>
        <item m="1" x="1994"/>
        <item m="1" x="922"/>
        <item m="1" x="2005"/>
        <item m="1" x="1874"/>
        <item m="1" x="1749"/>
        <item m="1" x="2177"/>
        <item m="1" x="3308"/>
        <item m="1" x="3090"/>
        <item m="1" x="2209"/>
        <item m="1" x="1624"/>
        <item m="1" x="4124"/>
        <item m="1" x="3707"/>
        <item m="1" x="3112"/>
        <item m="1" x="2420"/>
        <item m="1" x="4045"/>
        <item m="1" x="1022"/>
        <item m="1" x="2898"/>
        <item m="1" x="2442"/>
        <item m="1" x="1151"/>
        <item m="1" x="3307"/>
        <item m="1" x="3275"/>
        <item m="1" x="2583"/>
        <item m="1" x="1364"/>
        <item m="1" x="809"/>
        <item m="1" x="1143"/>
        <item m="1" x="910"/>
        <item m="1" x="1787"/>
        <item m="1" x="2215"/>
        <item m="1" x="2053"/>
        <item m="1" x="4076"/>
        <item m="1" x="927"/>
        <item m="1" x="1439"/>
        <item m="1" x="3793"/>
        <item m="1" x="2455"/>
        <item m="1" x="2184"/>
        <item m="1" x="3333"/>
        <item m="1" x="1503"/>
        <item m="1" x="966"/>
        <item m="1" x="1514"/>
        <item m="1" x="3180"/>
        <item m="1" x="1377"/>
        <item m="1" x="1587"/>
        <item m="1" x="1148"/>
        <item m="1" x="3935"/>
        <item m="1" x="1950"/>
        <item m="1" x="3410"/>
        <item m="1" x="1713"/>
        <item m="1" x="3832"/>
        <item m="1" x="3507"/>
        <item m="1" x="767"/>
        <item m="1" x="925"/>
        <item m="1" x="3590"/>
        <item m="1" x="1803"/>
        <item m="1" x="4144"/>
        <item m="1" x="2525"/>
        <item m="1" x="1631"/>
        <item m="1" x="1243"/>
        <item m="1" x="2371"/>
        <item m="1" x="3387"/>
        <item m="1" x="1011"/>
        <item m="1" x="3633"/>
        <item m="1" x="3534"/>
        <item m="1" x="3354"/>
        <item m="1" x="3479"/>
        <item m="1" x="1719"/>
        <item m="1" x="2237"/>
        <item m="1" x="3863"/>
        <item m="1" x="1639"/>
        <item m="1" x="3602"/>
        <item m="1" x="2083"/>
        <item m="1" x="2921"/>
        <item m="1" x="3078"/>
        <item m="1" x="3480"/>
        <item m="1" x="2591"/>
        <item m="1" x="2660"/>
        <item m="1" x="2949"/>
        <item m="1" x="1336"/>
        <item m="1" x="1517"/>
        <item m="1" x="3309"/>
        <item m="1" x="2346"/>
        <item m="1" x="4166"/>
        <item m="1" x="4058"/>
        <item m="1" x="1553"/>
        <item m="1" x="1425"/>
        <item m="1" x="3804"/>
        <item m="1" x="1863"/>
        <item m="1" x="1099"/>
        <item m="1" x="1421"/>
        <item m="1" x="1906"/>
        <item m="1" x="2827"/>
        <item m="1" x="1070"/>
        <item m="1" x="2914"/>
        <item m="1" x="3074"/>
        <item m="1" x="3405"/>
        <item m="1" x="3808"/>
        <item m="1" x="1701"/>
        <item m="1" x="2019"/>
        <item m="1" x="1294"/>
        <item m="1" x="3908"/>
        <item m="1" x="4176"/>
        <item m="1" x="2821"/>
        <item m="1" x="1494"/>
        <item m="1" x="1511"/>
        <item m="1" x="1731"/>
        <item m="1" x="3318"/>
        <item m="1" x="2393"/>
        <item m="1" x="3987"/>
        <item m="1" x="2337"/>
        <item m="1" x="3627"/>
        <item m="1" x="2063"/>
        <item m="1" x="1807"/>
        <item m="1" x="3195"/>
        <item m="1" x="4133"/>
        <item m="1" x="3938"/>
        <item m="1" x="976"/>
        <item m="1" x="2869"/>
        <item m="1" x="1613"/>
        <item m="1" x="766"/>
        <item m="1" x="2301"/>
        <item m="1" x="1933"/>
        <item m="1" x="3015"/>
        <item m="1" x="2095"/>
        <item m="1" x="4188"/>
        <item m="1" x="1734"/>
        <item m="1" x="1612"/>
        <item m="1" x="2119"/>
        <item m="1" x="1896"/>
        <item m="1" x="2651"/>
        <item m="1" x="3026"/>
        <item m="1" x="1520"/>
        <item m="1" x="3322"/>
        <item m="1" x="933"/>
        <item m="1" x="2675"/>
        <item m="1" x="1096"/>
        <item m="1" x="962"/>
        <item m="1" x="2086"/>
        <item m="1" x="2486"/>
        <item m="1" x="2725"/>
        <item m="1" x="2247"/>
        <item m="1" x="1499"/>
        <item m="1" x="1396"/>
        <item m="1" x="3735"/>
        <item m="1" x="2194"/>
        <item m="1" x="3765"/>
        <item m="1" x="2077"/>
        <item m="1" x="3676"/>
        <item m="1" x="840"/>
        <item m="1" x="2490"/>
        <item m="1" x="2402"/>
        <item m="1" x="1548"/>
        <item m="1" x="1505"/>
        <item m="1" x="1526"/>
        <item m="1" x="2762"/>
        <item m="1" x="1068"/>
        <item m="1" x="3010"/>
        <item m="1" x="1205"/>
        <item m="1" x="1921"/>
        <item m="1" x="1651"/>
        <item m="1" x="3697"/>
        <item m="1" x="2118"/>
        <item m="1" x="1801"/>
        <item m="1" x="3441"/>
        <item m="1" x="1961"/>
        <item m="1" x="1253"/>
        <item m="1" x="4040"/>
        <item m="1" x="4009"/>
        <item m="1" x="3037"/>
        <item m="1" x="2776"/>
        <item m="1" x="2089"/>
        <item m="1" x="2021"/>
        <item m="1" x="2343"/>
        <item m="1" x="3931"/>
        <item m="1" x="1609"/>
        <item m="1" x="2012"/>
        <item m="1" x="3065"/>
        <item m="1" x="2202"/>
        <item m="1" x="2213"/>
        <item m="1" x="2939"/>
        <item m="1" x="3978"/>
        <item m="1" x="1041"/>
        <item m="1" x="1847"/>
        <item m="1" x="3831"/>
        <item m="1" x="2297"/>
        <item m="1" x="1917"/>
        <item m="1" x="3424"/>
        <item m="1" x="1583"/>
        <item m="1" x="3329"/>
        <item m="1" x="2610"/>
        <item m="1" x="1743"/>
        <item m="1" x="4148"/>
        <item m="1" x="3415"/>
        <item m="1" x="4037"/>
        <item m="1" x="3888"/>
        <item m="1" x="3257"/>
        <item m="1" x="2151"/>
        <item m="1" x="4127"/>
        <item m="1" x="1927"/>
        <item m="1" x="977"/>
        <item m="1" x="1907"/>
        <item m="1" x="2277"/>
        <item m="1" x="3817"/>
        <item m="1" x="1634"/>
        <item m="1" x="853"/>
        <item m="1" x="2259"/>
        <item m="1" x="3702"/>
        <item m="1" x="3108"/>
        <item m="1" x="1570"/>
        <item m="1" x="2028"/>
        <item m="1" x="2347"/>
        <item m="1" x="4077"/>
        <item m="1" x="3177"/>
        <item m="1" x="1957"/>
        <item m="1" x="1181"/>
        <item m="1" x="1447"/>
        <item m="1" x="3356"/>
        <item m="1" x="2893"/>
        <item m="1" x="884"/>
        <item m="1" x="980"/>
        <item m="1" x="4112"/>
        <item m="1" x="3404"/>
        <item m="1" x="2403"/>
        <item m="1" x="2650"/>
        <item m="1" x="826"/>
        <item m="1" x="1246"/>
        <item m="1" x="3681"/>
        <item m="1" x="894"/>
        <item m="1" x="3213"/>
        <item m="1" x="2810"/>
        <item m="1" x="4136"/>
        <item m="1" x="1879"/>
        <item m="1" x="1545"/>
        <item m="1" x="1747"/>
        <item m="1" x="2584"/>
        <item m="1" x="2819"/>
        <item m="1" x="1368"/>
        <item m="1" x="857"/>
        <item m="1" x="1177"/>
        <item m="1" x="3154"/>
        <item m="1" x="3856"/>
        <item m="1" x="1782"/>
        <item m="1" x="3518"/>
        <item m="1" x="2020"/>
        <item m="1" x="2988"/>
        <item m="1" x="2251"/>
        <item m="1" x="2105"/>
        <item m="1" x="4089"/>
        <item m="1" x="1154"/>
        <item m="1" x="2203"/>
        <item m="1" x="1044"/>
        <item m="1" x="2852"/>
        <item m="1" x="2667"/>
        <item m="1" x="3298"/>
        <item m="1" x="3984"/>
        <item m="1" x="2565"/>
        <item m="1" x="3299"/>
        <item m="1" x="1340"/>
        <item m="1" x="3684"/>
        <item m="1" x="1588"/>
        <item m="1" x="4155"/>
        <item m="1" x="2648"/>
        <item m="1" x="1833"/>
        <item m="1" x="3519"/>
        <item m="1" x="3874"/>
        <item m="1" x="3615"/>
        <item m="1" x="2406"/>
        <item m="1" x="3838"/>
        <item m="1" x="1702"/>
        <item m="1" x="3501"/>
        <item m="1" x="3579"/>
        <item m="1" x="2068"/>
        <item m="1" x="2398"/>
        <item m="1" x="821"/>
        <item m="1" x="1604"/>
        <item m="1" x="4015"/>
        <item m="1" x="1473"/>
        <item m="1" x="954"/>
        <item m="1" x="1042"/>
        <item m="1" x="1876"/>
        <item m="1" x="4036"/>
        <item m="1" x="3885"/>
        <item m="1" x="2238"/>
        <item m="1" x="1650"/>
        <item m="1" x="3770"/>
        <item m="1" x="2222"/>
        <item m="1" x="2014"/>
        <item m="1" x="3673"/>
        <item m="1" x="986"/>
        <item m="1" x="3104"/>
        <item m="1" x="3855"/>
        <item m="1" x="3849"/>
        <item m="1" x="3406"/>
        <item m="1" x="1442"/>
        <item m="1" x="3100"/>
        <item m="1" x="839"/>
        <item m="1" x="2298"/>
        <item m="1" x="2866"/>
        <item m="1" x="3743"/>
        <item m="1" x="939"/>
        <item m="1" x="4019"/>
        <item m="1" x="2839"/>
        <item m="1" x="2054"/>
        <item m="1" x="2427"/>
        <item m="1" x="1944"/>
        <item m="1" x="3843"/>
        <item m="1" x="3999"/>
        <item m="1" x="1163"/>
        <item m="1" x="3788"/>
        <item m="1" x="3750"/>
        <item m="1" x="2886"/>
        <item m="1" x="865"/>
        <item m="1" x="2073"/>
        <item m="1" x="1563"/>
        <item m="1" x="3249"/>
        <item m="1" x="2677"/>
        <item m="1" x="3497"/>
        <item m="1" x="1592"/>
        <item m="1" x="1888"/>
        <item m="1" x="1622"/>
        <item m="1" x="1546"/>
        <item m="1" x="2671"/>
        <item m="1" x="866"/>
        <item m="1" x="1676"/>
        <item m="1" x="2501"/>
        <item m="1" x="2690"/>
        <item m="1" x="2889"/>
        <item m="1" x="4195"/>
        <item m="1" x="1831"/>
        <item m="1" x="1655"/>
        <item m="1" x="2502"/>
        <item m="1" x="1898"/>
        <item m="1" x="2164"/>
        <item m="1" x="2828"/>
        <item m="1" x="2975"/>
        <item m="1" x="2732"/>
        <item m="1" x="1376"/>
        <item m="1" x="3471"/>
        <item m="1" x="2756"/>
        <item m="1" x="3250"/>
        <item m="1" x="1300"/>
        <item m="1" x="1399"/>
        <item m="1" x="1105"/>
        <item m="1" x="2055"/>
        <item m="1" x="4141"/>
        <item m="1" x="2317"/>
        <item m="1" x="2701"/>
        <item m="1" x="1851"/>
        <item m="1" x="1504"/>
        <item m="1" x="1485"/>
        <item m="1" x="2207"/>
        <item m="1" x="1321"/>
        <item m="1" x="3468"/>
        <item m="1" x="2492"/>
        <item m="1" x="2409"/>
        <item m="1" x="2727"/>
        <item m="1" x="1858"/>
        <item m="1" x="3871"/>
        <item m="1" x="2704"/>
        <item m="1" x="2168"/>
        <item m="1" x="2461"/>
        <item m="1" x="2985"/>
        <item m="1" x="2275"/>
        <item m="1" x="1591"/>
        <item m="1" x="3489"/>
        <item m="1" x="841"/>
        <item m="1" x="2796"/>
        <item m="1" x="837"/>
        <item m="1" x="3272"/>
        <item m="1" x="4184"/>
        <item m="1" x="2768"/>
        <item m="1" x="4147"/>
        <item m="1" x="3836"/>
        <item m="1" x="2896"/>
        <item m="1" x="2134"/>
        <item m="1" x="2876"/>
        <item m="1" x="1983"/>
        <item m="1" x="1098"/>
        <item m="1" x="1772"/>
        <item m="1" x="2674"/>
        <item m="1" x="987"/>
        <item m="1" x="3448"/>
        <item m="1" x="3741"/>
        <item m="1" x="1017"/>
        <item m="1" x="3581"/>
        <item m="1" x="2555"/>
        <item m="1" x="2559"/>
        <item m="1" x="1132"/>
        <item m="1" x="2435"/>
        <item m="1" x="2685"/>
        <item m="1" x="2511"/>
        <item m="1" x="2816"/>
        <item m="1" x="3603"/>
        <item m="1" x="2219"/>
        <item m="1" x="2473"/>
        <item m="1" x="1928"/>
        <item m="1" x="3029"/>
        <item m="1" x="1145"/>
        <item m="1" x="3240"/>
        <item m="1" x="2309"/>
        <item m="1" x="3990"/>
        <item m="1" x="2506"/>
        <item m="1" x="3369"/>
        <item m="1" x="4178"/>
        <item m="1" x="843"/>
        <item m="1" x="3209"/>
        <item m="1" x="2814"/>
        <item m="1" x="1495"/>
        <item m="1" x="942"/>
        <item m="1" x="2217"/>
        <item m="1" x="1989"/>
        <item m="1" x="3584"/>
        <item m="1" x="3444"/>
        <item m="1" x="3442"/>
        <item m="1" x="3036"/>
        <item m="1" x="3965"/>
        <item m="1" x="3706"/>
        <item m="1" x="2336"/>
        <item m="1" x="2634"/>
        <item m="1" x="1930"/>
        <item m="1" x="2074"/>
        <item m="1" x="1744"/>
        <item m="1" x="2834"/>
        <item m="1" x="1390"/>
        <item m="1" x="1057"/>
        <item m="1" x="3601"/>
        <item m="1" x="885"/>
        <item m="1" x="1354"/>
        <item m="1" x="4202"/>
        <item m="1" x="2700"/>
        <item m="1" x="4183"/>
        <item m="1" x="2075"/>
        <item m="1" x="2923"/>
        <item m="1" x="825"/>
        <item m="1" x="2670"/>
        <item m="1" x="1104"/>
        <item m="1" x="1387"/>
        <item m="1" x="1075"/>
        <item m="1" x="2500"/>
        <item m="1" x="3563"/>
        <item m="1" x="3109"/>
        <item m="1" x="3872"/>
        <item m="1" x="3277"/>
        <item m="1" x="4084"/>
        <item m="1" x="2240"/>
        <item m="1" x="2185"/>
        <item m="1" x="1262"/>
        <item m="1" x="3504"/>
        <item m="1" x="1203"/>
        <item m="1" x="1030"/>
        <item m="1" x="4056"/>
        <item m="1" x="2267"/>
        <item m="1" x="1019"/>
        <item m="1" x="1490"/>
        <item m="1" x="3396"/>
        <item m="1" x="1943"/>
        <item m="1" x="898"/>
        <item m="1" x="1085"/>
        <item m="1" x="3291"/>
        <item m="1" x="1450"/>
        <item m="1" x="1359"/>
        <item m="1" x="4217"/>
        <item m="1" x="3167"/>
        <item m="1" x="1454"/>
        <item m="1" x="2854"/>
        <item m="1" x="3484"/>
        <item m="1" x="1006"/>
        <item m="1" x="1794"/>
        <item m="1" x="3616"/>
        <item m="1" x="3075"/>
        <item m="1" x="1578"/>
        <item m="1" x="4199"/>
        <item m="1" x="1237"/>
        <item m="1" x="1035"/>
        <item m="1" x="1417"/>
        <item m="1" x="3952"/>
        <item m="1" x="2235"/>
        <item m="1" x="3190"/>
        <item m="1" x="1110"/>
        <item m="1" x="3458"/>
        <item m="1" x="2697"/>
        <item m="1" x="3954"/>
        <item m="1" x="785"/>
        <item m="1" x="1270"/>
        <item m="1" x="3881"/>
        <item m="1" x="1426"/>
        <item m="1" x="1720"/>
        <item m="1" x="1457"/>
        <item m="1" x="1462"/>
        <item m="1" x="3319"/>
        <item m="1" x="2791"/>
        <item m="1" x="1287"/>
        <item m="1" x="770"/>
        <item m="1" x="3143"/>
        <item m="1" x="4085"/>
        <item m="1" x="3324"/>
        <item m="1" x="872"/>
        <item m="1" x="2772"/>
        <item m="1" x="3826"/>
        <item m="1" x="2315"/>
        <item m="1" x="2353"/>
        <item m="1" x="4190"/>
        <item m="1" x="1229"/>
        <item m="1" x="2495"/>
        <item m="1" x="2399"/>
        <item m="1" x="1337"/>
        <item m="1" x="2980"/>
        <item m="1" x="2635"/>
        <item m="1" x="2686"/>
        <item m="1" x="1301"/>
        <item m="1" x="3490"/>
        <item m="1" x="806"/>
        <item m="1" x="3492"/>
        <item m="1" x="1953"/>
        <item m="1" x="1564"/>
        <item m="1" x="1437"/>
        <item m="1" x="1204"/>
        <item m="1" x="1415"/>
        <item m="1" x="1090"/>
        <item m="1" x="2908"/>
        <item m="1" x="2903"/>
        <item m="1" x="1764"/>
        <item m="1" x="1877"/>
        <item m="1" x="1412"/>
        <item m="1" x="2811"/>
        <item m="1" x="2169"/>
        <item m="1" x="4205"/>
        <item m="1" x="3677"/>
        <item m="1" x="1686"/>
        <item m="1" x="3016"/>
        <item m="1" x="784"/>
        <item m="1" x="2476"/>
        <item m="1" x="1640"/>
        <item m="1" x="3860"/>
        <item m="1" x="1725"/>
        <item m="1" x="1464"/>
        <item m="1" x="2225"/>
        <item m="1" x="2861"/>
        <item m="1" x="2386"/>
        <item m="1" x="972"/>
        <item m="1" x="2465"/>
        <item m="1" x="3178"/>
        <item m="1" x="3049"/>
        <item m="1" x="932"/>
        <item m="1" x="3726"/>
        <item m="1" x="873"/>
        <item m="1" x="3338"/>
        <item m="1" x="1218"/>
        <item m="1" x="3119"/>
        <item m="1" x="3685"/>
        <item m="1" x="3320"/>
        <item m="1" x="2965"/>
        <item m="1" x="1152"/>
        <item m="1" x="2744"/>
        <item m="1" x="1037"/>
        <item m="1" x="1192"/>
        <item m="1" x="2147"/>
        <item m="1" x="3004"/>
        <item m="1" x="2717"/>
        <item m="1" x="1356"/>
        <item m="1" x="2396"/>
        <item m="1" x="2752"/>
        <item m="1" x="1372"/>
        <item m="1" x="3372"/>
        <item m="1" x="2798"/>
        <item m="1" x="2832"/>
        <item m="1" x="1681"/>
        <item m="1" x="2195"/>
        <item m="1" x="1016"/>
        <item m="1" x="2598"/>
        <item m="1" x="1783"/>
        <item m="1" x="981"/>
        <item m="1" x="3156"/>
        <item m="1" x="3727"/>
        <item m="1" x="1539"/>
        <item m="1" x="2665"/>
        <item m="1" x="967"/>
        <item m="1" x="3265"/>
        <item m="1" x="2741"/>
        <item m="1" x="2263"/>
        <item m="1" x="3001"/>
        <item m="1" x="4092"/>
        <item m="1" x="886"/>
        <item m="1" x="2481"/>
        <item m="1" x="3462"/>
        <item m="1" x="3953"/>
        <item m="1" x="1067"/>
        <item m="1" x="1212"/>
        <item m="1" x="2102"/>
        <item m="1" x="1875"/>
        <item m="1" x="1579"/>
        <item m="1" x="3211"/>
        <item m="1" x="1449"/>
        <item m="1" x="3117"/>
        <item m="1" x="2031"/>
        <item m="1" x="3335"/>
        <item m="1" x="2316"/>
        <item m="1" x="2363"/>
        <item m="1" x="1840"/>
        <item m="1" x="3152"/>
        <item m="1" x="928"/>
        <item m="1" x="2853"/>
        <item m="1" x="2174"/>
        <item m="1" x="3452"/>
        <item m="1" x="1059"/>
        <item m="1" x="2855"/>
        <item m="1" x="3939"/>
        <item m="1" x="1285"/>
        <item m="1" x="832"/>
        <item m="1" x="1173"/>
        <item m="1" x="1328"/>
        <item m="1" x="1174"/>
        <item m="1" x="3061"/>
        <item m="1" x="3894"/>
        <item m="1" x="3128"/>
        <item m="1" x="1670"/>
        <item m="1" x="2218"/>
        <item m="1" x="3225"/>
        <item m="1" x="2354"/>
        <item m="1" x="3981"/>
        <item m="1" x="4174"/>
        <item m="1" x="4168"/>
        <item m="1" x="3976"/>
        <item m="1" x="2491"/>
        <item m="1" x="2413"/>
        <item m="1" x="4034"/>
        <item m="1" x="2428"/>
        <item m="1" x="2211"/>
        <item m="1" x="3890"/>
        <item m="1" x="2978"/>
        <item m="1" x="2429"/>
        <item m="1" x="2292"/>
        <item m="1" x="3427"/>
        <item m="1" x="4187"/>
        <item m="1" x="2684"/>
        <item m="1" x="1429"/>
        <item m="1" x="4140"/>
        <item m="1" x="2875"/>
        <item m="1" x="3321"/>
        <item m="1" x="3800"/>
        <item m="1" x="3535"/>
        <item m="1" x="1303"/>
        <item m="1" x="3264"/>
        <item m="1" x="850"/>
        <item m="1" x="1951"/>
        <item m="1" x="3919"/>
        <item m="1" x="1682"/>
        <item m="1" x="3553"/>
        <item m="1" x="3523"/>
        <item m="1" x="2468"/>
        <item m="1" x="2676"/>
        <item m="1" x="1834"/>
        <item m="1" x="2784"/>
        <item m="1" x="2728"/>
        <item m="1" x="2710"/>
        <item m="1" x="2759"/>
        <item m="1" x="2496"/>
        <item m="1" x="1065"/>
        <item m="1" x="1391"/>
        <item m="1" x="1398"/>
        <item m="1" x="2265"/>
        <item m="1" x="2333"/>
        <item m="1" x="3421"/>
        <item m="1" x="1369"/>
        <item m="1" x="1915"/>
        <item m="1" x="3233"/>
        <item m="1" x="2644"/>
        <item m="1" x="1672"/>
        <item m="1" x="2278"/>
        <item m="1" x="1378"/>
        <item m="1" x="3689"/>
        <item m="1" x="2987"/>
        <item m="1" x="1355"/>
        <item m="1" x="1818"/>
        <item m="1" x="3129"/>
        <item m="1" x="3930"/>
        <item m="1" x="1753"/>
        <item m="1" x="2364"/>
        <item m="1" x="3813"/>
        <item m="1" x="2115"/>
        <item m="1" x="1456"/>
        <item m="1" x="1675"/>
        <item m="1" x="1778"/>
        <item m="1" x="3287"/>
        <item m="1" x="2126"/>
        <item m="1" x="2446"/>
        <item m="1" x="3651"/>
        <item m="1" x="3390"/>
        <item m="1" x="899"/>
        <item m="1" x="2587"/>
        <item m="1" x="1468"/>
        <item m="1" x="2765"/>
        <item m="1" x="3007"/>
        <item m="1" x="1326"/>
        <item m="1" x="3967"/>
        <item m="1" x="1302"/>
        <item m="1" x="1518"/>
        <item m="1" x="2678"/>
        <item m="1" x="1427"/>
        <item m="1" x="3151"/>
        <item m="1" x="3018"/>
        <item m="1" x="2829"/>
        <item m="1" x="3772"/>
        <item m="1" x="3114"/>
        <item m="1" x="2535"/>
        <item m="1" x="3368"/>
        <item m="1" x="3943"/>
        <item m="1" x="2056"/>
        <item m="1" x="1835"/>
        <item m="1" x="3258"/>
        <item m="1" x="3540"/>
        <item m="1" x="2437"/>
        <item m="1" x="3570"/>
        <item m="1" x="2856"/>
        <item m="1" x="3433"/>
        <item m="1" x="2007"/>
        <item m="1" x="3088"/>
        <item m="1" x="2646"/>
        <item m="1" x="1189"/>
        <item m="1" x="2322"/>
        <item m="1" x="2924"/>
        <item m="1" x="3113"/>
        <item m="1" x="3852"/>
        <item m="1" x="926"/>
        <item m="1" x="1547"/>
        <item m="1" x="1223"/>
        <item m="1" x="2935"/>
        <item m="1" x="3260"/>
        <item m="1" x="1029"/>
        <item m="1" x="1083"/>
        <item m="1" x="3629"/>
        <item m="1" x="1264"/>
        <item m="1" x="2228"/>
        <item m="1" x="1788"/>
        <item m="1" x="3653"/>
        <item m="1" x="1695"/>
        <item m="1" x="3824"/>
        <item m="1" x="1241"/>
        <item m="1" x="3515"/>
        <item m="1" x="3912"/>
        <item m="1" x="2764"/>
        <item m="1" x="2206"/>
        <item m="1" x="1438"/>
        <item m="1" x="1683"/>
        <item m="1" x="3459"/>
        <item m="1" x="2630"/>
        <item m="1" x="2862"/>
        <item m="1" x="2002"/>
        <item m="1" x="1940"/>
        <item m="1" x="810"/>
        <item m="1" x="2157"/>
        <item m="1" x="4103"/>
        <item m="1" x="3230"/>
        <item m="1" x="2629"/>
        <item m="1" x="1666"/>
        <item m="1" x="1271"/>
        <item m="1" x="4123"/>
        <item m="1" x="3439"/>
        <item m="1" x="1574"/>
        <item m="1" x="2003"/>
        <item m="1" x="3875"/>
        <item m="1" x="3463"/>
        <item m="1" x="2131"/>
        <item m="1" x="851"/>
        <item m="1" x="823"/>
        <item m="1" x="3594"/>
        <item m="1" x="2349"/>
        <item m="1" x="3714"/>
        <item m="1" x="2280"/>
        <item m="1" x="2158"/>
        <item m="1" x="3944"/>
        <item m="1" x="4071"/>
        <item m="1" x="3461"/>
        <item m="1" x="2387"/>
        <item m="1" x="3560"/>
        <item m="1" x="1565"/>
        <item m="1" x="1828"/>
        <item m="1" x="1269"/>
        <item m="1" x="3655"/>
        <item m="1" x="1381"/>
        <item m="1" x="1628"/>
        <item m="1" x="3290"/>
        <item m="1" x="2470"/>
        <item m="1" x="1322"/>
        <item m="1" x="3659"/>
        <item m="1" x="1998"/>
        <item m="1" x="3811"/>
        <item m="1" x="3599"/>
        <item m="1" x="3239"/>
        <item m="1" x="3506"/>
        <item m="1" x="1641"/>
        <item m="1" x="2004"/>
        <item m="1" x="2742"/>
        <item m="1" x="3305"/>
        <item m="1" x="3755"/>
        <item m="1" x="768"/>
        <item m="1" x="2338"/>
        <item m="1" x="3198"/>
        <item m="1" x="4017"/>
        <item m="1" x="1748"/>
        <item m="1" x="1854"/>
        <item m="1" x="852"/>
        <item m="1" x="3384"/>
        <item m="1" x="4039"/>
        <item m="1" x="3139"/>
        <item m="1" x="1272"/>
        <item m="1" x="1451"/>
        <item m="1" x="1190"/>
        <item m="1" x="4114"/>
        <item m="1" x="1947"/>
        <item m="1" x="4177"/>
        <item m="1" x="4145"/>
        <item m="1" x="2946"/>
        <item m="1" x="2883"/>
        <item m="1" x="3830"/>
        <item m="1" x="2170"/>
        <item m="1" x="788"/>
        <item m="1" x="2334"/>
        <item m="1" x="1142"/>
        <item m="1" x="3346"/>
        <item m="1" x="4179"/>
        <item m="1" x="2016"/>
        <item m="1" x="1351"/>
        <item m="1" x="2573"/>
        <item m="1" x="929"/>
        <item m="1" x="3350"/>
        <item m="1" x="2153"/>
        <item m="1" x="3051"/>
        <item m="1" x="3733"/>
        <item m="1" x="1004"/>
        <item m="1" x="2503"/>
        <item m="1" x="3148"/>
        <item m="1" x="1039"/>
        <item m="1" x="3341"/>
        <item m="1" x="1069"/>
        <item m="1" x="4175"/>
        <item m="1" x="934"/>
        <item m="1" x="2942"/>
        <item m="1" x="1361"/>
        <item m="1" x="971"/>
        <item m="1" x="3796"/>
        <item m="1" x="4070"/>
        <item m="1" x="1443"/>
        <item m="1" x="2499"/>
        <item m="1" x="3756"/>
        <item m="1" x="3883"/>
        <item m="1" x="2515"/>
        <item m="1" x="2689"/>
        <item m="1" x="3376"/>
        <item m="1" x="3481"/>
        <item m="1" x="1848"/>
        <item m="1" x="2729"/>
        <item m="1" x="2256"/>
        <item m="1" x="3313"/>
        <item m="1" x="2542"/>
        <item m="1" x="1260"/>
        <item m="1" x="3172"/>
        <item m="1" x="2321"/>
        <item m="1" x="1880"/>
        <item m="1" x="2197"/>
        <item m="1" x="2925"/>
        <item m="1" x="773"/>
        <item m="1" x="2518"/>
        <item m="1" x="4113"/>
        <item m="1" x="1047"/>
        <item m="1" x="3494"/>
        <item m="1" x="3155"/>
        <item m="1" x="4061"/>
        <item m="1" x="2578"/>
        <item m="1" x="1614"/>
        <item m="1" x="2372"/>
        <item m="1" x="2526"/>
        <item m="1" x="1673"/>
        <item m="1" x="1550"/>
        <item m="1" x="1374"/>
        <item m="1" x="3107"/>
        <item m="1" x="3034"/>
        <item m="1" x="4059"/>
        <item m="1" x="2034"/>
        <item m="1" x="3802"/>
        <item m="1" x="2504"/>
        <item m="1" x="2773"/>
        <item m="1" x="793"/>
        <item m="1" x="1247"/>
        <item m="1" x="2382"/>
        <item m="1" x="833"/>
        <item m="1" x="2066"/>
        <item m="1" x="2789"/>
        <item m="1" x="3549"/>
        <item m="1" x="947"/>
        <item m="1" x="2108"/>
        <item m="1" x="2047"/>
        <item m="1" x="3568"/>
        <item m="1" x="2550"/>
        <item m="1" x="1274"/>
        <item m="1" x="1116"/>
        <item m="1" x="2661"/>
        <item m="1" x="2139"/>
        <item m="1" x="3247"/>
        <item m="1" x="4093"/>
        <item m="1" x="2695"/>
        <item m="1" x="2355"/>
        <item m="1" x="2657"/>
        <item m="1" x="2378"/>
        <item m="1" x="1031"/>
        <item m="1" x="2588"/>
        <item m="1" x="3736"/>
        <item m="1" x="778"/>
        <item m="1" x="3079"/>
        <item m="1" x="3414"/>
        <item m="1" x="2480"/>
        <item m="1" x="1615"/>
        <item m="1" x="2777"/>
        <item m="1" x="2497"/>
        <item m="1" x="3512"/>
        <item m="1" x="3293"/>
        <item m="1" x="3365"/>
        <item m="1" x="2094"/>
        <item m="1" x="1164"/>
        <item m="1" x="1500"/>
        <item m="1" x="2797"/>
        <item m="1" x="2038"/>
        <item m="1" x="1812"/>
        <item m="1" x="3398"/>
        <item m="1" x="1101"/>
        <item m="1" x="1146"/>
        <item m="1" x="4203"/>
        <item m="1" x="3292"/>
        <item m="1" x="1707"/>
        <item m="1" x="1088"/>
        <item m="1" x="3991"/>
        <item m="1" x="2779"/>
        <item m="1" x="1774"/>
        <item m="1" x="4135"/>
        <item m="1" x="4086"/>
        <item m="1" x="1709"/>
        <item m="1" x="2909"/>
        <item m="1" x="3960"/>
        <item m="1" x="2845"/>
        <item m="1" x="891"/>
        <item m="1" x="3279"/>
        <item m="1" x="2291"/>
        <item m="1" x="2751"/>
        <item m="1" x="1970"/>
        <item m="1" x="1312"/>
        <item m="1" x="3818"/>
        <item m="1" x="2348"/>
        <item m="1" x="1836"/>
        <item m="1" x="1645"/>
        <item m="1" x="2477"/>
        <item m="1" x="3926"/>
        <item m="1" x="1770"/>
        <item m="1" x="3219"/>
        <item m="1" x="2127"/>
        <item m="1" x="1367"/>
        <item m="1" x="838"/>
        <item m="1" x="3101"/>
        <item m="1" x="3520"/>
        <item m="1" x="1735"/>
        <item m="1" x="2148"/>
        <item m="1" x="2736"/>
        <item m="1" x="3777"/>
        <item m="1" x="3325"/>
        <item m="1" x="3565"/>
        <item m="1" x="1537"/>
        <item m="1" x="3614"/>
        <item m="1" x="3564"/>
        <item m="1" x="1603"/>
        <item m="1" x="1106"/>
        <item m="1" x="3160"/>
        <item m="1" x="803"/>
        <item m="1" x="3134"/>
        <item m="1" x="2288"/>
        <item m="1" x="950"/>
        <item m="1" x="2084"/>
        <item m="1" x="4134"/>
        <item m="1" x="1868"/>
        <item m="1" x="1557"/>
        <item m="1" x="1036"/>
        <item m="1" x="3099"/>
        <item m="1" x="4016"/>
        <item m="1" x="2706"/>
        <item m="1" x="1902"/>
        <item m="1" x="3197"/>
        <item m="1" x="1407"/>
        <item m="1" x="1838"/>
        <item m="1" x="2615"/>
        <item m="1" x="3827"/>
        <item m="1" x="881"/>
        <item m="1" x="3785"/>
        <item m="1" x="3464"/>
        <item m="1" x="1761"/>
        <item m="1" x="1819"/>
        <item m="1" x="1496"/>
        <item m="1" x="3997"/>
        <item m="1" x="2116"/>
        <item m="1" x="1829"/>
        <item m="1" x="2611"/>
        <item m="1" x="3234"/>
        <item m="1" x="1135"/>
        <item m="1" x="3942"/>
        <item m="1" x="2141"/>
        <item m="1" x="2830"/>
        <item m="1" x="2639"/>
        <item m="1" x="3042"/>
        <item m="1" x="2999"/>
        <item m="1" x="2431"/>
        <item m="1" x="3025"/>
        <item m="1" x="4107"/>
        <item m="1" x="3102"/>
        <item m="1" x="1348"/>
        <item m="1" x="3900"/>
        <item m="1" x="1955"/>
        <item m="1" x="2769"/>
        <item m="1" x="827"/>
        <item m="1" x="818"/>
        <item m="1" x="3347"/>
        <item m="1" x="844"/>
        <item m="1" x="3472"/>
        <item m="1" x="1669"/>
        <item m="1" x="2140"/>
        <item m="1" x="2255"/>
        <item m="1" x="1338"/>
        <item m="1" x="1830"/>
        <item m="1" x="1576"/>
        <item m="1" x="2945"/>
        <item m="1" x="2592"/>
        <item m="1" x="2404"/>
        <item m="1" x="3913"/>
        <item m="1" x="807"/>
        <item m="1" x="2032"/>
        <item m="1" x="2299"/>
        <item m="1" x="4142"/>
        <item m="1" x="4088"/>
        <item m="1" x="3295"/>
        <item m="1" x="1714"/>
        <item m="1" x="2407"/>
        <item m="1" x="3636"/>
        <item m="1" x="993"/>
        <item m="1" x="3740"/>
        <item m="1" x="2794"/>
        <item m="1" x="1161"/>
        <item m="1" x="1995"/>
        <item m="1" x="3259"/>
        <item m="1" x="4101"/>
        <item m="1" x="2249"/>
        <item m="1" x="3157"/>
        <item m="1" x="4094"/>
        <item m="1" x="2045"/>
        <item m="1" x="1937"/>
        <item m="1" x="2551"/>
        <item m="1" x="3392"/>
        <item m="1" x="3072"/>
        <item m="1" x="2666"/>
        <item m="1" x="2049"/>
        <item m="1" x="2730"/>
        <item m="1" x="1871"/>
        <item m="1" x="1529"/>
        <item m="1" x="3623"/>
        <item m="1" x="1962"/>
        <item m="1" x="2737"/>
        <item m="1" x="2098"/>
        <item m="1" x="2770"/>
        <item m="1" x="3081"/>
        <item m="1" x="4001"/>
        <item m="1" x="2778"/>
        <item m="1" x="2186"/>
        <item m="1" x="1696"/>
        <item m="1" x="1064"/>
        <item m="1" x="3115"/>
        <item m="1" x="3820"/>
        <item m="1" x="2812"/>
        <item m="1" x="963"/>
        <item m="1" x="1595"/>
        <item m="1" x="1952"/>
        <item m="1" x="3374"/>
        <item m="1" x="4200"/>
        <item m="1" x="3901"/>
        <item m="1" x="3255"/>
        <item m="1" x="1969"/>
        <item m="1" x="1298"/>
        <item m="1" x="871"/>
        <item m="1" x="1929"/>
        <item m="1" x="916"/>
        <item m="1" x="1852"/>
        <item m="1" x="3454"/>
        <item m="1" x="1134"/>
        <item m="1" x="3244"/>
        <item m="1" x="3528"/>
        <item m="1" x="1710"/>
        <item m="1" x="2090"/>
        <item m="1" x="1663"/>
        <item m="1" x="1288"/>
        <item m="1" x="1469"/>
        <item m="1" x="2538"/>
        <item m="1" x="2080"/>
        <item m="1" x="787"/>
        <item m="1" x="3310"/>
        <item m="1" x="2257"/>
        <item m="1" x="4078"/>
        <item m="1" x="1436"/>
        <item m="1" x="3206"/>
        <item m="1" x="3572"/>
        <item m="1" x="1881"/>
        <item m="1" x="1978"/>
        <item m="1" x="3466"/>
        <item m="1" x="3417"/>
        <item m="1" x="2048"/>
        <item m="1" x="1266"/>
        <item m="1" x="2897"/>
        <item m="1" x="1693"/>
        <item m="1" x="2254"/>
        <item m="1" x="2860"/>
        <item m="1" x="1855"/>
        <item m="1" x="2276"/>
        <item m="1" x="2128"/>
        <item m="1" x="4131"/>
        <item m="1" x="994"/>
        <item m="1" x="1506"/>
        <item m="1" x="3857"/>
        <item m="1" x="2522"/>
        <item m="1" x="2252"/>
        <item m="1" x="3399"/>
        <item m="1" x="1558"/>
        <item m="1" x="1023"/>
        <item m="1" x="1571"/>
        <item m="1" x="3242"/>
        <item m="1" x="1440"/>
        <item m="1" x="1659"/>
        <item m="1" x="2940"/>
        <item m="1" x="2285"/>
        <item m="1" x="1479"/>
        <item m="1" x="3162"/>
        <item m="1" x="1738"/>
        <item m="1" x="3215"/>
        <item m="1" x="2569"/>
        <item m="1" x="3370"/>
        <item m="1" x="1918"/>
        <item m="1" x="2582"/>
        <item m="1" x="3621"/>
        <item m="1" x="3477"/>
        <item m="1" x="1275"/>
        <item m="1" x="1471"/>
        <item m="1" x="4021"/>
        <item m="1" x="3013"/>
        <item m="1" x="2961"/>
        <item m="1" x="3460"/>
        <item m="1" x="3576"/>
        <item m="1" x="2087"/>
        <item m="1" x="2050"/>
        <item m="1" x="1408"/>
        <item m="1" x="2487"/>
        <item m="1" x="3850"/>
        <item m="1" x="1841"/>
        <item m="1" x="3797"/>
        <item m="1" x="1540"/>
        <item m="1" x="3666"/>
        <item m="1" x="1916"/>
        <item m="1" x="2841"/>
        <item m="1" x="3889"/>
        <item m="1" x="4068"/>
        <item m="1" x="2472"/>
        <item m="1" x="3360"/>
        <item m="1" x="1345"/>
        <item m="1" x="2121"/>
        <item m="1" x="2410"/>
        <item m="1" x="2232"/>
        <item m="1" x="1594"/>
        <item m="1" x="2959"/>
        <item m="1" x="3715"/>
        <item m="1" x="3217"/>
        <item m="1" x="1188"/>
        <item m="1" x="1007"/>
        <item m="1" x="2902"/>
        <item m="1" x="1319"/>
        <item m="1" x="3583"/>
        <item m="1" x="3183"/>
        <item m="1" x="1118"/>
        <item m="1" x="2804"/>
        <item m="1" x="2649"/>
        <item m="1" x="2571"/>
        <item m="1" x="2412"/>
        <item m="1" x="3050"/>
        <item m="1" x="3066"/>
        <item m="1" x="2245"/>
        <item m="1" x="911"/>
        <item m="1" x="3661"/>
        <item m="1" x="1043"/>
        <item m="1" x="1692"/>
        <item m="1" x="1706"/>
        <item m="1" x="3696"/>
        <item m="1" x="2401"/>
        <item m="1" x="3541"/>
        <item m="1" x="3619"/>
        <item m="1" x="2457"/>
        <item m="1" x="2405"/>
        <item m="1" x="1077"/>
        <item m="1" x="2623"/>
        <item m="1" x="2576"/>
        <item m="1" x="2001"/>
        <item m="1" x="3747"/>
        <item m="1" x="1477"/>
        <item m="1" x="3289"/>
        <item m="1" x="1689"/>
        <item m="1" x="3024"/>
        <item m="1" x="3773"/>
        <item m="1" x="4182"/>
        <item m="1" x="2599"/>
        <item m="1" x="1018"/>
        <item m="1" x="3062"/>
        <item m="1" x="1949"/>
        <item m="1" x="3434"/>
        <item m="1" x="2694"/>
        <item m="1" x="2282"/>
        <item m="1" x="1086"/>
        <item m="1" x="2183"/>
        <item m="1" x="2395"/>
        <item m="1" x="2865"/>
        <item m="1" x="3455"/>
        <item m="1" x="985"/>
        <item m="1" x="1932"/>
        <item m="1" x="1484"/>
        <item m="1" x="4214"/>
        <item m="1" x="3902"/>
        <item m="1" x="3093"/>
        <item m="1" x="4116"/>
        <item m="1" x="3379"/>
        <item m="1" x="3241"/>
        <item m="1" x="2570"/>
        <item m="1" x="3086"/>
        <item m="1" x="4026"/>
        <item m="1" x="774"/>
        <item m="1" x="3194"/>
        <item m="1" x="3794"/>
        <item m="1" x="1180"/>
        <item m="1" x="3432"/>
        <item m="1" x="1648"/>
        <item m="1" x="1240"/>
        <item m="1" x="3753"/>
        <item m="1" x="2780"/>
        <item m="1" x="1261"/>
        <item m="1" x="2971"/>
        <item m="1" x="2362"/>
        <item m="1" x="2912"/>
        <item m="1" x="1187"/>
        <item m="1" x="876"/>
        <item m="1" x="1061"/>
        <item m="1" x="2475"/>
        <item m="1" x="4024"/>
        <item m="1" x="3893"/>
        <item m="1" x="3118"/>
        <item m="1" x="937"/>
        <item m="1" x="1053"/>
        <item m="1" x="1316"/>
        <item m="1" x="1129"/>
        <item m="1" x="2958"/>
        <item m="1" x="1160"/>
        <item m="1" x="2044"/>
        <item m="1" x="1366"/>
        <item m="1" x="3695"/>
        <item m="1" x="1094"/>
        <item m="1" x="1395"/>
        <item m="1" x="2097"/>
        <item m="1" x="3226"/>
        <item m="1" x="3555"/>
        <item m="1" x="3610"/>
        <item m="1" x="1926"/>
        <item m="1" x="3782"/>
        <item m="1" x="2948"/>
        <item m="1" x="2795"/>
        <item m="1" x="1423"/>
        <item m="1" x="893"/>
        <item m="1" x="3617"/>
        <item m="1" x="4098"/>
        <item m="1" x="1115"/>
        <item m="1" x="2039"/>
        <item m="1" x="3996"/>
        <item m="1" x="3092"/>
        <item m="1" x="1332"/>
        <item m="1" x="1524"/>
        <item m="1" x="3688"/>
        <item m="1" x="2970"/>
        <item m="1" x="1891"/>
        <item m="1" x="856"/>
        <item m="1" x="1665"/>
        <item m="1" x="1946"/>
        <item m="1" x="1652"/>
        <item m="1" x="924"/>
        <item m="1" x="892"/>
        <item m="1" x="2085"/>
        <item m="1" x="3732"/>
        <item m="1" x="2714"/>
        <item m="1" x="4198"/>
        <item m="1" x="789"/>
        <item m="1" x="1867"/>
        <item m="1" x="3713"/>
        <item m="1" x="2851"/>
        <item m="1" x="1133"/>
        <item m="1" x="3612"/>
        <item m="1" x="2996"/>
        <item m="1" x="1760"/>
        <item m="1" x="2310"/>
        <item m="1" x="4065"/>
        <item m="1" x="2614"/>
        <item m="1" x="2008"/>
        <item m="1" x="2229"/>
        <item m="1" x="2981"/>
        <item m="1" x="3087"/>
        <item m="1" x="2244"/>
        <item m="1" x="860"/>
        <item m="1" x="907"/>
        <item m="1" x="3091"/>
        <item m="1" x="2262"/>
        <item m="1" x="3640"/>
        <item m="1" x="2329"/>
        <item m="1" x="3575"/>
        <item m="1" x="2885"/>
        <item m="1" x="2450"/>
        <item m="1" x="2467"/>
        <item m="1" x="2345"/>
        <item m="1" x="936"/>
        <item m="1" x="867"/>
        <item m="1" x="3947"/>
        <item m="1" x="3866"/>
        <item m="1" x="2783"/>
        <item m="1" x="4082"/>
        <item m="1" x="4048"/>
        <item m="1" x="1890"/>
        <item m="1" x="3896"/>
        <item m="1" x="1249"/>
        <item m="1" x="2758"/>
        <item m="1" x="4051"/>
        <item m="1" x="2872"/>
        <item m="1" x="1020"/>
        <item m="1" x="2857"/>
        <item m="1" x="2369"/>
        <item m="1" x="3851"/>
        <item m="1" x="1441"/>
        <item m="1" x="2524"/>
        <item m="1" x="1178"/>
        <item m="1" x="3285"/>
        <item m="1" x="2558"/>
        <item m="1" x="3359"/>
        <item m="1" x="1331"/>
        <item m="1" x="2037"/>
        <item m="1" x="1095"/>
        <item m="1" x="3491"/>
        <item m="1" x="1718"/>
        <item m="1" x="1667"/>
        <item m="1" x="3229"/>
        <item m="1" x="1796"/>
        <item m="1" x="3227"/>
        <item m="1" x="4028"/>
        <item m="1" x="3816"/>
        <item m="1" x="769"/>
        <item m="1" x="4194"/>
        <item m="1" x="3865"/>
        <item m="1" x="2350"/>
        <item m="1" x="2443"/>
        <item m="1" x="2688"/>
        <item m="1" x="3511"/>
        <item m="1" x="4186"/>
        <item m="1" x="3731"/>
        <item m="1" x="3807"/>
        <item m="1" x="2930"/>
        <item m="1" x="2418"/>
        <item m="1" x="3070"/>
        <item m="1" x="2155"/>
        <item m="1" x="1428"/>
        <item m="1" x="2813"/>
        <item m="1" x="1717"/>
        <item m="1" x="3748"/>
        <item m="1" x="1976"/>
        <item m="1" x="2166"/>
        <item m="1" x="2850"/>
        <item m="1" x="3781"/>
        <item m="1" x="2190"/>
        <item m="1" x="2528"/>
        <item m="1" x="923"/>
        <item m="1" x="2163"/>
        <item m="1" x="3096"/>
        <item m="1" x="1432"/>
        <item m="1" x="2067"/>
        <item m="1" x="1767"/>
        <item m="1" x="3608"/>
        <item m="1" x="4172"/>
        <item m="1" x="3975"/>
        <item m="1" x="1679"/>
        <item m="1" x="1010"/>
        <item m="1" x="2460"/>
        <item m="1" x="3304"/>
        <item m="1" x="4164"/>
        <item m="1" x="2092"/>
        <item m="1" x="863"/>
        <item m="1" x="1878"/>
        <item m="1" x="1217"/>
        <item m="1" x="3925"/>
        <item m="1" x="3053"/>
        <item m="1" x="1577"/>
        <item m="1" x="2734"/>
        <item m="1" x="2397"/>
        <item m="1" x="1865"/>
        <item m="1" x="3482"/>
        <item m="1" x="4075"/>
        <item m="1" x="1649"/>
        <item m="1" x="3483"/>
        <item m="1" x="3336"/>
        <item m="1" x="1400"/>
        <item m="1" x="1777"/>
        <item m="1" x="1341"/>
        <item m="1" x="1769"/>
        <item m="1" x="1292"/>
        <item m="1" x="2377"/>
        <item m="1" x="3968"/>
        <item m="1" x="2911"/>
        <item m="1" x="3020"/>
        <item m="1" x="2871"/>
        <item m="1" x="4104"/>
        <item m="1" x="3716"/>
        <item m="1" x="1573"/>
        <item m="1" x="1305"/>
        <item m="1" x="3911"/>
        <item m="1" x="1125"/>
        <item m="1" x="3437"/>
        <item m="1" x="2018"/>
        <item m="1" x="2802"/>
        <item m="1" x="1424"/>
        <item m="1" x="1599"/>
        <item m="1" x="4201"/>
        <item m="1" x="2433"/>
        <item m="1" x="3937"/>
        <item m="1" x="3613"/>
        <item m="1" x="2952"/>
        <item m="1" x="2606"/>
        <item m="1" x="3637"/>
        <item m="1" x="2792"/>
        <item m="1" x="4066"/>
        <item m="1" x="4073"/>
        <item m="1" x="1339"/>
        <item m="1" x="2419"/>
        <item m="1" x="2370"/>
        <item m="1" x="1920"/>
        <item m="1" x="3823"/>
        <item m="1" x="2447"/>
        <item m="1" x="3941"/>
        <item m="1" x="2440"/>
        <item m="1" x="4022"/>
        <item m="1" x="3700"/>
        <item m="1" x="3426"/>
        <item m="1" x="3589"/>
        <item m="1" x="3253"/>
        <item m="1" x="2514"/>
        <item m="1" x="3023"/>
        <item m="1" x="1122"/>
        <item m="1" x="2681"/>
        <item m="1" x="3971"/>
        <item m="1" x="3251"/>
        <item m="1" x="2009"/>
        <item m="1" x="3635"/>
        <item m="1" x="2152"/>
        <item m="1" x="3725"/>
        <item m="1" x="979"/>
        <item m="1" x="1817"/>
        <item m="1" x="2767"/>
        <item m="1" x="1250"/>
        <item m="1" x="1899"/>
        <item m="1" x="2451"/>
        <item m="1" x="3618"/>
        <item m="1" x="3667"/>
        <item m="1" x="2426"/>
        <item m="1" x="1507"/>
        <item m="1" x="1981"/>
        <item m="1" x="3388"/>
        <item m="1" x="3125"/>
        <item m="1" x="2043"/>
        <item m="1" x="2510"/>
        <item m="1" x="2319"/>
        <item m="1" x="3880"/>
        <item m="1" x="3256"/>
        <item m="1" x="3106"/>
        <item m="1" x="3221"/>
        <item m="1" x="772"/>
        <item m="1" x="3205"/>
        <item m="1" x="2093"/>
        <item m="1" x="3386"/>
        <item m="1" x="3596"/>
        <item m="1" x="3131"/>
        <item m="1" x="3381"/>
        <item m="1" x="4003"/>
        <item m="1" x="1394"/>
        <item m="1" x="2367"/>
        <item m="1" x="2529"/>
        <item m="1" x="2392"/>
        <item m="1" x="2755"/>
        <item m="1" x="3278"/>
        <item m="1" x="3373"/>
        <item m="1" x="3073"/>
        <item m="1" x="2693"/>
        <item m="1" x="2960"/>
        <item m="1" x="2838"/>
        <item m="1" x="1723"/>
        <item m="1" x="2554"/>
        <item m="1" x="901"/>
        <item m="1" x="2328"/>
        <item m="1" x="2669"/>
        <item m="1" x="3958"/>
        <item m="1" x="3825"/>
        <item m="1" x="970"/>
        <item m="1" x="1257"/>
        <item m="1" x="3701"/>
        <item m="1" x="1569"/>
        <item m="1" x="2156"/>
        <item m="1" x="3869"/>
        <item m="1" x="3964"/>
        <item m="1" x="1671"/>
        <item m="1" x="3799"/>
        <item m="1" x="1674"/>
        <item m="1" x="1862"/>
        <item m="1" x="3400"/>
        <item m="1" x="2454"/>
        <item m="1" x="2246"/>
        <item m="1" x="3754"/>
        <item m="1" x="1216"/>
        <item m="1" x="1997"/>
        <item m="1" x="1889"/>
        <item m="1" x="2824"/>
        <item m="1" x="3353"/>
        <item m="1" x="3969"/>
        <item m="1" x="16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50">
        <item m="1" x="3316"/>
        <item m="1" x="1064"/>
        <item m="1" x="1932"/>
        <item m="1" x="2610"/>
        <item m="1" x="3272"/>
        <item m="1" x="1012"/>
        <item m="1" x="1867"/>
        <item m="1" x="1045"/>
        <item m="1" x="2619"/>
        <item m="1" x="1091"/>
        <item m="1" x="2629"/>
        <item m="1" x="1125"/>
        <item m="1" x="2630"/>
        <item m="1" x="1158"/>
        <item m="1" x="3273"/>
        <item m="1" x="1065"/>
        <item m="1" x="2144"/>
        <item m="1" x="2361"/>
        <item m="1" x="2779"/>
        <item m="1" x="3604"/>
        <item m="1" x="1336"/>
        <item m="1" x="2263"/>
        <item m="1" x="2712"/>
        <item m="1" x="3499"/>
        <item m="1" x="3447"/>
        <item m="1" x="2196"/>
        <item m="1" x="3518"/>
        <item m="1" x="2282"/>
        <item m="1" x="3585"/>
        <item m="1" x="2342"/>
        <item m="1" x="3663"/>
        <item m="1" x="2429"/>
        <item m="1" x="1046"/>
        <item m="1" x="2145"/>
        <item m="1" x="2362"/>
        <item m="1" x="2780"/>
        <item m="1" x="3605"/>
        <item m="1" x="1337"/>
        <item m="1" x="2264"/>
        <item m="1" x="2713"/>
        <item m="1" x="3500"/>
        <item m="1" x="3448"/>
        <item m="1" x="2197"/>
        <item m="1" x="3519"/>
        <item m="1" x="2283"/>
        <item m="1" x="3586"/>
        <item m="1" x="2343"/>
        <item m="1" x="3664"/>
        <item m="1" x="2430"/>
        <item m="1" x="2620"/>
        <item m="1" x="2146"/>
        <item m="1" x="2363"/>
        <item m="1" x="2781"/>
        <item m="1" x="3606"/>
        <item m="1" x="1338"/>
        <item m="1" x="2265"/>
        <item m="1" x="2714"/>
        <item m="1" x="3501"/>
        <item m="1" x="3449"/>
        <item m="1" x="2198"/>
        <item m="1" x="3520"/>
        <item m="1" x="2284"/>
        <item m="1" x="3587"/>
        <item m="1" x="2344"/>
        <item m="1" x="3665"/>
        <item m="1" x="2431"/>
        <item m="1" x="3315"/>
        <item m="1" x="2147"/>
        <item m="1" x="2364"/>
        <item m="1" x="2782"/>
        <item m="1" x="3607"/>
        <item m="1" x="1339"/>
        <item m="1" x="2266"/>
        <item m="1" x="2715"/>
        <item m="1" x="3502"/>
        <item m="1" x="3450"/>
        <item m="1" x="2199"/>
        <item m="1" x="3521"/>
        <item m="1" x="2285"/>
        <item m="1" x="3588"/>
        <item m="1" x="2345"/>
        <item m="1" x="3666"/>
        <item m="1" x="2432"/>
        <item m="1" x="1515"/>
        <item m="1" x="1595"/>
        <item m="1" x="1691"/>
        <item m="1" x="1771"/>
        <item m="1" x="1843"/>
        <item m="1" x="1892"/>
        <item m="1" x="1949"/>
        <item m="1" x="1990"/>
        <item m="1" x="2039"/>
        <item m="1" x="1531"/>
        <item m="1" x="1611"/>
        <item m="1" x="1707"/>
        <item m="1" x="1779"/>
        <item m="1" x="1851"/>
        <item m="1" x="1916"/>
        <item m="1" x="1973"/>
        <item m="1" x="2014"/>
        <item m="1" x="2055"/>
        <item m="1" x="1619"/>
        <item m="1" x="1539"/>
        <item m="1" x="1620"/>
        <item m="1" x="1715"/>
        <item m="1" x="1787"/>
        <item m="1" x="1859"/>
        <item m="1" x="1924"/>
        <item m="1" x="1981"/>
        <item m="1" x="1547"/>
        <item m="1" x="1635"/>
        <item m="1" x="1723"/>
        <item m="1" x="1795"/>
        <item m="1" x="1231"/>
        <item m="1" x="2030"/>
        <item m="1" x="2472"/>
        <item m="1" x="2521"/>
        <item m="1" x="2488"/>
        <item m="1" x="2529"/>
        <item m="1" x="2569"/>
        <item m="1" x="2496"/>
        <item m="1" x="2537"/>
        <item m="1" x="2577"/>
        <item m="1" x="2504"/>
        <item m="1" x="2545"/>
        <item m="1" x="2920"/>
        <item m="1" x="3008"/>
        <item m="1" x="3104"/>
        <item m="1" x="3168"/>
        <item m="1" x="2936"/>
        <item m="1" x="2952"/>
        <item m="1" x="3032"/>
        <item m="1" x="3128"/>
        <item m="1" x="2960"/>
        <item m="1" x="3040"/>
        <item m="1" x="3714"/>
        <item m="1" x="3794"/>
        <item m="1" x="770"/>
        <item m="1" x="851"/>
        <item m="1" x="923"/>
        <item m="1" x="971"/>
        <item m="1" x="1013"/>
        <item m="1" x="1067"/>
        <item m="1" x="1109"/>
        <item m="1" x="3802"/>
        <item m="1" x="778"/>
        <item m="1" x="867"/>
        <item m="1" x="931"/>
        <item m="1" x="987"/>
        <item m="1" x="1037"/>
        <item m="1" x="1083"/>
        <item m="1" x="1117"/>
        <item m="1" x="1150"/>
        <item m="1" x="1175"/>
        <item m="1" x="875"/>
        <item m="1" x="939"/>
        <item m="1" x="995"/>
        <item m="1" x="1047"/>
        <item m="1" x="1092"/>
        <item m="1" x="1142"/>
        <item m="1" x="1167"/>
        <item m="1" x="1183"/>
        <item m="1" x="1199"/>
        <item m="1" x="1240"/>
        <item m="1" x="1003"/>
        <item m="1" x="1055"/>
        <item m="1" x="1100"/>
        <item m="1" x="3722"/>
        <item m="1" x="3803"/>
        <item m="1" x="779"/>
        <item m="1" x="3730"/>
        <item m="1" x="3818"/>
        <item m="1" x="794"/>
        <item m="1" x="3738"/>
        <item m="1" x="3826"/>
        <item m="1" x="802"/>
        <item m="1" x="883"/>
        <item m="1" x="3746"/>
        <item m="1" x="3834"/>
        <item m="1" x="810"/>
        <item m="1" x="891"/>
        <item m="1" x="947"/>
        <item m="1" x="3754"/>
        <item m="1" x="3842"/>
        <item m="1" x="818"/>
        <item m="1" x="899"/>
        <item m="1" x="955"/>
        <item m="1" x="3398"/>
        <item m="1" x="3482"/>
        <item m="1" x="3647"/>
        <item m="1" x="3786"/>
        <item m="1" x="859"/>
        <item m="1" x="1443"/>
        <item m="1" x="1507"/>
        <item m="1" x="1587"/>
        <item m="1" x="1683"/>
        <item m="1" x="1747"/>
        <item m="1" x="1811"/>
        <item m="1" x="1868"/>
        <item m="1" x="1933"/>
        <item m="1" x="1451"/>
        <item m="1" x="1516"/>
        <item m="1" x="1596"/>
        <item m="1" x="1692"/>
        <item m="1" x="2396"/>
        <item m="1" x="2464"/>
        <item m="1" x="2404"/>
        <item m="1" x="2473"/>
        <item m="1" x="2831"/>
        <item m="1" x="2912"/>
        <item m="1" x="3000"/>
        <item m="1" x="3072"/>
        <item m="1" x="3144"/>
        <item m="1" x="3192"/>
        <item m="1" x="3240"/>
        <item m="1" x="3275"/>
        <item m="1" x="3317"/>
        <item m="1" x="2839"/>
        <item m="1" x="2921"/>
        <item m="1" x="3009"/>
        <item m="1" x="3105"/>
        <item m="1" x="3169"/>
        <item m="1" x="3224"/>
        <item m="1" x="3256"/>
        <item m="1" x="2847"/>
        <item m="1" x="2937"/>
        <item m="1" x="3024"/>
        <item m="1" x="3120"/>
        <item m="1" x="3184"/>
        <item m="1" x="2664"/>
        <item m="1" x="2763"/>
        <item m="1" x="2896"/>
        <item m="1" x="3088"/>
        <item m="1" x="3422"/>
        <item m="1" x="3561"/>
        <item m="1" x="3706"/>
        <item m="1" x="1215"/>
        <item m="1" x="1320"/>
        <item m="1" x="1280"/>
        <item m="1" x="1395"/>
        <item m="1" x="1499"/>
        <item m="1" x="2171"/>
        <item m="1" x="2318"/>
        <item m="1" x="2656"/>
        <item m="1" x="2755"/>
        <item m="1" x="2888"/>
        <item m="1" x="3080"/>
        <item m="1" x="2688"/>
        <item m="1" x="2815"/>
        <item m="1" x="2984"/>
        <item m="1" x="3160"/>
        <item m="1" x="3264"/>
        <item m="1" x="3333"/>
        <item m="1" x="3474"/>
        <item m="1" x="3639"/>
        <item m="1" x="3778"/>
        <item m="1" x="843"/>
        <item m="1" x="1264"/>
        <item m="1" x="1379"/>
        <item m="1" x="1483"/>
        <item m="1" x="1667"/>
        <item m="1" x="1827"/>
        <item m="1" x="1304"/>
        <item m="1" x="1419"/>
        <item m="1" x="1571"/>
        <item m="1" x="1755"/>
        <item m="1" x="1900"/>
        <item m="1" x="2088"/>
        <item m="1" x="2247"/>
        <item m="1" x="2215"/>
        <item m="1" x="2680"/>
        <item m="1" x="2807"/>
        <item m="1" x="2976"/>
        <item m="1" x="3152"/>
        <item m="1" x="3466"/>
        <item m="1" x="3631"/>
        <item m="1" x="3770"/>
        <item m="1" x="835"/>
        <item m="1" x="979"/>
        <item m="1" x="1256"/>
        <item m="1" x="1363"/>
        <item m="1" x="1467"/>
        <item m="1" x="1651"/>
        <item m="1" x="1957"/>
        <item m="1" x="2163"/>
        <item m="1" x="2302"/>
        <item m="1" x="2448"/>
        <item m="1" x="2553"/>
        <item m="1" x="2593"/>
        <item m="1" x="2611"/>
        <item m="1" x="2648"/>
        <item m="1" x="2731"/>
        <item m="1" x="2864"/>
        <item m="1" x="3048"/>
        <item m="1" x="3200"/>
        <item m="1" x="3283"/>
        <item m="1" x="3414"/>
        <item m="1" x="3537"/>
        <item m="1" x="3682"/>
        <item m="1" x="746"/>
        <item m="1" x="2747"/>
        <item m="1" x="2880"/>
        <item m="1" x="3064"/>
        <item m="1" x="3216"/>
        <item m="1" x="3299"/>
        <item m="1" x="3349"/>
        <item m="1" x="3382"/>
        <item m="1" x="3439"/>
        <item m="1" x="3577"/>
        <item m="1" x="2665"/>
        <item m="1" x="2764"/>
        <item m="1" x="2897"/>
        <item m="1" x="3089"/>
        <item m="1" x="3232"/>
        <item m="1" x="3307"/>
        <item m="1" x="3357"/>
        <item m="1" x="3390"/>
        <item m="1" x="3553"/>
        <item m="1" x="3698"/>
        <item m="1" x="762"/>
        <item m="1" x="915"/>
        <item m="1" x="1029"/>
        <item m="1" x="1134"/>
        <item m="1" x="1296"/>
        <item m="1" x="1411"/>
        <item m="1" x="1563"/>
        <item m="1" x="1739"/>
        <item m="1" x="1884"/>
        <item m="1" x="2006"/>
        <item m="1" x="2080"/>
        <item m="1" x="2128"/>
        <item m="1" x="2239"/>
        <item m="1" x="1216"/>
        <item m="1" x="1364"/>
        <item m="1" x="1468"/>
        <item m="1" x="1652"/>
        <item m="1" x="1819"/>
        <item m="1" x="1958"/>
        <item m="1" x="2063"/>
        <item m="1" x="2112"/>
        <item m="1" x="2188"/>
        <item m="1" x="2334"/>
        <item m="1" x="1281"/>
        <item m="1" x="2303"/>
        <item m="1" x="2449"/>
        <item m="1" x="2554"/>
        <item m="1" x="2732"/>
        <item m="1" x="2865"/>
        <item m="1" x="3049"/>
        <item m="1" x="3201"/>
        <item m="1" x="3284"/>
        <item m="1" x="3341"/>
        <item m="1" x="3374"/>
        <item m="1" x="3431"/>
        <item m="1" x="3569"/>
        <item m="1" x="3538"/>
        <item m="1" x="3683"/>
        <item m="1" x="747"/>
        <item m="1" x="907"/>
        <item m="1" x="1021"/>
        <item m="1" x="1126"/>
        <item m="1" x="1191"/>
        <item m="1" x="1248"/>
        <item m="1" x="2798"/>
        <item m="1" x="2968"/>
        <item m="1" x="3136"/>
        <item m="1" x="3248"/>
        <item m="1" x="3325"/>
        <item m="1" x="3365"/>
        <item m="1" x="3406"/>
        <item m="1" x="3490"/>
        <item m="1" x="3655"/>
        <item m="1" x="2689"/>
        <item m="1" x="2816"/>
        <item m="1" x="2985"/>
        <item m="1" x="3623"/>
        <item m="1" x="3762"/>
        <item m="1" x="827"/>
        <item m="1" x="963"/>
        <item m="1" x="1075"/>
        <item m="1" x="1159"/>
        <item m="1" x="1207"/>
        <item m="1" x="1355"/>
        <item m="1" x="1459"/>
        <item m="1" x="1643"/>
        <item m="1" x="1803"/>
        <item m="1" x="1941"/>
        <item m="1" x="2047"/>
        <item m="1" x="2104"/>
        <item m="1" x="2180"/>
        <item m="1" x="2326"/>
        <item m="1" x="1265"/>
        <item m="1" x="1380"/>
        <item m="1" x="1484"/>
        <item m="1" x="1668"/>
        <item m="1" x="1828"/>
        <item m="1" x="1403"/>
        <item m="1" x="1555"/>
        <item m="1" x="1731"/>
        <item m="1" x="1876"/>
        <item m="1" x="1998"/>
        <item m="1" x="2072"/>
        <item m="1" x="2120"/>
        <item m="1" x="2231"/>
        <item m="1" x="2412"/>
        <item m="1" x="1305"/>
        <item m="1" x="1420"/>
        <item m="1" x="1572"/>
        <item m="1" x="1756"/>
        <item m="1" x="1901"/>
        <item m="1" x="2022"/>
        <item m="1" x="2089"/>
        <item m="1" x="2136"/>
        <item m="1" x="2248"/>
        <item m="1" x="2420"/>
        <item m="1" x="1328"/>
        <item m="1" x="1435"/>
        <item m="1" x="2380"/>
        <item m="1" x="2512"/>
        <item m="1" x="2585"/>
        <item m="1" x="2601"/>
        <item m="1" x="2621"/>
        <item m="1" x="2631"/>
        <item m="1" x="2640"/>
        <item m="1" x="2704"/>
        <item m="1" x="2856"/>
        <item m="1" x="2216"/>
        <item m="1" x="2388"/>
        <item m="1" x="2038"/>
        <item m="1" x="2148"/>
        <item m="1" x="2365"/>
        <item m="1" x="2783"/>
        <item m="1" x="3608"/>
        <item m="1" x="1340"/>
        <item m="1" x="2267"/>
        <item m="1" x="2716"/>
        <item m="1" x="3503"/>
        <item m="1" x="3451"/>
        <item m="1" x="2200"/>
        <item m="1" x="3522"/>
        <item m="1" x="2286"/>
        <item m="1" x="3589"/>
        <item m="1" x="2346"/>
        <item m="1" x="3667"/>
        <item m="1" x="2433"/>
        <item m="1" x="2520"/>
        <item m="1" x="1517"/>
        <item m="1" x="1597"/>
        <item m="1" x="1693"/>
        <item m="1" x="1772"/>
        <item m="1" x="1844"/>
        <item m="1" x="1893"/>
        <item m="1" x="1950"/>
        <item m="1" x="1991"/>
        <item m="1" x="2040"/>
        <item m="1" x="1532"/>
        <item m="1" x="1612"/>
        <item m="1" x="1708"/>
        <item m="1" x="1780"/>
        <item m="1" x="1852"/>
        <item m="1" x="1917"/>
        <item m="1" x="1974"/>
        <item m="1" x="2015"/>
        <item m="1" x="2056"/>
        <item m="1" x="1621"/>
        <item m="1" x="1540"/>
        <item m="1" x="1622"/>
        <item m="1" x="1716"/>
        <item m="1" x="1788"/>
        <item m="1" x="1860"/>
        <item m="1" x="1925"/>
        <item m="1" x="1982"/>
        <item m="1" x="1548"/>
        <item m="1" x="1636"/>
        <item m="1" x="1724"/>
        <item m="1" x="1796"/>
        <item m="1" x="1232"/>
        <item m="1" x="2031"/>
        <item m="1" x="2474"/>
        <item m="1" x="2522"/>
        <item m="1" x="2489"/>
        <item m="1" x="2530"/>
        <item m="1" x="2570"/>
        <item m="1" x="2497"/>
        <item m="1" x="2538"/>
        <item m="1" x="2578"/>
        <item m="1" x="2505"/>
        <item m="1" x="2546"/>
        <item m="1" x="2922"/>
        <item m="1" x="3010"/>
        <item m="1" x="3106"/>
        <item m="1" x="3170"/>
        <item m="1" x="2938"/>
        <item m="1" x="2953"/>
        <item m="1" x="3033"/>
        <item m="1" x="3129"/>
        <item m="1" x="2961"/>
        <item m="1" x="3041"/>
        <item m="1" x="3715"/>
        <item m="1" x="3795"/>
        <item m="1" x="771"/>
        <item m="1" x="852"/>
        <item m="1" x="924"/>
        <item m="1" x="972"/>
        <item m="1" x="1014"/>
        <item m="1" x="1068"/>
        <item m="1" x="1110"/>
        <item m="1" x="3804"/>
        <item m="1" x="780"/>
        <item m="1" x="868"/>
        <item m="1" x="932"/>
        <item m="1" x="988"/>
        <item m="1" x="1038"/>
        <item m="1" x="1084"/>
        <item m="1" x="1118"/>
        <item m="1" x="1151"/>
        <item m="1" x="1176"/>
        <item m="1" x="876"/>
        <item m="1" x="940"/>
        <item m="1" x="996"/>
        <item m="1" x="1048"/>
        <item m="1" x="1093"/>
        <item m="1" x="1143"/>
        <item m="1" x="1168"/>
        <item m="1" x="1184"/>
        <item m="1" x="1200"/>
        <item m="1" x="1241"/>
        <item m="1" x="1004"/>
        <item m="1" x="1056"/>
        <item m="1" x="1101"/>
        <item m="1" x="3723"/>
        <item m="1" x="3805"/>
        <item m="1" x="781"/>
        <item m="1" x="3731"/>
        <item m="1" x="3819"/>
        <item m="1" x="795"/>
        <item m="1" x="3739"/>
        <item m="1" x="3827"/>
        <item m="1" x="803"/>
        <item m="1" x="884"/>
        <item m="1" x="3747"/>
        <item m="1" x="3835"/>
        <item m="1" x="811"/>
        <item m="1" x="892"/>
        <item m="1" x="948"/>
        <item m="1" x="3755"/>
        <item m="1" x="3843"/>
        <item m="1" x="819"/>
        <item m="1" x="900"/>
        <item m="1" x="956"/>
        <item m="1" x="3399"/>
        <item m="1" x="3483"/>
        <item m="1" x="3648"/>
        <item m="1" x="3787"/>
        <item m="1" x="860"/>
        <item m="1" x="1444"/>
        <item m="1" x="1508"/>
        <item m="1" x="1588"/>
        <item m="1" x="1684"/>
        <item m="1" x="1748"/>
        <item m="1" x="1812"/>
        <item m="1" x="1869"/>
        <item m="1" x="1934"/>
        <item m="1" x="1452"/>
        <item m="1" x="1518"/>
        <item m="1" x="1598"/>
        <item m="1" x="1694"/>
        <item m="1" x="2397"/>
        <item m="1" x="2465"/>
        <item m="1" x="2405"/>
        <item m="1" x="2475"/>
        <item m="1" x="2832"/>
        <item m="1" x="2913"/>
        <item m="1" x="3001"/>
        <item m="1" x="3073"/>
        <item m="1" x="3145"/>
        <item m="1" x="3193"/>
        <item m="1" x="3241"/>
        <item m="1" x="3276"/>
        <item m="1" x="3318"/>
        <item m="1" x="2840"/>
        <item m="1" x="2923"/>
        <item m="1" x="3011"/>
        <item m="1" x="3107"/>
        <item m="1" x="3171"/>
        <item m="1" x="3225"/>
        <item m="1" x="3257"/>
        <item m="1" x="2848"/>
        <item m="1" x="2939"/>
        <item m="1" x="3025"/>
        <item m="1" x="3121"/>
        <item m="1" x="3185"/>
        <item m="1" x="2666"/>
        <item m="1" x="2765"/>
        <item m="1" x="2898"/>
        <item m="1" x="3090"/>
        <item m="1" x="3423"/>
        <item m="1" x="3562"/>
        <item m="1" x="3707"/>
        <item m="1" x="1217"/>
        <item m="1" x="1321"/>
        <item m="1" x="1282"/>
        <item m="1" x="1396"/>
        <item m="1" x="1500"/>
        <item m="1" x="2172"/>
        <item m="1" x="2319"/>
        <item m="1" x="2657"/>
        <item m="1" x="2756"/>
        <item m="1" x="2889"/>
        <item m="1" x="3081"/>
        <item m="1" x="2690"/>
        <item m="1" x="2817"/>
        <item m="1" x="2986"/>
        <item m="1" x="3161"/>
        <item m="1" x="3265"/>
        <item m="1" x="3334"/>
        <item m="1" x="3475"/>
        <item m="1" x="3640"/>
        <item m="1" x="3779"/>
        <item m="1" x="844"/>
        <item m="1" x="1266"/>
        <item m="1" x="1381"/>
        <item m="1" x="1485"/>
        <item m="1" x="1669"/>
        <item m="1" x="1829"/>
        <item m="1" x="1306"/>
        <item m="1" x="1421"/>
        <item m="1" x="1573"/>
        <item m="1" x="1757"/>
        <item m="1" x="1902"/>
        <item m="1" x="2090"/>
        <item m="1" x="2249"/>
        <item m="1" x="2217"/>
        <item m="1" x="2681"/>
        <item m="1" x="2808"/>
        <item m="1" x="2977"/>
        <item m="1" x="3153"/>
        <item m="1" x="3467"/>
        <item m="1" x="3632"/>
        <item m="1" x="3771"/>
        <item m="1" x="836"/>
        <item m="1" x="980"/>
        <item m="1" x="1257"/>
        <item m="1" x="1365"/>
        <item m="1" x="1469"/>
        <item m="1" x="1653"/>
        <item m="1" x="1959"/>
        <item m="1" x="2164"/>
        <item m="1" x="2304"/>
        <item m="1" x="2450"/>
        <item m="1" x="2555"/>
        <item m="1" x="2594"/>
        <item m="1" x="2612"/>
        <item m="1" x="2649"/>
        <item m="1" x="2733"/>
        <item m="1" x="2866"/>
        <item m="1" x="3050"/>
        <item m="1" x="3202"/>
        <item m="1" x="3285"/>
        <item m="1" x="3415"/>
        <item m="1" x="3539"/>
        <item m="1" x="3684"/>
        <item m="1" x="748"/>
        <item m="1" x="2748"/>
        <item m="1" x="2881"/>
        <item m="1" x="3065"/>
        <item m="1" x="3217"/>
        <item m="1" x="3300"/>
        <item m="1" x="3350"/>
        <item m="1" x="3383"/>
        <item m="1" x="3440"/>
        <item m="1" x="3578"/>
        <item m="1" x="2667"/>
        <item m="1" x="2766"/>
        <item m="1" x="2899"/>
        <item m="1" x="3091"/>
        <item m="1" x="3233"/>
        <item m="1" x="3308"/>
        <item m="1" x="3358"/>
        <item m="1" x="3391"/>
        <item m="1" x="3554"/>
        <item m="1" x="3699"/>
        <item m="1" x="763"/>
        <item m="1" x="916"/>
        <item m="1" x="1030"/>
        <item m="1" x="1135"/>
        <item m="1" x="1297"/>
        <item m="1" x="1412"/>
        <item m="1" x="1564"/>
        <item m="1" x="1740"/>
        <item m="1" x="1885"/>
        <item m="1" x="2007"/>
        <item m="1" x="2081"/>
        <item m="1" x="2129"/>
        <item m="1" x="2240"/>
        <item m="1" x="1218"/>
        <item m="1" x="1366"/>
        <item m="1" x="1470"/>
        <item m="1" x="1654"/>
        <item m="1" x="1820"/>
        <item m="1" x="1960"/>
        <item m="1" x="2064"/>
        <item m="1" x="2113"/>
        <item m="1" x="2189"/>
        <item m="1" x="2335"/>
        <item m="1" x="1283"/>
        <item m="1" x="2305"/>
        <item m="1" x="2451"/>
        <item m="1" x="2556"/>
        <item m="1" x="2734"/>
        <item m="1" x="2867"/>
        <item m="1" x="3051"/>
        <item m="1" x="3203"/>
        <item m="1" x="3286"/>
        <item m="1" x="3342"/>
        <item m="1" x="3375"/>
        <item m="1" x="3432"/>
        <item m="1" x="3570"/>
        <item m="1" x="3540"/>
        <item m="1" x="3685"/>
        <item m="1" x="749"/>
        <item m="1" x="908"/>
        <item m="1" x="1022"/>
        <item m="1" x="1127"/>
        <item m="1" x="1192"/>
        <item m="1" x="1249"/>
        <item m="1" x="2799"/>
        <item m="1" x="2969"/>
        <item m="1" x="3137"/>
        <item m="1" x="3249"/>
        <item m="1" x="3326"/>
        <item m="1" x="3366"/>
        <item m="1" x="3407"/>
        <item m="1" x="3491"/>
        <item m="1" x="3656"/>
        <item m="1" x="2691"/>
        <item m="1" x="2818"/>
        <item m="1" x="2987"/>
        <item m="1" x="3624"/>
        <item m="1" x="3763"/>
        <item m="1" x="828"/>
        <item m="1" x="964"/>
        <item m="1" x="1076"/>
        <item m="1" x="1160"/>
        <item m="1" x="1208"/>
        <item m="1" x="1356"/>
        <item m="1" x="1460"/>
        <item m="1" x="1644"/>
        <item m="1" x="1804"/>
        <item m="1" x="1942"/>
        <item m="1" x="2048"/>
        <item m="1" x="2105"/>
        <item m="1" x="2181"/>
        <item m="1" x="2327"/>
        <item m="1" x="1267"/>
        <item m="1" x="1382"/>
        <item m="1" x="1486"/>
        <item m="1" x="1670"/>
        <item m="1" x="1830"/>
        <item m="1" x="1404"/>
        <item m="1" x="1556"/>
        <item m="1" x="1732"/>
        <item m="1" x="1877"/>
        <item m="1" x="1999"/>
        <item m="1" x="2073"/>
        <item m="1" x="2121"/>
        <item m="1" x="2232"/>
        <item m="1" x="2413"/>
        <item m="1" x="1307"/>
        <item m="1" x="1422"/>
        <item m="1" x="1574"/>
        <item m="1" x="1758"/>
        <item m="1" x="1903"/>
        <item m="1" x="2023"/>
        <item m="1" x="2091"/>
        <item m="1" x="2137"/>
        <item m="1" x="2250"/>
        <item m="1" x="2421"/>
        <item m="1" x="1329"/>
        <item m="1" x="1436"/>
        <item m="1" x="2381"/>
        <item m="1" x="2513"/>
        <item m="1" x="2586"/>
        <item m="1" x="2602"/>
        <item m="1" x="2622"/>
        <item m="1" x="2632"/>
        <item m="1" x="2641"/>
        <item m="1" x="2705"/>
        <item m="1" x="2857"/>
        <item m="1" x="2218"/>
        <item m="1" x="2389"/>
        <item m="1" x="3373"/>
        <item m="1" x="2149"/>
        <item m="1" x="2366"/>
        <item m="1" x="2784"/>
        <item m="1" x="3609"/>
        <item m="1" x="1341"/>
        <item m="1" x="2268"/>
        <item m="1" x="2717"/>
        <item m="1" x="3504"/>
        <item m="1" x="3452"/>
        <item m="1" x="2201"/>
        <item m="1" x="3523"/>
        <item m="1" x="2287"/>
        <item m="1" x="3590"/>
        <item m="1" x="2347"/>
        <item m="1" x="3668"/>
        <item m="1" x="2434"/>
        <item m="1" x="826"/>
        <item m="1" x="1519"/>
        <item m="1" x="1599"/>
        <item m="1" x="1695"/>
        <item m="1" x="1773"/>
        <item m="1" x="1845"/>
        <item m="1" x="1894"/>
        <item m="1" x="1951"/>
        <item m="1" x="1992"/>
        <item m="1" x="2041"/>
        <item m="1" x="1533"/>
        <item m="1" x="1613"/>
        <item m="1" x="1709"/>
        <item m="1" x="1781"/>
        <item m="1" x="1853"/>
        <item m="1" x="1918"/>
        <item m="1" x="1975"/>
        <item m="1" x="2016"/>
        <item m="1" x="2057"/>
        <item m="1" x="1623"/>
        <item m="1" x="1541"/>
        <item m="1" x="1624"/>
        <item m="1" x="1717"/>
        <item m="1" x="1789"/>
        <item m="1" x="1861"/>
        <item m="1" x="1926"/>
        <item m="1" x="1983"/>
        <item m="1" x="1549"/>
        <item m="1" x="1637"/>
        <item m="1" x="1725"/>
        <item m="1" x="1797"/>
        <item m="1" x="1233"/>
        <item m="1" x="2032"/>
        <item m="1" x="2476"/>
        <item m="1" x="2523"/>
        <item m="1" x="2490"/>
        <item m="1" x="2531"/>
        <item m="1" x="2571"/>
        <item m="1" x="2498"/>
        <item m="1" x="2539"/>
        <item m="1" x="2579"/>
        <item m="1" x="2506"/>
        <item m="1" x="2547"/>
        <item m="1" x="2924"/>
        <item m="1" x="3012"/>
        <item m="1" x="3108"/>
        <item m="1" x="3172"/>
        <item m="1" x="2940"/>
        <item m="1" x="2954"/>
        <item m="1" x="3034"/>
        <item m="1" x="3130"/>
        <item m="1" x="2962"/>
        <item m="1" x="3042"/>
        <item m="1" x="3716"/>
        <item m="1" x="3796"/>
        <item m="1" x="772"/>
        <item m="1" x="853"/>
        <item m="1" x="925"/>
        <item m="1" x="973"/>
        <item m="1" x="1015"/>
        <item m="1" x="1069"/>
        <item m="1" x="1111"/>
        <item m="1" x="3806"/>
        <item m="1" x="782"/>
        <item m="1" x="869"/>
        <item m="1" x="933"/>
        <item m="1" x="989"/>
        <item m="1" x="1039"/>
        <item m="1" x="1085"/>
        <item m="1" x="1119"/>
        <item m="1" x="1152"/>
        <item m="1" x="1177"/>
        <item m="1" x="877"/>
        <item m="1" x="941"/>
        <item m="1" x="997"/>
        <item m="1" x="1049"/>
        <item m="1" x="1094"/>
        <item m="1" x="1144"/>
        <item m="1" x="1169"/>
        <item m="1" x="1185"/>
        <item m="1" x="1201"/>
        <item m="1" x="1242"/>
        <item m="1" x="1005"/>
        <item m="1" x="1057"/>
        <item m="1" x="1102"/>
        <item m="1" x="3724"/>
        <item m="1" x="3807"/>
        <item m="1" x="783"/>
        <item m="1" x="3732"/>
        <item m="1" x="3820"/>
        <item m="1" x="796"/>
        <item m="1" x="3740"/>
        <item m="1" x="3828"/>
        <item m="1" x="804"/>
        <item m="1" x="885"/>
        <item m="1" x="3748"/>
        <item m="1" x="3836"/>
        <item m="1" x="812"/>
        <item m="1" x="893"/>
        <item m="1" x="949"/>
        <item m="1" x="3756"/>
        <item m="1" x="3844"/>
        <item m="1" x="820"/>
        <item m="1" x="901"/>
        <item m="1" x="957"/>
        <item m="1" x="3400"/>
        <item m="1" x="3484"/>
        <item m="1" x="3649"/>
        <item m="1" x="3788"/>
        <item m="1" x="861"/>
        <item m="1" x="1445"/>
        <item m="1" x="1509"/>
        <item m="1" x="1589"/>
        <item m="1" x="1685"/>
        <item m="1" x="1749"/>
        <item m="1" x="1813"/>
        <item m="1" x="1870"/>
        <item m="1" x="1935"/>
        <item m="1" x="1453"/>
        <item m="1" x="1520"/>
        <item m="1" x="1600"/>
        <item m="1" x="1696"/>
        <item m="1" x="2398"/>
        <item m="1" x="2466"/>
        <item m="1" x="2406"/>
        <item m="1" x="2477"/>
        <item m="1" x="2833"/>
        <item m="1" x="2914"/>
        <item m="1" x="3002"/>
        <item m="1" x="3074"/>
        <item m="1" x="3146"/>
        <item m="1" x="3194"/>
        <item m="1" x="3242"/>
        <item m="1" x="3277"/>
        <item m="1" x="3319"/>
        <item m="1" x="2841"/>
        <item m="1" x="2925"/>
        <item m="1" x="3013"/>
        <item m="1" x="3109"/>
        <item m="1" x="3173"/>
        <item m="1" x="3226"/>
        <item m="1" x="3258"/>
        <item m="1" x="2849"/>
        <item m="1" x="2941"/>
        <item m="1" x="3026"/>
        <item m="1" x="3122"/>
        <item m="1" x="3186"/>
        <item m="1" x="2668"/>
        <item m="1" x="2767"/>
        <item m="1" x="2900"/>
        <item m="1" x="3092"/>
        <item m="1" x="3424"/>
        <item m="1" x="3563"/>
        <item m="1" x="3708"/>
        <item m="1" x="1219"/>
        <item m="1" x="1322"/>
        <item m="1" x="1284"/>
        <item m="1" x="1397"/>
        <item m="1" x="1501"/>
        <item m="1" x="2173"/>
        <item m="1" x="2320"/>
        <item m="1" x="2658"/>
        <item m="1" x="2757"/>
        <item m="1" x="2890"/>
        <item m="1" x="3082"/>
        <item m="1" x="2692"/>
        <item m="1" x="2819"/>
        <item m="1" x="2988"/>
        <item m="1" x="3162"/>
        <item m="1" x="3266"/>
        <item m="1" x="3335"/>
        <item m="1" x="3476"/>
        <item m="1" x="3641"/>
        <item m="1" x="3780"/>
        <item m="1" x="845"/>
        <item m="1" x="1268"/>
        <item m="1" x="1383"/>
        <item m="1" x="1487"/>
        <item m="1" x="1671"/>
        <item m="1" x="1831"/>
        <item m="1" x="1308"/>
        <item m="1" x="1423"/>
        <item m="1" x="1575"/>
        <item m="1" x="1759"/>
        <item m="1" x="1904"/>
        <item m="1" x="2092"/>
        <item m="1" x="2251"/>
        <item m="1" x="2219"/>
        <item m="1" x="2682"/>
        <item m="1" x="2809"/>
        <item m="1" x="2978"/>
        <item m="1" x="3154"/>
        <item m="1" x="3468"/>
        <item m="1" x="3633"/>
        <item m="1" x="3772"/>
        <item m="1" x="837"/>
        <item m="1" x="981"/>
        <item m="1" x="1258"/>
        <item m="1" x="1367"/>
        <item m="1" x="1471"/>
        <item m="1" x="1655"/>
        <item m="1" x="1961"/>
        <item m="1" x="2165"/>
        <item m="1" x="2306"/>
        <item m="1" x="2452"/>
        <item m="1" x="2557"/>
        <item m="1" x="2595"/>
        <item m="1" x="2613"/>
        <item m="1" x="2650"/>
        <item m="1" x="2735"/>
        <item m="1" x="2868"/>
        <item m="1" x="3052"/>
        <item m="1" x="3204"/>
        <item m="1" x="3287"/>
        <item m="1" x="3416"/>
        <item m="1" x="3541"/>
        <item m="1" x="3686"/>
        <item m="1" x="750"/>
        <item m="1" x="2749"/>
        <item m="1" x="2882"/>
        <item m="1" x="3066"/>
        <item m="1" x="3218"/>
        <item m="1" x="3301"/>
        <item m="1" x="3351"/>
        <item m="1" x="3384"/>
        <item m="1" x="3441"/>
        <item m="1" x="3579"/>
        <item m="1" x="2669"/>
        <item m="1" x="2768"/>
        <item m="1" x="2901"/>
        <item m="1" x="3093"/>
        <item m="1" x="3234"/>
        <item m="1" x="3309"/>
        <item m="1" x="3359"/>
        <item m="1" x="3392"/>
        <item m="1" x="3555"/>
        <item m="1" x="3700"/>
        <item m="1" x="764"/>
        <item m="1" x="917"/>
        <item m="1" x="1031"/>
        <item m="1" x="1136"/>
        <item m="1" x="1298"/>
        <item m="1" x="1413"/>
        <item m="1" x="1565"/>
        <item m="1" x="1741"/>
        <item m="1" x="1886"/>
        <item m="1" x="2008"/>
        <item m="1" x="2082"/>
        <item m="1" x="2130"/>
        <item m="1" x="2241"/>
        <item m="1" x="1220"/>
        <item m="1" x="1368"/>
        <item m="1" x="1472"/>
        <item m="1" x="1656"/>
        <item m="1" x="1821"/>
        <item m="1" x="1962"/>
        <item m="1" x="2065"/>
        <item m="1" x="2114"/>
        <item m="1" x="2190"/>
        <item m="1" x="2336"/>
        <item m="1" x="1285"/>
        <item m="1" x="2307"/>
        <item m="1" x="2453"/>
        <item m="1" x="2558"/>
        <item m="1" x="2736"/>
        <item m="1" x="2869"/>
        <item m="1" x="3053"/>
        <item m="1" x="3205"/>
        <item m="1" x="3288"/>
        <item m="1" x="3343"/>
        <item m="1" x="3376"/>
        <item m="1" x="3433"/>
        <item m="1" x="3571"/>
        <item m="1" x="3542"/>
        <item m="1" x="3687"/>
        <item m="1" x="751"/>
        <item m="1" x="909"/>
        <item m="1" x="1023"/>
        <item m="1" x="1128"/>
        <item m="1" x="1193"/>
        <item m="1" x="1250"/>
        <item m="1" x="2800"/>
        <item m="1" x="2970"/>
        <item m="1" x="3138"/>
        <item m="1" x="3250"/>
        <item m="1" x="3327"/>
        <item m="1" x="3367"/>
        <item m="1" x="3408"/>
        <item m="1" x="3492"/>
        <item m="1" x="3657"/>
        <item m="1" x="2693"/>
        <item m="1" x="2820"/>
        <item m="1" x="2989"/>
        <item m="1" x="3625"/>
        <item m="1" x="3764"/>
        <item m="1" x="829"/>
        <item m="1" x="965"/>
        <item m="1" x="1077"/>
        <item m="1" x="1161"/>
        <item m="1" x="1209"/>
        <item m="1" x="1357"/>
        <item m="1" x="1461"/>
        <item m="1" x="1645"/>
        <item m="1" x="1805"/>
        <item m="1" x="1943"/>
        <item m="1" x="2049"/>
        <item m="1" x="2106"/>
        <item m="1" x="2182"/>
        <item m="1" x="2328"/>
        <item m="1" x="1269"/>
        <item m="1" x="1384"/>
        <item m="1" x="1488"/>
        <item m="1" x="1672"/>
        <item m="1" x="1832"/>
        <item m="1" x="1405"/>
        <item m="1" x="1557"/>
        <item m="1" x="1733"/>
        <item m="1" x="1878"/>
        <item m="1" x="2000"/>
        <item m="1" x="2074"/>
        <item m="1" x="2122"/>
        <item m="1" x="2233"/>
        <item m="1" x="2414"/>
        <item m="1" x="1309"/>
        <item m="1" x="1424"/>
        <item m="1" x="1576"/>
        <item m="1" x="1760"/>
        <item m="1" x="1905"/>
        <item m="1" x="2024"/>
        <item m="1" x="2093"/>
        <item m="1" x="2138"/>
        <item m="1" x="2252"/>
        <item m="1" x="2422"/>
        <item m="1" x="1330"/>
        <item m="1" x="1437"/>
        <item m="1" x="2382"/>
        <item m="1" x="2514"/>
        <item m="1" x="2587"/>
        <item m="1" x="2603"/>
        <item m="1" x="2623"/>
        <item m="1" x="2633"/>
        <item m="1" x="2642"/>
        <item m="1" x="2706"/>
        <item m="1" x="2858"/>
        <item m="1" x="2220"/>
        <item m="1" x="2390"/>
        <item m="1" x="2071"/>
        <item m="1" x="2150"/>
        <item m="1" x="2367"/>
        <item m="1" x="2785"/>
        <item m="1" x="3610"/>
        <item m="1" x="1342"/>
        <item m="1" x="2269"/>
        <item m="1" x="2718"/>
        <item m="1" x="3505"/>
        <item m="1" x="3453"/>
        <item m="1" x="2202"/>
        <item m="1" x="3524"/>
        <item m="1" x="2288"/>
        <item m="1" x="3591"/>
        <item m="1" x="2348"/>
        <item m="1" x="3669"/>
        <item m="1" x="2435"/>
        <item m="1" x="1521"/>
        <item m="1" x="1601"/>
        <item m="1" x="1697"/>
        <item m="1" x="1774"/>
        <item m="1" x="1846"/>
        <item m="1" x="1895"/>
        <item m="1" x="1952"/>
        <item m="1" x="1993"/>
        <item m="1" x="2042"/>
        <item m="1" x="1534"/>
        <item m="1" x="1614"/>
        <item m="1" x="1710"/>
        <item m="1" x="1782"/>
        <item m="1" x="1854"/>
        <item m="1" x="1919"/>
        <item m="1" x="1976"/>
        <item m="1" x="2017"/>
        <item m="1" x="2058"/>
        <item m="1" x="1625"/>
        <item m="1" x="1542"/>
        <item m="1" x="1626"/>
        <item m="1" x="1718"/>
        <item m="1" x="1790"/>
        <item m="1" x="1862"/>
        <item m="1" x="1927"/>
        <item m="1" x="1984"/>
        <item m="1" x="1550"/>
        <item m="1" x="1638"/>
        <item m="1" x="1726"/>
        <item m="1" x="1798"/>
        <item m="1" x="1234"/>
        <item m="1" x="2033"/>
        <item m="1" x="2478"/>
        <item m="1" x="2524"/>
        <item m="1" x="2491"/>
        <item m="1" x="2532"/>
        <item m="1" x="2572"/>
        <item m="1" x="2499"/>
        <item m="1" x="2540"/>
        <item m="1" x="2580"/>
        <item m="1" x="2507"/>
        <item m="1" x="2548"/>
        <item m="1" x="2926"/>
        <item m="1" x="3014"/>
        <item m="1" x="3110"/>
        <item m="1" x="3174"/>
        <item m="1" x="2942"/>
        <item m="1" x="2955"/>
        <item m="1" x="3035"/>
        <item m="1" x="3131"/>
        <item m="1" x="2963"/>
        <item m="1" x="3043"/>
        <item m="1" x="3717"/>
        <item m="1" x="3797"/>
        <item m="1" x="773"/>
        <item m="1" x="854"/>
        <item m="1" x="926"/>
        <item m="1" x="974"/>
        <item m="1" x="1016"/>
        <item m="1" x="1070"/>
        <item m="1" x="1112"/>
        <item m="1" x="3808"/>
        <item m="1" x="784"/>
        <item m="1" x="870"/>
        <item m="1" x="934"/>
        <item m="1" x="990"/>
        <item m="1" x="1040"/>
        <item m="1" x="1086"/>
        <item m="1" x="1120"/>
        <item m="1" x="1153"/>
        <item m="1" x="1178"/>
        <item m="1" x="878"/>
        <item m="1" x="942"/>
        <item m="1" x="998"/>
        <item m="1" x="1050"/>
        <item m="1" x="1095"/>
        <item m="1" x="1145"/>
        <item m="1" x="1170"/>
        <item m="1" x="1186"/>
        <item m="1" x="1202"/>
        <item m="1" x="1243"/>
        <item m="1" x="1006"/>
        <item m="1" x="1058"/>
        <item m="1" x="1103"/>
        <item m="1" x="3725"/>
        <item m="1" x="3809"/>
        <item m="1" x="785"/>
        <item m="1" x="3733"/>
        <item m="1" x="3821"/>
        <item m="1" x="797"/>
        <item m="1" x="3741"/>
        <item m="1" x="3829"/>
        <item m="1" x="805"/>
        <item m="1" x="886"/>
        <item m="1" x="3749"/>
        <item m="1" x="3837"/>
        <item m="1" x="813"/>
        <item m="1" x="894"/>
        <item m="1" x="950"/>
        <item m="1" x="3757"/>
        <item m="1" x="3845"/>
        <item m="1" x="821"/>
        <item m="1" x="902"/>
        <item m="1" x="958"/>
        <item m="1" x="3401"/>
        <item m="1" x="3485"/>
        <item m="1" x="3650"/>
        <item m="1" x="3789"/>
        <item m="1" x="862"/>
        <item m="1" x="1446"/>
        <item m="1" x="1510"/>
        <item m="1" x="1590"/>
        <item m="1" x="1686"/>
        <item m="1" x="1750"/>
        <item m="1" x="1814"/>
        <item m="1" x="1871"/>
        <item m="1" x="1936"/>
        <item m="1" x="1454"/>
        <item m="1" x="1522"/>
        <item m="1" x="1602"/>
        <item m="1" x="1698"/>
        <item m="1" x="2399"/>
        <item m="1" x="2467"/>
        <item m="1" x="2407"/>
        <item m="1" x="2479"/>
        <item m="1" x="2834"/>
        <item m="1" x="2915"/>
        <item m="1" x="3003"/>
        <item m="1" x="3075"/>
        <item m="1" x="3147"/>
        <item m="1" x="3195"/>
        <item m="1" x="3243"/>
        <item m="1" x="3278"/>
        <item m="1" x="3320"/>
        <item m="1" x="2842"/>
        <item m="1" x="2927"/>
        <item m="1" x="3015"/>
        <item m="1" x="3111"/>
        <item m="1" x="3175"/>
        <item m="1" x="3227"/>
        <item m="1" x="3259"/>
        <item m="1" x="2850"/>
        <item m="1" x="2943"/>
        <item m="1" x="3027"/>
        <item m="1" x="3123"/>
        <item m="1" x="3187"/>
        <item m="1" x="2670"/>
        <item m="1" x="2769"/>
        <item m="1" x="2902"/>
        <item m="1" x="3094"/>
        <item m="1" x="3425"/>
        <item m="1" x="3564"/>
        <item m="1" x="3709"/>
        <item m="1" x="1221"/>
        <item m="1" x="1323"/>
        <item m="1" x="1286"/>
        <item m="1" x="1398"/>
        <item m="1" x="1502"/>
        <item m="1" x="2174"/>
        <item m="1" x="2321"/>
        <item m="1" x="2659"/>
        <item m="1" x="2758"/>
        <item m="1" x="2891"/>
        <item m="1" x="3083"/>
        <item m="1" x="2694"/>
        <item m="1" x="2821"/>
        <item m="1" x="2990"/>
        <item m="1" x="3163"/>
        <item m="1" x="3267"/>
        <item m="1" x="3336"/>
        <item m="1" x="3477"/>
        <item m="1" x="3642"/>
        <item m="1" x="3781"/>
        <item m="1" x="846"/>
        <item m="1" x="1270"/>
        <item m="1" x="1385"/>
        <item m="1" x="1489"/>
        <item m="1" x="1673"/>
        <item m="1" x="1833"/>
        <item m="1" x="1310"/>
        <item m="1" x="1425"/>
        <item m="1" x="1577"/>
        <item m="1" x="1761"/>
        <item m="1" x="1906"/>
        <item m="1" x="2094"/>
        <item m="1" x="2253"/>
        <item m="1" x="2221"/>
        <item m="1" x="2683"/>
        <item m="1" x="2810"/>
        <item m="1" x="2979"/>
        <item m="1" x="3155"/>
        <item m="1" x="3469"/>
        <item m="1" x="3634"/>
        <item m="1" x="3773"/>
        <item m="1" x="838"/>
        <item m="1" x="982"/>
        <item m="1" x="1259"/>
        <item m="1" x="1369"/>
        <item m="1" x="1473"/>
        <item m="1" x="1657"/>
        <item m="1" x="1963"/>
        <item m="1" x="2166"/>
        <item m="1" x="2308"/>
        <item m="1" x="2454"/>
        <item m="1" x="2559"/>
        <item m="1" x="2596"/>
        <item m="1" x="2614"/>
        <item m="1" x="2651"/>
        <item m="1" x="2737"/>
        <item m="1" x="2870"/>
        <item m="1" x="3054"/>
        <item m="1" x="3206"/>
        <item m="1" x="3289"/>
        <item m="1" x="3417"/>
        <item m="1" x="3543"/>
        <item m="1" x="3688"/>
        <item m="1" x="752"/>
        <item m="1" x="2750"/>
        <item m="1" x="2883"/>
        <item m="1" x="3067"/>
        <item m="1" x="3219"/>
        <item m="1" x="3302"/>
        <item m="1" x="3352"/>
        <item m="1" x="3385"/>
        <item m="1" x="3442"/>
        <item m="1" x="3580"/>
        <item m="1" x="2671"/>
        <item m="1" x="2770"/>
        <item m="1" x="2903"/>
        <item m="1" x="3095"/>
        <item m="1" x="3235"/>
        <item m="1" x="3310"/>
        <item m="1" x="3360"/>
        <item m="1" x="3393"/>
        <item m="1" x="3556"/>
        <item m="1" x="3701"/>
        <item m="1" x="765"/>
        <item m="1" x="918"/>
        <item m="1" x="1032"/>
        <item m="1" x="1137"/>
        <item m="1" x="1299"/>
        <item m="1" x="1414"/>
        <item m="1" x="1566"/>
        <item m="1" x="1742"/>
        <item m="1" x="1887"/>
        <item m="1" x="2009"/>
        <item m="1" x="2083"/>
        <item m="1" x="2131"/>
        <item m="1" x="2242"/>
        <item m="1" x="1222"/>
        <item m="1" x="1370"/>
        <item m="1" x="1474"/>
        <item m="1" x="1658"/>
        <item m="1" x="1822"/>
        <item m="1" x="1964"/>
        <item m="1" x="2066"/>
        <item m="1" x="2115"/>
        <item m="1" x="2191"/>
        <item m="1" x="2337"/>
        <item m="1" x="1287"/>
        <item m="1" x="2309"/>
        <item m="1" x="2455"/>
        <item m="1" x="2560"/>
        <item m="1" x="2738"/>
        <item m="1" x="2871"/>
        <item m="1" x="3055"/>
        <item m="1" x="3207"/>
        <item m="1" x="3290"/>
        <item m="1" x="3344"/>
        <item m="1" x="3377"/>
        <item m="1" x="3434"/>
        <item m="1" x="3572"/>
        <item m="1" x="3544"/>
        <item m="1" x="3689"/>
        <item m="1" x="753"/>
        <item m="1" x="910"/>
        <item m="1" x="1024"/>
        <item m="1" x="1129"/>
        <item m="1" x="1194"/>
        <item m="1" x="1251"/>
        <item m="1" x="2801"/>
        <item m="1" x="2971"/>
        <item m="1" x="3139"/>
        <item m="1" x="3251"/>
        <item m="1" x="3328"/>
        <item m="1" x="3368"/>
        <item m="1" x="3409"/>
        <item m="1" x="3493"/>
        <item m="1" x="3658"/>
        <item m="1" x="2695"/>
        <item m="1" x="2822"/>
        <item m="1" x="2991"/>
        <item m="1" x="3626"/>
        <item m="1" x="3765"/>
        <item m="1" x="830"/>
        <item m="1" x="966"/>
        <item m="1" x="1078"/>
        <item m="1" x="1162"/>
        <item m="1" x="1210"/>
        <item m="1" x="1358"/>
        <item m="1" x="1462"/>
        <item m="1" x="1646"/>
        <item m="1" x="1806"/>
        <item m="1" x="1944"/>
        <item m="1" x="2050"/>
        <item m="1" x="2107"/>
        <item m="1" x="2183"/>
        <item m="1" x="2329"/>
        <item m="1" x="1271"/>
        <item m="1" x="1386"/>
        <item m="1" x="1490"/>
        <item m="1" x="1674"/>
        <item m="1" x="1834"/>
        <item m="1" x="1406"/>
        <item m="1" x="1558"/>
        <item m="1" x="1734"/>
        <item m="1" x="1879"/>
        <item m="1" x="2001"/>
        <item m="1" x="2075"/>
        <item m="1" x="2123"/>
        <item m="1" x="2234"/>
        <item m="1" x="2415"/>
        <item m="1" x="1311"/>
        <item m="1" x="1426"/>
        <item m="1" x="1578"/>
        <item m="1" x="1762"/>
        <item m="1" x="1907"/>
        <item m="1" x="2025"/>
        <item m="1" x="2095"/>
        <item m="1" x="2139"/>
        <item m="1" x="2254"/>
        <item m="1" x="2423"/>
        <item m="1" x="1331"/>
        <item m="1" x="1438"/>
        <item m="1" x="2383"/>
        <item m="1" x="2515"/>
        <item m="1" x="2588"/>
        <item m="1" x="2604"/>
        <item m="1" x="2624"/>
        <item m="1" x="2634"/>
        <item m="1" x="2643"/>
        <item m="1" x="2707"/>
        <item m="1" x="2859"/>
        <item m="1" x="2222"/>
        <item m="1" x="2391"/>
        <item m="1" x="2639"/>
        <item m="1" x="2151"/>
        <item m="1" x="2368"/>
        <item m="1" x="2786"/>
        <item m="1" x="3611"/>
        <item m="1" x="1343"/>
        <item m="1" x="2270"/>
        <item m="1" x="2719"/>
        <item m="1" x="3506"/>
        <item m="1" x="3454"/>
        <item m="1" x="2203"/>
        <item m="1" x="3525"/>
        <item m="1" x="2289"/>
        <item m="1" x="3592"/>
        <item m="1" x="2349"/>
        <item m="1" x="3670"/>
        <item m="1" x="2436"/>
        <item m="1" x="1239"/>
        <item m="1" x="2152"/>
        <item m="1" x="2369"/>
        <item m="1" x="2787"/>
        <item m="1" x="3612"/>
        <item m="1" x="1344"/>
        <item m="1" x="2271"/>
        <item m="1" x="2720"/>
        <item m="1" x="3507"/>
        <item m="1" x="3455"/>
        <item m="1" x="2204"/>
        <item m="1" x="3526"/>
        <item m="1" x="2290"/>
        <item m="1" x="3593"/>
        <item m="1" x="2350"/>
        <item m="1" x="3671"/>
        <item m="1" x="2437"/>
        <item m="1" x="1011"/>
        <item m="1" x="2153"/>
        <item m="1" x="2370"/>
        <item m="1" x="2788"/>
        <item m="1" x="3613"/>
        <item m="1" x="1345"/>
        <item m="1" x="2272"/>
        <item m="1" x="2721"/>
        <item m="1" x="3508"/>
        <item m="1" x="3456"/>
        <item m="1" x="2205"/>
        <item m="1" x="3527"/>
        <item m="1" x="2291"/>
        <item m="1" x="3594"/>
        <item m="1" x="2351"/>
        <item m="1" x="3672"/>
        <item m="1" x="2438"/>
        <item m="1" x="3498"/>
        <item m="1" x="2154"/>
        <item m="1" x="2371"/>
        <item m="1" x="2789"/>
        <item m="1" x="3614"/>
        <item m="1" x="1346"/>
        <item m="1" x="2273"/>
        <item m="1" x="2722"/>
        <item m="1" x="3509"/>
        <item m="1" x="3457"/>
        <item m="1" x="2206"/>
        <item m="1" x="3528"/>
        <item m="1" x="2292"/>
        <item m="1" x="3595"/>
        <item m="1" x="2352"/>
        <item m="1" x="3673"/>
        <item m="1" x="2439"/>
        <item m="1" x="2179"/>
        <item m="1" x="2806"/>
        <item m="1" x="2155"/>
        <item m="1" x="2372"/>
        <item m="1" x="2790"/>
        <item m="1" x="3615"/>
        <item m="1" x="1347"/>
        <item m="1" x="2274"/>
        <item m="1" x="2723"/>
        <item m="1" x="3510"/>
        <item m="1" x="3458"/>
        <item m="1" x="2207"/>
        <item m="1" x="3529"/>
        <item m="1" x="2293"/>
        <item m="1" x="3596"/>
        <item m="1" x="2353"/>
        <item m="1" x="3674"/>
        <item m="1" x="2440"/>
        <item m="1" x="2855"/>
        <item m="1" x="2156"/>
        <item m="1" x="2373"/>
        <item m="1" x="2791"/>
        <item m="1" x="3616"/>
        <item m="1" x="1348"/>
        <item m="1" x="2275"/>
        <item m="1" x="2724"/>
        <item m="1" x="3511"/>
        <item m="1" x="3459"/>
        <item m="1" x="2208"/>
        <item m="1" x="3530"/>
        <item m="1" x="2294"/>
        <item m="1" x="3597"/>
        <item m="1" x="2354"/>
        <item m="1" x="3675"/>
        <item m="1" x="2441"/>
        <item m="1" x="1063"/>
        <item m="1" x="1066"/>
        <item m="1" x="1108"/>
        <item m="1" x="2157"/>
        <item m="1" x="2374"/>
        <item m="1" x="2792"/>
        <item m="1" x="3617"/>
        <item m="1" x="1349"/>
        <item m="1" x="2276"/>
        <item m="1" x="2725"/>
        <item m="1" x="3512"/>
        <item m="1" x="3460"/>
        <item m="1" x="2209"/>
        <item m="1" x="3531"/>
        <item m="1" x="2295"/>
        <item m="1" x="3598"/>
        <item m="1" x="2355"/>
        <item m="1" x="3676"/>
        <item m="1" x="2442"/>
        <item m="1" x="2609"/>
        <item m="1" x="2158"/>
        <item m="1" x="2375"/>
        <item m="1" x="2793"/>
        <item m="1" x="3618"/>
        <item m="1" x="1350"/>
        <item m="1" x="2277"/>
        <item m="1" x="2726"/>
        <item m="1" x="3513"/>
        <item m="1" x="3461"/>
        <item m="1" x="2210"/>
        <item m="1" x="3532"/>
        <item m="1" x="2296"/>
        <item m="1" x="3599"/>
        <item m="1" x="2356"/>
        <item m="1" x="3677"/>
        <item m="1" x="2443"/>
        <item m="1" x="2428"/>
        <item m="1" x="1523"/>
        <item m="1" x="1603"/>
        <item m="1" x="1699"/>
        <item m="1" x="1775"/>
        <item m="1" x="1847"/>
        <item m="1" x="1896"/>
        <item m="1" x="1953"/>
        <item m="1" x="1994"/>
        <item m="1" x="2043"/>
        <item m="1" x="1535"/>
        <item m="1" x="1615"/>
        <item m="1" x="1711"/>
        <item m="1" x="1783"/>
        <item m="1" x="1855"/>
        <item m="1" x="1920"/>
        <item m="1" x="1977"/>
        <item m="1" x="2018"/>
        <item m="1" x="2059"/>
        <item m="1" x="1627"/>
        <item m="1" x="1543"/>
        <item m="1" x="1628"/>
        <item m="1" x="1719"/>
        <item m="1" x="1791"/>
        <item m="1" x="1863"/>
        <item m="1" x="1928"/>
        <item m="1" x="1985"/>
        <item m="1" x="1551"/>
        <item m="1" x="1639"/>
        <item m="1" x="1727"/>
        <item m="1" x="1799"/>
        <item m="1" x="1235"/>
        <item m="1" x="2034"/>
        <item m="1" x="2480"/>
        <item m="1" x="2525"/>
        <item m="1" x="2492"/>
        <item m="1" x="2533"/>
        <item m="1" x="2573"/>
        <item m="1" x="2500"/>
        <item m="1" x="2541"/>
        <item m="1" x="2581"/>
        <item m="1" x="2508"/>
        <item m="1" x="2549"/>
        <item m="1" x="2928"/>
        <item m="1" x="3016"/>
        <item m="1" x="3112"/>
        <item m="1" x="3176"/>
        <item m="1" x="2944"/>
        <item m="1" x="2956"/>
        <item m="1" x="3036"/>
        <item m="1" x="3132"/>
        <item m="1" x="2964"/>
        <item m="1" x="3044"/>
        <item m="1" x="3718"/>
        <item m="1" x="3798"/>
        <item m="1" x="774"/>
        <item m="1" x="855"/>
        <item m="1" x="927"/>
        <item m="1" x="975"/>
        <item m="1" x="1017"/>
        <item m="1" x="1071"/>
        <item m="1" x="1113"/>
        <item m="1" x="3810"/>
        <item m="1" x="786"/>
        <item m="1" x="871"/>
        <item m="1" x="935"/>
        <item m="1" x="991"/>
        <item m="1" x="1041"/>
        <item m="1" x="1087"/>
        <item m="1" x="1121"/>
        <item m="1" x="1154"/>
        <item m="1" x="1179"/>
        <item m="1" x="879"/>
        <item m="1" x="943"/>
        <item m="1" x="999"/>
        <item m="1" x="1051"/>
        <item m="1" x="1096"/>
        <item m="1" x="1146"/>
        <item m="1" x="1171"/>
        <item m="1" x="1187"/>
        <item m="1" x="1203"/>
        <item m="1" x="1244"/>
        <item m="1" x="1007"/>
        <item m="1" x="1059"/>
        <item m="1" x="1104"/>
        <item m="1" x="3726"/>
        <item m="1" x="3811"/>
        <item m="1" x="787"/>
        <item m="1" x="3734"/>
        <item m="1" x="3822"/>
        <item m="1" x="798"/>
        <item m="1" x="3742"/>
        <item m="1" x="3830"/>
        <item m="1" x="806"/>
        <item m="1" x="887"/>
        <item m="1" x="3750"/>
        <item m="1" x="3838"/>
        <item m="1" x="814"/>
        <item m="1" x="895"/>
        <item m="1" x="951"/>
        <item m="1" x="3758"/>
        <item m="1" x="3846"/>
        <item m="1" x="822"/>
        <item m="1" x="903"/>
        <item m="1" x="959"/>
        <item m="1" x="3402"/>
        <item m="1" x="3486"/>
        <item m="1" x="3651"/>
        <item m="1" x="3790"/>
        <item m="1" x="863"/>
        <item m="1" x="1447"/>
        <item m="1" x="1511"/>
        <item m="1" x="1591"/>
        <item m="1" x="1687"/>
        <item m="1" x="1751"/>
        <item m="1" x="1815"/>
        <item m="1" x="1872"/>
        <item m="1" x="1937"/>
        <item m="1" x="1455"/>
        <item m="1" x="1524"/>
        <item m="1" x="1604"/>
        <item m="1" x="1700"/>
        <item m="1" x="2400"/>
        <item m="1" x="2468"/>
        <item m="1" x="2408"/>
        <item m="1" x="2481"/>
        <item m="1" x="2835"/>
        <item m="1" x="2916"/>
        <item m="1" x="3004"/>
        <item m="1" x="3076"/>
        <item m="1" x="3148"/>
        <item m="1" x="3196"/>
        <item m="1" x="3244"/>
        <item m="1" x="3279"/>
        <item m="1" x="3321"/>
        <item m="1" x="2843"/>
        <item m="1" x="2929"/>
        <item m="1" x="3017"/>
        <item m="1" x="3113"/>
        <item m="1" x="3177"/>
        <item m="1" x="3228"/>
        <item m="1" x="3260"/>
        <item m="1" x="2851"/>
        <item m="1" x="2945"/>
        <item m="1" x="3028"/>
        <item m="1" x="3124"/>
        <item m="1" x="3188"/>
        <item m="1" x="2672"/>
        <item m="1" x="2771"/>
        <item m="1" x="2904"/>
        <item m="1" x="3096"/>
        <item m="1" x="3426"/>
        <item m="1" x="3565"/>
        <item m="1" x="3710"/>
        <item m="1" x="1223"/>
        <item m="1" x="1324"/>
        <item m="1" x="1288"/>
        <item m="1" x="1399"/>
        <item m="1" x="1503"/>
        <item m="1" x="2175"/>
        <item m="1" x="2322"/>
        <item m="1" x="2660"/>
        <item m="1" x="2759"/>
        <item m="1" x="2892"/>
        <item m="1" x="3084"/>
        <item m="1" x="2696"/>
        <item m="1" x="2823"/>
        <item m="1" x="2992"/>
        <item m="1" x="3164"/>
        <item m="1" x="3268"/>
        <item m="1" x="3337"/>
        <item m="1" x="3478"/>
        <item m="1" x="3643"/>
        <item m="1" x="3782"/>
        <item m="1" x="847"/>
        <item m="1" x="1272"/>
        <item m="1" x="1387"/>
        <item m="1" x="1491"/>
        <item m="1" x="1675"/>
        <item m="1" x="1835"/>
        <item m="1" x="1312"/>
        <item m="1" x="1427"/>
        <item m="1" x="1579"/>
        <item m="1" x="1763"/>
        <item m="1" x="1908"/>
        <item m="1" x="2096"/>
        <item m="1" x="2255"/>
        <item m="1" x="2223"/>
        <item m="1" x="2684"/>
        <item m="1" x="2811"/>
        <item m="1" x="2980"/>
        <item m="1" x="3156"/>
        <item m="1" x="3470"/>
        <item m="1" x="3635"/>
        <item m="1" x="3774"/>
        <item m="1" x="839"/>
        <item m="1" x="983"/>
        <item m="1" x="1260"/>
        <item m="1" x="1371"/>
        <item m="1" x="1475"/>
        <item m="1" x="1659"/>
        <item m="1" x="1965"/>
        <item m="1" x="2167"/>
        <item m="1" x="2310"/>
        <item m="1" x="2456"/>
        <item m="1" x="2561"/>
        <item m="1" x="2597"/>
        <item m="1" x="2615"/>
        <item m="1" x="2652"/>
        <item m="1" x="2739"/>
        <item m="1" x="2872"/>
        <item m="1" x="3056"/>
        <item m="1" x="3208"/>
        <item m="1" x="3291"/>
        <item m="1" x="3418"/>
        <item m="1" x="3545"/>
        <item m="1" x="3690"/>
        <item m="1" x="754"/>
        <item m="1" x="2751"/>
        <item m="1" x="2884"/>
        <item m="1" x="3068"/>
        <item m="1" x="3220"/>
        <item m="1" x="3303"/>
        <item m="1" x="3353"/>
        <item m="1" x="3386"/>
        <item m="1" x="3443"/>
        <item m="1" x="3581"/>
        <item m="1" x="2673"/>
        <item m="1" x="2772"/>
        <item m="1" x="2905"/>
        <item m="1" x="3097"/>
        <item m="1" x="3236"/>
        <item m="1" x="3311"/>
        <item m="1" x="3361"/>
        <item m="1" x="3394"/>
        <item m="1" x="3557"/>
        <item m="1" x="3702"/>
        <item m="1" x="766"/>
        <item m="1" x="919"/>
        <item m="1" x="1033"/>
        <item m="1" x="1138"/>
        <item m="1" x="1300"/>
        <item m="1" x="1415"/>
        <item m="1" x="1567"/>
        <item m="1" x="1743"/>
        <item m="1" x="1888"/>
        <item m="1" x="2010"/>
        <item m="1" x="2084"/>
        <item m="1" x="2132"/>
        <item m="1" x="2243"/>
        <item m="1" x="1224"/>
        <item m="1" x="1372"/>
        <item m="1" x="1476"/>
        <item m="1" x="1660"/>
        <item m="1" x="1823"/>
        <item m="1" x="1966"/>
        <item m="1" x="2067"/>
        <item m="1" x="2116"/>
        <item m="1" x="2192"/>
        <item m="1" x="2338"/>
        <item m="1" x="1289"/>
        <item m="1" x="2311"/>
        <item m="1" x="2457"/>
        <item m="1" x="2562"/>
        <item m="1" x="2740"/>
        <item m="1" x="2873"/>
        <item m="1" x="3057"/>
        <item m="1" x="3209"/>
        <item m="1" x="3292"/>
        <item m="1" x="3345"/>
        <item m="1" x="3378"/>
        <item m="1" x="3435"/>
        <item m="1" x="3573"/>
        <item m="1" x="3546"/>
        <item m="1" x="3691"/>
        <item m="1" x="755"/>
        <item m="1" x="911"/>
        <item m="1" x="1025"/>
        <item m="1" x="1130"/>
        <item m="1" x="1195"/>
        <item m="1" x="1252"/>
        <item m="1" x="2802"/>
        <item m="1" x="2972"/>
        <item m="1" x="3140"/>
        <item m="1" x="3252"/>
        <item m="1" x="3329"/>
        <item m="1" x="3369"/>
        <item m="1" x="3410"/>
        <item m="1" x="3494"/>
        <item m="1" x="3659"/>
        <item m="1" x="2697"/>
        <item m="1" x="2824"/>
        <item m="1" x="2993"/>
        <item m="1" x="3627"/>
        <item m="1" x="3766"/>
        <item m="1" x="831"/>
        <item m="1" x="967"/>
        <item m="1" x="1079"/>
        <item m="1" x="1163"/>
        <item m="1" x="1211"/>
        <item m="1" x="1359"/>
        <item m="1" x="1463"/>
        <item m="1" x="1647"/>
        <item m="1" x="1807"/>
        <item m="1" x="1945"/>
        <item m="1" x="2051"/>
        <item m="1" x="2108"/>
        <item m="1" x="2184"/>
        <item m="1" x="2330"/>
        <item m="1" x="1273"/>
        <item m="1" x="1388"/>
        <item m="1" x="1492"/>
        <item m="1" x="1676"/>
        <item m="1" x="1836"/>
        <item m="1" x="1407"/>
        <item m="1" x="1559"/>
        <item m="1" x="1735"/>
        <item m="1" x="1880"/>
        <item m="1" x="2002"/>
        <item m="1" x="2076"/>
        <item m="1" x="2124"/>
        <item m="1" x="2235"/>
        <item m="1" x="2416"/>
        <item m="1" x="1313"/>
        <item m="1" x="1428"/>
        <item m="1" x="1580"/>
        <item m="1" x="1764"/>
        <item m="1" x="1909"/>
        <item m="1" x="2026"/>
        <item m="1" x="2097"/>
        <item m="1" x="2140"/>
        <item m="1" x="2256"/>
        <item m="1" x="2424"/>
        <item m="1" x="1332"/>
        <item m="1" x="1439"/>
        <item m="1" x="2384"/>
        <item m="1" x="2516"/>
        <item m="1" x="2589"/>
        <item m="1" x="2605"/>
        <item m="1" x="2625"/>
        <item m="1" x="2635"/>
        <item m="1" x="2644"/>
        <item m="1" x="2708"/>
        <item m="1" x="2860"/>
        <item m="1" x="2224"/>
        <item m="1" x="2392"/>
        <item m="1" x="3430"/>
        <item m="1" x="2159"/>
        <item m="1" x="2376"/>
        <item m="1" x="2794"/>
        <item m="1" x="3619"/>
        <item m="1" x="1351"/>
        <item m="1" x="2278"/>
        <item m="1" x="2727"/>
        <item m="1" x="3514"/>
        <item m="1" x="3462"/>
        <item m="1" x="2211"/>
        <item m="1" x="3533"/>
        <item m="1" x="2297"/>
        <item m="1" x="3600"/>
        <item m="1" x="2357"/>
        <item m="1" x="3678"/>
        <item m="1" x="2444"/>
        <item m="1" x="1525"/>
        <item m="1" x="1605"/>
        <item m="1" x="1701"/>
        <item m="1" x="1776"/>
        <item m="1" x="1848"/>
        <item m="1" x="1897"/>
        <item m="1" x="1954"/>
        <item m="1" x="1995"/>
        <item m="1" x="2044"/>
        <item m="1" x="1536"/>
        <item m="1" x="1616"/>
        <item m="1" x="1712"/>
        <item m="1" x="1784"/>
        <item m="1" x="1856"/>
        <item m="1" x="1921"/>
        <item m="1" x="1978"/>
        <item m="1" x="2019"/>
        <item m="1" x="2060"/>
        <item m="1" x="1629"/>
        <item m="1" x="1544"/>
        <item m="1" x="1630"/>
        <item m="1" x="1720"/>
        <item m="1" x="1792"/>
        <item m="1" x="1864"/>
        <item m="1" x="1929"/>
        <item m="1" x="1986"/>
        <item m="1" x="1552"/>
        <item m="1" x="1640"/>
        <item m="1" x="1728"/>
        <item m="1" x="1800"/>
        <item m="1" x="1236"/>
        <item m="1" x="2035"/>
        <item m="1" x="2482"/>
        <item m="1" x="2526"/>
        <item m="1" x="2493"/>
        <item m="1" x="2534"/>
        <item m="1" x="2574"/>
        <item m="1" x="2501"/>
        <item m="1" x="2542"/>
        <item m="1" x="2582"/>
        <item m="1" x="2509"/>
        <item m="1" x="2550"/>
        <item m="1" x="2930"/>
        <item m="1" x="3018"/>
        <item m="1" x="3114"/>
        <item m="1" x="3178"/>
        <item m="1" x="2946"/>
        <item m="1" x="2957"/>
        <item m="1" x="3037"/>
        <item m="1" x="3133"/>
        <item m="1" x="2965"/>
        <item m="1" x="3045"/>
        <item m="1" x="3719"/>
        <item m="1" x="3799"/>
        <item m="1" x="775"/>
        <item m="1" x="856"/>
        <item m="1" x="928"/>
        <item m="1" x="976"/>
        <item m="1" x="1018"/>
        <item m="1" x="1072"/>
        <item m="1" x="1114"/>
        <item m="1" x="3812"/>
        <item m="1" x="788"/>
        <item m="1" x="872"/>
        <item m="1" x="936"/>
        <item m="1" x="992"/>
        <item m="1" x="1042"/>
        <item m="1" x="1088"/>
        <item m="1" x="1122"/>
        <item m="1" x="1155"/>
        <item m="1" x="1180"/>
        <item m="1" x="880"/>
        <item m="1" x="944"/>
        <item m="1" x="1000"/>
        <item m="1" x="1052"/>
        <item m="1" x="1097"/>
        <item m="1" x="1147"/>
        <item m="1" x="1172"/>
        <item m="1" x="1188"/>
        <item m="1" x="1204"/>
        <item m="1" x="1245"/>
        <item m="1" x="1008"/>
        <item m="1" x="1060"/>
        <item m="1" x="1105"/>
        <item m="1" x="3727"/>
        <item m="1" x="3813"/>
        <item m="1" x="789"/>
        <item m="1" x="3735"/>
        <item m="1" x="3823"/>
        <item m="1" x="799"/>
        <item m="1" x="3743"/>
        <item m="1" x="3831"/>
        <item m="1" x="807"/>
        <item m="1" x="888"/>
        <item m="1" x="3751"/>
        <item m="1" x="3839"/>
        <item m="1" x="815"/>
        <item m="1" x="896"/>
        <item m="1" x="952"/>
        <item m="1" x="3759"/>
        <item m="1" x="3847"/>
        <item m="1" x="823"/>
        <item m="1" x="904"/>
        <item m="1" x="960"/>
        <item m="1" x="3403"/>
        <item m="1" x="3487"/>
        <item m="1" x="3652"/>
        <item m="1" x="3791"/>
        <item m="1" x="864"/>
        <item m="1" x="1448"/>
        <item m="1" x="1512"/>
        <item m="1" x="1592"/>
        <item m="1" x="1688"/>
        <item m="1" x="1752"/>
        <item m="1" x="1816"/>
        <item m="1" x="1873"/>
        <item m="1" x="1938"/>
        <item m="1" x="1456"/>
        <item m="1" x="1526"/>
        <item m="1" x="1606"/>
        <item m="1" x="1702"/>
        <item m="1" x="2401"/>
        <item m="1" x="2469"/>
        <item m="1" x="2409"/>
        <item m="1" x="2483"/>
        <item m="1" x="2836"/>
        <item m="1" x="2917"/>
        <item m="1" x="3005"/>
        <item m="1" x="3077"/>
        <item m="1" x="3149"/>
        <item m="1" x="3197"/>
        <item m="1" x="3245"/>
        <item m="1" x="3280"/>
        <item m="1" x="3322"/>
        <item m="1" x="2844"/>
        <item m="1" x="2931"/>
        <item m="1" x="3019"/>
        <item m="1" x="3115"/>
        <item m="1" x="3179"/>
        <item m="1" x="3229"/>
        <item m="1" x="3261"/>
        <item m="1" x="2852"/>
        <item m="1" x="2947"/>
        <item m="1" x="3029"/>
        <item m="1" x="3125"/>
        <item m="1" x="3189"/>
        <item m="1" x="2674"/>
        <item m="1" x="2773"/>
        <item m="1" x="2906"/>
        <item m="1" x="3098"/>
        <item m="1" x="3427"/>
        <item m="1" x="3566"/>
        <item m="1" x="3711"/>
        <item m="1" x="1225"/>
        <item m="1" x="1325"/>
        <item m="1" x="1290"/>
        <item m="1" x="1400"/>
        <item m="1" x="1504"/>
        <item m="1" x="2176"/>
        <item m="1" x="2323"/>
        <item m="1" x="2661"/>
        <item m="1" x="2760"/>
        <item m="1" x="2893"/>
        <item m="1" x="3085"/>
        <item m="1" x="2698"/>
        <item m="1" x="2825"/>
        <item m="1" x="2994"/>
        <item m="1" x="3165"/>
        <item m="1" x="3269"/>
        <item m="1" x="3338"/>
        <item m="1" x="3479"/>
        <item m="1" x="3644"/>
        <item m="1" x="3783"/>
        <item m="1" x="848"/>
        <item m="1" x="1274"/>
        <item m="1" x="1389"/>
        <item m="1" x="1493"/>
        <item m="1" x="1677"/>
        <item m="1" x="1837"/>
        <item m="1" x="1314"/>
        <item m="1" x="1429"/>
        <item m="1" x="1581"/>
        <item m="1" x="1765"/>
        <item m="1" x="1910"/>
        <item m="1" x="2098"/>
        <item m="1" x="2257"/>
        <item m="1" x="2225"/>
        <item m="1" x="2685"/>
        <item m="1" x="2812"/>
        <item m="1" x="2981"/>
        <item m="1" x="3157"/>
        <item m="1" x="3471"/>
        <item m="1" x="3636"/>
        <item m="1" x="3775"/>
        <item m="1" x="840"/>
        <item m="1" x="984"/>
        <item m="1" x="1261"/>
        <item m="1" x="1373"/>
        <item m="1" x="1477"/>
        <item m="1" x="1661"/>
        <item m="1" x="1967"/>
        <item m="1" x="2168"/>
        <item m="1" x="2312"/>
        <item m="1" x="2458"/>
        <item m="1" x="2563"/>
        <item m="1" x="2598"/>
        <item m="1" x="2616"/>
        <item m="1" x="2653"/>
        <item m="1" x="2741"/>
        <item m="1" x="2874"/>
        <item m="1" x="3058"/>
        <item m="1" x="3210"/>
        <item m="1" x="3293"/>
        <item m="1" x="3419"/>
        <item m="1" x="3547"/>
        <item m="1" x="3692"/>
        <item m="1" x="756"/>
        <item m="1" x="2752"/>
        <item m="1" x="2885"/>
        <item m="1" x="3069"/>
        <item m="1" x="3221"/>
        <item m="1" x="3304"/>
        <item m="1" x="3354"/>
        <item m="1" x="3387"/>
        <item m="1" x="3444"/>
        <item m="1" x="3582"/>
        <item m="1" x="2675"/>
        <item m="1" x="2774"/>
        <item m="1" x="2907"/>
        <item m="1" x="3099"/>
        <item m="1" x="3237"/>
        <item m="1" x="3312"/>
        <item m="1" x="3362"/>
        <item m="1" x="3395"/>
        <item m="1" x="3558"/>
        <item m="1" x="3703"/>
        <item m="1" x="767"/>
        <item m="1" x="920"/>
        <item m="1" x="1034"/>
        <item m="1" x="1139"/>
        <item m="1" x="1301"/>
        <item m="1" x="1416"/>
        <item m="1" x="1568"/>
        <item m="1" x="1744"/>
        <item m="1" x="1889"/>
        <item m="1" x="2011"/>
        <item m="1" x="2085"/>
        <item m="1" x="2133"/>
        <item m="1" x="2244"/>
        <item m="1" x="1226"/>
        <item m="1" x="1374"/>
        <item m="1" x="1478"/>
        <item m="1" x="1662"/>
        <item m="1" x="1824"/>
        <item m="1" x="1968"/>
        <item m="1" x="2068"/>
        <item m="1" x="2117"/>
        <item m="1" x="2193"/>
        <item m="1" x="2339"/>
        <item m="1" x="1291"/>
        <item m="1" x="2313"/>
        <item m="1" x="2459"/>
        <item m="1" x="2564"/>
        <item m="1" x="2742"/>
        <item m="1" x="2875"/>
        <item m="1" x="3059"/>
        <item m="1" x="3211"/>
        <item m="1" x="3294"/>
        <item m="1" x="3346"/>
        <item m="1" x="3379"/>
        <item m="1" x="3436"/>
        <item m="1" x="3574"/>
        <item m="1" x="3548"/>
        <item m="1" x="3693"/>
        <item m="1" x="757"/>
        <item m="1" x="912"/>
        <item m="1" x="1026"/>
        <item m="1" x="1131"/>
        <item m="1" x="1196"/>
        <item m="1" x="1253"/>
        <item m="1" x="2803"/>
        <item m="1" x="2973"/>
        <item m="1" x="3141"/>
        <item m="1" x="3253"/>
        <item m="1" x="3330"/>
        <item m="1" x="3370"/>
        <item m="1" x="3411"/>
        <item m="1" x="3495"/>
        <item m="1" x="3660"/>
        <item m="1" x="2699"/>
        <item m="1" x="2826"/>
        <item m="1" x="2995"/>
        <item m="1" x="3628"/>
        <item m="1" x="3767"/>
        <item m="1" x="832"/>
        <item m="1" x="968"/>
        <item m="1" x="1080"/>
        <item m="1" x="1164"/>
        <item m="1" x="1212"/>
        <item m="1" x="1360"/>
        <item m="1" x="1464"/>
        <item m="1" x="1648"/>
        <item m="1" x="1808"/>
        <item m="1" x="1946"/>
        <item m="1" x="2052"/>
        <item m="1" x="2109"/>
        <item m="1" x="2185"/>
        <item m="1" x="2331"/>
        <item m="1" x="1275"/>
        <item m="1" x="1390"/>
        <item m="1" x="1494"/>
        <item m="1" x="1678"/>
        <item m="1" x="1838"/>
        <item m="1" x="1408"/>
        <item m="1" x="1560"/>
        <item m="1" x="1736"/>
        <item m="1" x="1881"/>
        <item m="1" x="2003"/>
        <item m="1" x="2077"/>
        <item m="1" x="2125"/>
        <item m="1" x="2236"/>
        <item m="1" x="2417"/>
        <item m="1" x="1315"/>
        <item m="1" x="1430"/>
        <item m="1" x="1582"/>
        <item m="1" x="1766"/>
        <item m="1" x="1911"/>
        <item m="1" x="2027"/>
        <item m="1" x="2099"/>
        <item m="1" x="2141"/>
        <item m="1" x="2258"/>
        <item m="1" x="2425"/>
        <item m="1" x="1333"/>
        <item m="1" x="1440"/>
        <item m="1" x="2385"/>
        <item m="1" x="2517"/>
        <item m="1" x="2590"/>
        <item m="1" x="2606"/>
        <item m="1" x="2626"/>
        <item m="1" x="2636"/>
        <item m="1" x="2645"/>
        <item m="1" x="2709"/>
        <item m="1" x="2861"/>
        <item m="1" x="2226"/>
        <item m="1" x="2393"/>
        <item m="1" x="2160"/>
        <item m="1" x="2377"/>
        <item m="1" x="2795"/>
        <item m="1" x="3620"/>
        <item m="1" x="1352"/>
        <item m="1" x="2279"/>
        <item m="1" x="2728"/>
        <item m="1" x="3515"/>
        <item m="1" x="3463"/>
        <item m="1" x="2212"/>
        <item m="1" x="3534"/>
        <item m="1" x="2298"/>
        <item m="1" x="3601"/>
        <item m="1" x="2358"/>
        <item m="1" x="3679"/>
        <item m="1" x="2445"/>
        <item m="1" x="2301"/>
        <item m="1" x="1527"/>
        <item m="1" x="1607"/>
        <item m="1" x="1703"/>
        <item m="1" x="1777"/>
        <item m="1" x="1849"/>
        <item m="1" x="1898"/>
        <item m="1" x="1955"/>
        <item m="1" x="1996"/>
        <item m="1" x="2045"/>
        <item m="1" x="1537"/>
        <item m="1" x="1617"/>
        <item m="1" x="1713"/>
        <item m="1" x="1785"/>
        <item m="1" x="1857"/>
        <item m="1" x="1922"/>
        <item m="1" x="1979"/>
        <item m="1" x="2020"/>
        <item m="1" x="2061"/>
        <item m="1" x="1631"/>
        <item m="1" x="1545"/>
        <item m="1" x="1632"/>
        <item m="1" x="1721"/>
        <item m="1" x="1793"/>
        <item m="1" x="1865"/>
        <item m="1" x="1930"/>
        <item m="1" x="1987"/>
        <item m="1" x="1553"/>
        <item m="1" x="1641"/>
        <item m="1" x="1729"/>
        <item m="1" x="1801"/>
        <item m="1" x="1237"/>
        <item m="1" x="2036"/>
        <item m="1" x="2484"/>
        <item m="1" x="2527"/>
        <item m="1" x="2494"/>
        <item m="1" x="2535"/>
        <item m="1" x="2575"/>
        <item m="1" x="2502"/>
        <item m="1" x="2543"/>
        <item m="1" x="2583"/>
        <item m="1" x="2510"/>
        <item m="1" x="2551"/>
        <item m="1" x="2932"/>
        <item m="1" x="3020"/>
        <item m="1" x="3116"/>
        <item m="1" x="3180"/>
        <item m="1" x="2948"/>
        <item m="1" x="2958"/>
        <item m="1" x="3038"/>
        <item m="1" x="3134"/>
        <item m="1" x="2966"/>
        <item m="1" x="3046"/>
        <item m="1" x="3720"/>
        <item m="1" x="3800"/>
        <item m="1" x="776"/>
        <item m="1" x="857"/>
        <item m="1" x="929"/>
        <item m="1" x="977"/>
        <item m="1" x="1019"/>
        <item m="1" x="1073"/>
        <item m="1" x="1115"/>
        <item m="1" x="3814"/>
        <item m="1" x="790"/>
        <item m="1" x="873"/>
        <item m="1" x="937"/>
        <item m="1" x="993"/>
        <item m="1" x="1043"/>
        <item m="1" x="1089"/>
        <item m="1" x="1123"/>
        <item m="1" x="1156"/>
        <item m="1" x="1181"/>
        <item m="1" x="881"/>
        <item m="1" x="945"/>
        <item m="1" x="1001"/>
        <item m="1" x="1053"/>
        <item m="1" x="1098"/>
        <item m="1" x="1148"/>
        <item m="1" x="1173"/>
        <item m="1" x="1189"/>
        <item m="1" x="1205"/>
        <item m="1" x="1246"/>
        <item m="1" x="1009"/>
        <item m="1" x="1061"/>
        <item m="1" x="1106"/>
        <item m="1" x="3728"/>
        <item m="1" x="3815"/>
        <item m="1" x="791"/>
        <item m="1" x="3736"/>
        <item m="1" x="3824"/>
        <item m="1" x="800"/>
        <item m="1" x="3744"/>
        <item m="1" x="3832"/>
        <item m="1" x="808"/>
        <item m="1" x="889"/>
        <item m="1" x="3752"/>
        <item m="1" x="3840"/>
        <item m="1" x="816"/>
        <item m="1" x="897"/>
        <item m="1" x="953"/>
        <item m="1" x="3760"/>
        <item m="1" x="3848"/>
        <item m="1" x="824"/>
        <item m="1" x="905"/>
        <item m="1" x="961"/>
        <item m="1" x="3404"/>
        <item m="1" x="3488"/>
        <item m="1" x="3653"/>
        <item m="1" x="3792"/>
        <item m="1" x="865"/>
        <item m="1" x="1449"/>
        <item m="1" x="1513"/>
        <item m="1" x="1593"/>
        <item m="1" x="1689"/>
        <item m="1" x="1753"/>
        <item m="1" x="1817"/>
        <item m="1" x="1874"/>
        <item m="1" x="1939"/>
        <item m="1" x="1457"/>
        <item m="1" x="1528"/>
        <item m="1" x="1608"/>
        <item m="1" x="1704"/>
        <item m="1" x="2402"/>
        <item m="1" x="2470"/>
        <item m="1" x="2410"/>
        <item m="1" x="2485"/>
        <item m="1" x="2837"/>
        <item m="1" x="2918"/>
        <item m="1" x="3006"/>
        <item m="1" x="3078"/>
        <item m="1" x="3150"/>
        <item m="1" x="3198"/>
        <item m="1" x="3246"/>
        <item m="1" x="3281"/>
        <item m="1" x="3323"/>
        <item m="1" x="2845"/>
        <item m="1" x="2933"/>
        <item m="1" x="3021"/>
        <item m="1" x="3117"/>
        <item m="1" x="3181"/>
        <item m="1" x="3230"/>
        <item m="1" x="3262"/>
        <item m="1" x="2853"/>
        <item m="1" x="2949"/>
        <item m="1" x="3030"/>
        <item m="1" x="3126"/>
        <item m="1" x="3190"/>
        <item m="1" x="2676"/>
        <item m="1" x="2775"/>
        <item m="1" x="2908"/>
        <item m="1" x="3100"/>
        <item m="1" x="3428"/>
        <item m="1" x="3567"/>
        <item m="1" x="3712"/>
        <item m="1" x="1227"/>
        <item m="1" x="1326"/>
        <item m="1" x="1292"/>
        <item m="1" x="1401"/>
        <item m="1" x="1505"/>
        <item m="1" x="2177"/>
        <item m="1" x="2324"/>
        <item m="1" x="2662"/>
        <item m="1" x="2761"/>
        <item m="1" x="2894"/>
        <item m="1" x="3086"/>
        <item m="1" x="2700"/>
        <item m="1" x="2827"/>
        <item m="1" x="2996"/>
        <item m="1" x="3166"/>
        <item m="1" x="3270"/>
        <item m="1" x="3339"/>
        <item m="1" x="3480"/>
        <item m="1" x="3645"/>
        <item m="1" x="3784"/>
        <item m="1" x="849"/>
        <item m="1" x="1276"/>
        <item m="1" x="1391"/>
        <item m="1" x="1495"/>
        <item m="1" x="1679"/>
        <item m="1" x="1839"/>
        <item m="1" x="1316"/>
        <item m="1" x="1431"/>
        <item m="1" x="1583"/>
        <item m="1" x="1767"/>
        <item m="1" x="1912"/>
        <item m="1" x="2100"/>
        <item m="1" x="2259"/>
        <item m="1" x="2227"/>
        <item m="1" x="2686"/>
        <item m="1" x="2813"/>
        <item m="1" x="2982"/>
        <item m="1" x="3158"/>
        <item m="1" x="3472"/>
        <item m="1" x="3637"/>
        <item m="1" x="3776"/>
        <item m="1" x="841"/>
        <item m="1" x="985"/>
        <item m="1" x="1262"/>
        <item m="1" x="1375"/>
        <item m="1" x="1479"/>
        <item m="1" x="1663"/>
        <item m="1" x="1969"/>
        <item m="1" x="2169"/>
        <item m="1" x="2314"/>
        <item m="1" x="2460"/>
        <item m="1" x="2565"/>
        <item m="1" x="2599"/>
        <item m="1" x="2617"/>
        <item m="1" x="2654"/>
        <item m="1" x="2743"/>
        <item m="1" x="2876"/>
        <item m="1" x="3060"/>
        <item m="1" x="3212"/>
        <item m="1" x="3295"/>
        <item m="1" x="3420"/>
        <item m="1" x="3549"/>
        <item m="1" x="3694"/>
        <item m="1" x="758"/>
        <item m="1" x="2753"/>
        <item m="1" x="2886"/>
        <item m="1" x="3070"/>
        <item m="1" x="3222"/>
        <item m="1" x="3305"/>
        <item m="1" x="3355"/>
        <item m="1" x="3388"/>
        <item m="1" x="3445"/>
        <item m="1" x="3583"/>
        <item m="1" x="2677"/>
        <item m="1" x="2776"/>
        <item m="1" x="2909"/>
        <item m="1" x="3101"/>
        <item m="1" x="3238"/>
        <item m="1" x="3313"/>
        <item m="1" x="3363"/>
        <item m="1" x="3396"/>
        <item m="1" x="3559"/>
        <item m="1" x="3704"/>
        <item m="1" x="768"/>
        <item m="1" x="921"/>
        <item m="1" x="1035"/>
        <item m="1" x="1140"/>
        <item m="1" x="1302"/>
        <item m="1" x="1417"/>
        <item m="1" x="1569"/>
        <item m="1" x="1745"/>
        <item m="1" x="1890"/>
        <item m="1" x="2012"/>
        <item m="1" x="2086"/>
        <item m="1" x="2134"/>
        <item m="1" x="2245"/>
        <item m="1" x="1228"/>
        <item m="1" x="1376"/>
        <item m="1" x="1480"/>
        <item m="1" x="1664"/>
        <item m="1" x="1825"/>
        <item m="1" x="1970"/>
        <item m="1" x="2069"/>
        <item m="1" x="2118"/>
        <item m="1" x="2194"/>
        <item m="1" x="2340"/>
        <item m="1" x="1293"/>
        <item m="1" x="2315"/>
        <item m="1" x="2461"/>
        <item m="1" x="2566"/>
        <item m="1" x="2744"/>
        <item m="1" x="2877"/>
        <item m="1" x="3061"/>
        <item m="1" x="3213"/>
        <item m="1" x="3296"/>
        <item m="1" x="3347"/>
        <item m="1" x="3380"/>
        <item m="1" x="3437"/>
        <item m="1" x="3575"/>
        <item m="1" x="3550"/>
        <item m="1" x="3695"/>
        <item m="1" x="759"/>
        <item m="1" x="913"/>
        <item m="1" x="1027"/>
        <item m="1" x="1132"/>
        <item m="1" x="1197"/>
        <item m="1" x="1254"/>
        <item m="1" x="2804"/>
        <item m="1" x="2974"/>
        <item m="1" x="3142"/>
        <item m="1" x="3254"/>
        <item m="1" x="3331"/>
        <item m="1" x="3371"/>
        <item m="1" x="3412"/>
        <item m="1" x="3496"/>
        <item m="1" x="3661"/>
        <item m="1" x="2701"/>
        <item m="1" x="2828"/>
        <item m="1" x="2997"/>
        <item m="1" x="3629"/>
        <item m="1" x="3768"/>
        <item m="1" x="833"/>
        <item m="1" x="969"/>
        <item m="1" x="1081"/>
        <item m="1" x="1165"/>
        <item m="1" x="1213"/>
        <item m="1" x="1361"/>
        <item m="1" x="1465"/>
        <item m="1" x="1649"/>
        <item m="1" x="1809"/>
        <item m="1" x="1947"/>
        <item m="1" x="2053"/>
        <item m="1" x="2110"/>
        <item m="1" x="2186"/>
        <item m="1" x="2332"/>
        <item m="1" x="1277"/>
        <item m="1" x="1392"/>
        <item m="1" x="1496"/>
        <item m="1" x="1680"/>
        <item m="1" x="1840"/>
        <item m="1" x="1409"/>
        <item m="1" x="1561"/>
        <item m="1" x="1737"/>
        <item m="1" x="1882"/>
        <item m="1" x="2004"/>
        <item m="1" x="2078"/>
        <item m="1" x="2126"/>
        <item m="1" x="2237"/>
        <item m="1" x="2418"/>
        <item m="1" x="1317"/>
        <item m="1" x="1432"/>
        <item m="1" x="1584"/>
        <item m="1" x="1768"/>
        <item m="1" x="1913"/>
        <item m="1" x="2028"/>
        <item m="1" x="2101"/>
        <item m="1" x="2142"/>
        <item m="1" x="2260"/>
        <item m="1" x="2426"/>
        <item m="1" x="1334"/>
        <item m="1" x="1441"/>
        <item m="1" x="2386"/>
        <item m="1" x="2518"/>
        <item m="1" x="2591"/>
        <item m="1" x="2607"/>
        <item m="1" x="2627"/>
        <item m="1" x="2637"/>
        <item m="1" x="2646"/>
        <item m="1" x="2710"/>
        <item m="1" x="2862"/>
        <item m="1" x="2228"/>
        <item m="1" x="2394"/>
        <item m="1" x="2161"/>
        <item m="1" x="2378"/>
        <item m="1" x="2796"/>
        <item m="1" x="3621"/>
        <item m="1" x="1353"/>
        <item m="1" x="2280"/>
        <item m="1" x="2729"/>
        <item m="1" x="3516"/>
        <item m="1" x="3464"/>
        <item m="1" x="2213"/>
        <item m="1" x="3535"/>
        <item m="1" x="2299"/>
        <item m="1" x="3602"/>
        <item m="1" x="2359"/>
        <item m="1" x="3680"/>
        <item m="1" x="2446"/>
        <item m="1" x="3274"/>
        <item m="1" x="1529"/>
        <item m="1" x="1609"/>
        <item m="1" x="1705"/>
        <item m="1" x="1778"/>
        <item m="1" x="1850"/>
        <item m="1" x="1899"/>
        <item m="1" x="1956"/>
        <item m="1" x="1997"/>
        <item m="1" x="2046"/>
        <item m="1" x="1538"/>
        <item m="1" x="1618"/>
        <item m="1" x="1714"/>
        <item m="1" x="1786"/>
        <item m="1" x="1858"/>
        <item m="1" x="1923"/>
        <item m="1" x="1980"/>
        <item m="1" x="2021"/>
        <item m="1" x="2062"/>
        <item m="1" x="1633"/>
        <item m="1" x="1546"/>
        <item m="1" x="1634"/>
        <item m="1" x="1722"/>
        <item m="1" x="1794"/>
        <item m="1" x="1866"/>
        <item m="1" x="1931"/>
        <item m="1" x="1988"/>
        <item m="1" x="1554"/>
        <item m="1" x="1642"/>
        <item m="1" x="1730"/>
        <item m="1" x="1802"/>
        <item m="1" x="1238"/>
        <item m="1" x="2037"/>
        <item m="1" x="2486"/>
        <item m="1" x="2528"/>
        <item m="1" x="2495"/>
        <item m="1" x="2536"/>
        <item m="1" x="2576"/>
        <item m="1" x="2503"/>
        <item m="1" x="2544"/>
        <item m="1" x="2584"/>
        <item m="1" x="2511"/>
        <item m="1" x="2552"/>
        <item m="1" x="2934"/>
        <item m="1" x="3022"/>
        <item m="1" x="3118"/>
        <item m="1" x="3182"/>
        <item m="1" x="2950"/>
        <item m="1" x="2959"/>
        <item m="1" x="3039"/>
        <item m="1" x="3135"/>
        <item m="1" x="2967"/>
        <item m="1" x="3047"/>
        <item m="1" x="3721"/>
        <item m="1" x="3801"/>
        <item m="1" x="777"/>
        <item m="1" x="858"/>
        <item m="1" x="930"/>
        <item m="1" x="978"/>
        <item m="1" x="1020"/>
        <item m="1" x="1074"/>
        <item m="1" x="1116"/>
        <item m="1" x="3816"/>
        <item m="1" x="792"/>
        <item m="1" x="874"/>
        <item m="1" x="938"/>
        <item m="1" x="994"/>
        <item m="1" x="1044"/>
        <item m="1" x="1090"/>
        <item m="1" x="1124"/>
        <item m="1" x="1157"/>
        <item m="1" x="1182"/>
        <item m="1" x="882"/>
        <item m="1" x="946"/>
        <item m="1" x="1002"/>
        <item m="1" x="1054"/>
        <item m="1" x="1099"/>
        <item m="1" x="1149"/>
        <item m="1" x="1174"/>
        <item m="1" x="1190"/>
        <item m="1" x="1206"/>
        <item m="1" x="1247"/>
        <item m="1" x="1010"/>
        <item m="1" x="1062"/>
        <item m="1" x="1107"/>
        <item m="1" x="3729"/>
        <item m="1" x="3817"/>
        <item m="1" x="793"/>
        <item m="1" x="3737"/>
        <item m="1" x="3825"/>
        <item m="1" x="801"/>
        <item m="1" x="3745"/>
        <item m="1" x="3833"/>
        <item m="1" x="809"/>
        <item m="1" x="890"/>
        <item m="1" x="3753"/>
        <item m="1" x="3841"/>
        <item m="1" x="817"/>
        <item m="1" x="898"/>
        <item m="1" x="954"/>
        <item m="1" x="3761"/>
        <item m="1" x="3849"/>
        <item m="1" x="825"/>
        <item m="1" x="906"/>
        <item m="1" x="962"/>
        <item m="1" x="3405"/>
        <item m="1" x="3489"/>
        <item m="1" x="3654"/>
        <item m="1" x="3793"/>
        <item m="1" x="866"/>
        <item m="1" x="1450"/>
        <item m="1" x="1514"/>
        <item m="1" x="1594"/>
        <item m="1" x="1690"/>
        <item m="1" x="1754"/>
        <item m="1" x="1818"/>
        <item m="1" x="1875"/>
        <item m="1" x="1940"/>
        <item m="1" x="1458"/>
        <item m="1" x="1530"/>
        <item m="1" x="1610"/>
        <item m="1" x="1706"/>
        <item m="1" x="2403"/>
        <item m="1" x="2471"/>
        <item m="1" x="2411"/>
        <item m="1" x="2487"/>
        <item m="1" x="2838"/>
        <item m="1" x="2919"/>
        <item m="1" x="3007"/>
        <item m="1" x="3079"/>
        <item m="1" x="3151"/>
        <item m="1" x="3199"/>
        <item m="1" x="3247"/>
        <item m="1" x="3282"/>
        <item m="1" x="3324"/>
        <item m="1" x="2846"/>
        <item m="1" x="2935"/>
        <item m="1" x="3023"/>
        <item m="1" x="3119"/>
        <item m="1" x="3183"/>
        <item m="1" x="3231"/>
        <item m="1" x="3263"/>
        <item m="1" x="2854"/>
        <item m="1" x="2951"/>
        <item m="1" x="3031"/>
        <item m="1" x="3127"/>
        <item m="1" x="3191"/>
        <item m="1" x="2678"/>
        <item m="1" x="2777"/>
        <item m="1" x="2910"/>
        <item m="1" x="3102"/>
        <item m="1" x="3429"/>
        <item m="1" x="3568"/>
        <item m="1" x="3713"/>
        <item m="1" x="1229"/>
        <item m="1" x="1327"/>
        <item m="1" x="1294"/>
        <item m="1" x="1402"/>
        <item m="1" x="1506"/>
        <item m="1" x="2178"/>
        <item m="1" x="2325"/>
        <item m="1" x="2663"/>
        <item m="1" x="2762"/>
        <item m="1" x="2895"/>
        <item m="1" x="3087"/>
        <item m="1" x="2702"/>
        <item m="1" x="2829"/>
        <item m="1" x="2998"/>
        <item m="1" x="3167"/>
        <item m="1" x="3271"/>
        <item m="1" x="3340"/>
        <item m="1" x="3481"/>
        <item m="1" x="3646"/>
        <item m="1" x="3785"/>
        <item m="1" x="850"/>
        <item m="1" x="1278"/>
        <item m="1" x="1393"/>
        <item m="1" x="1497"/>
        <item m="1" x="1681"/>
        <item m="1" x="1841"/>
        <item m="1" x="1318"/>
        <item m="1" x="1433"/>
        <item m="1" x="1585"/>
        <item m="1" x="1769"/>
        <item m="1" x="1914"/>
        <item m="1" x="2102"/>
        <item m="1" x="2261"/>
        <item m="1" x="2229"/>
        <item m="1" x="2687"/>
        <item m="1" x="2814"/>
        <item m="1" x="2983"/>
        <item m="1" x="3159"/>
        <item m="1" x="3473"/>
        <item m="1" x="3638"/>
        <item m="1" x="3777"/>
        <item m="1" x="842"/>
        <item m="1" x="986"/>
        <item m="1" x="1263"/>
        <item m="1" x="1377"/>
        <item m="1" x="1481"/>
        <item m="1" x="1665"/>
        <item m="1" x="1971"/>
        <item m="1" x="2170"/>
        <item m="1" x="2316"/>
        <item m="1" x="2462"/>
        <item m="1" x="2567"/>
        <item m="1" x="2600"/>
        <item m="1" x="2618"/>
        <item m="1" x="2655"/>
        <item m="1" x="2745"/>
        <item m="1" x="2878"/>
        <item m="1" x="3062"/>
        <item m="1" x="3214"/>
        <item m="1" x="3297"/>
        <item m="1" x="3421"/>
        <item m="1" x="3551"/>
        <item m="1" x="3696"/>
        <item m="1" x="760"/>
        <item m="1" x="2754"/>
        <item m="1" x="2887"/>
        <item m="1" x="3071"/>
        <item m="1" x="3223"/>
        <item m="1" x="3306"/>
        <item m="1" x="3356"/>
        <item m="1" x="3389"/>
        <item m="1" x="3446"/>
        <item m="1" x="3584"/>
        <item m="1" x="2679"/>
        <item m="1" x="2778"/>
        <item m="1" x="2911"/>
        <item m="1" x="3103"/>
        <item m="1" x="3239"/>
        <item m="1" x="3314"/>
        <item m="1" x="3364"/>
        <item m="1" x="3397"/>
        <item m="1" x="3560"/>
        <item m="1" x="3705"/>
        <item m="1" x="769"/>
        <item m="1" x="922"/>
        <item m="1" x="1036"/>
        <item m="1" x="1141"/>
        <item m="1" x="1303"/>
        <item m="1" x="1418"/>
        <item m="1" x="1570"/>
        <item m="1" x="1746"/>
        <item m="1" x="1891"/>
        <item m="1" x="2013"/>
        <item m="1" x="2087"/>
        <item m="1" x="2135"/>
        <item m="1" x="2246"/>
        <item m="1" x="1230"/>
        <item m="1" x="1378"/>
        <item m="1" x="1482"/>
        <item m="1" x="1666"/>
        <item m="1" x="1826"/>
        <item m="1" x="1972"/>
        <item m="1" x="2070"/>
        <item m="1" x="2119"/>
        <item m="1" x="2195"/>
        <item m="1" x="2341"/>
        <item m="1" x="1295"/>
        <item m="1" x="2317"/>
        <item m="1" x="2463"/>
        <item m="1" x="2568"/>
        <item m="1" x="2746"/>
        <item m="1" x="2879"/>
        <item m="1" x="3063"/>
        <item m="1" x="3215"/>
        <item m="1" x="3298"/>
        <item m="1" x="3348"/>
        <item m="1" x="3381"/>
        <item m="1" x="3438"/>
        <item m="1" x="3576"/>
        <item m="1" x="3552"/>
        <item m="1" x="3697"/>
        <item m="1" x="761"/>
        <item m="1" x="914"/>
        <item m="1" x="1028"/>
        <item m="1" x="1133"/>
        <item m="1" x="1198"/>
        <item m="1" x="1255"/>
        <item m="1" x="2805"/>
        <item m="1" x="2975"/>
        <item m="1" x="3143"/>
        <item m="1" x="3255"/>
        <item m="1" x="3332"/>
        <item m="1" x="3372"/>
        <item m="1" x="3413"/>
        <item m="1" x="3497"/>
        <item m="1" x="3662"/>
        <item m="1" x="2703"/>
        <item m="1" x="2830"/>
        <item m="1" x="2999"/>
        <item m="1" x="3630"/>
        <item m="1" x="3769"/>
        <item m="1" x="834"/>
        <item m="1" x="970"/>
        <item m="1" x="1082"/>
        <item m="1" x="1166"/>
        <item m="1" x="1214"/>
        <item m="1" x="1362"/>
        <item m="1" x="1466"/>
        <item m="1" x="1650"/>
        <item m="1" x="1810"/>
        <item m="1" x="1948"/>
        <item m="1" x="2054"/>
        <item m="1" x="2111"/>
        <item m="1" x="2187"/>
        <item m="1" x="2333"/>
        <item m="1" x="1279"/>
        <item m="1" x="1394"/>
        <item m="1" x="1498"/>
        <item m="1" x="1682"/>
        <item m="1" x="1842"/>
        <item m="1" x="1410"/>
        <item m="1" x="1562"/>
        <item m="1" x="1738"/>
        <item m="1" x="1883"/>
        <item m="1" x="2005"/>
        <item m="1" x="2079"/>
        <item m="1" x="2127"/>
        <item m="1" x="2238"/>
        <item m="1" x="2419"/>
        <item m="1" x="1319"/>
        <item m="1" x="1434"/>
        <item m="1" x="1586"/>
        <item m="1" x="1770"/>
        <item m="1" x="1915"/>
        <item m="1" x="2029"/>
        <item m="1" x="2103"/>
        <item m="1" x="2143"/>
        <item m="1" x="2262"/>
        <item m="1" x="2427"/>
        <item m="1" x="1335"/>
        <item m="1" x="1442"/>
        <item m="1" x="2387"/>
        <item m="1" x="2519"/>
        <item m="1" x="2592"/>
        <item m="1" x="2608"/>
        <item m="1" x="2628"/>
        <item m="1" x="2638"/>
        <item m="1" x="2647"/>
        <item m="1" x="2711"/>
        <item m="1" x="2863"/>
        <item m="1" x="2230"/>
        <item m="1" x="2395"/>
        <item m="1" x="2162"/>
        <item m="1" x="2379"/>
        <item m="1" x="2797"/>
        <item m="1" x="3622"/>
        <item m="1" x="1354"/>
        <item m="1" x="2281"/>
        <item m="1" x="2730"/>
        <item m="1" x="3517"/>
        <item m="1" x="3465"/>
        <item m="1" x="2214"/>
        <item m="1" x="3536"/>
        <item m="1" x="2300"/>
        <item m="1" x="3603"/>
        <item m="1" x="2360"/>
        <item m="1" x="3681"/>
        <item m="1" x="2447"/>
        <item m="1" x="19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6">
    <field x="5"/>
    <field x="7"/>
    <field x="8"/>
    <field x="0"/>
    <field x="14"/>
    <field x="18"/>
  </rowFields>
  <rowItems count="767">
    <i>
      <x v="10"/>
      <x/>
      <x v="41"/>
      <x/>
      <x v="3452"/>
      <x v="3104"/>
    </i>
    <i r="3">
      <x v="5"/>
      <x v="3457"/>
      <x v="3109"/>
    </i>
    <i r="3">
      <x v="6"/>
      <x v="3458"/>
      <x v="3110"/>
    </i>
    <i r="1">
      <x v="1"/>
      <x v="264"/>
      <x v="2"/>
      <x v="3454"/>
      <x v="3106"/>
    </i>
    <i r="2">
      <x v="266"/>
      <x v="3"/>
      <x v="3455"/>
      <x v="3107"/>
    </i>
    <i r="2">
      <x v="268"/>
      <x v="4"/>
      <x v="3456"/>
      <x v="3108"/>
    </i>
    <i r="2">
      <x v="276"/>
      <x v="1"/>
      <x v="3453"/>
      <x v="3105"/>
    </i>
    <i>
      <x v="11"/>
      <x/>
      <x v="41"/>
      <x v="7"/>
      <x v="3459"/>
      <x v="3111"/>
    </i>
    <i>
      <x v="12"/>
      <x/>
      <x v="41"/>
      <x v="8"/>
      <x v="3460"/>
      <x v="3112"/>
    </i>
    <i>
      <x v="13"/>
      <x/>
      <x v="41"/>
      <x v="9"/>
      <x v="3461"/>
      <x v="3113"/>
    </i>
    <i r="1">
      <x v="1"/>
      <x v="264"/>
      <x v="11"/>
      <x v="3463"/>
      <x v="3106"/>
    </i>
    <i r="2">
      <x v="266"/>
      <x v="12"/>
      <x v="3464"/>
      <x v="3107"/>
    </i>
    <i r="2">
      <x v="268"/>
      <x v="13"/>
      <x v="3465"/>
      <x v="3108"/>
    </i>
    <i r="2">
      <x v="276"/>
      <x v="10"/>
      <x v="3462"/>
      <x v="3105"/>
    </i>
    <i r="2">
      <x v="277"/>
      <x v="14"/>
      <x v="3466"/>
      <x v="3114"/>
    </i>
    <i>
      <x v="14"/>
      <x/>
      <x v="41"/>
      <x v="15"/>
      <x v="3467"/>
      <x v="3115"/>
    </i>
    <i>
      <x v="15"/>
      <x/>
      <x v="41"/>
      <x v="16"/>
      <x v="3468"/>
      <x v="3116"/>
    </i>
    <i r="1">
      <x v="1"/>
      <x v="264"/>
      <x v="17"/>
      <x v="3469"/>
      <x v="3117"/>
    </i>
    <i r="2">
      <x v="266"/>
      <x v="18"/>
      <x v="3470"/>
      <x v="3118"/>
    </i>
    <i r="2">
      <x v="268"/>
      <x v="19"/>
      <x v="3471"/>
      <x v="3119"/>
    </i>
    <i>
      <x v="16"/>
      <x/>
      <x v="41"/>
      <x v="20"/>
      <x v="3472"/>
      <x v="3120"/>
    </i>
    <i>
      <x v="17"/>
      <x/>
      <x v="41"/>
      <x v="21"/>
      <x v="3473"/>
      <x v="3121"/>
    </i>
    <i r="1">
      <x v="1"/>
      <x v="264"/>
      <x v="22"/>
      <x v="3474"/>
      <x v="3122"/>
    </i>
    <i r="2">
      <x v="266"/>
      <x v="23"/>
      <x v="3475"/>
      <x v="3123"/>
    </i>
    <i r="2">
      <x v="268"/>
      <x v="24"/>
      <x v="3476"/>
      <x v="3124"/>
    </i>
    <i r="2">
      <x v="277"/>
      <x v="25"/>
      <x v="3477"/>
      <x v="3125"/>
    </i>
    <i>
      <x v="18"/>
      <x/>
      <x v="41"/>
      <x v="26"/>
      <x v="3478"/>
      <x v="3126"/>
    </i>
    <i r="1">
      <x v="1"/>
      <x v="264"/>
      <x v="28"/>
      <x v="3480"/>
      <x v="3128"/>
    </i>
    <i r="2">
      <x v="265"/>
      <x v="41"/>
      <x v="3493"/>
      <x v="3141"/>
    </i>
    <i r="2">
      <x v="266"/>
      <x v="29"/>
      <x v="3481"/>
      <x v="3129"/>
    </i>
    <i r="2">
      <x v="267"/>
      <x v="37"/>
      <x v="3489"/>
      <x v="3137"/>
    </i>
    <i r="2">
      <x v="268"/>
      <x v="30"/>
      <x v="3482"/>
      <x v="3130"/>
    </i>
    <i r="2">
      <x v="269"/>
      <x v="35"/>
      <x v="3487"/>
      <x v="3135"/>
    </i>
    <i r="2">
      <x v="270"/>
      <x v="36"/>
      <x v="3488"/>
      <x v="3136"/>
    </i>
    <i r="2">
      <x v="271"/>
      <x v="40"/>
      <x v="3492"/>
      <x v="3140"/>
    </i>
    <i r="2">
      <x v="272"/>
      <x v="38"/>
      <x v="3490"/>
      <x v="3138"/>
    </i>
    <i r="2">
      <x v="273"/>
      <x v="33"/>
      <x v="3485"/>
      <x v="3133"/>
    </i>
    <i r="2">
      <x v="274"/>
      <x v="42"/>
      <x v="3494"/>
      <x v="3142"/>
    </i>
    <i r="2">
      <x v="275"/>
      <x v="32"/>
      <x v="3484"/>
      <x v="3132"/>
    </i>
    <i r="2">
      <x v="276"/>
      <x v="27"/>
      <x v="3479"/>
      <x v="3127"/>
    </i>
    <i r="2">
      <x v="277"/>
      <x v="31"/>
      <x v="3483"/>
      <x v="3131"/>
    </i>
    <i r="2">
      <x v="278"/>
      <x v="34"/>
      <x v="3486"/>
      <x v="3134"/>
    </i>
    <i r="2">
      <x v="279"/>
      <x v="39"/>
      <x v="3491"/>
      <x v="3139"/>
    </i>
    <i>
      <x v="19"/>
      <x/>
      <x v="41"/>
      <x v="43"/>
      <x v="3495"/>
      <x v="3143"/>
    </i>
    <i r="3">
      <x v="60"/>
      <x v="3512"/>
      <x v="3144"/>
    </i>
    <i r="3">
      <x v="77"/>
      <x v="3529"/>
      <x v="3161"/>
    </i>
    <i r="1">
      <x v="1"/>
      <x v="264"/>
      <x v="45"/>
      <x v="3497"/>
      <x v="3128"/>
    </i>
    <i r="3">
      <x v="62"/>
      <x v="3514"/>
      <x v="3146"/>
    </i>
    <i r="3">
      <x v="79"/>
      <x v="3531"/>
      <x v="3163"/>
    </i>
    <i r="2">
      <x v="265"/>
      <x v="58"/>
      <x v="3510"/>
      <x v="3141"/>
    </i>
    <i r="3">
      <x v="75"/>
      <x v="3527"/>
      <x v="3159"/>
    </i>
    <i r="3">
      <x v="92"/>
      <x v="3544"/>
      <x v="3176"/>
    </i>
    <i r="2">
      <x v="266"/>
      <x v="46"/>
      <x v="3498"/>
      <x v="3129"/>
    </i>
    <i r="3">
      <x v="63"/>
      <x v="3515"/>
      <x v="3147"/>
    </i>
    <i r="3">
      <x v="80"/>
      <x v="3532"/>
      <x v="3164"/>
    </i>
    <i r="2">
      <x v="267"/>
      <x v="54"/>
      <x v="3506"/>
      <x v="3137"/>
    </i>
    <i r="3">
      <x v="71"/>
      <x v="3523"/>
      <x v="3155"/>
    </i>
    <i r="3">
      <x v="88"/>
      <x v="3540"/>
      <x v="3172"/>
    </i>
    <i r="2">
      <x v="268"/>
      <x v="47"/>
      <x v="3499"/>
      <x v="3130"/>
    </i>
    <i r="3">
      <x v="64"/>
      <x v="3516"/>
      <x v="3148"/>
    </i>
    <i r="3">
      <x v="81"/>
      <x v="3533"/>
      <x v="3165"/>
    </i>
    <i r="2">
      <x v="269"/>
      <x v="52"/>
      <x v="3504"/>
      <x v="3135"/>
    </i>
    <i r="3">
      <x v="69"/>
      <x v="3521"/>
      <x v="3153"/>
    </i>
    <i r="3">
      <x v="86"/>
      <x v="3538"/>
      <x v="3170"/>
    </i>
    <i r="2">
      <x v="270"/>
      <x v="53"/>
      <x v="3505"/>
      <x v="3136"/>
    </i>
    <i r="3">
      <x v="70"/>
      <x v="3522"/>
      <x v="3154"/>
    </i>
    <i r="3">
      <x v="87"/>
      <x v="3539"/>
      <x v="3171"/>
    </i>
    <i r="2">
      <x v="271"/>
      <x v="57"/>
      <x v="3509"/>
      <x v="3140"/>
    </i>
    <i r="3">
      <x v="74"/>
      <x v="3526"/>
      <x v="3158"/>
    </i>
    <i r="3">
      <x v="91"/>
      <x v="3543"/>
      <x v="3175"/>
    </i>
    <i r="2">
      <x v="272"/>
      <x v="55"/>
      <x v="3507"/>
      <x v="3138"/>
    </i>
    <i r="3">
      <x v="72"/>
      <x v="3524"/>
      <x v="3156"/>
    </i>
    <i r="3">
      <x v="89"/>
      <x v="3541"/>
      <x v="3173"/>
    </i>
    <i r="2">
      <x v="273"/>
      <x v="50"/>
      <x v="3502"/>
      <x v="3133"/>
    </i>
    <i r="3">
      <x v="67"/>
      <x v="3519"/>
      <x v="3151"/>
    </i>
    <i r="3">
      <x v="84"/>
      <x v="3536"/>
      <x v="3168"/>
    </i>
    <i r="2">
      <x v="274"/>
      <x v="59"/>
      <x v="3511"/>
      <x v="3142"/>
    </i>
    <i r="3">
      <x v="76"/>
      <x v="3528"/>
      <x v="3160"/>
    </i>
    <i r="3">
      <x v="93"/>
      <x v="3545"/>
      <x v="3177"/>
    </i>
    <i r="2">
      <x v="275"/>
      <x v="49"/>
      <x v="3501"/>
      <x v="3132"/>
    </i>
    <i r="3">
      <x v="66"/>
      <x v="3518"/>
      <x v="3150"/>
    </i>
    <i r="3">
      <x v="83"/>
      <x v="3535"/>
      <x v="3167"/>
    </i>
    <i r="2">
      <x v="276"/>
      <x v="44"/>
      <x v="3496"/>
      <x v="3127"/>
    </i>
    <i r="3">
      <x v="61"/>
      <x v="3513"/>
      <x v="3145"/>
    </i>
    <i r="3">
      <x v="78"/>
      <x v="3530"/>
      <x v="3162"/>
    </i>
    <i r="2">
      <x v="277"/>
      <x v="48"/>
      <x v="3500"/>
      <x v="3131"/>
    </i>
    <i r="3">
      <x v="65"/>
      <x v="3517"/>
      <x v="3149"/>
    </i>
    <i r="3">
      <x v="82"/>
      <x v="3534"/>
      <x v="3166"/>
    </i>
    <i r="2">
      <x v="278"/>
      <x v="51"/>
      <x v="3503"/>
      <x v="3134"/>
    </i>
    <i r="3">
      <x v="68"/>
      <x v="3520"/>
      <x v="3152"/>
    </i>
    <i r="3">
      <x v="85"/>
      <x v="3537"/>
      <x v="3169"/>
    </i>
    <i r="2">
      <x v="279"/>
      <x v="56"/>
      <x v="3508"/>
      <x v="3139"/>
    </i>
    <i r="3">
      <x v="73"/>
      <x v="3525"/>
      <x v="3157"/>
    </i>
    <i r="3">
      <x v="90"/>
      <x v="3542"/>
      <x v="3174"/>
    </i>
    <i>
      <x v="20"/>
      <x/>
      <x v="41"/>
      <x v="94"/>
      <x v="3546"/>
      <x v="3178"/>
    </i>
    <i r="3">
      <x v="111"/>
      <x v="3563"/>
      <x v="3195"/>
    </i>
    <i r="3">
      <x v="128"/>
      <x v="3580"/>
      <x v="3212"/>
    </i>
    <i r="3">
      <x v="145"/>
      <x v="3597"/>
      <x v="3229"/>
    </i>
    <i r="3">
      <x v="162"/>
      <x v="3614"/>
      <x v="3246"/>
    </i>
    <i r="3">
      <x v="179"/>
      <x v="3631"/>
      <x v="3263"/>
    </i>
    <i r="3">
      <x v="196"/>
      <x v="3648"/>
      <x v="3280"/>
    </i>
    <i r="3">
      <x v="213"/>
      <x v="3665"/>
      <x v="3297"/>
    </i>
    <i r="3">
      <x v="230"/>
      <x v="3682"/>
      <x v="3314"/>
    </i>
    <i r="1">
      <x v="1"/>
      <x v="264"/>
      <x v="96"/>
      <x v="3548"/>
      <x v="3180"/>
    </i>
    <i r="3">
      <x v="113"/>
      <x v="3565"/>
      <x v="3197"/>
    </i>
    <i r="3">
      <x v="130"/>
      <x v="3582"/>
      <x v="3214"/>
    </i>
    <i r="3">
      <x v="147"/>
      <x v="3599"/>
      <x v="3231"/>
    </i>
    <i r="3">
      <x v="164"/>
      <x v="3616"/>
      <x v="3248"/>
    </i>
    <i r="3">
      <x v="181"/>
      <x v="3633"/>
      <x v="3265"/>
    </i>
    <i r="3">
      <x v="198"/>
      <x v="3650"/>
      <x v="3282"/>
    </i>
    <i r="3">
      <x v="215"/>
      <x v="3667"/>
      <x v="3299"/>
    </i>
    <i r="3">
      <x v="232"/>
      <x v="3684"/>
      <x v="3316"/>
    </i>
    <i r="2">
      <x v="265"/>
      <x v="109"/>
      <x v="3561"/>
      <x v="3193"/>
    </i>
    <i r="3">
      <x v="126"/>
      <x v="3578"/>
      <x v="3210"/>
    </i>
    <i r="3">
      <x v="143"/>
      <x v="3595"/>
      <x v="3227"/>
    </i>
    <i r="3">
      <x v="160"/>
      <x v="3612"/>
      <x v="3244"/>
    </i>
    <i r="3">
      <x v="177"/>
      <x v="3629"/>
      <x v="3261"/>
    </i>
    <i r="3">
      <x v="194"/>
      <x v="3646"/>
      <x v="3278"/>
    </i>
    <i r="3">
      <x v="211"/>
      <x v="3663"/>
      <x v="3295"/>
    </i>
    <i r="3">
      <x v="228"/>
      <x v="3680"/>
      <x v="3312"/>
    </i>
    <i r="3">
      <x v="245"/>
      <x v="3697"/>
      <x v="3329"/>
    </i>
    <i r="2">
      <x v="266"/>
      <x v="97"/>
      <x v="3549"/>
      <x v="3181"/>
    </i>
    <i r="3">
      <x v="114"/>
      <x v="3566"/>
      <x v="3198"/>
    </i>
    <i r="3">
      <x v="131"/>
      <x v="3583"/>
      <x v="3215"/>
    </i>
    <i r="3">
      <x v="148"/>
      <x v="3600"/>
      <x v="3232"/>
    </i>
    <i r="3">
      <x v="165"/>
      <x v="3617"/>
      <x v="3249"/>
    </i>
    <i r="3">
      <x v="182"/>
      <x v="3634"/>
      <x v="3266"/>
    </i>
    <i r="3">
      <x v="199"/>
      <x v="3651"/>
      <x v="3283"/>
    </i>
    <i r="3">
      <x v="216"/>
      <x v="3668"/>
      <x v="3300"/>
    </i>
    <i r="3">
      <x v="233"/>
      <x v="3685"/>
      <x v="3317"/>
    </i>
    <i r="2">
      <x v="267"/>
      <x v="105"/>
      <x v="3557"/>
      <x v="3189"/>
    </i>
    <i r="3">
      <x v="122"/>
      <x v="3574"/>
      <x v="3206"/>
    </i>
    <i r="3">
      <x v="139"/>
      <x v="3591"/>
      <x v="3223"/>
    </i>
    <i r="3">
      <x v="156"/>
      <x v="3608"/>
      <x v="3240"/>
    </i>
    <i r="3">
      <x v="173"/>
      <x v="3625"/>
      <x v="3257"/>
    </i>
    <i r="3">
      <x v="190"/>
      <x v="3642"/>
      <x v="3274"/>
    </i>
    <i r="3">
      <x v="207"/>
      <x v="3659"/>
      <x v="3291"/>
    </i>
    <i r="3">
      <x v="224"/>
      <x v="3676"/>
      <x v="3308"/>
    </i>
    <i r="3">
      <x v="241"/>
      <x v="3693"/>
      <x v="3325"/>
    </i>
    <i r="2">
      <x v="268"/>
      <x v="98"/>
      <x v="3550"/>
      <x v="3182"/>
    </i>
    <i r="3">
      <x v="115"/>
      <x v="3567"/>
      <x v="3199"/>
    </i>
    <i r="3">
      <x v="132"/>
      <x v="3584"/>
      <x v="3216"/>
    </i>
    <i r="3">
      <x v="149"/>
      <x v="3601"/>
      <x v="3233"/>
    </i>
    <i r="3">
      <x v="166"/>
      <x v="3618"/>
      <x v="3250"/>
    </i>
    <i r="3">
      <x v="183"/>
      <x v="3635"/>
      <x v="3267"/>
    </i>
    <i r="3">
      <x v="200"/>
      <x v="3652"/>
      <x v="3284"/>
    </i>
    <i r="3">
      <x v="217"/>
      <x v="3669"/>
      <x v="3301"/>
    </i>
    <i r="3">
      <x v="234"/>
      <x v="3686"/>
      <x v="3318"/>
    </i>
    <i r="2">
      <x v="269"/>
      <x v="103"/>
      <x v="3555"/>
      <x v="3187"/>
    </i>
    <i r="3">
      <x v="120"/>
      <x v="3572"/>
      <x v="3204"/>
    </i>
    <i r="3">
      <x v="137"/>
      <x v="3589"/>
      <x v="3221"/>
    </i>
    <i r="3">
      <x v="154"/>
      <x v="3606"/>
      <x v="3238"/>
    </i>
    <i r="3">
      <x v="171"/>
      <x v="3623"/>
      <x v="3255"/>
    </i>
    <i r="3">
      <x v="188"/>
      <x v="3640"/>
      <x v="3272"/>
    </i>
    <i r="3">
      <x v="205"/>
      <x v="3657"/>
      <x v="3289"/>
    </i>
    <i r="3">
      <x v="222"/>
      <x v="3674"/>
      <x v="3306"/>
    </i>
    <i r="3">
      <x v="239"/>
      <x v="3691"/>
      <x v="3323"/>
    </i>
    <i r="2">
      <x v="270"/>
      <x v="104"/>
      <x v="3556"/>
      <x v="3188"/>
    </i>
    <i r="3">
      <x v="121"/>
      <x v="3573"/>
      <x v="3205"/>
    </i>
    <i r="3">
      <x v="138"/>
      <x v="3590"/>
      <x v="3222"/>
    </i>
    <i r="3">
      <x v="155"/>
      <x v="3607"/>
      <x v="3239"/>
    </i>
    <i r="3">
      <x v="172"/>
      <x v="3624"/>
      <x v="3256"/>
    </i>
    <i r="3">
      <x v="189"/>
      <x v="3641"/>
      <x v="3273"/>
    </i>
    <i r="3">
      <x v="206"/>
      <x v="3658"/>
      <x v="3290"/>
    </i>
    <i r="3">
      <x v="223"/>
      <x v="3675"/>
      <x v="3307"/>
    </i>
    <i r="3">
      <x v="240"/>
      <x v="3692"/>
      <x v="3324"/>
    </i>
    <i r="2">
      <x v="271"/>
      <x v="108"/>
      <x v="3560"/>
      <x v="3192"/>
    </i>
    <i r="3">
      <x v="125"/>
      <x v="3577"/>
      <x v="3209"/>
    </i>
    <i r="3">
      <x v="142"/>
      <x v="3594"/>
      <x v="3226"/>
    </i>
    <i r="3">
      <x v="159"/>
      <x v="3611"/>
      <x v="3243"/>
    </i>
    <i r="3">
      <x v="176"/>
      <x v="3628"/>
      <x v="3260"/>
    </i>
    <i r="3">
      <x v="193"/>
      <x v="3645"/>
      <x v="3277"/>
    </i>
    <i r="3">
      <x v="210"/>
      <x v="3662"/>
      <x v="3294"/>
    </i>
    <i r="3">
      <x v="227"/>
      <x v="3679"/>
      <x v="3311"/>
    </i>
    <i r="3">
      <x v="244"/>
      <x v="3696"/>
      <x v="3328"/>
    </i>
    <i r="2">
      <x v="272"/>
      <x v="106"/>
      <x v="3558"/>
      <x v="3190"/>
    </i>
    <i r="3">
      <x v="123"/>
      <x v="3575"/>
      <x v="3207"/>
    </i>
    <i r="3">
      <x v="140"/>
      <x v="3592"/>
      <x v="3224"/>
    </i>
    <i r="3">
      <x v="157"/>
      <x v="3609"/>
      <x v="3241"/>
    </i>
    <i r="3">
      <x v="174"/>
      <x v="3626"/>
      <x v="3258"/>
    </i>
    <i r="3">
      <x v="191"/>
      <x v="3643"/>
      <x v="3275"/>
    </i>
    <i r="3">
      <x v="208"/>
      <x v="3660"/>
      <x v="3292"/>
    </i>
    <i r="3">
      <x v="225"/>
      <x v="3677"/>
      <x v="3309"/>
    </i>
    <i r="3">
      <x v="242"/>
      <x v="3694"/>
      <x v="3326"/>
    </i>
    <i r="2">
      <x v="273"/>
      <x v="101"/>
      <x v="3553"/>
      <x v="3185"/>
    </i>
    <i r="3">
      <x v="118"/>
      <x v="3570"/>
      <x v="3202"/>
    </i>
    <i r="3">
      <x v="135"/>
      <x v="3587"/>
      <x v="3219"/>
    </i>
    <i r="3">
      <x v="152"/>
      <x v="3604"/>
      <x v="3236"/>
    </i>
    <i r="3">
      <x v="169"/>
      <x v="3621"/>
      <x v="3253"/>
    </i>
    <i r="3">
      <x v="186"/>
      <x v="3638"/>
      <x v="3270"/>
    </i>
    <i r="3">
      <x v="203"/>
      <x v="3655"/>
      <x v="3287"/>
    </i>
    <i r="3">
      <x v="220"/>
      <x v="3672"/>
      <x v="3304"/>
    </i>
    <i r="3">
      <x v="237"/>
      <x v="3689"/>
      <x v="3321"/>
    </i>
    <i r="2">
      <x v="274"/>
      <x v="110"/>
      <x v="3562"/>
      <x v="3194"/>
    </i>
    <i r="3">
      <x v="127"/>
      <x v="3579"/>
      <x v="3211"/>
    </i>
    <i r="3">
      <x v="144"/>
      <x v="3596"/>
      <x v="3228"/>
    </i>
    <i r="3">
      <x v="161"/>
      <x v="3613"/>
      <x v="3245"/>
    </i>
    <i r="3">
      <x v="178"/>
      <x v="3630"/>
      <x v="3262"/>
    </i>
    <i r="3">
      <x v="195"/>
      <x v="3647"/>
      <x v="3279"/>
    </i>
    <i r="3">
      <x v="212"/>
      <x v="3664"/>
      <x v="3296"/>
    </i>
    <i r="3">
      <x v="229"/>
      <x v="3681"/>
      <x v="3313"/>
    </i>
    <i r="3">
      <x v="246"/>
      <x v="3698"/>
      <x v="3330"/>
    </i>
    <i r="2">
      <x v="275"/>
      <x v="100"/>
      <x v="3552"/>
      <x v="3184"/>
    </i>
    <i r="3">
      <x v="117"/>
      <x v="3569"/>
      <x v="3201"/>
    </i>
    <i r="3">
      <x v="134"/>
      <x v="3586"/>
      <x v="3218"/>
    </i>
    <i r="3">
      <x v="151"/>
      <x v="3603"/>
      <x v="3235"/>
    </i>
    <i r="3">
      <x v="168"/>
      <x v="3620"/>
      <x v="3252"/>
    </i>
    <i r="3">
      <x v="185"/>
      <x v="3637"/>
      <x v="3269"/>
    </i>
    <i r="3">
      <x v="202"/>
      <x v="3654"/>
      <x v="3286"/>
    </i>
    <i r="3">
      <x v="219"/>
      <x v="3671"/>
      <x v="3303"/>
    </i>
    <i r="3">
      <x v="236"/>
      <x v="3688"/>
      <x v="3320"/>
    </i>
    <i r="2">
      <x v="276"/>
      <x v="95"/>
      <x v="3547"/>
      <x v="3179"/>
    </i>
    <i r="3">
      <x v="112"/>
      <x v="3564"/>
      <x v="3196"/>
    </i>
    <i r="3">
      <x v="129"/>
      <x v="3581"/>
      <x v="3213"/>
    </i>
    <i r="3">
      <x v="146"/>
      <x v="3598"/>
      <x v="3230"/>
    </i>
    <i r="3">
      <x v="163"/>
      <x v="3615"/>
      <x v="3247"/>
    </i>
    <i r="3">
      <x v="180"/>
      <x v="3632"/>
      <x v="3264"/>
    </i>
    <i r="3">
      <x v="197"/>
      <x v="3649"/>
      <x v="3281"/>
    </i>
    <i r="3">
      <x v="214"/>
      <x v="3666"/>
      <x v="3298"/>
    </i>
    <i r="3">
      <x v="231"/>
      <x v="3683"/>
      <x v="3315"/>
    </i>
    <i r="2">
      <x v="277"/>
      <x v="99"/>
      <x v="3551"/>
      <x v="3183"/>
    </i>
    <i r="3">
      <x v="116"/>
      <x v="3568"/>
      <x v="3200"/>
    </i>
    <i r="3">
      <x v="133"/>
      <x v="3585"/>
      <x v="3217"/>
    </i>
    <i r="3">
      <x v="150"/>
      <x v="3602"/>
      <x v="3234"/>
    </i>
    <i r="3">
      <x v="167"/>
      <x v="3619"/>
      <x v="3251"/>
    </i>
    <i r="3">
      <x v="184"/>
      <x v="3636"/>
      <x v="3268"/>
    </i>
    <i r="3">
      <x v="201"/>
      <x v="3653"/>
      <x v="3285"/>
    </i>
    <i r="3">
      <x v="218"/>
      <x v="3670"/>
      <x v="3302"/>
    </i>
    <i r="3">
      <x v="235"/>
      <x v="3687"/>
      <x v="3319"/>
    </i>
    <i r="2">
      <x v="278"/>
      <x v="102"/>
      <x v="3554"/>
      <x v="3186"/>
    </i>
    <i r="3">
      <x v="119"/>
      <x v="3571"/>
      <x v="3203"/>
    </i>
    <i r="3">
      <x v="136"/>
      <x v="3588"/>
      <x v="3220"/>
    </i>
    <i r="3">
      <x v="153"/>
      <x v="3605"/>
      <x v="3237"/>
    </i>
    <i r="3">
      <x v="170"/>
      <x v="3622"/>
      <x v="3254"/>
    </i>
    <i r="3">
      <x v="187"/>
      <x v="3639"/>
      <x v="3271"/>
    </i>
    <i r="3">
      <x v="204"/>
      <x v="3656"/>
      <x v="3288"/>
    </i>
    <i r="3">
      <x v="221"/>
      <x v="3673"/>
      <x v="3305"/>
    </i>
    <i r="3">
      <x v="238"/>
      <x v="3690"/>
      <x v="3322"/>
    </i>
    <i r="2">
      <x v="279"/>
      <x v="107"/>
      <x v="3559"/>
      <x v="3191"/>
    </i>
    <i r="3">
      <x v="124"/>
      <x v="3576"/>
      <x v="3208"/>
    </i>
    <i r="3">
      <x v="141"/>
      <x v="3593"/>
      <x v="3225"/>
    </i>
    <i r="3">
      <x v="158"/>
      <x v="3610"/>
      <x v="3242"/>
    </i>
    <i r="3">
      <x v="175"/>
      <x v="3627"/>
      <x v="3259"/>
    </i>
    <i r="3">
      <x v="192"/>
      <x v="3644"/>
      <x v="3276"/>
    </i>
    <i r="3">
      <x v="209"/>
      <x v="3661"/>
      <x v="3293"/>
    </i>
    <i r="3">
      <x v="226"/>
      <x v="3678"/>
      <x v="3310"/>
    </i>
    <i r="3">
      <x v="243"/>
      <x v="3695"/>
      <x v="3327"/>
    </i>
    <i>
      <x v="21"/>
      <x/>
      <x v="41"/>
      <x v="247"/>
      <x v="3699"/>
      <x v="3331"/>
    </i>
    <i r="3">
      <x v="264"/>
      <x v="3716"/>
      <x v="3348"/>
    </i>
    <i r="1">
      <x v="1"/>
      <x v="264"/>
      <x v="249"/>
      <x v="3701"/>
      <x v="3333"/>
    </i>
    <i r="3">
      <x v="266"/>
      <x v="3718"/>
      <x v="3350"/>
    </i>
    <i r="2">
      <x v="265"/>
      <x v="262"/>
      <x v="3714"/>
      <x v="3346"/>
    </i>
    <i r="3">
      <x v="279"/>
      <x v="3731"/>
      <x v="3363"/>
    </i>
    <i r="2">
      <x v="266"/>
      <x v="250"/>
      <x v="3702"/>
      <x v="3334"/>
    </i>
    <i r="3">
      <x v="267"/>
      <x v="3719"/>
      <x v="3351"/>
    </i>
    <i r="2">
      <x v="267"/>
      <x v="258"/>
      <x v="3710"/>
      <x v="3342"/>
    </i>
    <i r="3">
      <x v="275"/>
      <x v="3727"/>
      <x v="3359"/>
    </i>
    <i r="2">
      <x v="268"/>
      <x v="251"/>
      <x v="3703"/>
      <x v="3335"/>
    </i>
    <i r="3">
      <x v="268"/>
      <x v="3720"/>
      <x v="3352"/>
    </i>
    <i r="2">
      <x v="269"/>
      <x v="256"/>
      <x v="3708"/>
      <x v="3340"/>
    </i>
    <i r="3">
      <x v="273"/>
      <x v="3725"/>
      <x v="3357"/>
    </i>
    <i r="2">
      <x v="270"/>
      <x v="257"/>
      <x v="3709"/>
      <x v="3341"/>
    </i>
    <i r="3">
      <x v="274"/>
      <x v="3726"/>
      <x v="3358"/>
    </i>
    <i r="2">
      <x v="271"/>
      <x v="261"/>
      <x v="3713"/>
      <x v="3345"/>
    </i>
    <i r="3">
      <x v="278"/>
      <x v="3730"/>
      <x v="3362"/>
    </i>
    <i r="2">
      <x v="272"/>
      <x v="259"/>
      <x v="3711"/>
      <x v="3343"/>
    </i>
    <i r="3">
      <x v="276"/>
      <x v="3728"/>
      <x v="3360"/>
    </i>
    <i r="2">
      <x v="273"/>
      <x v="254"/>
      <x v="3706"/>
      <x v="3338"/>
    </i>
    <i r="3">
      <x v="271"/>
      <x v="3723"/>
      <x v="3355"/>
    </i>
    <i r="2">
      <x v="274"/>
      <x v="263"/>
      <x v="3715"/>
      <x v="3347"/>
    </i>
    <i r="3">
      <x v="280"/>
      <x v="3732"/>
      <x v="3364"/>
    </i>
    <i r="2">
      <x v="275"/>
      <x v="253"/>
      <x v="3705"/>
      <x v="3337"/>
    </i>
    <i r="3">
      <x v="270"/>
      <x v="3722"/>
      <x v="3354"/>
    </i>
    <i r="2">
      <x v="276"/>
      <x v="248"/>
      <x v="3700"/>
      <x v="3332"/>
    </i>
    <i r="3">
      <x v="265"/>
      <x v="3717"/>
      <x v="3349"/>
    </i>
    <i r="2">
      <x v="277"/>
      <x v="252"/>
      <x v="3704"/>
      <x v="3336"/>
    </i>
    <i r="3">
      <x v="269"/>
      <x v="3721"/>
      <x v="3353"/>
    </i>
    <i r="2">
      <x v="278"/>
      <x v="255"/>
      <x v="3707"/>
      <x v="3339"/>
    </i>
    <i r="3">
      <x v="272"/>
      <x v="3724"/>
      <x v="3356"/>
    </i>
    <i r="2">
      <x v="279"/>
      <x v="260"/>
      <x v="3712"/>
      <x v="3344"/>
    </i>
    <i r="3">
      <x v="277"/>
      <x v="3729"/>
      <x v="3361"/>
    </i>
    <i>
      <x v="22"/>
      <x/>
      <x v="41"/>
      <x v="281"/>
      <x v="3733"/>
      <x v="3365"/>
    </i>
    <i r="3">
      <x v="282"/>
      <x v="3734"/>
      <x v="3366"/>
    </i>
    <i r="3">
      <x v="288"/>
      <x v="3740"/>
      <x v="3372"/>
    </i>
    <i r="3">
      <x v="293"/>
      <x v="3745"/>
      <x v="3377"/>
    </i>
    <i r="3">
      <x v="296"/>
      <x v="3748"/>
      <x v="3380"/>
    </i>
    <i r="1">
      <x v="1"/>
      <x v="269"/>
      <x v="285"/>
      <x v="3737"/>
      <x v="3369"/>
    </i>
    <i r="3">
      <x v="291"/>
      <x v="3743"/>
      <x v="3375"/>
    </i>
    <i r="3">
      <x v="295"/>
      <x v="3747"/>
      <x v="3379"/>
    </i>
    <i r="2">
      <x v="270"/>
      <x v="286"/>
      <x v="3738"/>
      <x v="3370"/>
    </i>
    <i r="2">
      <x v="271"/>
      <x v="287"/>
      <x v="3739"/>
      <x v="3371"/>
    </i>
    <i r="3">
      <x v="292"/>
      <x v="3744"/>
      <x v="3376"/>
    </i>
    <i r="2">
      <x v="277"/>
      <x v="283"/>
      <x v="3735"/>
      <x v="3367"/>
    </i>
    <i r="3">
      <x v="289"/>
      <x v="3741"/>
      <x v="3373"/>
    </i>
    <i r="2">
      <x v="278"/>
      <x v="284"/>
      <x v="3736"/>
      <x v="3368"/>
    </i>
    <i r="3">
      <x v="290"/>
      <x v="3742"/>
      <x v="3374"/>
    </i>
    <i r="3">
      <x v="294"/>
      <x v="3746"/>
      <x v="3378"/>
    </i>
    <i>
      <x v="23"/>
      <x/>
      <x v="41"/>
      <x v="297"/>
      <x v="3749"/>
      <x v="3381"/>
    </i>
    <i r="3">
      <x v="298"/>
      <x v="3750"/>
      <x v="3382"/>
    </i>
    <i r="3">
      <x v="302"/>
      <x v="3754"/>
      <x v="3386"/>
    </i>
    <i r="3">
      <x v="306"/>
      <x v="3758"/>
      <x v="3390"/>
    </i>
    <i r="3">
      <x v="307"/>
      <x v="3759"/>
      <x v="3391"/>
    </i>
    <i r="3">
      <x v="308"/>
      <x v="3760"/>
      <x v="3392"/>
    </i>
    <i r="3">
      <x v="312"/>
      <x v="3764"/>
      <x v="3396"/>
    </i>
    <i r="1">
      <x v="1"/>
      <x v="269"/>
      <x v="300"/>
      <x v="3752"/>
      <x v="3384"/>
    </i>
    <i r="3">
      <x v="304"/>
      <x v="3756"/>
      <x v="3388"/>
    </i>
    <i r="3">
      <x v="310"/>
      <x v="3762"/>
      <x v="3394"/>
    </i>
    <i r="3">
      <x v="313"/>
      <x v="3765"/>
      <x v="3397"/>
    </i>
    <i r="2">
      <x v="271"/>
      <x v="301"/>
      <x v="3753"/>
      <x v="3385"/>
    </i>
    <i r="3">
      <x v="305"/>
      <x v="3757"/>
      <x v="3389"/>
    </i>
    <i r="3">
      <x v="311"/>
      <x v="3763"/>
      <x v="3395"/>
    </i>
    <i r="3">
      <x v="314"/>
      <x v="3766"/>
      <x v="3398"/>
    </i>
    <i r="2">
      <x v="362"/>
      <x v="299"/>
      <x v="3751"/>
      <x v="3383"/>
    </i>
    <i r="3">
      <x v="303"/>
      <x v="3755"/>
      <x v="3387"/>
    </i>
    <i r="3">
      <x v="309"/>
      <x v="3761"/>
      <x v="3393"/>
    </i>
    <i>
      <x v="24"/>
      <x/>
      <x v="41"/>
      <x v="315"/>
      <x v="3767"/>
      <x v="3399"/>
    </i>
    <i r="3">
      <x v="321"/>
      <x v="3773"/>
      <x v="3405"/>
    </i>
    <i r="3">
      <x v="326"/>
      <x v="3778"/>
      <x v="3410"/>
    </i>
    <i r="3">
      <x v="331"/>
      <x v="3783"/>
      <x v="3415"/>
    </i>
    <i r="3">
      <x v="334"/>
      <x v="3786"/>
      <x v="3418"/>
    </i>
    <i r="3">
      <x v="337"/>
      <x v="3789"/>
      <x v="3421"/>
    </i>
    <i r="3">
      <x v="342"/>
      <x v="3794"/>
      <x v="3426"/>
    </i>
    <i r="3">
      <x v="343"/>
      <x v="3795"/>
      <x v="3427"/>
    </i>
    <i r="3">
      <x v="346"/>
      <x v="3798"/>
      <x v="3430"/>
    </i>
    <i r="3">
      <x v="350"/>
      <x v="3802"/>
      <x v="3434"/>
    </i>
    <i r="3">
      <x v="351"/>
      <x v="3803"/>
      <x v="3435"/>
    </i>
    <i r="3">
      <x v="355"/>
      <x v="3807"/>
      <x v="3439"/>
    </i>
    <i r="3">
      <x v="361"/>
      <x v="3813"/>
      <x v="3445"/>
    </i>
    <i r="3">
      <x v="362"/>
      <x v="3814"/>
      <x v="3446"/>
    </i>
    <i r="3">
      <x v="365"/>
      <x v="3817"/>
      <x v="3449"/>
    </i>
    <i r="3">
      <x v="368"/>
      <x v="3820"/>
      <x v="3452"/>
    </i>
    <i r="3">
      <x v="369"/>
      <x v="3821"/>
      <x v="3453"/>
    </i>
    <i r="3">
      <x v="370"/>
      <x v="3822"/>
      <x v="3454"/>
    </i>
    <i r="3">
      <x v="373"/>
      <x v="3825"/>
      <x v="3457"/>
    </i>
    <i r="1">
      <x v="1"/>
      <x v="269"/>
      <x v="319"/>
      <x v="3771"/>
      <x v="3403"/>
    </i>
    <i r="3">
      <x v="354"/>
      <x v="3806"/>
      <x v="3438"/>
    </i>
    <i r="3">
      <x v="359"/>
      <x v="3811"/>
      <x v="3443"/>
    </i>
    <i r="3">
      <x v="367"/>
      <x v="3819"/>
      <x v="3451"/>
    </i>
    <i r="3">
      <x v="375"/>
      <x v="3827"/>
      <x v="3459"/>
    </i>
    <i r="2">
      <x v="271"/>
      <x v="320"/>
      <x v="3772"/>
      <x v="3404"/>
    </i>
    <i r="3">
      <x v="325"/>
      <x v="3777"/>
      <x v="3409"/>
    </i>
    <i r="3">
      <x v="330"/>
      <x v="3782"/>
      <x v="3414"/>
    </i>
    <i r="3">
      <x v="336"/>
      <x v="3788"/>
      <x v="3420"/>
    </i>
    <i r="3">
      <x v="341"/>
      <x v="3793"/>
      <x v="3425"/>
    </i>
    <i r="3">
      <x v="360"/>
      <x v="3812"/>
      <x v="3444"/>
    </i>
    <i r="3">
      <x v="372"/>
      <x v="3824"/>
      <x v="3456"/>
    </i>
    <i r="2">
      <x v="275"/>
      <x v="317"/>
      <x v="3769"/>
      <x v="3401"/>
    </i>
    <i r="3">
      <x v="323"/>
      <x v="3775"/>
      <x v="3407"/>
    </i>
    <i r="3">
      <x v="328"/>
      <x v="3780"/>
      <x v="3412"/>
    </i>
    <i r="3">
      <x v="333"/>
      <x v="3785"/>
      <x v="3417"/>
    </i>
    <i r="3">
      <x v="339"/>
      <x v="3791"/>
      <x v="3423"/>
    </i>
    <i r="3">
      <x v="348"/>
      <x v="3800"/>
      <x v="3432"/>
    </i>
    <i r="3">
      <x v="357"/>
      <x v="3809"/>
      <x v="3441"/>
    </i>
    <i r="2">
      <x v="277"/>
      <x v="316"/>
      <x v="3768"/>
      <x v="3400"/>
    </i>
    <i r="3">
      <x v="322"/>
      <x v="3774"/>
      <x v="3406"/>
    </i>
    <i r="3">
      <x v="327"/>
      <x v="3779"/>
      <x v="3411"/>
    </i>
    <i r="3">
      <x v="332"/>
      <x v="3784"/>
      <x v="3416"/>
    </i>
    <i r="3">
      <x v="338"/>
      <x v="3790"/>
      <x v="3422"/>
    </i>
    <i r="3">
      <x v="344"/>
      <x v="3796"/>
      <x v="3428"/>
    </i>
    <i r="3">
      <x v="347"/>
      <x v="3799"/>
      <x v="3431"/>
    </i>
    <i r="3">
      <x v="352"/>
      <x v="3804"/>
      <x v="3436"/>
    </i>
    <i r="3">
      <x v="356"/>
      <x v="3808"/>
      <x v="3440"/>
    </i>
    <i r="3">
      <x v="363"/>
      <x v="3815"/>
      <x v="3447"/>
    </i>
    <i r="3">
      <x v="366"/>
      <x v="3818"/>
      <x v="3450"/>
    </i>
    <i r="3">
      <x v="374"/>
      <x v="3826"/>
      <x v="3458"/>
    </i>
    <i r="2">
      <x v="278"/>
      <x v="318"/>
      <x v="3770"/>
      <x v="3402"/>
    </i>
    <i r="3">
      <x v="324"/>
      <x v="3776"/>
      <x v="3408"/>
    </i>
    <i r="3">
      <x v="329"/>
      <x v="3781"/>
      <x v="3413"/>
    </i>
    <i r="3">
      <x v="335"/>
      <x v="3787"/>
      <x v="3419"/>
    </i>
    <i r="3">
      <x v="340"/>
      <x v="3792"/>
      <x v="3424"/>
    </i>
    <i r="3">
      <x v="345"/>
      <x v="3797"/>
      <x v="3429"/>
    </i>
    <i r="3">
      <x v="349"/>
      <x v="3801"/>
      <x v="3433"/>
    </i>
    <i r="3">
      <x v="353"/>
      <x v="3805"/>
      <x v="3437"/>
    </i>
    <i r="3">
      <x v="358"/>
      <x v="3810"/>
      <x v="3442"/>
    </i>
    <i r="3">
      <x v="364"/>
      <x v="3816"/>
      <x v="3448"/>
    </i>
    <i r="3">
      <x v="371"/>
      <x v="3823"/>
      <x v="3455"/>
    </i>
    <i>
      <x v="25"/>
      <x/>
      <x v="41"/>
      <x v="376"/>
      <x v="3828"/>
      <x v="3460"/>
    </i>
    <i r="3">
      <x v="377"/>
      <x v="3829"/>
      <x v="3461"/>
    </i>
    <i r="3">
      <x v="378"/>
      <x v="3830"/>
      <x v="3462"/>
    </i>
    <i r="3">
      <x v="379"/>
      <x v="3831"/>
      <x v="3463"/>
    </i>
    <i r="3">
      <x v="380"/>
      <x v="3832"/>
      <x v="3464"/>
    </i>
    <i r="1">
      <x v="1"/>
      <x v="269"/>
      <x v="384"/>
      <x v="3836"/>
      <x v="3468"/>
    </i>
    <i r="2">
      <x v="274"/>
      <x v="386"/>
      <x v="3838"/>
      <x v="3470"/>
    </i>
    <i r="2">
      <x v="275"/>
      <x v="382"/>
      <x v="3834"/>
      <x v="3466"/>
    </i>
    <i r="2">
      <x v="277"/>
      <x v="381"/>
      <x v="3833"/>
      <x v="3465"/>
    </i>
    <i r="2">
      <x v="278"/>
      <x v="383"/>
      <x v="3835"/>
      <x v="3467"/>
    </i>
    <i r="2">
      <x v="279"/>
      <x v="385"/>
      <x v="3837"/>
      <x v="3469"/>
    </i>
    <i>
      <x v="26"/>
      <x/>
      <x v="41"/>
      <x v="387"/>
      <x v="3839"/>
      <x v="3471"/>
    </i>
    <i r="3">
      <x v="404"/>
      <x v="3856"/>
      <x v="3488"/>
    </i>
    <i r="3">
      <x v="421"/>
      <x v="3873"/>
      <x v="3505"/>
    </i>
    <i r="3">
      <x v="438"/>
      <x v="3890"/>
      <x v="3522"/>
    </i>
    <i r="1">
      <x v="1"/>
      <x v="264"/>
      <x v="389"/>
      <x v="3841"/>
      <x v="3473"/>
    </i>
    <i r="3">
      <x v="406"/>
      <x v="3858"/>
      <x v="3490"/>
    </i>
    <i r="3">
      <x v="423"/>
      <x v="3875"/>
      <x v="3507"/>
    </i>
    <i r="3">
      <x v="440"/>
      <x v="3892"/>
      <x v="3524"/>
    </i>
    <i r="2">
      <x v="265"/>
      <x v="402"/>
      <x v="3854"/>
      <x v="3486"/>
    </i>
    <i r="3">
      <x v="419"/>
      <x v="3871"/>
      <x v="3503"/>
    </i>
    <i r="3">
      <x v="436"/>
      <x v="3888"/>
      <x v="3520"/>
    </i>
    <i r="3">
      <x v="453"/>
      <x v="3905"/>
      <x v="3537"/>
    </i>
    <i r="2">
      <x v="266"/>
      <x v="390"/>
      <x v="3842"/>
      <x v="3474"/>
    </i>
    <i r="3">
      <x v="407"/>
      <x v="3859"/>
      <x v="3491"/>
    </i>
    <i r="3">
      <x v="424"/>
      <x v="3876"/>
      <x v="3508"/>
    </i>
    <i r="3">
      <x v="441"/>
      <x v="3893"/>
      <x v="3525"/>
    </i>
    <i r="2">
      <x v="267"/>
      <x v="398"/>
      <x v="3850"/>
      <x v="3482"/>
    </i>
    <i r="3">
      <x v="415"/>
      <x v="3867"/>
      <x v="3499"/>
    </i>
    <i r="3">
      <x v="432"/>
      <x v="3884"/>
      <x v="3516"/>
    </i>
    <i r="3">
      <x v="449"/>
      <x v="3901"/>
      <x v="3533"/>
    </i>
    <i r="2">
      <x v="268"/>
      <x v="391"/>
      <x v="3843"/>
      <x v="3475"/>
    </i>
    <i r="3">
      <x v="408"/>
      <x v="3860"/>
      <x v="3492"/>
    </i>
    <i r="3">
      <x v="425"/>
      <x v="3877"/>
      <x v="3509"/>
    </i>
    <i r="3">
      <x v="442"/>
      <x v="3894"/>
      <x v="3526"/>
    </i>
    <i r="2">
      <x v="269"/>
      <x v="396"/>
      <x v="3848"/>
      <x v="3480"/>
    </i>
    <i r="3">
      <x v="413"/>
      <x v="3865"/>
      <x v="3497"/>
    </i>
    <i r="3">
      <x v="430"/>
      <x v="3882"/>
      <x v="3514"/>
    </i>
    <i r="3">
      <x v="447"/>
      <x v="3899"/>
      <x v="3531"/>
    </i>
    <i r="2">
      <x v="270"/>
      <x v="397"/>
      <x v="3849"/>
      <x v="3481"/>
    </i>
    <i r="3">
      <x v="414"/>
      <x v="3866"/>
      <x v="3498"/>
    </i>
    <i r="3">
      <x v="431"/>
      <x v="3883"/>
      <x v="3515"/>
    </i>
    <i r="3">
      <x v="448"/>
      <x v="3900"/>
      <x v="3532"/>
    </i>
    <i r="2">
      <x v="271"/>
      <x v="401"/>
      <x v="3853"/>
      <x v="3485"/>
    </i>
    <i r="3">
      <x v="418"/>
      <x v="3870"/>
      <x v="3502"/>
    </i>
    <i r="3">
      <x v="435"/>
      <x v="3887"/>
      <x v="3519"/>
    </i>
    <i r="3">
      <x v="452"/>
      <x v="3904"/>
      <x v="3536"/>
    </i>
    <i r="2">
      <x v="272"/>
      <x v="399"/>
      <x v="3851"/>
      <x v="3483"/>
    </i>
    <i r="3">
      <x v="416"/>
      <x v="3868"/>
      <x v="3500"/>
    </i>
    <i r="3">
      <x v="433"/>
      <x v="3885"/>
      <x v="3517"/>
    </i>
    <i r="3">
      <x v="450"/>
      <x v="3902"/>
      <x v="3534"/>
    </i>
    <i r="2">
      <x v="273"/>
      <x v="394"/>
      <x v="3846"/>
      <x v="3478"/>
    </i>
    <i r="3">
      <x v="411"/>
      <x v="3863"/>
      <x v="3495"/>
    </i>
    <i r="3">
      <x v="428"/>
      <x v="3880"/>
      <x v="3512"/>
    </i>
    <i r="3">
      <x v="445"/>
      <x v="3897"/>
      <x v="3529"/>
    </i>
    <i r="2">
      <x v="274"/>
      <x v="403"/>
      <x v="3855"/>
      <x v="3487"/>
    </i>
    <i r="3">
      <x v="420"/>
      <x v="3872"/>
      <x v="3504"/>
    </i>
    <i r="3">
      <x v="437"/>
      <x v="3889"/>
      <x v="3521"/>
    </i>
    <i r="3">
      <x v="454"/>
      <x v="3906"/>
      <x v="3538"/>
    </i>
    <i r="2">
      <x v="275"/>
      <x v="393"/>
      <x v="3845"/>
      <x v="3477"/>
    </i>
    <i r="3">
      <x v="410"/>
      <x v="3862"/>
      <x v="3494"/>
    </i>
    <i r="3">
      <x v="427"/>
      <x v="3879"/>
      <x v="3511"/>
    </i>
    <i r="3">
      <x v="444"/>
      <x v="3896"/>
      <x v="3528"/>
    </i>
    <i r="2">
      <x v="276"/>
      <x v="388"/>
      <x v="3840"/>
      <x v="3472"/>
    </i>
    <i r="3">
      <x v="405"/>
      <x v="3857"/>
      <x v="3489"/>
    </i>
    <i r="3">
      <x v="422"/>
      <x v="3874"/>
      <x v="3506"/>
    </i>
    <i r="3">
      <x v="439"/>
      <x v="3891"/>
      <x v="3523"/>
    </i>
    <i r="2">
      <x v="277"/>
      <x v="392"/>
      <x v="3844"/>
      <x v="3476"/>
    </i>
    <i r="3">
      <x v="409"/>
      <x v="3861"/>
      <x v="3493"/>
    </i>
    <i r="3">
      <x v="426"/>
      <x v="3878"/>
      <x v="3510"/>
    </i>
    <i r="3">
      <x v="443"/>
      <x v="3895"/>
      <x v="3527"/>
    </i>
    <i r="2">
      <x v="278"/>
      <x v="395"/>
      <x v="3847"/>
      <x v="3479"/>
    </i>
    <i r="3">
      <x v="412"/>
      <x v="3864"/>
      <x v="3496"/>
    </i>
    <i r="3">
      <x v="429"/>
      <x v="3881"/>
      <x v="3513"/>
    </i>
    <i r="3">
      <x v="446"/>
      <x v="3898"/>
      <x v="3530"/>
    </i>
    <i r="2">
      <x v="279"/>
      <x v="400"/>
      <x v="3852"/>
      <x v="3484"/>
    </i>
    <i r="3">
      <x v="417"/>
      <x v="3869"/>
      <x v="3501"/>
    </i>
    <i r="3">
      <x v="434"/>
      <x v="3886"/>
      <x v="3518"/>
    </i>
    <i r="3">
      <x v="451"/>
      <x v="3903"/>
      <x v="3535"/>
    </i>
    <i>
      <x v="27"/>
      <x/>
      <x v="41"/>
      <x v="455"/>
      <x v="3907"/>
      <x v="3539"/>
    </i>
    <i r="3">
      <x v="472"/>
      <x v="3924"/>
      <x v="3556"/>
    </i>
    <i r="3">
      <x v="489"/>
      <x v="3941"/>
      <x v="3573"/>
    </i>
    <i r="1">
      <x v="1"/>
      <x v="264"/>
      <x v="457"/>
      <x v="3909"/>
      <x v="3541"/>
    </i>
    <i r="3">
      <x v="474"/>
      <x v="3926"/>
      <x v="3558"/>
    </i>
    <i r="2">
      <x v="265"/>
      <x v="470"/>
      <x v="3922"/>
      <x v="3554"/>
    </i>
    <i r="3">
      <x v="487"/>
      <x v="3939"/>
      <x v="3571"/>
    </i>
    <i r="2">
      <x v="266"/>
      <x v="458"/>
      <x v="3910"/>
      <x v="3542"/>
    </i>
    <i r="3">
      <x v="475"/>
      <x v="3927"/>
      <x v="3559"/>
    </i>
    <i r="2">
      <x v="267"/>
      <x v="466"/>
      <x v="3918"/>
      <x v="3550"/>
    </i>
    <i r="3">
      <x v="483"/>
      <x v="3935"/>
      <x v="3567"/>
    </i>
    <i r="2">
      <x v="268"/>
      <x v="459"/>
      <x v="3911"/>
      <x v="3543"/>
    </i>
    <i r="3">
      <x v="476"/>
      <x v="3928"/>
      <x v="3560"/>
    </i>
    <i r="2">
      <x v="269"/>
      <x v="464"/>
      <x v="3916"/>
      <x v="3548"/>
    </i>
    <i r="3">
      <x v="481"/>
      <x v="3933"/>
      <x v="3565"/>
    </i>
    <i r="2">
      <x v="270"/>
      <x v="465"/>
      <x v="3917"/>
      <x v="3549"/>
    </i>
    <i r="3">
      <x v="482"/>
      <x v="3934"/>
      <x v="3566"/>
    </i>
    <i r="2">
      <x v="271"/>
      <x v="469"/>
      <x v="3921"/>
      <x v="3553"/>
    </i>
    <i r="3">
      <x v="486"/>
      <x v="3938"/>
      <x v="3570"/>
    </i>
    <i r="2">
      <x v="272"/>
      <x v="467"/>
      <x v="3919"/>
      <x v="3551"/>
    </i>
    <i r="3">
      <x v="484"/>
      <x v="3936"/>
      <x v="3568"/>
    </i>
    <i r="2">
      <x v="273"/>
      <x v="462"/>
      <x v="3914"/>
      <x v="3546"/>
    </i>
    <i r="3">
      <x v="479"/>
      <x v="3931"/>
      <x v="3563"/>
    </i>
    <i r="2">
      <x v="274"/>
      <x v="471"/>
      <x v="3923"/>
      <x v="3555"/>
    </i>
    <i r="3">
      <x v="488"/>
      <x v="3940"/>
      <x v="3572"/>
    </i>
    <i r="2">
      <x v="275"/>
      <x v="461"/>
      <x v="3913"/>
      <x v="3545"/>
    </i>
    <i r="3">
      <x v="478"/>
      <x v="3930"/>
      <x v="3562"/>
    </i>
    <i r="2">
      <x v="276"/>
      <x v="456"/>
      <x v="3908"/>
      <x v="3540"/>
    </i>
    <i r="3">
      <x v="473"/>
      <x v="3925"/>
      <x v="3557"/>
    </i>
    <i r="2">
      <x v="277"/>
      <x v="460"/>
      <x v="3912"/>
      <x v="3544"/>
    </i>
    <i r="3">
      <x v="477"/>
      <x v="3929"/>
      <x v="3561"/>
    </i>
    <i r="2">
      <x v="278"/>
      <x v="463"/>
      <x v="3915"/>
      <x v="3547"/>
    </i>
    <i r="3">
      <x v="480"/>
      <x v="3932"/>
      <x v="3564"/>
    </i>
    <i r="2">
      <x v="279"/>
      <x v="468"/>
      <x v="3920"/>
      <x v="3552"/>
    </i>
    <i r="3">
      <x v="485"/>
      <x v="3937"/>
      <x v="3569"/>
    </i>
    <i>
      <x v="28"/>
      <x/>
      <x v="41"/>
      <x v="506"/>
      <x v="3957"/>
      <x v="3590"/>
    </i>
    <i r="3">
      <x v="523"/>
      <x v="3974"/>
      <x v="3607"/>
    </i>
    <i r="3">
      <x v="540"/>
      <x v="3991"/>
      <x v="3624"/>
    </i>
    <i r="3">
      <x v="557"/>
      <x v="4008"/>
      <x v="3641"/>
    </i>
    <i r="1">
      <x v="1"/>
      <x v="264"/>
      <x v="491"/>
      <x v="3943"/>
      <x v="3575"/>
    </i>
    <i r="3">
      <x v="508"/>
      <x v="3959"/>
      <x v="3592"/>
    </i>
    <i r="3">
      <x v="525"/>
      <x v="3976"/>
      <x v="3609"/>
    </i>
    <i r="3">
      <x v="542"/>
      <x v="3993"/>
      <x v="3626"/>
    </i>
    <i r="3">
      <x v="559"/>
      <x v="4010"/>
      <x v="3643"/>
    </i>
    <i r="2">
      <x v="265"/>
      <x v="504"/>
      <x v="3956"/>
      <x v="3588"/>
    </i>
    <i r="3">
      <x v="521"/>
      <x v="3972"/>
      <x v="3605"/>
    </i>
    <i r="3">
      <x v="538"/>
      <x v="3989"/>
      <x v="3622"/>
    </i>
    <i r="3">
      <x v="555"/>
      <x v="4006"/>
      <x v="3639"/>
    </i>
    <i r="3">
      <x v="572"/>
      <x v="4023"/>
      <x v="3656"/>
    </i>
    <i r="2">
      <x v="266"/>
      <x v="492"/>
      <x v="3944"/>
      <x v="3576"/>
    </i>
    <i r="3">
      <x v="509"/>
      <x v="3960"/>
      <x v="3593"/>
    </i>
    <i r="3">
      <x v="526"/>
      <x v="3977"/>
      <x v="3610"/>
    </i>
    <i r="3">
      <x v="543"/>
      <x v="3994"/>
      <x v="3627"/>
    </i>
    <i r="3">
      <x v="560"/>
      <x v="4011"/>
      <x v="3644"/>
    </i>
    <i r="2">
      <x v="267"/>
      <x v="500"/>
      <x v="3952"/>
      <x v="3584"/>
    </i>
    <i r="3">
      <x v="517"/>
      <x v="3968"/>
      <x v="3601"/>
    </i>
    <i r="3">
      <x v="534"/>
      <x v="3985"/>
      <x v="3618"/>
    </i>
    <i r="3">
      <x v="551"/>
      <x v="4002"/>
      <x v="3635"/>
    </i>
    <i r="3">
      <x v="568"/>
      <x v="4019"/>
      <x v="3652"/>
    </i>
    <i r="2">
      <x v="268"/>
      <x v="493"/>
      <x v="3945"/>
      <x v="3577"/>
    </i>
    <i r="3">
      <x v="510"/>
      <x v="3961"/>
      <x v="3594"/>
    </i>
    <i r="3">
      <x v="527"/>
      <x v="3978"/>
      <x v="3611"/>
    </i>
    <i r="3">
      <x v="544"/>
      <x v="3995"/>
      <x v="3628"/>
    </i>
    <i r="3">
      <x v="561"/>
      <x v="4012"/>
      <x v="3645"/>
    </i>
    <i r="2">
      <x v="269"/>
      <x v="498"/>
      <x v="3950"/>
      <x v="3582"/>
    </i>
    <i r="3">
      <x v="515"/>
      <x v="3966"/>
      <x v="3599"/>
    </i>
    <i r="3">
      <x v="532"/>
      <x v="3983"/>
      <x v="3616"/>
    </i>
    <i r="3">
      <x v="549"/>
      <x v="4000"/>
      <x v="3633"/>
    </i>
    <i r="3">
      <x v="566"/>
      <x v="4017"/>
      <x v="3650"/>
    </i>
    <i r="2">
      <x v="270"/>
      <x v="499"/>
      <x v="3951"/>
      <x v="3583"/>
    </i>
    <i r="3">
      <x v="516"/>
      <x v="3967"/>
      <x v="3600"/>
    </i>
    <i r="3">
      <x v="533"/>
      <x v="3984"/>
      <x v="3617"/>
    </i>
    <i r="3">
      <x v="550"/>
      <x v="4001"/>
      <x v="3634"/>
    </i>
    <i r="3">
      <x v="567"/>
      <x v="4018"/>
      <x v="3651"/>
    </i>
    <i r="2">
      <x v="271"/>
      <x v="503"/>
      <x v="3955"/>
      <x v="3587"/>
    </i>
    <i r="3">
      <x v="520"/>
      <x v="3971"/>
      <x v="3604"/>
    </i>
    <i r="3">
      <x v="537"/>
      <x v="3988"/>
      <x v="3621"/>
    </i>
    <i r="3">
      <x v="554"/>
      <x v="4005"/>
      <x v="3638"/>
    </i>
    <i r="3">
      <x v="571"/>
      <x v="4022"/>
      <x v="3655"/>
    </i>
    <i r="2">
      <x v="272"/>
      <x v="501"/>
      <x v="3953"/>
      <x v="3585"/>
    </i>
    <i r="3">
      <x v="518"/>
      <x v="3969"/>
      <x v="3602"/>
    </i>
    <i r="3">
      <x v="535"/>
      <x v="3986"/>
      <x v="3619"/>
    </i>
    <i r="3">
      <x v="552"/>
      <x v="4003"/>
      <x v="3636"/>
    </i>
    <i r="3">
      <x v="569"/>
      <x v="4020"/>
      <x v="3653"/>
    </i>
    <i r="2">
      <x v="273"/>
      <x v="496"/>
      <x v="3948"/>
      <x v="3580"/>
    </i>
    <i r="3">
      <x v="513"/>
      <x v="3964"/>
      <x v="3597"/>
    </i>
    <i r="3">
      <x v="530"/>
      <x v="3981"/>
      <x v="3614"/>
    </i>
    <i r="3">
      <x v="547"/>
      <x v="3998"/>
      <x v="3631"/>
    </i>
    <i r="3">
      <x v="564"/>
      <x v="4015"/>
      <x v="3648"/>
    </i>
    <i r="2">
      <x v="274"/>
      <x v="505"/>
      <x v="3906"/>
      <x v="3589"/>
    </i>
    <i r="3">
      <x v="522"/>
      <x v="3973"/>
      <x v="3606"/>
    </i>
    <i r="3">
      <x v="539"/>
      <x v="3990"/>
      <x v="3623"/>
    </i>
    <i r="3">
      <x v="556"/>
      <x v="4007"/>
      <x v="3640"/>
    </i>
    <i r="3">
      <x v="573"/>
      <x v="4024"/>
      <x v="3657"/>
    </i>
    <i r="2">
      <x v="275"/>
      <x v="495"/>
      <x v="3947"/>
      <x v="3579"/>
    </i>
    <i r="3">
      <x v="512"/>
      <x v="3963"/>
      <x v="3596"/>
    </i>
    <i r="3">
      <x v="529"/>
      <x v="3980"/>
      <x v="3613"/>
    </i>
    <i r="3">
      <x v="546"/>
      <x v="3997"/>
      <x v="3630"/>
    </i>
    <i r="3">
      <x v="563"/>
      <x v="4014"/>
      <x v="3647"/>
    </i>
    <i r="2">
      <x v="276"/>
      <x v="490"/>
      <x v="3942"/>
      <x v="3574"/>
    </i>
    <i r="3">
      <x v="507"/>
      <x v="3958"/>
      <x v="3591"/>
    </i>
    <i r="3">
      <x v="524"/>
      <x v="3975"/>
      <x v="3608"/>
    </i>
    <i r="3">
      <x v="541"/>
      <x v="3992"/>
      <x v="3625"/>
    </i>
    <i r="3">
      <x v="558"/>
      <x v="4009"/>
      <x v="3642"/>
    </i>
    <i r="2">
      <x v="277"/>
      <x v="494"/>
      <x v="3946"/>
      <x v="3578"/>
    </i>
    <i r="3">
      <x v="511"/>
      <x v="3962"/>
      <x v="3595"/>
    </i>
    <i r="3">
      <x v="528"/>
      <x v="3979"/>
      <x v="3612"/>
    </i>
    <i r="3">
      <x v="545"/>
      <x v="3996"/>
      <x v="3629"/>
    </i>
    <i r="3">
      <x v="562"/>
      <x v="4013"/>
      <x v="3646"/>
    </i>
    <i r="2">
      <x v="278"/>
      <x v="497"/>
      <x v="3949"/>
      <x v="3581"/>
    </i>
    <i r="3">
      <x v="514"/>
      <x v="3965"/>
      <x v="3598"/>
    </i>
    <i r="3">
      <x v="531"/>
      <x v="3982"/>
      <x v="3615"/>
    </i>
    <i r="3">
      <x v="548"/>
      <x v="3999"/>
      <x v="3632"/>
    </i>
    <i r="3">
      <x v="565"/>
      <x v="4016"/>
      <x v="3649"/>
    </i>
    <i r="2">
      <x v="279"/>
      <x v="502"/>
      <x v="3954"/>
      <x v="3586"/>
    </i>
    <i r="3">
      <x v="519"/>
      <x v="3970"/>
      <x v="3603"/>
    </i>
    <i r="3">
      <x v="536"/>
      <x v="3987"/>
      <x v="3620"/>
    </i>
    <i r="3">
      <x v="553"/>
      <x v="4004"/>
      <x v="3637"/>
    </i>
    <i r="3">
      <x v="570"/>
      <x v="4021"/>
      <x v="3654"/>
    </i>
    <i>
      <x v="29"/>
      <x/>
      <x v="41"/>
      <x v="574"/>
      <x v="4025"/>
      <x v="3658"/>
    </i>
    <i r="3">
      <x v="591"/>
      <x v="4042"/>
      <x v="3675"/>
    </i>
    <i r="3">
      <x v="608"/>
      <x v="4059"/>
      <x v="3692"/>
    </i>
    <i r="3">
      <x v="624"/>
      <x v="4075"/>
      <x v="3708"/>
    </i>
    <i r="3">
      <x v="641"/>
      <x v="4092"/>
      <x v="3725"/>
    </i>
    <i r="1">
      <x v="1"/>
      <x v="264"/>
      <x v="576"/>
      <x v="4027"/>
      <x v="3660"/>
    </i>
    <i r="3">
      <x v="593"/>
      <x v="4044"/>
      <x v="3677"/>
    </i>
    <i r="3">
      <x v="610"/>
      <x v="4061"/>
      <x v="3694"/>
    </i>
    <i r="3">
      <x v="626"/>
      <x v="4077"/>
      <x v="3710"/>
    </i>
    <i r="2">
      <x v="265"/>
      <x v="589"/>
      <x v="4040"/>
      <x v="3673"/>
    </i>
    <i r="3">
      <x v="606"/>
      <x v="4057"/>
      <x v="3690"/>
    </i>
    <i r="3">
      <x v="622"/>
      <x v="4073"/>
      <x v="3706"/>
    </i>
    <i r="3">
      <x v="639"/>
      <x v="4090"/>
      <x v="3723"/>
    </i>
    <i r="2">
      <x v="266"/>
      <x v="577"/>
      <x v="4028"/>
      <x v="3661"/>
    </i>
    <i r="3">
      <x v="594"/>
      <x v="4045"/>
      <x v="3678"/>
    </i>
    <i r="3">
      <x v="611"/>
      <x v="4062"/>
      <x v="3695"/>
    </i>
    <i r="3">
      <x v="627"/>
      <x v="4078"/>
      <x v="3711"/>
    </i>
    <i r="2">
      <x v="267"/>
      <x v="585"/>
      <x v="4036"/>
      <x v="3669"/>
    </i>
    <i r="3">
      <x v="602"/>
      <x v="4053"/>
      <x v="3686"/>
    </i>
    <i r="3">
      <x v="618"/>
      <x v="4069"/>
      <x v="3702"/>
    </i>
    <i r="3">
      <x v="635"/>
      <x v="4086"/>
      <x v="3719"/>
    </i>
    <i r="2">
      <x v="268"/>
      <x v="578"/>
      <x v="4029"/>
      <x v="3662"/>
    </i>
    <i r="3">
      <x v="595"/>
      <x v="4046"/>
      <x v="3679"/>
    </i>
    <i r="3">
      <x v="612"/>
      <x v="4063"/>
      <x v="3696"/>
    </i>
    <i r="3">
      <x v="628"/>
      <x v="4079"/>
      <x v="3712"/>
    </i>
    <i r="2">
      <x v="269"/>
      <x v="583"/>
      <x v="4034"/>
      <x v="3667"/>
    </i>
    <i r="3">
      <x v="600"/>
      <x v="4051"/>
      <x v="3684"/>
    </i>
    <i r="3">
      <x v="616"/>
      <x v="4067"/>
      <x v="3700"/>
    </i>
    <i r="3">
      <x v="633"/>
      <x v="4084"/>
      <x v="3717"/>
    </i>
    <i r="2">
      <x v="270"/>
      <x v="584"/>
      <x v="4035"/>
      <x v="3668"/>
    </i>
    <i r="3">
      <x v="601"/>
      <x v="4052"/>
      <x v="3685"/>
    </i>
    <i r="3">
      <x v="617"/>
      <x v="4068"/>
      <x v="3701"/>
    </i>
    <i r="3">
      <x v="634"/>
      <x v="4085"/>
      <x v="3718"/>
    </i>
    <i r="2">
      <x v="271"/>
      <x v="588"/>
      <x v="4039"/>
      <x v="3672"/>
    </i>
    <i r="3">
      <x v="605"/>
      <x v="4056"/>
      <x v="3689"/>
    </i>
    <i r="3">
      <x v="621"/>
      <x v="4072"/>
      <x v="3705"/>
    </i>
    <i r="3">
      <x v="638"/>
      <x v="4089"/>
      <x v="3722"/>
    </i>
    <i r="2">
      <x v="272"/>
      <x v="586"/>
      <x v="4037"/>
      <x v="3670"/>
    </i>
    <i r="3">
      <x v="603"/>
      <x v="4054"/>
      <x v="3687"/>
    </i>
    <i r="3">
      <x v="619"/>
      <x v="4070"/>
      <x v="3703"/>
    </i>
    <i r="3">
      <x v="636"/>
      <x v="4087"/>
      <x v="3720"/>
    </i>
    <i r="2">
      <x v="273"/>
      <x v="581"/>
      <x v="4032"/>
      <x v="3665"/>
    </i>
    <i r="3">
      <x v="598"/>
      <x v="4049"/>
      <x v="3682"/>
    </i>
    <i r="3">
      <x v="614"/>
      <x v="4065"/>
      <x v="3698"/>
    </i>
    <i r="3">
      <x v="631"/>
      <x v="4082"/>
      <x v="3715"/>
    </i>
    <i r="2">
      <x v="274"/>
      <x v="590"/>
      <x v="4041"/>
      <x v="3674"/>
    </i>
    <i r="3">
      <x v="607"/>
      <x v="4058"/>
      <x v="3691"/>
    </i>
    <i r="3">
      <x v="623"/>
      <x v="4074"/>
      <x v="3707"/>
    </i>
    <i r="3">
      <x v="640"/>
      <x v="4091"/>
      <x v="3724"/>
    </i>
    <i r="2">
      <x v="275"/>
      <x v="580"/>
      <x v="4031"/>
      <x v="3664"/>
    </i>
    <i r="3">
      <x v="597"/>
      <x v="4048"/>
      <x v="3681"/>
    </i>
    <i r="3">
      <x v="613"/>
      <x v="4064"/>
      <x v="3697"/>
    </i>
    <i r="3">
      <x v="630"/>
      <x v="4081"/>
      <x v="3714"/>
    </i>
    <i r="2">
      <x v="276"/>
      <x v="575"/>
      <x v="4026"/>
      <x v="3659"/>
    </i>
    <i r="3">
      <x v="592"/>
      <x v="4043"/>
      <x v="3676"/>
    </i>
    <i r="3">
      <x v="609"/>
      <x v="4060"/>
      <x v="3693"/>
    </i>
    <i r="3">
      <x v="625"/>
      <x v="4076"/>
      <x v="3709"/>
    </i>
    <i r="2">
      <x v="277"/>
      <x v="579"/>
      <x v="4030"/>
      <x v="3663"/>
    </i>
    <i r="3">
      <x v="596"/>
      <x v="4047"/>
      <x v="3680"/>
    </i>
    <i r="3">
      <x v="629"/>
      <x v="4080"/>
      <x v="3713"/>
    </i>
    <i r="2">
      <x v="278"/>
      <x v="582"/>
      <x v="4033"/>
      <x v="3666"/>
    </i>
    <i r="3">
      <x v="599"/>
      <x v="4050"/>
      <x v="3683"/>
    </i>
    <i r="3">
      <x v="615"/>
      <x v="4066"/>
      <x v="3699"/>
    </i>
    <i r="3">
      <x v="632"/>
      <x v="4083"/>
      <x v="3716"/>
    </i>
    <i r="2">
      <x v="279"/>
      <x v="587"/>
      <x v="4038"/>
      <x v="3671"/>
    </i>
    <i r="3">
      <x v="604"/>
      <x v="4055"/>
      <x v="3688"/>
    </i>
    <i r="3">
      <x v="620"/>
      <x v="4071"/>
      <x v="3704"/>
    </i>
    <i r="3">
      <x v="637"/>
      <x v="4088"/>
      <x v="3721"/>
    </i>
    <i>
      <x v="30"/>
      <x/>
      <x v="41"/>
      <x v="642"/>
      <x v="4093"/>
      <x v="3726"/>
    </i>
    <i r="3">
      <x v="643"/>
      <x v="4094"/>
      <x v="3727"/>
    </i>
    <i r="1">
      <x v="1"/>
      <x v="274"/>
      <x v="647"/>
      <x v="4098"/>
      <x v="3731"/>
    </i>
    <i r="2">
      <x v="277"/>
      <x v="644"/>
      <x v="4095"/>
      <x v="3728"/>
    </i>
    <i r="2">
      <x v="278"/>
      <x v="645"/>
      <x v="4096"/>
      <x v="3729"/>
    </i>
    <i r="2">
      <x v="279"/>
      <x v="646"/>
      <x v="4097"/>
      <x v="3730"/>
    </i>
    <i>
      <x v="31"/>
      <x/>
      <x v="41"/>
      <x v="648"/>
      <x v="4099"/>
      <x v="3732"/>
    </i>
    <i r="3">
      <x v="652"/>
      <x v="4103"/>
      <x v="3736"/>
    </i>
    <i r="3">
      <x v="656"/>
      <x v="4107"/>
      <x v="3740"/>
    </i>
    <i r="3">
      <x v="660"/>
      <x v="4111"/>
      <x v="3744"/>
    </i>
    <i r="3">
      <x v="664"/>
      <x v="4115"/>
      <x v="3748"/>
    </i>
    <i r="3">
      <x v="667"/>
      <x v="4118"/>
      <x v="3751"/>
    </i>
    <i r="3">
      <x v="670"/>
      <x v="4121"/>
      <x v="3754"/>
    </i>
    <i r="1">
      <x v="1"/>
      <x v="276"/>
      <x v="649"/>
      <x v="4100"/>
      <x v="3733"/>
    </i>
    <i r="3">
      <x v="653"/>
      <x v="4104"/>
      <x v="3737"/>
    </i>
    <i r="3">
      <x v="657"/>
      <x v="4108"/>
      <x v="3741"/>
    </i>
    <i r="3">
      <x v="661"/>
      <x v="4112"/>
      <x v="3745"/>
    </i>
    <i r="2">
      <x v="277"/>
      <x v="650"/>
      <x v="4101"/>
      <x v="3734"/>
    </i>
    <i r="3">
      <x v="654"/>
      <x v="4105"/>
      <x v="3738"/>
    </i>
    <i r="3">
      <x v="658"/>
      <x v="4109"/>
      <x v="3742"/>
    </i>
    <i r="3">
      <x v="662"/>
      <x v="4113"/>
      <x v="3746"/>
    </i>
    <i r="3">
      <x v="665"/>
      <x v="4116"/>
      <x v="3749"/>
    </i>
    <i r="3">
      <x v="668"/>
      <x v="4119"/>
      <x v="3752"/>
    </i>
    <i r="2">
      <x v="278"/>
      <x v="651"/>
      <x v="4102"/>
      <x v="3735"/>
    </i>
    <i r="3">
      <x v="655"/>
      <x v="4106"/>
      <x v="3739"/>
    </i>
    <i r="3">
      <x v="659"/>
      <x v="4110"/>
      <x v="3743"/>
    </i>
    <i r="3">
      <x v="663"/>
      <x v="4114"/>
      <x v="3747"/>
    </i>
    <i r="3">
      <x v="666"/>
      <x v="4117"/>
      <x v="3750"/>
    </i>
    <i r="3">
      <x v="669"/>
      <x v="4120"/>
      <x v="3753"/>
    </i>
    <i>
      <x v="32"/>
      <x/>
      <x v="41"/>
      <x v="671"/>
      <x v="4122"/>
      <x v="3755"/>
    </i>
    <i r="3">
      <x v="672"/>
      <x v="4123"/>
      <x v="3756"/>
    </i>
    <i r="3">
      <x v="673"/>
      <x v="4124"/>
      <x v="3757"/>
    </i>
    <i>
      <x v="33"/>
      <x/>
      <x v="41"/>
      <x v="674"/>
      <x v="4125"/>
      <x v="3758"/>
    </i>
    <i r="3">
      <x v="675"/>
      <x v="4126"/>
      <x v="3759"/>
    </i>
    <i r="3">
      <x v="676"/>
      <x v="4127"/>
      <x v="3760"/>
    </i>
    <i>
      <x v="34"/>
      <x/>
      <x v="41"/>
      <x v="677"/>
      <x v="4128"/>
      <x v="3761"/>
    </i>
    <i r="3">
      <x v="743"/>
      <x v="4194"/>
      <x v="3761"/>
    </i>
    <i r="1">
      <x v="1"/>
      <x v="269"/>
      <x v="681"/>
      <x v="4132"/>
      <x v="3765"/>
    </i>
    <i r="2">
      <x v="271"/>
      <x v="682"/>
      <x v="4133"/>
      <x v="3766"/>
    </i>
    <i r="2">
      <x v="275"/>
      <x v="678"/>
      <x v="4129"/>
      <x v="3762"/>
    </i>
    <i r="2">
      <x v="278"/>
      <x v="680"/>
      <x v="4131"/>
      <x v="3764"/>
    </i>
    <i r="2">
      <x v="362"/>
      <x v="679"/>
      <x v="4130"/>
      <x v="3763"/>
    </i>
    <i>
      <x v="35"/>
      <x/>
      <x v="41"/>
      <x v="683"/>
      <x v="4134"/>
      <x v="3767"/>
    </i>
    <i r="3">
      <x v="684"/>
      <x v="4135"/>
      <x v="3768"/>
    </i>
    <i r="3">
      <x v="685"/>
      <x v="4136"/>
      <x v="3769"/>
    </i>
    <i r="3">
      <x v="686"/>
      <x v="4137"/>
      <x v="3770"/>
    </i>
    <i r="3">
      <x v="687"/>
      <x v="4138"/>
      <x v="3771"/>
    </i>
    <i r="3">
      <x v="688"/>
      <x v="4139"/>
      <x v="3772"/>
    </i>
    <i r="3">
      <x v="689"/>
      <x v="4140"/>
      <x v="3773"/>
    </i>
    <i r="3">
      <x v="690"/>
      <x v="4141"/>
      <x v="3774"/>
    </i>
    <i r="3">
      <x v="691"/>
      <x v="4142"/>
      <x v="3775"/>
    </i>
    <i r="3">
      <x v="692"/>
      <x v="4143"/>
      <x v="3776"/>
    </i>
    <i r="3">
      <x v="693"/>
      <x v="4144"/>
      <x v="3777"/>
    </i>
    <i r="3">
      <x v="694"/>
      <x v="4145"/>
      <x v="3778"/>
    </i>
    <i r="3">
      <x v="695"/>
      <x v="4146"/>
      <x v="3779"/>
    </i>
    <i r="3">
      <x v="696"/>
      <x v="4147"/>
      <x v="3780"/>
    </i>
    <i r="3">
      <x v="697"/>
      <x v="4148"/>
      <x v="3781"/>
    </i>
    <i r="3">
      <x v="698"/>
      <x v="4149"/>
      <x v="3782"/>
    </i>
    <i r="3">
      <x v="699"/>
      <x v="4150"/>
      <x v="3783"/>
    </i>
    <i r="3">
      <x v="700"/>
      <x v="4151"/>
      <x v="3784"/>
    </i>
    <i r="3">
      <x v="701"/>
      <x v="4152"/>
      <x v="3785"/>
    </i>
    <i r="3">
      <x v="702"/>
      <x v="4153"/>
      <x v="3786"/>
    </i>
    <i r="3">
      <x v="703"/>
      <x v="4154"/>
      <x v="3787"/>
    </i>
    <i r="3">
      <x v="704"/>
      <x v="4155"/>
      <x v="3788"/>
    </i>
    <i r="3">
      <x v="705"/>
      <x v="4156"/>
      <x v="3789"/>
    </i>
    <i r="3">
      <x v="706"/>
      <x v="4157"/>
      <x v="3790"/>
    </i>
    <i r="3">
      <x v="707"/>
      <x v="4158"/>
      <x v="3791"/>
    </i>
    <i r="3">
      <x v="708"/>
      <x v="4159"/>
      <x v="3792"/>
    </i>
    <i r="3">
      <x v="709"/>
      <x v="4160"/>
      <x v="3793"/>
    </i>
    <i r="3">
      <x v="710"/>
      <x v="4161"/>
      <x v="3794"/>
    </i>
    <i r="3">
      <x v="711"/>
      <x v="4162"/>
      <x v="3795"/>
    </i>
    <i r="3">
      <x v="712"/>
      <x v="4163"/>
      <x v="3796"/>
    </i>
    <i r="3">
      <x v="713"/>
      <x v="4164"/>
      <x v="3797"/>
    </i>
    <i r="3">
      <x v="714"/>
      <x v="4165"/>
      <x v="3798"/>
    </i>
    <i r="3">
      <x v="751"/>
      <x v="4202"/>
      <x v="3834"/>
    </i>
    <i r="3">
      <x v="752"/>
      <x v="4203"/>
      <x v="3835"/>
    </i>
    <i r="3">
      <x v="753"/>
      <x v="4204"/>
      <x v="3836"/>
    </i>
    <i r="3">
      <x v="754"/>
      <x v="4205"/>
      <x v="3837"/>
    </i>
    <i r="3">
      <x v="755"/>
      <x v="4206"/>
      <x v="3838"/>
    </i>
    <i r="3">
      <x v="756"/>
      <x v="4207"/>
      <x v="3839"/>
    </i>
    <i r="3">
      <x v="757"/>
      <x v="4208"/>
      <x v="3840"/>
    </i>
    <i r="3">
      <x v="758"/>
      <x v="4209"/>
      <x v="3841"/>
    </i>
    <i r="3">
      <x v="759"/>
      <x v="4210"/>
      <x v="3842"/>
    </i>
    <i r="3">
      <x v="760"/>
      <x v="4211"/>
      <x v="3843"/>
    </i>
    <i r="3">
      <x v="761"/>
      <x v="4212"/>
      <x v="3844"/>
    </i>
    <i r="3">
      <x v="762"/>
      <x v="4213"/>
      <x v="3845"/>
    </i>
    <i r="3">
      <x v="763"/>
      <x v="4214"/>
      <x v="3846"/>
    </i>
    <i r="3">
      <x v="764"/>
      <x v="4215"/>
      <x v="3847"/>
    </i>
    <i r="3">
      <x v="765"/>
      <x v="4216"/>
      <x v="3848"/>
    </i>
    <i r="3">
      <x v="766"/>
      <x v="4217"/>
      <x v="3849"/>
    </i>
    <i>
      <x v="36"/>
      <x/>
      <x v="41"/>
      <x v="715"/>
      <x v="4166"/>
      <x v="3799"/>
    </i>
    <i r="3">
      <x v="716"/>
      <x v="4167"/>
      <x v="3800"/>
    </i>
    <i r="3">
      <x v="717"/>
      <x v="4168"/>
      <x v="3801"/>
    </i>
    <i r="3">
      <x v="718"/>
      <x v="4169"/>
      <x v="3802"/>
    </i>
    <i r="3">
      <x v="719"/>
      <x v="4170"/>
      <x v="3803"/>
    </i>
    <i r="3">
      <x v="720"/>
      <x v="4171"/>
      <x v="3804"/>
    </i>
    <i r="3">
      <x v="721"/>
      <x v="4172"/>
      <x v="3805"/>
    </i>
    <i r="3">
      <x v="722"/>
      <x v="4173"/>
      <x v="3806"/>
    </i>
    <i r="3">
      <x v="723"/>
      <x v="4174"/>
      <x v="3807"/>
    </i>
    <i r="3">
      <x v="724"/>
      <x v="4175"/>
      <x v="3808"/>
    </i>
    <i r="3">
      <x v="725"/>
      <x v="4176"/>
      <x v="3809"/>
    </i>
    <i r="3">
      <x v="726"/>
      <x v="4177"/>
      <x v="3810"/>
    </i>
    <i r="3">
      <x v="727"/>
      <x v="4178"/>
      <x v="3811"/>
    </i>
    <i r="3">
      <x v="728"/>
      <x v="4179"/>
      <x v="3812"/>
    </i>
    <i r="3">
      <x v="729"/>
      <x v="4180"/>
      <x v="3813"/>
    </i>
    <i r="3">
      <x v="730"/>
      <x v="4181"/>
      <x v="3814"/>
    </i>
    <i r="3">
      <x v="731"/>
      <x v="4182"/>
      <x v="3815"/>
    </i>
    <i r="3">
      <x v="747"/>
      <x v="4198"/>
      <x v="3830"/>
    </i>
    <i r="3">
      <x v="748"/>
      <x v="4199"/>
      <x v="3831"/>
    </i>
    <i r="3">
      <x v="749"/>
      <x v="4200"/>
      <x v="3832"/>
    </i>
    <i r="3">
      <x v="750"/>
      <x v="4201"/>
      <x v="3833"/>
    </i>
    <i>
      <x v="37"/>
      <x/>
      <x v="41"/>
      <x v="732"/>
      <x v="4183"/>
      <x v="3816"/>
    </i>
    <i r="3">
      <x v="733"/>
      <x v="4184"/>
      <x v="3817"/>
    </i>
    <i r="3">
      <x v="734"/>
      <x v="4185"/>
      <x v="3818"/>
    </i>
    <i r="3">
      <x v="735"/>
      <x v="4186"/>
      <x v="3819"/>
    </i>
    <i r="3">
      <x v="736"/>
      <x v="4187"/>
      <x v="3820"/>
    </i>
    <i r="3">
      <x v="737"/>
      <x v="4188"/>
      <x v="3821"/>
    </i>
    <i r="3">
      <x v="738"/>
      <x v="4189"/>
      <x v="3822"/>
    </i>
    <i r="3">
      <x v="739"/>
      <x v="4190"/>
      <x v="3823"/>
    </i>
    <i r="3">
      <x v="740"/>
      <x v="4191"/>
      <x v="3824"/>
    </i>
    <i r="3">
      <x v="741"/>
      <x v="4192"/>
      <x v="3825"/>
    </i>
    <i r="3">
      <x v="742"/>
      <x v="4193"/>
      <x v="3826"/>
    </i>
    <i r="3">
      <x v="744"/>
      <x v="4195"/>
      <x v="3827"/>
    </i>
    <i r="3">
      <x v="745"/>
      <x v="4196"/>
      <x v="3828"/>
    </i>
    <i r="3">
      <x v="746"/>
      <x v="4197"/>
      <x v="3829"/>
    </i>
  </rowItems>
  <colItems count="1">
    <i/>
  </colItems>
  <formats count="1">
    <format dxfId="20416">
      <pivotArea dataOnly="0" labelOnly="1" outline="0" fieldPosition="0">
        <references count="5">
          <reference field="0" count="1" selected="0">
            <x v="2366"/>
          </reference>
          <reference field="5" count="0" selected="0"/>
          <reference field="7" count="1" selected="0">
            <x v="0"/>
          </reference>
          <reference field="8" count="1" selected="0">
            <x v="41"/>
          </reference>
          <reference field="14" count="1">
            <x v="269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876A3D-A89C-4A94-8F4E-7131E0018084}" name="TablaDinámica1" cacheId="59"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13:G780" firstHeaderRow="1" firstDataRow="1" firstDataCol="7"/>
  <pivotFields count="27">
    <pivotField axis="axisRow" compact="0" outline="0" subtotalTop="0" showAll="0" defaultSubtotal="0">
      <items count="30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m="1" x="2426"/>
        <item m="1" x="2530"/>
        <item m="1" x="1839"/>
        <item m="1" x="1945"/>
        <item m="1" x="2058"/>
        <item m="1" x="2143"/>
        <item m="1" x="2199"/>
        <item m="1" x="2256"/>
        <item m="1" x="2312"/>
        <item m="1" x="2366"/>
        <item m="1" x="2430"/>
        <item m="1" x="2534"/>
        <item m="1" x="1842"/>
        <item m="1" x="1950"/>
        <item m="1" x="2062"/>
        <item m="1" x="2147"/>
        <item m="1" x="2203"/>
        <item m="1" x="2260"/>
        <item m="1" x="2316"/>
        <item m="1" x="2370"/>
        <item m="1" x="2435"/>
        <item m="1" x="2539"/>
        <item m="1" x="1847"/>
        <item m="1" x="1957"/>
        <item m="1" x="2068"/>
        <item m="1" x="2151"/>
        <item m="1" x="2207"/>
        <item m="1" x="2264"/>
        <item m="1" x="2320"/>
        <item m="1" x="2374"/>
        <item m="1" x="2441"/>
        <item m="1" x="2546"/>
        <item m="1" x="2394"/>
        <item m="1" x="2478"/>
        <item m="1" x="2590"/>
        <item m="1" x="2671"/>
        <item m="1" x="2730"/>
        <item m="1" x="2789"/>
        <item m="1" x="2848"/>
        <item m="1" x="2907"/>
        <item m="1" x="2974"/>
        <item m="1" x="3078"/>
        <item m="1" x="2397"/>
        <item m="1" x="2483"/>
        <item m="1" x="2595"/>
        <item m="1" x="2674"/>
        <item m="1" x="2733"/>
        <item m="1" x="2792"/>
        <item m="1" x="2851"/>
        <item m="1" x="2910"/>
        <item m="1" x="2978"/>
        <item m="1" x="3084"/>
        <item m="1" x="2399"/>
        <item m="1" x="2487"/>
        <item m="1" x="2599"/>
        <item m="1" x="2677"/>
        <item m="1" x="2736"/>
        <item m="1" x="2795"/>
        <item m="1" x="2854"/>
        <item m="1" x="2913"/>
        <item m="1" x="2982"/>
        <item m="1" x="767"/>
        <item m="1" x="2400"/>
        <item m="1" x="2490"/>
        <item m="1" x="2602"/>
        <item m="1" x="2680"/>
        <item m="1" x="2739"/>
        <item m="1" x="2798"/>
        <item m="1" x="2857"/>
        <item m="1" x="2916"/>
        <item m="1" x="2985"/>
        <item m="1" x="770"/>
        <item m="1" x="2401"/>
        <item m="1" x="2493"/>
        <item m="1" x="2605"/>
        <item m="1" x="2683"/>
        <item m="1" x="2742"/>
        <item m="1" x="2801"/>
        <item m="1" x="2860"/>
        <item m="1" x="2919"/>
        <item m="1" x="2988"/>
        <item m="1" x="773"/>
        <item m="1" x="2402"/>
        <item m="1" x="2496"/>
        <item m="1" x="2608"/>
        <item m="1" x="2686"/>
        <item m="1" x="2745"/>
        <item m="1" x="2804"/>
        <item m="1" x="2863"/>
        <item m="1" x="2922"/>
        <item m="1" x="2991"/>
        <item m="1" x="776"/>
        <item m="1" x="2403"/>
        <item m="1" x="2499"/>
        <item m="1" x="2611"/>
        <item m="1" x="2689"/>
        <item m="1" x="2748"/>
        <item m="1" x="2807"/>
        <item m="1" x="2866"/>
        <item m="1" x="2925"/>
        <item m="1" x="2994"/>
        <item m="1" x="779"/>
        <item m="1" x="2404"/>
        <item m="1" x="2502"/>
        <item m="1" x="2614"/>
        <item m="1" x="2692"/>
        <item m="1" x="2751"/>
        <item m="1" x="2810"/>
        <item m="1" x="2869"/>
        <item m="1" x="2928"/>
        <item m="1" x="2997"/>
        <item m="1" x="782"/>
        <item m="1" x="2406"/>
        <item m="1" x="2506"/>
        <item m="1" x="2617"/>
        <item m="1" x="2695"/>
        <item m="1" x="2754"/>
        <item m="1" x="2813"/>
        <item m="1" x="2872"/>
        <item m="1" x="2931"/>
        <item m="1" x="3001"/>
        <item m="1" x="786"/>
        <item m="1" x="2410"/>
        <item m="1" x="2512"/>
        <item m="1" x="2622"/>
        <item m="1" x="2698"/>
        <item m="1" x="2757"/>
        <item m="1" x="2816"/>
        <item m="1" x="2875"/>
        <item m="1" x="2934"/>
        <item m="1" x="3006"/>
        <item m="1" x="792"/>
        <item m="1" x="2961"/>
        <item m="1" x="3049"/>
        <item m="1" x="844"/>
        <item m="1" x="935"/>
        <item m="1" x="997"/>
        <item m="1" x="1057"/>
        <item m="1" x="1117"/>
        <item m="1" x="1177"/>
        <item m="1" x="1237"/>
        <item m="1" x="1323"/>
        <item m="1" x="2965"/>
        <item m="1" x="3055"/>
        <item m="1" x="850"/>
        <item m="1" x="939"/>
        <item m="1" x="1000"/>
        <item m="1" x="1060"/>
        <item m="1" x="1120"/>
        <item m="1" x="1180"/>
        <item m="1" x="1240"/>
        <item m="1" x="1328"/>
        <item m="1" x="2968"/>
        <item m="1" x="3060"/>
        <item m="1" x="855"/>
        <item m="1" x="943"/>
        <item m="1" x="1003"/>
        <item m="1" x="1063"/>
        <item m="1" x="1123"/>
        <item m="1" x="1183"/>
        <item m="1" x="1243"/>
        <item m="1" x="1333"/>
        <item m="1" x="2969"/>
        <item m="1" x="3063"/>
        <item m="1" x="858"/>
        <item m="1" x="946"/>
        <item m="1" x="1006"/>
        <item m="1" x="1066"/>
        <item m="1" x="1126"/>
        <item m="1" x="1186"/>
        <item m="1" x="1246"/>
        <item m="1" x="1336"/>
        <item m="1" x="2970"/>
        <item m="1" x="3066"/>
        <item m="1" x="861"/>
        <item m="1" x="949"/>
        <item m="1" x="1009"/>
        <item m="1" x="1069"/>
        <item m="1" x="1129"/>
        <item m="1" x="1189"/>
        <item m="1" x="1249"/>
        <item m="1" x="1339"/>
        <item m="1" x="2971"/>
        <item m="1" x="3069"/>
        <item m="1" x="864"/>
        <item m="1" x="952"/>
        <item m="1" x="1012"/>
        <item m="1" x="1072"/>
        <item m="1" x="1132"/>
        <item m="1" x="1192"/>
        <item m="1" x="1252"/>
        <item m="1" x="1342"/>
        <item m="1" x="2972"/>
        <item m="1" x="3072"/>
        <item m="1" x="867"/>
        <item m="1" x="955"/>
        <item m="1" x="1015"/>
        <item m="1" x="1075"/>
        <item m="1" x="1135"/>
        <item m="1" x="1195"/>
        <item m="1" x="1255"/>
        <item m="1" x="1345"/>
        <item m="1" x="2973"/>
        <item m="1" x="3075"/>
        <item m="1" x="870"/>
        <item m="1" x="958"/>
        <item m="1" x="1018"/>
        <item m="1" x="1078"/>
        <item m="1" x="1138"/>
        <item m="1" x="1198"/>
        <item m="1" x="1258"/>
        <item m="1" x="1348"/>
        <item m="1" x="2975"/>
        <item m="1" x="3079"/>
        <item m="1" x="873"/>
        <item m="1" x="961"/>
        <item m="1" x="1021"/>
        <item m="1" x="1081"/>
        <item m="1" x="1141"/>
        <item m="1" x="1201"/>
        <item m="1" x="1261"/>
        <item m="1" x="1351"/>
        <item m="1" x="2979"/>
        <item m="1" x="3085"/>
        <item m="1" x="878"/>
        <item m="1" x="964"/>
        <item m="1" x="1024"/>
        <item m="1" x="1084"/>
        <item m="1" x="1144"/>
        <item m="1" x="1204"/>
        <item m="1" x="1265"/>
        <item m="1" x="1356"/>
        <item m="1" x="1357"/>
        <item m="1" x="1467"/>
        <item m="1" x="1538"/>
        <item m="1" x="1597"/>
        <item m="1" x="1656"/>
        <item m="1" x="1715"/>
        <item m="1" x="1774"/>
        <item m="1" x="1844"/>
        <item m="1" x="1953"/>
        <item m="1" x="2065"/>
        <item m="1" x="1362"/>
        <item m="1" x="1472"/>
        <item m="1" x="1541"/>
        <item m="1" x="1600"/>
        <item m="1" x="1659"/>
        <item m="1" x="1718"/>
        <item m="1" x="1777"/>
        <item m="1" x="1849"/>
        <item m="1" x="1960"/>
        <item m="1" x="2071"/>
        <item m="1" x="1365"/>
        <item m="1" x="1475"/>
        <item m="1" x="1544"/>
        <item m="1" x="1603"/>
        <item m="1" x="1662"/>
        <item m="1" x="1721"/>
        <item m="1" x="1780"/>
        <item m="1" x="1852"/>
        <item m="1" x="1964"/>
        <item m="1" x="2074"/>
        <item m="1" x="1368"/>
        <item m="1" x="1478"/>
        <item m="1" x="1547"/>
        <item m="1" x="1606"/>
        <item m="1" x="1665"/>
        <item m="1" x="1724"/>
        <item m="1" x="1783"/>
        <item m="1" x="1855"/>
        <item m="1" x="1967"/>
        <item m="1" x="2076"/>
        <item m="1" x="1371"/>
        <item m="1" x="1481"/>
        <item m="1" x="1550"/>
        <item m="1" x="1609"/>
        <item m="1" x="1668"/>
        <item m="1" x="1727"/>
        <item m="1" x="1786"/>
        <item m="1" x="1858"/>
        <item m="1" x="1970"/>
        <item m="1" x="2078"/>
        <item m="1" x="1374"/>
        <item m="1" x="1484"/>
        <item m="1" x="1553"/>
        <item m="1" x="1612"/>
        <item m="1" x="1671"/>
        <item m="1" x="1730"/>
        <item m="1" x="1789"/>
        <item m="1" x="1861"/>
        <item m="1" x="1973"/>
        <item m="1" x="2080"/>
        <item m="1" x="1377"/>
        <item m="1" x="1487"/>
        <item m="1" x="1556"/>
        <item m="1" x="1615"/>
        <item m="1" x="1674"/>
        <item m="1" x="1733"/>
        <item m="1" x="1792"/>
        <item m="1" x="1864"/>
        <item m="1" x="1976"/>
        <item m="1" x="2082"/>
        <item m="1" x="1381"/>
        <item m="1" x="1490"/>
        <item m="1" x="1559"/>
        <item m="1" x="1618"/>
        <item m="1" x="1677"/>
        <item m="1" x="1736"/>
        <item m="1" x="1795"/>
        <item m="1" x="1867"/>
        <item m="1" x="1979"/>
        <item m="1" x="2084"/>
        <item m="1" x="1387"/>
        <item m="1" x="1494"/>
        <item m="1" x="1562"/>
        <item m="1" x="1621"/>
        <item m="1" x="1680"/>
        <item m="1" x="1739"/>
        <item m="1" x="1798"/>
        <item m="1" x="1872"/>
        <item m="1" x="1984"/>
        <item m="1" x="2089"/>
        <item m="1" x="1393"/>
        <item m="1" x="1498"/>
        <item m="1" x="1565"/>
        <item m="1" x="1624"/>
        <item m="1" x="1683"/>
        <item m="1" x="1742"/>
        <item m="1" x="1801"/>
        <item m="1" x="1877"/>
        <item m="1" x="1989"/>
        <item m="1" x="2093"/>
        <item m="1" x="1923"/>
        <item m="1" x="2035"/>
        <item m="1" x="2122"/>
        <item m="1" x="2179"/>
        <item m="1" x="2236"/>
        <item m="1" x="2292"/>
        <item m="1" x="2346"/>
        <item m="1" x="2408"/>
        <item m="1" x="2509"/>
        <item m="1" x="2620"/>
        <item m="1" x="1928"/>
        <item m="1" x="2041"/>
        <item m="1" x="2126"/>
        <item m="1" x="2182"/>
        <item m="1" x="2239"/>
        <item m="1" x="2295"/>
        <item m="1" x="2349"/>
        <item m="1" x="2412"/>
        <item m="1" x="2515"/>
        <item m="1" x="2625"/>
        <item m="1" x="1931"/>
        <item m="1" x="2044"/>
        <item m="1" x="2129"/>
        <item m="1" x="2185"/>
        <item m="1" x="2242"/>
        <item m="1" x="2298"/>
        <item m="1" x="2352"/>
        <item m="1" x="2415"/>
        <item m="1" x="2519"/>
        <item m="1" x="2628"/>
        <item m="1" x="1934"/>
        <item m="1" x="2047"/>
        <item m="1" x="2132"/>
        <item m="1" x="2188"/>
        <item m="1" x="2245"/>
        <item m="1" x="2301"/>
        <item m="1" x="2355"/>
        <item m="1" x="2418"/>
        <item m="1" x="2522"/>
        <item m="1" x="2630"/>
        <item m="1" x="1937"/>
        <item m="1" x="2050"/>
        <item m="1" x="2135"/>
        <item m="1" x="2191"/>
        <item m="1" x="2248"/>
        <item m="1" x="2304"/>
        <item m="1" x="2358"/>
        <item m="1" x="2421"/>
        <item m="1" x="2525"/>
        <item m="1" x="2632"/>
        <item m="1" x="1940"/>
        <item m="1" x="2053"/>
        <item m="1" x="2138"/>
        <item m="1" x="2194"/>
        <item m="1" x="2251"/>
        <item m="1" x="2307"/>
        <item m="1" x="2361"/>
        <item m="1" x="2424"/>
        <item m="1" x="2528"/>
        <item m="1" x="2634"/>
        <item m="1" x="1943"/>
        <item m="1" x="2056"/>
        <item m="1" x="2141"/>
        <item m="1" x="2197"/>
        <item m="1" x="2254"/>
        <item m="1" x="2310"/>
        <item m="1" x="2364"/>
        <item m="1" x="2428"/>
        <item m="1" x="2532"/>
        <item m="1" x="2636"/>
        <item m="1" x="1947"/>
        <item m="1" x="2060"/>
        <item m="1" x="2145"/>
        <item m="1" x="2201"/>
        <item m="1" x="2258"/>
        <item m="1" x="2314"/>
        <item m="1" x="2368"/>
        <item m="1" x="2432"/>
        <item m="1" x="2536"/>
        <item m="1" x="2638"/>
        <item m="1" x="1954"/>
        <item m="1" x="2066"/>
        <item m="1" x="2149"/>
        <item m="1" x="2205"/>
        <item m="1" x="2262"/>
        <item m="1" x="2318"/>
        <item m="1" x="2372"/>
        <item m="1" x="2438"/>
        <item m="1" x="2542"/>
        <item m="1" x="2642"/>
        <item m="1" x="1961"/>
        <item m="1" x="2072"/>
        <item m="1" x="2153"/>
        <item m="1" x="2209"/>
        <item m="1" x="2266"/>
        <item m="1" x="2322"/>
        <item m="1" x="2376"/>
        <item m="1" x="2444"/>
        <item m="1" x="2549"/>
        <item m="1" x="2647"/>
        <item m="1" x="2481"/>
        <item m="1" x="2593"/>
        <item m="1" x="2673"/>
        <item m="1" x="2732"/>
        <item m="1" x="2791"/>
        <item m="1" x="2850"/>
        <item m="1" x="2909"/>
        <item m="1" x="2977"/>
        <item m="1" x="3082"/>
        <item m="1" x="876"/>
        <item m="1" x="2486"/>
        <item m="1" x="2598"/>
        <item m="1" x="2676"/>
        <item m="1" x="2735"/>
        <item m="1" x="2794"/>
        <item m="1" x="2853"/>
        <item m="1" x="2912"/>
        <item m="1" x="2981"/>
        <item m="1" x="3088"/>
        <item m="1" x="881"/>
        <item m="1" x="2489"/>
        <item m="1" x="2601"/>
        <item m="1" x="2679"/>
        <item m="1" x="2738"/>
        <item m="1" x="2797"/>
        <item m="1" x="2856"/>
        <item m="1" x="2915"/>
        <item m="1" x="2984"/>
        <item m="1" x="769"/>
        <item m="1" x="884"/>
        <item m="1" x="2492"/>
        <item m="1" x="2604"/>
        <item m="1" x="2682"/>
        <item m="1" x="2741"/>
        <item m="1" x="2800"/>
        <item m="1" x="2859"/>
        <item m="1" x="2918"/>
        <item m="1" x="2987"/>
        <item m="1" x="772"/>
        <item m="1" x="886"/>
        <item m="1" x="2495"/>
        <item m="1" x="2607"/>
        <item m="1" x="2685"/>
        <item m="1" x="2744"/>
        <item m="1" x="2803"/>
        <item m="1" x="2862"/>
        <item m="1" x="2921"/>
        <item m="1" x="2990"/>
        <item m="1" x="775"/>
        <item m="1" x="888"/>
        <item m="1" x="2498"/>
        <item m="1" x="2610"/>
        <item m="1" x="2688"/>
        <item m="1" x="2747"/>
        <item m="1" x="2806"/>
        <item m="1" x="2865"/>
        <item m="1" x="2924"/>
        <item m="1" x="2993"/>
        <item m="1" x="778"/>
        <item m="1" x="890"/>
        <item m="1" x="2501"/>
        <item m="1" x="2613"/>
        <item m="1" x="2691"/>
        <item m="1" x="2750"/>
        <item m="1" x="2809"/>
        <item m="1" x="2868"/>
        <item m="1" x="2927"/>
        <item m="1" x="2996"/>
        <item m="1" x="781"/>
        <item m="1" x="892"/>
        <item m="1" x="2504"/>
        <item m="1" x="2616"/>
        <item m="1" x="2694"/>
        <item m="1" x="2753"/>
        <item m="1" x="2812"/>
        <item m="1" x="2871"/>
        <item m="1" x="2930"/>
        <item m="1" x="2999"/>
        <item m="1" x="784"/>
        <item m="1" x="894"/>
        <item m="1" x="2510"/>
        <item m="1" x="2621"/>
        <item m="1" x="2697"/>
        <item m="1" x="2756"/>
        <item m="1" x="2815"/>
        <item m="1" x="2874"/>
        <item m="1" x="2933"/>
        <item m="1" x="3004"/>
        <item m="1" x="789"/>
        <item m="1" x="898"/>
        <item m="1" x="2516"/>
        <item m="1" x="2626"/>
        <item m="1" x="2700"/>
        <item m="1" x="2759"/>
        <item m="1" x="2818"/>
        <item m="1" x="2877"/>
        <item m="1" x="2936"/>
        <item m="1" x="3009"/>
        <item m="1" x="795"/>
        <item m="1" x="903"/>
        <item m="1" x="3052"/>
        <item m="1" x="847"/>
        <item m="1" x="937"/>
        <item m="1" x="999"/>
        <item m="1" x="1059"/>
        <item m="1" x="1119"/>
        <item m="1" x="1179"/>
        <item m="1" x="1239"/>
        <item m="1" x="1326"/>
        <item m="1" x="1443"/>
        <item m="1" x="3058"/>
        <item m="1" x="853"/>
        <item m="1" x="941"/>
        <item m="1" x="1002"/>
        <item m="1" x="1062"/>
        <item m="1" x="1122"/>
        <item m="1" x="1182"/>
        <item m="1" x="1242"/>
        <item m="1" x="1331"/>
        <item m="1" x="1448"/>
        <item m="1" x="3062"/>
        <item m="1" x="857"/>
        <item m="1" x="945"/>
        <item m="1" x="1005"/>
        <item m="1" x="1065"/>
        <item m="1" x="1125"/>
        <item m="1" x="1185"/>
        <item m="1" x="1245"/>
        <item m="1" x="1335"/>
        <item m="1" x="1452"/>
        <item m="1" x="3065"/>
        <item m="1" x="860"/>
        <item m="1" x="948"/>
        <item m="1" x="1008"/>
        <item m="1" x="1068"/>
        <item m="1" x="1128"/>
        <item m="1" x="1188"/>
        <item m="1" x="1248"/>
        <item m="1" x="1338"/>
        <item m="1" x="1454"/>
        <item m="1" x="3068"/>
        <item m="1" x="863"/>
        <item m="1" x="951"/>
        <item m="1" x="1011"/>
        <item m="1" x="1071"/>
        <item m="1" x="1131"/>
        <item m="1" x="1191"/>
        <item m="1" x="1251"/>
        <item m="1" x="1341"/>
        <item m="1" x="1456"/>
        <item m="1" x="3071"/>
        <item m="1" x="866"/>
        <item m="1" x="954"/>
        <item m="1" x="1014"/>
        <item m="1" x="1074"/>
        <item m="1" x="1134"/>
        <item m="1" x="1194"/>
        <item m="1" x="1254"/>
        <item m="1" x="1344"/>
        <item m="1" x="1458"/>
        <item m="1" x="3074"/>
        <item m="1" x="869"/>
        <item m="1" x="957"/>
        <item m="1" x="1017"/>
        <item m="1" x="1077"/>
        <item m="1" x="1137"/>
        <item m="1" x="1197"/>
        <item m="1" x="1257"/>
        <item m="1" x="1347"/>
        <item m="1" x="1460"/>
        <item m="1" x="3077"/>
        <item m="1" x="872"/>
        <item m="1" x="960"/>
        <item m="1" x="1020"/>
        <item m="1" x="1080"/>
        <item m="1" x="1140"/>
        <item m="1" x="1200"/>
        <item m="1" x="1260"/>
        <item m="1" x="1350"/>
        <item m="1" x="1462"/>
        <item m="1" x="3083"/>
        <item m="1" x="877"/>
        <item m="1" x="963"/>
        <item m="1" x="1023"/>
        <item m="1" x="1083"/>
        <item m="1" x="1143"/>
        <item m="1" x="1203"/>
        <item m="1" x="1264"/>
        <item m="1" x="1354"/>
        <item m="1" x="1465"/>
        <item m="1" x="3089"/>
        <item m="1" x="882"/>
        <item m="1" x="966"/>
        <item m="1" x="1026"/>
        <item m="1" x="1086"/>
        <item m="1" x="1146"/>
        <item m="1" x="1206"/>
        <item m="1" x="1268"/>
        <item m="1" x="1360"/>
        <item m="1" x="1470"/>
        <item m="1" x="1304"/>
        <item m="1" x="1414"/>
        <item m="1" x="1506"/>
        <item m="1" x="1567"/>
        <item m="1" x="1626"/>
        <item m="1" x="1685"/>
        <item m="1" x="1744"/>
        <item m="1" x="1803"/>
        <item m="1" x="1892"/>
        <item m="1" x="2004"/>
        <item m="1" x="1309"/>
        <item m="1" x="1420"/>
        <item m="1" x="1510"/>
        <item m="1" x="1570"/>
        <item m="1" x="1629"/>
        <item m="1" x="1688"/>
        <item m="1" x="1747"/>
        <item m="1" x="1806"/>
        <item m="1" x="1897"/>
        <item m="1" x="2009"/>
        <item m="1" x="1312"/>
        <item m="1" x="1424"/>
        <item m="1" x="1514"/>
        <item m="1" x="1573"/>
        <item m="1" x="1632"/>
        <item m="1" x="1691"/>
        <item m="1" x="1750"/>
        <item m="1" x="1809"/>
        <item m="1" x="1901"/>
        <item m="1" x="2013"/>
        <item m="1" x="1314"/>
        <item m="1" x="1427"/>
        <item m="1" x="1517"/>
        <item m="1" x="1576"/>
        <item m="1" x="1635"/>
        <item m="1" x="1694"/>
        <item m="1" x="1753"/>
        <item m="1" x="1812"/>
        <item m="1" x="1904"/>
        <item m="1" x="2016"/>
        <item m="1" x="1316"/>
        <item m="1" x="1430"/>
        <item m="1" x="1520"/>
        <item m="1" x="1579"/>
        <item m="1" x="1638"/>
        <item m="1" x="1697"/>
        <item m="1" x="1756"/>
        <item m="1" x="1815"/>
        <item m="1" x="1907"/>
        <item m="1" x="2019"/>
        <item m="1" x="1318"/>
        <item m="1" x="1433"/>
        <item m="1" x="1523"/>
        <item m="1" x="1582"/>
        <item m="1" x="1641"/>
        <item m="1" x="1700"/>
        <item m="1" x="1759"/>
        <item m="1" x="1818"/>
        <item m="1" x="1910"/>
        <item m="1" x="2022"/>
        <item m="1" x="1320"/>
        <item m="1" x="1436"/>
        <item m="1" x="1526"/>
        <item m="1" x="1585"/>
        <item m="1" x="1644"/>
        <item m="1" x="1703"/>
        <item m="1" x="1762"/>
        <item m="1" x="1821"/>
        <item m="1" x="1913"/>
        <item m="1" x="2025"/>
        <item m="1" x="1322"/>
        <item m="1" x="1439"/>
        <item m="1" x="1529"/>
        <item m="1" x="1588"/>
        <item m="1" x="1647"/>
        <item m="1" x="1706"/>
        <item m="1" x="1765"/>
        <item m="1" x="1824"/>
        <item m="1" x="1916"/>
        <item m="1" x="2028"/>
        <item m="1" x="1327"/>
        <item m="1" x="1444"/>
        <item m="1" x="1532"/>
        <item m="1" x="1591"/>
        <item m="1" x="1650"/>
        <item m="1" x="1709"/>
        <item m="1" x="1768"/>
        <item m="1" x="1828"/>
        <item m="1" x="1920"/>
        <item m="1" x="2032"/>
        <item m="1" x="1332"/>
        <item m="1" x="1449"/>
        <item m="1" x="1535"/>
        <item m="1" x="1594"/>
        <item m="1" x="1653"/>
        <item m="1" x="1712"/>
        <item m="1" x="1771"/>
        <item m="1" x="1832"/>
        <item m="1" x="1926"/>
        <item m="1" x="2039"/>
        <item m="1" x="1870"/>
        <item m="1" x="1982"/>
        <item m="1" x="2086"/>
        <item m="1" x="2156"/>
        <item m="1" x="2213"/>
        <item m="1" x="2270"/>
        <item m="1" x="2325"/>
        <item m="1" x="2378"/>
        <item m="1" x="2459"/>
        <item m="1" x="2569"/>
        <item m="1" x="1875"/>
        <item m="1" x="1987"/>
        <item m="1" x="2091"/>
        <item m="1" x="2159"/>
        <item m="1" x="2215"/>
        <item m="1" x="2272"/>
        <item m="1" x="2327"/>
        <item m="1" x="2380"/>
        <item m="1" x="2463"/>
        <item m="1" x="2574"/>
        <item m="1" x="1879"/>
        <item m="1" x="1991"/>
        <item m="1" x="2095"/>
        <item m="1" x="2161"/>
        <item m="1" x="2217"/>
        <item m="1" x="2274"/>
        <item m="1" x="2329"/>
        <item m="1" x="2382"/>
        <item m="1" x="2466"/>
        <item m="1" x="2578"/>
        <item m="1" x="1881"/>
        <item m="1" x="1993"/>
        <item m="1" x="2097"/>
        <item m="1" x="2163"/>
        <item m="1" x="2219"/>
        <item m="1" x="2276"/>
        <item m="1" x="2331"/>
        <item m="1" x="2384"/>
        <item m="1" x="2468"/>
        <item m="1" x="2580"/>
        <item m="1" x="1883"/>
        <item m="1" x="1995"/>
        <item m="1" x="2099"/>
        <item m="1" x="2165"/>
        <item m="1" x="2221"/>
        <item m="1" x="2278"/>
        <item m="1" x="2333"/>
        <item m="1" x="2386"/>
        <item m="1" x="2470"/>
        <item m="1" x="2582"/>
        <item m="1" x="1885"/>
        <item m="1" x="1997"/>
        <item m="1" x="2101"/>
        <item m="1" x="2167"/>
        <item m="1" x="2223"/>
        <item m="1" x="2280"/>
        <item m="1" x="2335"/>
        <item m="1" x="2388"/>
        <item m="1" x="2472"/>
        <item m="1" x="2584"/>
        <item m="1" x="1887"/>
        <item m="1" x="1999"/>
        <item m="1" x="2103"/>
        <item m="1" x="2169"/>
        <item m="1" x="2225"/>
        <item m="1" x="2282"/>
        <item m="1" x="2337"/>
        <item m="1" x="2390"/>
        <item m="1" x="2474"/>
        <item m="1" x="2586"/>
        <item m="1" x="1889"/>
        <item m="1" x="2001"/>
        <item m="1" x="2105"/>
        <item m="1" x="2171"/>
        <item m="1" x="2227"/>
        <item m="1" x="2284"/>
        <item m="1" x="2339"/>
        <item m="1" x="2392"/>
        <item m="1" x="2476"/>
        <item m="1" x="2588"/>
        <item m="1" x="1893"/>
        <item m="1" x="2005"/>
        <item m="1" x="2107"/>
        <item m="1" x="2173"/>
        <item m="1" x="2229"/>
        <item m="1" x="2286"/>
        <item m="1" x="2341"/>
        <item m="1" x="2395"/>
        <item m="1" x="2479"/>
        <item m="1" x="2591"/>
        <item m="1" x="1898"/>
        <item m="1" x="2010"/>
        <item m="1" x="2110"/>
        <item m="1" x="2175"/>
        <item m="1" x="2231"/>
        <item m="1" x="2288"/>
        <item m="1" x="2343"/>
        <item m="1" x="2398"/>
        <item m="1" x="2484"/>
        <item m="1" x="2596"/>
        <item m="1" x="2436"/>
        <item m="1" x="2540"/>
        <item m="1" x="2640"/>
        <item m="1" x="2702"/>
        <item m="1" x="2761"/>
        <item m="1" x="2820"/>
        <item m="1" x="2879"/>
        <item m="1" x="2938"/>
        <item m="1" x="3024"/>
        <item m="1" x="817"/>
        <item m="1" x="2442"/>
        <item m="1" x="2547"/>
        <item m="1" x="2645"/>
        <item m="1" x="2705"/>
        <item m="1" x="2764"/>
        <item m="1" x="2823"/>
        <item m="1" x="2882"/>
        <item m="1" x="2941"/>
        <item m="1" x="3028"/>
        <item m="1" x="822"/>
        <item m="1" x="2446"/>
        <item m="1" x="2551"/>
        <item m="1" x="2649"/>
        <item m="1" x="2707"/>
        <item m="1" x="2766"/>
        <item m="1" x="2825"/>
        <item m="1" x="2884"/>
        <item m="1" x="2943"/>
        <item m="1" x="3031"/>
        <item m="1" x="826"/>
        <item m="1" x="2448"/>
        <item m="1" x="2553"/>
        <item m="1" x="2651"/>
        <item m="1" x="2710"/>
        <item m="1" x="2769"/>
        <item m="1" x="2828"/>
        <item m="1" x="2887"/>
        <item m="1" x="2946"/>
        <item m="1" x="3034"/>
        <item m="1" x="829"/>
        <item m="1" x="2450"/>
        <item m="1" x="2556"/>
        <item m="1" x="2654"/>
        <item m="1" x="2713"/>
        <item m="1" x="2772"/>
        <item m="1" x="2831"/>
        <item m="1" x="2890"/>
        <item m="1" x="2949"/>
        <item m="1" x="3037"/>
        <item m="1" x="832"/>
        <item m="1" x="2452"/>
        <item m="1" x="2559"/>
        <item m="1" x="2657"/>
        <item m="1" x="2716"/>
        <item m="1" x="2775"/>
        <item m="1" x="2834"/>
        <item m="1" x="2893"/>
        <item m="1" x="2952"/>
        <item m="1" x="3040"/>
        <item m="1" x="835"/>
        <item m="1" x="2454"/>
        <item m="1" x="2562"/>
        <item m="1" x="2660"/>
        <item m="1" x="2719"/>
        <item m="1" x="2778"/>
        <item m="1" x="2837"/>
        <item m="1" x="2896"/>
        <item m="1" x="2955"/>
        <item m="1" x="3043"/>
        <item m="1" x="838"/>
        <item m="1" x="2456"/>
        <item m="1" x="2565"/>
        <item m="1" x="2663"/>
        <item m="1" x="2722"/>
        <item m="1" x="2781"/>
        <item m="1" x="2840"/>
        <item m="1" x="2899"/>
        <item m="1" x="2958"/>
        <item m="1" x="3046"/>
        <item m="1" x="841"/>
        <item m="1" x="2460"/>
        <item m="1" x="2570"/>
        <item m="1" x="2666"/>
        <item m="1" x="2725"/>
        <item m="1" x="2784"/>
        <item m="1" x="2843"/>
        <item m="1" x="2902"/>
        <item m="1" x="2962"/>
        <item m="1" x="3050"/>
        <item m="1" x="845"/>
        <item m="1" x="2464"/>
        <item m="1" x="2575"/>
        <item m="1" x="2669"/>
        <item m="1" x="2728"/>
        <item m="1" x="2787"/>
        <item m="1" x="2846"/>
        <item m="1" x="2905"/>
        <item m="1" x="2966"/>
        <item m="1" x="3056"/>
        <item m="1" x="851"/>
        <item m="1" x="3002"/>
        <item m="1" x="787"/>
        <item m="1" x="896"/>
        <item m="1" x="968"/>
        <item m="1" x="1028"/>
        <item m="1" x="1088"/>
        <item m="1" x="1148"/>
        <item m="1" x="1208"/>
        <item m="1" x="1276"/>
        <item m="1" x="1382"/>
        <item m="1" x="3007"/>
        <item m="1" x="793"/>
        <item m="1" x="901"/>
        <item m="1" x="971"/>
        <item m="1" x="1031"/>
        <item m="1" x="1091"/>
        <item m="1" x="1151"/>
        <item m="1" x="1211"/>
        <item m="1" x="1280"/>
        <item m="1" x="1388"/>
        <item m="1" x="3011"/>
        <item m="1" x="798"/>
        <item m="1" x="906"/>
        <item m="1" x="974"/>
        <item m="1" x="1034"/>
        <item m="1" x="1094"/>
        <item m="1" x="1154"/>
        <item m="1" x="1214"/>
        <item m="1" x="1284"/>
        <item m="1" x="1394"/>
        <item m="1" x="3013"/>
        <item m="1" x="801"/>
        <item m="1" x="909"/>
        <item m="1" x="977"/>
        <item m="1" x="1037"/>
        <item m="1" x="1097"/>
        <item m="1" x="1157"/>
        <item m="1" x="1217"/>
        <item m="1" x="1287"/>
        <item m="1" x="1397"/>
        <item m="1" x="3015"/>
        <item m="1" x="804"/>
        <item m="1" x="912"/>
        <item m="1" x="980"/>
        <item m="1" x="1040"/>
        <item m="1" x="1100"/>
        <item m="1" x="1160"/>
        <item m="1" x="1220"/>
        <item m="1" x="1290"/>
        <item m="1" x="1400"/>
        <item m="1" x="3017"/>
        <item m="1" x="807"/>
        <item m="1" x="915"/>
        <item m="1" x="983"/>
        <item m="1" x="1043"/>
        <item m="1" x="1103"/>
        <item m="1" x="1163"/>
        <item m="1" x="1223"/>
        <item m="1" x="1293"/>
        <item m="1" x="1403"/>
        <item m="1" x="3019"/>
        <item m="1" x="810"/>
        <item m="1" x="918"/>
        <item m="1" x="986"/>
        <item m="1" x="1046"/>
        <item m="1" x="1106"/>
        <item m="1" x="1166"/>
        <item m="1" x="1226"/>
        <item m="1" x="1296"/>
        <item m="1" x="1406"/>
        <item m="1" x="3021"/>
        <item m="1" x="813"/>
        <item m="1" x="921"/>
        <item m="1" x="989"/>
        <item m="1" x="1049"/>
        <item m="1" x="1109"/>
        <item m="1" x="1169"/>
        <item m="1" x="1229"/>
        <item m="1" x="1299"/>
        <item m="1" x="1409"/>
        <item m="1" x="3025"/>
        <item m="1" x="818"/>
        <item m="1" x="924"/>
        <item m="1" x="992"/>
        <item m="1" x="1052"/>
        <item m="1" x="1112"/>
        <item m="1" x="1172"/>
        <item m="1" x="1232"/>
        <item m="1" x="1302"/>
        <item m="1" x="1412"/>
        <item m="1" x="3029"/>
        <item m="1" x="823"/>
        <item m="1" x="927"/>
        <item m="1" x="995"/>
        <item m="1" x="1055"/>
        <item m="1" x="1115"/>
        <item m="1" x="1175"/>
        <item m="1" x="1235"/>
        <item m="1" x="1307"/>
        <item m="1" x="1418"/>
        <item m="1" x="1262"/>
        <item m="1" x="1352"/>
        <item m="1" x="1463"/>
        <item m="1" x="1536"/>
        <item m="1" x="1595"/>
        <item m="1" x="1654"/>
        <item m="1" x="1713"/>
        <item m="1" x="1772"/>
        <item m="1" x="1840"/>
        <item m="1" x="1948"/>
        <item m="1" x="1266"/>
        <item m="1" x="1358"/>
        <item m="1" x="1468"/>
        <item m="1" x="1539"/>
        <item m="1" x="1598"/>
        <item m="1" x="1657"/>
        <item m="1" x="1716"/>
        <item m="1" x="1775"/>
        <item m="1" x="1845"/>
        <item m="1" x="1955"/>
        <item m="1" x="1269"/>
        <item m="1" x="1363"/>
        <item m="1" x="1473"/>
        <item m="1" x="1542"/>
        <item m="1" x="1601"/>
        <item m="1" x="1660"/>
        <item m="1" x="1719"/>
        <item m="1" x="1778"/>
        <item m="1" x="1850"/>
        <item m="1" x="1962"/>
        <item m="1" x="1270"/>
        <item m="1" x="1366"/>
        <item m="1" x="1476"/>
        <item m="1" x="1545"/>
        <item m="1" x="1604"/>
        <item m="1" x="1663"/>
        <item m="1" x="1722"/>
        <item m="1" x="1781"/>
        <item m="1" x="1853"/>
        <item m="1" x="1965"/>
        <item m="1" x="1271"/>
        <item m="1" x="1369"/>
        <item m="1" x="1479"/>
        <item m="1" x="1548"/>
        <item m="1" x="1607"/>
        <item m="1" x="1666"/>
        <item m="1" x="1725"/>
        <item m="1" x="1784"/>
        <item m="1" x="1856"/>
        <item m="1" x="1968"/>
        <item m="1" x="1272"/>
        <item m="1" x="1372"/>
        <item m="1" x="1482"/>
        <item m="1" x="1551"/>
        <item m="1" x="1610"/>
        <item m="1" x="1669"/>
        <item m="1" x="1728"/>
        <item m="1" x="1787"/>
        <item m="1" x="1859"/>
        <item m="1" x="1971"/>
        <item m="1" x="1273"/>
        <item m="1" x="1375"/>
        <item m="1" x="1485"/>
        <item m="1" x="1554"/>
        <item m="1" x="1613"/>
        <item m="1" x="1672"/>
        <item m="1" x="1731"/>
        <item m="1" x="1790"/>
        <item m="1" x="1862"/>
        <item m="1" x="1974"/>
        <item m="1" x="1274"/>
        <item m="1" x="1378"/>
        <item m="1" x="1488"/>
        <item m="1" x="1557"/>
        <item m="1" x="1616"/>
        <item m="1" x="1675"/>
        <item m="1" x="1734"/>
        <item m="1" x="1793"/>
        <item m="1" x="1865"/>
        <item m="1" x="1977"/>
        <item m="1" x="1277"/>
        <item m="1" x="1383"/>
        <item m="1" x="1491"/>
        <item m="1" x="1560"/>
        <item m="1" x="1619"/>
        <item m="1" x="1678"/>
        <item m="1" x="1737"/>
        <item m="1" x="1796"/>
        <item m="1" x="1868"/>
        <item m="1" x="1980"/>
        <item m="1" x="1281"/>
        <item m="1" x="1389"/>
        <item m="1" x="1495"/>
        <item m="1" x="1563"/>
        <item m="1" x="1622"/>
        <item m="1" x="1681"/>
        <item m="1" x="1740"/>
        <item m="1" x="1799"/>
        <item m="1" x="1873"/>
        <item m="1" x="1985"/>
        <item m="1" x="1826"/>
        <item m="1" x="1918"/>
        <item m="1" x="2030"/>
        <item m="1" x="2118"/>
        <item m="1" x="2177"/>
        <item m="1" x="2234"/>
        <item m="1" x="2290"/>
        <item m="1" x="2344"/>
        <item m="1" x="2405"/>
        <item m="1" x="2505"/>
        <item m="1" x="1830"/>
        <item m="1" x="1924"/>
        <item m="1" x="2036"/>
        <item m="1" x="2123"/>
        <item m="1" x="2180"/>
        <item m="1" x="2237"/>
        <item m="1" x="2293"/>
        <item m="1" x="2347"/>
        <item m="1" x="2409"/>
        <item m="1" x="2511"/>
        <item m="1" x="1833"/>
        <item m="1" x="1929"/>
        <item m="1" x="2042"/>
        <item m="1" x="2127"/>
        <item m="1" x="2183"/>
        <item m="1" x="2240"/>
        <item m="1" x="2296"/>
        <item m="1" x="2350"/>
        <item m="1" x="2413"/>
        <item m="1" x="2517"/>
        <item m="1" x="1834"/>
        <item m="1" x="1932"/>
        <item m="1" x="2045"/>
        <item m="1" x="2130"/>
        <item m="1" x="2186"/>
        <item m="1" x="2243"/>
        <item m="1" x="2299"/>
        <item m="1" x="2353"/>
        <item m="1" x="2416"/>
        <item m="1" x="2520"/>
        <item m="1" x="1835"/>
        <item m="1" x="1935"/>
        <item m="1" x="2048"/>
        <item m="1" x="2133"/>
        <item m="1" x="2189"/>
        <item m="1" x="2246"/>
        <item m="1" x="2302"/>
        <item m="1" x="2356"/>
        <item m="1" x="2419"/>
        <item m="1" x="2523"/>
        <item m="1" x="1836"/>
        <item m="1" x="1938"/>
        <item m="1" x="2051"/>
        <item m="1" x="2136"/>
        <item m="1" x="2192"/>
        <item m="1" x="2249"/>
        <item m="1" x="2305"/>
        <item m="1" x="2359"/>
        <item m="1" x="2422"/>
        <item m="1" x="2526"/>
        <item m="1" x="1837"/>
        <item m="1" x="1941"/>
        <item m="1" x="2054"/>
        <item m="1" x="2139"/>
        <item m="1" x="2195"/>
        <item m="1" x="2252"/>
        <item m="1" x="2308"/>
        <item m="1" x="2362"/>
        <item m="1" x="2425"/>
        <item m="1" x="2529"/>
        <item m="1" x="1838"/>
        <item m="1" x="1944"/>
        <item m="1" x="2057"/>
        <item m="1" x="2142"/>
        <item m="1" x="2198"/>
        <item m="1" x="2255"/>
        <item m="1" x="2311"/>
        <item m="1" x="2365"/>
        <item m="1" x="2429"/>
        <item m="1" x="2533"/>
        <item m="1" x="1841"/>
        <item m="1" x="1949"/>
        <item m="1" x="2061"/>
        <item m="1" x="2146"/>
        <item m="1" x="2202"/>
        <item m="1" x="2259"/>
        <item m="1" x="2315"/>
        <item m="1" x="2369"/>
        <item m="1" x="2433"/>
        <item m="1" x="2537"/>
        <item m="1" x="1846"/>
        <item m="1" x="1956"/>
        <item m="1" x="2067"/>
        <item m="1" x="2150"/>
        <item m="1" x="2206"/>
        <item m="1" x="2263"/>
        <item m="1" x="2319"/>
        <item m="1" x="2373"/>
        <item m="1" x="2439"/>
        <item m="1" x="2543"/>
        <item m="1" x="2544"/>
        <item m="1" x="2210"/>
        <item m="1" x="2232"/>
        <item m="1" x="2267"/>
        <item m="1" x="2643"/>
        <item m="1" x="2038"/>
        <item m="1" x="2088"/>
        <item m="1" x="2119"/>
        <item m="1" x="2154"/>
        <item m="1" x="2176"/>
        <item m="1" x="2211"/>
        <item m="1" x="2233"/>
        <item m="1" x="2268"/>
        <item m="1" x="2289"/>
        <item m="1" x="2323"/>
        <item m="1" x="2703"/>
        <item m="1" x="2124"/>
        <item m="1" x="2157"/>
        <item m="1" x="2762"/>
        <item m="1" x="2821"/>
        <item m="1" x="2880"/>
        <item m="1" x="2939"/>
        <item m="1" x="2708"/>
        <item m="1" x="2767"/>
        <item m="1" x="2826"/>
        <item m="1" x="2885"/>
        <item m="1" x="2944"/>
        <item m="1" x="3032"/>
        <item m="1" x="827"/>
        <item m="1" x="929"/>
        <item m="1" x="2554"/>
        <item m="1" x="2652"/>
        <item m="1" x="2711"/>
        <item m="1" x="2770"/>
        <item m="1" x="2829"/>
        <item m="1" x="2888"/>
        <item m="1" x="2947"/>
        <item m="1" x="3035"/>
        <item m="1" x="830"/>
        <item m="1" x="930"/>
        <item m="1" x="2557"/>
        <item m="1" x="2655"/>
        <item m="1" x="2714"/>
        <item m="1" x="2773"/>
        <item m="1" x="2832"/>
        <item m="1" x="2891"/>
        <item m="1" x="2950"/>
        <item m="1" x="3038"/>
        <item m="1" x="833"/>
        <item m="1" x="931"/>
        <item m="1" x="2560"/>
        <item m="1" x="2658"/>
        <item m="1" x="2717"/>
        <item m="1" x="2776"/>
        <item m="1" x="2835"/>
        <item m="1" x="2894"/>
        <item m="1" x="2953"/>
        <item m="1" x="3041"/>
        <item m="1" x="836"/>
        <item m="1" x="932"/>
        <item m="1" x="2563"/>
        <item m="1" x="2661"/>
        <item m="1" x="2720"/>
        <item m="1" x="2779"/>
        <item m="1" x="2838"/>
        <item m="1" x="2897"/>
        <item m="1" x="2956"/>
        <item m="1" x="3044"/>
        <item m="1" x="839"/>
        <item m="1" x="933"/>
        <item m="1" x="2566"/>
        <item m="1" x="2664"/>
        <item m="1" x="2723"/>
        <item m="1" x="2782"/>
        <item m="1" x="2841"/>
        <item m="1" x="2900"/>
        <item m="1" x="2959"/>
        <item m="1" x="3047"/>
        <item m="1" x="842"/>
        <item m="1" x="934"/>
        <item m="1" x="2571"/>
        <item m="1" x="2667"/>
        <item m="1" x="2726"/>
        <item m="1" x="2785"/>
        <item m="1" x="2844"/>
        <item m="1" x="2903"/>
        <item m="1" x="2963"/>
        <item m="1" x="3053"/>
        <item m="1" x="848"/>
        <item m="1" x="938"/>
        <item m="1" x="2576"/>
        <item m="1" x="2670"/>
        <item m="1" x="2729"/>
        <item m="1" x="2788"/>
        <item m="1" x="2847"/>
        <item m="1" x="2906"/>
        <item m="1" x="2967"/>
        <item m="1" x="3059"/>
        <item m="1" x="854"/>
        <item m="1" x="942"/>
        <item m="1" x="790"/>
        <item m="1" x="899"/>
        <item m="1" x="969"/>
        <item m="1" x="1029"/>
        <item m="1" x="1089"/>
        <item m="1" x="1149"/>
        <item m="1" x="1209"/>
        <item m="1" x="1278"/>
        <item m="1" x="1384"/>
        <item m="1" x="1492"/>
        <item m="1" x="796"/>
        <item m="1" x="904"/>
        <item m="1" x="972"/>
        <item m="1" x="1032"/>
        <item m="1" x="1092"/>
        <item m="1" x="1152"/>
        <item m="1" x="1212"/>
        <item m="1" x="1282"/>
        <item m="1" x="1390"/>
        <item m="1" x="1496"/>
        <item m="1" x="799"/>
        <item m="1" x="907"/>
        <item m="1" x="975"/>
        <item m="1" x="1035"/>
        <item m="1" x="1095"/>
        <item m="1" x="1155"/>
        <item m="1" x="1215"/>
        <item m="1" x="1285"/>
        <item m="1" x="1395"/>
        <item m="1" x="1499"/>
        <item m="1" x="802"/>
        <item m="1" x="910"/>
        <item m="1" x="978"/>
        <item m="1" x="1038"/>
        <item m="1" x="1098"/>
        <item m="1" x="1158"/>
        <item m="1" x="1218"/>
        <item m="1" x="1288"/>
        <item m="1" x="1398"/>
        <item m="1" x="1500"/>
        <item m="1" x="805"/>
        <item m="1" x="913"/>
        <item m="1" x="981"/>
        <item m="1" x="1041"/>
        <item m="1" x="1101"/>
        <item m="1" x="1161"/>
        <item m="1" x="1221"/>
        <item m="1" x="1291"/>
        <item m="1" x="1401"/>
        <item m="1" x="1501"/>
        <item m="1" x="808"/>
        <item m="1" x="916"/>
        <item m="1" x="984"/>
        <item m="1" x="1044"/>
        <item m="1" x="1104"/>
        <item m="1" x="1164"/>
        <item m="1" x="1224"/>
        <item m="1" x="1294"/>
        <item m="1" x="1404"/>
        <item m="1" x="1502"/>
        <item m="1" x="811"/>
        <item m="1" x="919"/>
        <item m="1" x="987"/>
        <item m="1" x="1047"/>
        <item m="1" x="1107"/>
        <item m="1" x="1167"/>
        <item m="1" x="1227"/>
        <item m="1" x="1297"/>
        <item m="1" x="1407"/>
        <item m="1" x="1503"/>
        <item m="1" x="814"/>
        <item m="1" x="922"/>
        <item m="1" x="990"/>
        <item m="1" x="1050"/>
        <item m="1" x="1110"/>
        <item m="1" x="1170"/>
        <item m="1" x="1230"/>
        <item m="1" x="1300"/>
        <item m="1" x="1410"/>
        <item m="1" x="1504"/>
        <item m="1" x="819"/>
        <item m="1" x="925"/>
        <item m="1" x="993"/>
        <item m="1" x="1053"/>
        <item m="1" x="1113"/>
        <item m="1" x="1173"/>
        <item m="1" x="1233"/>
        <item m="1" x="1305"/>
        <item m="1" x="1415"/>
        <item m="1" x="1507"/>
        <item m="1" x="824"/>
        <item m="1" x="928"/>
        <item m="1" x="996"/>
        <item m="1" x="1056"/>
        <item m="1" x="1116"/>
        <item m="1" x="1176"/>
        <item m="1" x="1236"/>
        <item m="1" x="1310"/>
        <item m="1" x="1421"/>
        <item m="1" x="1511"/>
        <item m="1" x="1355"/>
        <item m="1" x="1466"/>
        <item m="1" x="1537"/>
        <item m="1" x="1596"/>
        <item m="1" x="1655"/>
        <item m="1" x="1714"/>
        <item m="1" x="1773"/>
        <item m="1" x="1843"/>
        <item m="1" x="1951"/>
        <item m="1" x="2063"/>
        <item m="1" x="1361"/>
        <item m="1" x="1471"/>
        <item m="1" x="1540"/>
        <item m="1" x="1599"/>
        <item m="1" x="1658"/>
        <item m="1" x="1717"/>
        <item m="1" x="1776"/>
        <item m="1" x="1848"/>
        <item m="1" x="1958"/>
        <item m="1" x="2069"/>
        <item m="1" x="1364"/>
        <item m="1" x="1474"/>
        <item m="1" x="1543"/>
        <item m="1" x="1602"/>
        <item m="1" x="1661"/>
        <item m="1" x="1720"/>
        <item m="1" x="1779"/>
        <item m="1" x="1851"/>
        <item m="1" x="1963"/>
        <item m="1" x="2073"/>
        <item m="1" x="1367"/>
        <item m="1" x="1477"/>
        <item m="1" x="1546"/>
        <item m="1" x="1605"/>
        <item m="1" x="1664"/>
        <item m="1" x="1723"/>
        <item m="1" x="1782"/>
        <item m="1" x="1854"/>
        <item m="1" x="1966"/>
        <item m="1" x="2075"/>
        <item m="1" x="1370"/>
        <item m="1" x="1480"/>
        <item m="1" x="1549"/>
        <item m="1" x="1608"/>
        <item m="1" x="1667"/>
        <item m="1" x="1726"/>
        <item m="1" x="1785"/>
        <item m="1" x="1857"/>
        <item m="1" x="1969"/>
        <item m="1" x="2077"/>
        <item m="1" x="1373"/>
        <item m="1" x="1483"/>
        <item m="1" x="1552"/>
        <item m="1" x="1611"/>
        <item m="1" x="1670"/>
        <item m="1" x="1729"/>
        <item m="1" x="1788"/>
        <item m="1" x="1860"/>
        <item m="1" x="1972"/>
        <item m="1" x="2079"/>
        <item m="1" x="1376"/>
        <item m="1" x="1486"/>
        <item m="1" x="1555"/>
        <item m="1" x="1614"/>
        <item m="1" x="1673"/>
        <item m="1" x="1732"/>
        <item m="1" x="1791"/>
        <item m="1" x="1863"/>
        <item m="1" x="1975"/>
        <item m="1" x="2081"/>
        <item m="1" x="1379"/>
        <item m="1" x="1489"/>
        <item m="1" x="1558"/>
        <item m="1" x="1617"/>
        <item m="1" x="1676"/>
        <item m="1" x="1735"/>
        <item m="1" x="1794"/>
        <item m="1" x="1866"/>
        <item m="1" x="1978"/>
        <item m="1" x="2083"/>
        <item m="1" x="1385"/>
        <item m="1" x="1493"/>
        <item m="1" x="1561"/>
        <item m="1" x="1620"/>
        <item m="1" x="1679"/>
        <item m="1" x="1738"/>
        <item m="1" x="1797"/>
        <item m="1" x="1871"/>
        <item m="1" x="1983"/>
        <item m="1" x="2087"/>
        <item m="1" x="1391"/>
        <item m="1" x="1497"/>
        <item m="1" x="1564"/>
        <item m="1" x="1623"/>
        <item m="1" x="1682"/>
        <item m="1" x="1741"/>
        <item m="1" x="1800"/>
        <item m="1" x="1876"/>
        <item m="1" x="1988"/>
        <item m="1" x="2092"/>
        <item m="1" x="1921"/>
        <item m="1" x="2033"/>
        <item m="1" x="2120"/>
        <item m="1" x="2178"/>
        <item m="1" x="2235"/>
        <item m="1" x="2291"/>
        <item m="1" x="2345"/>
        <item m="1" x="2407"/>
        <item m="1" x="2507"/>
        <item m="1" x="2618"/>
        <item m="1" x="1927"/>
        <item m="1" x="2040"/>
        <item m="1" x="2125"/>
        <item m="1" x="2181"/>
        <item m="1" x="2238"/>
        <item m="1" x="2294"/>
        <item m="1" x="2348"/>
        <item m="1" x="2411"/>
        <item m="1" x="2513"/>
        <item m="1" x="2623"/>
        <item m="1" x="1930"/>
        <item m="1" x="2043"/>
        <item m="1" x="2128"/>
        <item m="1" x="2184"/>
        <item m="1" x="2241"/>
        <item m="1" x="2297"/>
        <item m="1" x="2351"/>
        <item m="1" x="2414"/>
        <item m="1" x="2518"/>
        <item m="1" x="2627"/>
        <item m="1" x="1933"/>
        <item m="1" x="2046"/>
        <item m="1" x="2131"/>
        <item m="1" x="2187"/>
        <item m="1" x="2244"/>
        <item m="1" x="2300"/>
        <item m="1" x="2354"/>
        <item m="1" x="2417"/>
        <item m="1" x="2521"/>
        <item m="1" x="2629"/>
        <item m="1" x="1936"/>
        <item m="1" x="2049"/>
        <item m="1" x="2134"/>
        <item m="1" x="2190"/>
        <item m="1" x="2247"/>
        <item m="1" x="2303"/>
        <item m="1" x="2357"/>
        <item m="1" x="2420"/>
        <item m="1" x="2524"/>
        <item m="1" x="2631"/>
        <item m="1" x="1939"/>
        <item m="1" x="2052"/>
        <item m="1" x="2137"/>
        <item m="1" x="2193"/>
        <item m="1" x="2250"/>
        <item m="1" x="2306"/>
        <item m="1" x="2360"/>
        <item m="1" x="2423"/>
        <item m="1" x="2527"/>
        <item m="1" x="2633"/>
        <item m="1" x="1942"/>
        <item m="1" x="2055"/>
        <item m="1" x="2140"/>
        <item m="1" x="2196"/>
        <item m="1" x="2253"/>
        <item m="1" x="2309"/>
        <item m="1" x="2363"/>
        <item m="1" x="2427"/>
        <item m="1" x="2531"/>
        <item m="1" x="2635"/>
        <item m="1" x="1946"/>
        <item m="1" x="2059"/>
        <item m="1" x="2144"/>
        <item m="1" x="2200"/>
        <item m="1" x="2257"/>
        <item m="1" x="2313"/>
        <item m="1" x="2367"/>
        <item m="1" x="2431"/>
        <item m="1" x="2535"/>
        <item m="1" x="2637"/>
        <item m="1" x="1952"/>
        <item m="1" x="2064"/>
        <item m="1" x="2148"/>
        <item m="1" x="2204"/>
        <item m="1" x="2261"/>
        <item m="1" x="2317"/>
        <item m="1" x="2371"/>
        <item m="1" x="2437"/>
        <item m="1" x="2541"/>
        <item m="1" x="2641"/>
        <item m="1" x="1959"/>
        <item m="1" x="2070"/>
        <item m="1" x="2152"/>
        <item m="1" x="2208"/>
        <item m="1" x="2265"/>
        <item m="1" x="2321"/>
        <item m="1" x="2375"/>
        <item m="1" x="2443"/>
        <item m="1" x="2548"/>
        <item m="1" x="2646"/>
        <item m="1" x="2480"/>
        <item m="1" x="2592"/>
        <item m="1" x="2672"/>
        <item m="1" x="2731"/>
        <item m="1" x="2790"/>
        <item m="1" x="2849"/>
        <item m="1" x="2908"/>
        <item m="1" x="2976"/>
        <item m="1" x="3080"/>
        <item m="1" x="874"/>
        <item m="1" x="2485"/>
        <item m="1" x="2597"/>
        <item m="1" x="2675"/>
        <item m="1" x="2734"/>
        <item m="1" x="2793"/>
        <item m="1" x="2852"/>
        <item m="1" x="2911"/>
        <item m="1" x="2980"/>
        <item m="1" x="3086"/>
        <item m="1" x="879"/>
        <item m="1" x="2488"/>
        <item m="1" x="2600"/>
        <item m="1" x="2678"/>
        <item m="1" x="2737"/>
        <item m="1" x="2796"/>
        <item m="1" x="2855"/>
        <item m="1" x="2914"/>
        <item m="1" x="2983"/>
        <item m="1" x="768"/>
        <item m="1" x="883"/>
        <item m="1" x="2491"/>
        <item m="1" x="2603"/>
        <item m="1" x="2681"/>
        <item m="1" x="2740"/>
        <item m="1" x="2799"/>
        <item m="1" x="2858"/>
        <item m="1" x="2917"/>
        <item m="1" x="2986"/>
        <item m="1" x="771"/>
        <item m="1" x="885"/>
        <item m="1" x="2494"/>
        <item m="1" x="2606"/>
        <item m="1" x="2684"/>
        <item m="1" x="2743"/>
        <item m="1" x="2802"/>
        <item m="1" x="2861"/>
        <item m="1" x="2920"/>
        <item m="1" x="2989"/>
        <item m="1" x="774"/>
        <item m="1" x="887"/>
        <item m="1" x="2497"/>
        <item m="1" x="2609"/>
        <item m="1" x="2687"/>
        <item m="1" x="2746"/>
        <item m="1" x="2805"/>
        <item m="1" x="2864"/>
        <item m="1" x="2923"/>
        <item m="1" x="2992"/>
        <item m="1" x="777"/>
        <item m="1" x="889"/>
        <item m="1" x="2500"/>
        <item m="1" x="2612"/>
        <item m="1" x="2690"/>
        <item m="1" x="2749"/>
        <item m="1" x="2808"/>
        <item m="1" x="2867"/>
        <item m="1" x="2926"/>
        <item m="1" x="2995"/>
        <item m="1" x="780"/>
        <item m="1" x="891"/>
        <item m="1" x="2503"/>
        <item m="1" x="2615"/>
        <item m="1" x="2693"/>
        <item m="1" x="2752"/>
        <item m="1" x="2811"/>
        <item m="1" x="2870"/>
        <item m="1" x="2929"/>
        <item m="1" x="2998"/>
        <item m="1" x="783"/>
        <item m="1" x="893"/>
        <item m="1" x="2508"/>
        <item m="1" x="2619"/>
        <item m="1" x="2696"/>
        <item m="1" x="2755"/>
        <item m="1" x="2814"/>
        <item m="1" x="2873"/>
        <item m="1" x="2932"/>
        <item m="1" x="3003"/>
        <item m="1" x="788"/>
        <item m="1" x="897"/>
        <item m="1" x="2514"/>
        <item m="1" x="2624"/>
        <item m="1" x="2699"/>
        <item m="1" x="2758"/>
        <item m="1" x="2817"/>
        <item m="1" x="2876"/>
        <item m="1" x="2935"/>
        <item m="1" x="3008"/>
        <item m="1" x="794"/>
        <item m="1" x="902"/>
        <item m="1" x="3051"/>
        <item m="1" x="846"/>
        <item m="1" x="936"/>
        <item m="1" x="998"/>
        <item m="1" x="1058"/>
        <item m="1" x="1118"/>
        <item m="1" x="1178"/>
        <item m="1" x="1238"/>
        <item m="1" x="1324"/>
        <item m="1" x="1441"/>
        <item m="1" x="3057"/>
        <item m="1" x="852"/>
        <item m="1" x="940"/>
        <item m="1" x="1001"/>
        <item m="1" x="1061"/>
        <item m="1" x="1121"/>
        <item m="1" x="1181"/>
        <item m="1" x="1241"/>
        <item m="1" x="1329"/>
        <item m="1" x="1446"/>
        <item m="1" x="3061"/>
        <item m="1" x="856"/>
        <item m="1" x="944"/>
        <item m="1" x="1004"/>
        <item m="1" x="1064"/>
        <item m="1" x="1124"/>
        <item m="1" x="1184"/>
        <item m="1" x="1244"/>
        <item m="1" x="1334"/>
        <item m="1" x="1451"/>
        <item m="1" x="3064"/>
        <item m="1" x="859"/>
        <item m="1" x="947"/>
        <item m="1" x="1007"/>
        <item m="1" x="1067"/>
        <item m="1" x="1127"/>
        <item m="1" x="1187"/>
        <item m="1" x="1247"/>
        <item m="1" x="1337"/>
        <item m="1" x="1453"/>
        <item m="1" x="3067"/>
        <item m="1" x="862"/>
        <item m="1" x="950"/>
        <item m="1" x="1010"/>
        <item m="1" x="1070"/>
        <item m="1" x="1130"/>
        <item m="1" x="1190"/>
        <item m="1" x="1250"/>
        <item m="1" x="1340"/>
        <item m="1" x="1455"/>
        <item m="1" x="3070"/>
        <item m="1" x="865"/>
        <item m="1" x="953"/>
        <item m="1" x="1013"/>
        <item m="1" x="1073"/>
        <item m="1" x="1133"/>
        <item m="1" x="1193"/>
        <item m="1" x="1253"/>
        <item m="1" x="1343"/>
        <item m="1" x="1457"/>
        <item m="1" x="3073"/>
        <item m="1" x="868"/>
        <item m="1" x="956"/>
        <item m="1" x="1016"/>
        <item m="1" x="1076"/>
        <item m="1" x="1136"/>
        <item m="1" x="1196"/>
        <item m="1" x="1256"/>
        <item m="1" x="1346"/>
        <item m="1" x="1459"/>
        <item m="1" x="3076"/>
        <item m="1" x="871"/>
        <item m="1" x="959"/>
        <item m="1" x="1019"/>
        <item m="1" x="1079"/>
        <item m="1" x="1139"/>
        <item m="1" x="1199"/>
        <item m="1" x="1259"/>
        <item m="1" x="1349"/>
        <item m="1" x="1461"/>
        <item m="1" x="3081"/>
        <item m="1" x="875"/>
        <item m="1" x="962"/>
        <item m="1" x="1022"/>
        <item m="1" x="1082"/>
        <item m="1" x="1142"/>
        <item m="1" x="1202"/>
        <item m="1" x="1263"/>
        <item m="1" x="1353"/>
        <item m="1" x="1464"/>
        <item m="1" x="3087"/>
        <item m="1" x="880"/>
        <item m="1" x="965"/>
        <item m="1" x="1025"/>
        <item m="1" x="1085"/>
        <item m="1" x="1145"/>
        <item m="1" x="1205"/>
        <item m="1" x="1267"/>
        <item m="1" x="1359"/>
        <item m="1" x="1469"/>
        <item m="1" x="1303"/>
        <item m="1" x="1413"/>
        <item m="1" x="1505"/>
        <item m="1" x="1566"/>
        <item m="1" x="1625"/>
        <item m="1" x="1684"/>
        <item m="1" x="1743"/>
        <item m="1" x="1802"/>
        <item m="1" x="1890"/>
        <item m="1" x="2002"/>
        <item m="1" x="1308"/>
        <item m="1" x="1419"/>
        <item m="1" x="1509"/>
        <item m="1" x="1569"/>
        <item m="1" x="1628"/>
        <item m="1" x="1687"/>
        <item m="1" x="1746"/>
        <item m="1" x="1805"/>
        <item m="1" x="1895"/>
        <item m="1" x="2007"/>
        <item m="1" x="1311"/>
        <item m="1" x="1423"/>
        <item m="1" x="1513"/>
        <item m="1" x="1572"/>
        <item m="1" x="1631"/>
        <item m="1" x="1690"/>
        <item m="1" x="1749"/>
        <item m="1" x="1808"/>
        <item m="1" x="1900"/>
        <item m="1" x="2012"/>
        <item m="1" x="1313"/>
        <item m="1" x="1426"/>
        <item m="1" x="1516"/>
        <item m="1" x="1575"/>
        <item m="1" x="1634"/>
        <item m="1" x="1693"/>
        <item m="1" x="1752"/>
        <item m="1" x="1811"/>
        <item m="1" x="1903"/>
        <item m="1" x="2015"/>
        <item m="1" x="1315"/>
        <item m="1" x="1429"/>
        <item m="1" x="1519"/>
        <item m="1" x="1578"/>
        <item m="1" x="1637"/>
        <item m="1" x="1696"/>
        <item m="1" x="1755"/>
        <item m="1" x="1814"/>
        <item m="1" x="1906"/>
        <item m="1" x="2018"/>
        <item m="1" x="1317"/>
        <item m="1" x="1432"/>
        <item m="1" x="1522"/>
        <item m="1" x="1581"/>
        <item m="1" x="1640"/>
        <item m="1" x="1699"/>
        <item m="1" x="1758"/>
        <item m="1" x="1817"/>
        <item m="1" x="1909"/>
        <item m="1" x="2021"/>
        <item m="1" x="1319"/>
        <item m="1" x="1435"/>
        <item m="1" x="1525"/>
        <item m="1" x="1584"/>
        <item m="1" x="1643"/>
        <item m="1" x="1702"/>
        <item m="1" x="1761"/>
        <item m="1" x="1820"/>
        <item m="1" x="1912"/>
        <item m="1" x="2024"/>
        <item m="1" x="1321"/>
        <item m="1" x="1438"/>
        <item m="1" x="1528"/>
        <item m="1" x="1587"/>
        <item m="1" x="1646"/>
        <item m="1" x="1705"/>
        <item m="1" x="1764"/>
        <item m="1" x="1823"/>
        <item m="1" x="1915"/>
        <item m="1" x="2027"/>
        <item m="1" x="1325"/>
        <item m="1" x="1442"/>
        <item m="1" x="1531"/>
        <item m="1" x="1590"/>
        <item m="1" x="1649"/>
        <item m="1" x="1708"/>
        <item m="1" x="1767"/>
        <item m="1" x="1827"/>
        <item m="1" x="1919"/>
        <item m="1" x="2031"/>
        <item m="1" x="1330"/>
        <item m="1" x="1447"/>
        <item m="1" x="1534"/>
        <item m="1" x="1593"/>
        <item m="1" x="1652"/>
        <item m="1" x="1711"/>
        <item m="1" x="1770"/>
        <item m="1" x="1831"/>
        <item m="1" x="1925"/>
        <item m="1" x="2037"/>
        <item m="1" x="1869"/>
        <item m="1" x="1981"/>
        <item m="1" x="2085"/>
        <item m="1" x="2155"/>
        <item m="1" x="2212"/>
        <item m="1" x="2269"/>
        <item m="1" x="2324"/>
        <item m="1" x="2377"/>
        <item m="1" x="2457"/>
        <item m="1" x="2567"/>
        <item m="1" x="1874"/>
        <item m="1" x="1986"/>
        <item m="1" x="2090"/>
        <item m="1" x="2158"/>
        <item m="1" x="2214"/>
        <item m="1" x="2271"/>
        <item m="1" x="2326"/>
        <item m="1" x="2379"/>
        <item m="1" x="2461"/>
        <item m="1" x="2572"/>
        <item m="1" x="1878"/>
        <item m="1" x="1990"/>
        <item m="1" x="2094"/>
        <item m="1" x="2160"/>
        <item m="1" x="2216"/>
        <item m="1" x="2273"/>
        <item m="1" x="2328"/>
        <item m="1" x="2381"/>
        <item m="1" x="2465"/>
        <item m="1" x="2577"/>
        <item m="1" x="1880"/>
        <item m="1" x="1992"/>
        <item m="1" x="2096"/>
        <item m="1" x="2162"/>
        <item m="1" x="2218"/>
        <item m="1" x="2275"/>
        <item m="1" x="2330"/>
        <item m="1" x="2383"/>
        <item m="1" x="2467"/>
        <item m="1" x="2579"/>
        <item m="1" x="1882"/>
        <item m="1" x="1994"/>
        <item m="1" x="2098"/>
        <item m="1" x="2164"/>
        <item m="1" x="2220"/>
        <item m="1" x="2277"/>
        <item m="1" x="2332"/>
        <item m="1" x="2385"/>
        <item m="1" x="2469"/>
        <item m="1" x="2581"/>
        <item m="1" x="1884"/>
        <item m="1" x="1996"/>
        <item m="1" x="2100"/>
        <item m="1" x="2166"/>
        <item m="1" x="2222"/>
        <item m="1" x="2279"/>
        <item m="1" x="2334"/>
        <item m="1" x="2387"/>
        <item m="1" x="2471"/>
        <item m="1" x="2583"/>
        <item m="1" x="1886"/>
        <item m="1" x="1998"/>
        <item m="1" x="2102"/>
        <item m="1" x="2168"/>
        <item m="1" x="2224"/>
        <item m="1" x="2281"/>
        <item m="1" x="2336"/>
        <item m="1" x="2389"/>
        <item m="1" x="2473"/>
        <item m="1" x="2585"/>
        <item m="1" x="1888"/>
        <item m="1" x="2000"/>
        <item m="1" x="2104"/>
        <item m="1" x="2170"/>
        <item m="1" x="2226"/>
        <item m="1" x="2283"/>
        <item m="1" x="2338"/>
        <item m="1" x="2391"/>
        <item m="1" x="2475"/>
        <item m="1" x="2587"/>
        <item m="1" x="1891"/>
        <item m="1" x="2003"/>
        <item m="1" x="2106"/>
        <item m="1" x="2172"/>
        <item m="1" x="2228"/>
        <item m="1" x="2285"/>
        <item m="1" x="2340"/>
        <item m="1" x="2393"/>
        <item m="1" x="2477"/>
        <item m="1" x="2589"/>
        <item m="1" x="1896"/>
        <item m="1" x="2008"/>
        <item m="1" x="2109"/>
        <item m="1" x="2174"/>
        <item m="1" x="2230"/>
        <item m="1" x="2287"/>
        <item m="1" x="2342"/>
        <item m="1" x="2396"/>
        <item m="1" x="2482"/>
        <item m="1" x="2594"/>
        <item m="1" x="2434"/>
        <item m="1" x="2538"/>
        <item m="1" x="2639"/>
        <item m="1" x="2701"/>
        <item m="1" x="2760"/>
        <item m="1" x="2819"/>
        <item m="1" x="2878"/>
        <item m="1" x="2937"/>
        <item m="1" x="3022"/>
        <item m="1" x="815"/>
        <item m="1" x="2440"/>
        <item m="1" x="2545"/>
        <item m="1" x="2644"/>
        <item m="1" x="2704"/>
        <item m="1" x="2763"/>
        <item m="1" x="2822"/>
        <item m="1" x="2881"/>
        <item m="1" x="2940"/>
        <item m="1" x="3026"/>
        <item m="1" x="820"/>
        <item m="1" x="2445"/>
        <item m="1" x="2550"/>
        <item m="1" x="2648"/>
        <item m="1" x="2706"/>
        <item m="1" x="2765"/>
        <item m="1" x="2824"/>
        <item m="1" x="2883"/>
        <item m="1" x="2942"/>
        <item m="1" x="3030"/>
        <item m="1" x="825"/>
        <item m="1" x="2447"/>
        <item m="1" x="2552"/>
        <item m="1" x="2650"/>
        <item m="1" x="2709"/>
        <item m="1" x="2768"/>
        <item m="1" x="2827"/>
        <item m="1" x="2886"/>
        <item m="1" x="2945"/>
        <item m="1" x="3033"/>
        <item m="1" x="828"/>
        <item m="1" x="2449"/>
        <item m="1" x="2555"/>
        <item m="1" x="2653"/>
        <item m="1" x="2712"/>
        <item m="1" x="2771"/>
        <item m="1" x="2830"/>
        <item m="1" x="2889"/>
        <item m="1" x="2948"/>
        <item m="1" x="3036"/>
        <item m="1" x="831"/>
        <item m="1" x="2451"/>
        <item m="1" x="2558"/>
        <item m="1" x="2656"/>
        <item m="1" x="2715"/>
        <item m="1" x="2774"/>
        <item m="1" x="2833"/>
        <item m="1" x="2892"/>
        <item m="1" x="2951"/>
        <item m="1" x="3039"/>
        <item m="1" x="834"/>
        <item m="1" x="2453"/>
        <item m="1" x="2561"/>
        <item m="1" x="2659"/>
        <item m="1" x="2718"/>
        <item m="1" x="2777"/>
        <item m="1" x="2836"/>
        <item m="1" x="2895"/>
        <item m="1" x="2954"/>
        <item m="1" x="3042"/>
        <item m="1" x="837"/>
        <item m="1" x="2455"/>
        <item m="1" x="2564"/>
        <item m="1" x="2662"/>
        <item m="1" x="2721"/>
        <item m="1" x="2780"/>
        <item m="1" x="2839"/>
        <item m="1" x="2898"/>
        <item m="1" x="2957"/>
        <item m="1" x="3045"/>
        <item m="1" x="840"/>
        <item m="1" x="2458"/>
        <item m="1" x="2568"/>
        <item m="1" x="2665"/>
        <item m="1" x="2724"/>
        <item m="1" x="2783"/>
        <item m="1" x="2842"/>
        <item m="1" x="2901"/>
        <item m="1" x="2960"/>
        <item m="1" x="3048"/>
        <item m="1" x="843"/>
        <item m="1" x="2462"/>
        <item m="1" x="2573"/>
        <item m="1" x="2668"/>
        <item m="1" x="2727"/>
        <item m="1" x="2786"/>
        <item m="1" x="2845"/>
        <item m="1" x="2904"/>
        <item m="1" x="2964"/>
        <item m="1" x="3054"/>
        <item m="1" x="849"/>
        <item m="1" x="3000"/>
        <item m="1" x="785"/>
        <item m="1" x="895"/>
        <item m="1" x="967"/>
        <item m="1" x="1027"/>
        <item m="1" x="1087"/>
        <item m="1" x="1147"/>
        <item m="1" x="1207"/>
        <item m="1" x="1275"/>
        <item m="1" x="1380"/>
        <item m="1" x="3005"/>
        <item m="1" x="791"/>
        <item m="1" x="900"/>
        <item m="1" x="970"/>
        <item m="1" x="1030"/>
        <item m="1" x="1090"/>
        <item m="1" x="1150"/>
        <item m="1" x="1210"/>
        <item m="1" x="1279"/>
        <item m="1" x="1386"/>
        <item m="1" x="3010"/>
        <item m="1" x="797"/>
        <item m="1" x="905"/>
        <item m="1" x="973"/>
        <item m="1" x="1033"/>
        <item m="1" x="1093"/>
        <item m="1" x="1153"/>
        <item m="1" x="1213"/>
        <item m="1" x="1283"/>
        <item m="1" x="1392"/>
        <item m="1" x="3012"/>
        <item m="1" x="800"/>
        <item m="1" x="908"/>
        <item m="1" x="976"/>
        <item m="1" x="1036"/>
        <item m="1" x="1096"/>
        <item m="1" x="1156"/>
        <item m="1" x="1216"/>
        <item m="1" x="1286"/>
        <item m="1" x="1396"/>
        <item m="1" x="3014"/>
        <item m="1" x="803"/>
        <item m="1" x="911"/>
        <item m="1" x="979"/>
        <item m="1" x="1039"/>
        <item m="1" x="1099"/>
        <item m="1" x="1159"/>
        <item m="1" x="1219"/>
        <item m="1" x="1289"/>
        <item m="1" x="1399"/>
        <item m="1" x="3016"/>
        <item m="1" x="806"/>
        <item m="1" x="914"/>
        <item m="1" x="982"/>
        <item m="1" x="1042"/>
        <item m="1" x="1102"/>
        <item m="1" x="1162"/>
        <item m="1" x="1222"/>
        <item m="1" x="1292"/>
        <item m="1" x="1402"/>
        <item m="1" x="3018"/>
        <item m="1" x="809"/>
        <item m="1" x="917"/>
        <item m="1" x="985"/>
        <item m="1" x="1045"/>
        <item m="1" x="1105"/>
        <item m="1" x="1165"/>
        <item m="1" x="1225"/>
        <item m="1" x="1295"/>
        <item m="1" x="1405"/>
        <item m="1" x="3020"/>
        <item m="1" x="812"/>
        <item m="1" x="920"/>
        <item m="1" x="988"/>
        <item m="1" x="1048"/>
        <item m="1" x="1108"/>
        <item m="1" x="1168"/>
        <item m="1" x="1228"/>
        <item m="1" x="1298"/>
        <item m="1" x="1408"/>
        <item m="1" x="3023"/>
        <item m="1" x="816"/>
        <item m="1" x="923"/>
        <item m="1" x="991"/>
        <item m="1" x="1051"/>
        <item m="1" x="1111"/>
        <item m="1" x="1171"/>
        <item m="1" x="1231"/>
        <item m="1" x="1301"/>
        <item m="1" x="1411"/>
        <item m="1" x="3027"/>
        <item m="1" x="821"/>
        <item m="1" x="926"/>
        <item m="1" x="994"/>
        <item m="1" x="1054"/>
        <item m="1" x="1114"/>
        <item m="1" x="1174"/>
        <item m="1" x="1234"/>
        <item m="1" x="1306"/>
        <item m="1" x="1416"/>
        <item m="1" x="1417"/>
        <item m="1" x="1508"/>
        <item m="1" x="1568"/>
        <item m="1" x="1627"/>
        <item m="1" x="1686"/>
        <item m="1" x="1745"/>
        <item m="1" x="1804"/>
        <item m="1" x="1894"/>
        <item m="1" x="2006"/>
        <item m="1" x="2108"/>
        <item m="1" x="1422"/>
        <item m="1" x="1512"/>
        <item m="1" x="1571"/>
        <item m="1" x="1630"/>
        <item m="1" x="1689"/>
        <item m="1" x="1748"/>
        <item m="1" x="1807"/>
        <item m="1" x="1899"/>
        <item m="1" x="2011"/>
        <item m="1" x="2111"/>
        <item m="1" x="1425"/>
        <item m="1" x="1515"/>
        <item m="1" x="1574"/>
        <item m="1" x="1633"/>
        <item m="1" x="1692"/>
        <item m="1" x="1751"/>
        <item m="1" x="1810"/>
        <item m="1" x="1902"/>
        <item m="1" x="2014"/>
        <item m="1" x="2112"/>
        <item m="1" x="1428"/>
        <item m="1" x="1518"/>
        <item m="1" x="1577"/>
        <item m="1" x="1636"/>
        <item m="1" x="1695"/>
        <item m="1" x="1754"/>
        <item m="1" x="1813"/>
        <item m="1" x="1905"/>
        <item m="1" x="2017"/>
        <item m="1" x="2113"/>
        <item m="1" x="1431"/>
        <item m="1" x="1521"/>
        <item m="1" x="1580"/>
        <item m="1" x="1639"/>
        <item m="1" x="1698"/>
        <item m="1" x="1757"/>
        <item m="1" x="1816"/>
        <item m="1" x="1908"/>
        <item m="1" x="2020"/>
        <item m="1" x="2114"/>
        <item m="1" x="1434"/>
        <item m="1" x="1524"/>
        <item m="1" x="1583"/>
        <item m="1" x="1642"/>
        <item m="1" x="1701"/>
        <item m="1" x="1760"/>
        <item m="1" x="1819"/>
        <item m="1" x="1911"/>
        <item m="1" x="2023"/>
        <item m="1" x="2115"/>
        <item m="1" x="1437"/>
        <item m="1" x="1527"/>
        <item m="1" x="1586"/>
        <item m="1" x="1645"/>
        <item m="1" x="1704"/>
        <item m="1" x="1763"/>
        <item m="1" x="1822"/>
        <item m="1" x="1914"/>
        <item m="1" x="2026"/>
        <item m="1" x="2116"/>
        <item m="1" x="1440"/>
        <item m="1" x="1530"/>
        <item m="1" x="1589"/>
        <item m="1" x="1648"/>
        <item m="1" x="1707"/>
        <item m="1" x="1766"/>
        <item m="1" x="1825"/>
        <item m="1" x="1917"/>
        <item m="1" x="2029"/>
        <item m="1" x="2117"/>
        <item m="1" x="1445"/>
        <item m="1" x="1533"/>
        <item m="1" x="1592"/>
        <item m="1" x="1651"/>
        <item m="1" x="1710"/>
        <item m="1" x="1769"/>
        <item m="1" x="1829"/>
        <item m="1" x="1922"/>
        <item m="1" x="2034"/>
        <item m="1" x="2121"/>
        <item m="1" x="145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8">
        <item m="1" x="32"/>
        <item m="1" x="28"/>
        <item m="1" x="33"/>
        <item m="1" x="31"/>
        <item m="1" x="34"/>
        <item m="1" x="37"/>
        <item m="1" x="30"/>
        <item m="1" x="36"/>
        <item m="1" x="35"/>
        <item m="1" x="29"/>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subtotalTop="0" showAll="0" defaultSubtotal="0">
      <items count="16">
        <item m="1" x="10"/>
        <item m="1" x="12"/>
        <item m="1" x="11"/>
        <item m="1" x="15"/>
        <item m="1" x="13"/>
        <item m="1" x="14"/>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ubtotalTop="0" showAll="0" defaultSubtotal="0">
      <items count="3">
        <item m="1" x="2"/>
        <item x="0"/>
        <item x="1"/>
      </items>
      <extLst>
        <ext xmlns:x14="http://schemas.microsoft.com/office/spreadsheetml/2009/9/main" uri="{2946ED86-A175-432a-8AC1-64E0C546D7DE}">
          <x14:pivotField fillDownLabels="1"/>
        </ext>
      </extLst>
    </pivotField>
    <pivotField axis="axisRow" compact="0" outline="0" subtotalTop="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218">
        <item m="1" x="2754"/>
        <item m="1" x="4146"/>
        <item m="1" x="3669"/>
        <item m="1" x="1724"/>
        <item m="1" x="3443"/>
        <item m="1" x="1435"/>
        <item m="1" x="3998"/>
        <item m="1" x="2104"/>
        <item m="1" x="1647"/>
        <item m="1" x="1857"/>
        <item m="1" x="1149"/>
        <item m="1" x="3980"/>
        <item m="1" x="3683"/>
        <item m="1" x="1661"/>
        <item m="1" x="777"/>
        <item m="1" x="1002"/>
        <item m="1" x="1797"/>
        <item m="1" x="2484"/>
        <item m="1" x="1281"/>
        <item m="1" x="1619"/>
        <item m="1" x="1784"/>
        <item m="1" x="1093"/>
        <item m="1" x="2423"/>
        <item m="1" x="1136"/>
        <item m="1" x="1153"/>
        <item m="1" x="3327"/>
        <item m="1" x="3187"/>
        <item m="1" x="2198"/>
        <item m="1" x="3126"/>
        <item m="1" x="2136"/>
        <item m="1" x="3647"/>
        <item m="1" x="2601"/>
        <item m="1" x="3949"/>
        <item m="1" x="3847"/>
        <item m="1" x="3450"/>
        <item m="1" x="2963"/>
        <item m="1" x="1722"/>
        <item m="1" x="2449"/>
        <item m="1" x="1584"/>
        <item m="1" x="2294"/>
        <item m="1" x="1108"/>
        <item m="1" x="2471"/>
        <item m="1" x="3344"/>
        <item m="1" x="1171"/>
        <item m="1" x="2175"/>
        <item m="1" x="3451"/>
        <item m="1" x="959"/>
        <item m="1" x="1131"/>
        <item m="1" x="2621"/>
        <item m="1" x="4054"/>
        <item m="1" x="1832"/>
        <item m="1" x="1586"/>
        <item m="1" x="2196"/>
        <item m="1" x="2081"/>
        <item m="1" x="4210"/>
        <item m="1" x="3375"/>
        <item m="1" x="3132"/>
        <item m="1" x="1532"/>
        <item m="1" x="1290"/>
        <item m="1" x="1279"/>
        <item m="1" x="1530"/>
        <item m="1" x="1941"/>
        <item m="1" x="1987"/>
        <item m="1" x="4128"/>
        <item m="1" x="1445"/>
        <item m="1" x="3449"/>
        <item m="1" x="4151"/>
        <item m="1" x="782"/>
        <item m="1" x="2091"/>
        <item m="1" x="2992"/>
        <item m="1" x="1113"/>
        <item m="1" x="4162"/>
        <item m="1" x="3135"/>
        <item m="1" x="1379"/>
        <item m="1" x="3339"/>
        <item m="1" x="1963"/>
        <item m="1" x="2266"/>
        <item m="1" x="1606"/>
        <item m="1" x="2682"/>
        <item m="1" x="2738"/>
        <item m="1" x="4152"/>
        <item m="1" x="800"/>
        <item m="1" x="3649"/>
        <item m="1" x="1791"/>
        <item m="1" x="1653"/>
        <item m="1" x="917"/>
        <item m="1" x="1580"/>
        <item m="1" x="1971"/>
        <item m="1" x="2452"/>
        <item m="1" x="1913"/>
        <item m="1" x="882"/>
        <item m="1" x="3149"/>
        <item m="1" x="1357"/>
        <item m="1" x="2281"/>
        <item m="1" x="2380"/>
        <item m="1" x="1597"/>
        <item m="1" x="1276"/>
        <item m="1" x="3737"/>
        <item m="1" x="1076"/>
        <item m="1" x="3761"/>
        <item m="1" x="3963"/>
        <item m="1" x="3352"/>
        <item m="1" x="1382"/>
        <item m="1" x="1771"/>
        <item m="1" x="3508"/>
        <item m="1" x="4105"/>
        <item m="1" x="1525"/>
        <item m="1" x="3884"/>
        <item m="1" x="2359"/>
        <item m="1" x="913"/>
        <item m="1" x="2844"/>
        <item m="1" x="3536"/>
        <item m="1" x="4087"/>
        <item m="1" x="3059"/>
        <item m="1" x="3286"/>
        <item m="1" x="938"/>
        <item m="1" x="2894"/>
        <item m="1" x="2065"/>
        <item m="1" x="2617"/>
        <item m="1" x="2035"/>
        <item m="1" x="3098"/>
        <item m="1" x="3711"/>
        <item m="1" x="902"/>
        <item m="1" x="1903"/>
        <item m="1" x="1001"/>
        <item m="1" x="3682"/>
        <item m="1" x="3585"/>
        <item m="1" x="1703"/>
        <item m="1" x="2064"/>
        <item m="1" x="2307"/>
        <item m="1" x="1988"/>
        <item m="1" x="1137"/>
        <item m="1" x="2873"/>
        <item m="1" x="3326"/>
        <item m="1" x="3331"/>
        <item m="1" x="3708"/>
        <item m="1" x="1498"/>
        <item m="1" x="4196"/>
        <item m="1" x="3082"/>
        <item m="1" x="2351"/>
        <item m="1" x="974"/>
        <item m="1" x="3033"/>
        <item m="1" x="2957"/>
        <item m="1" x="3058"/>
        <item m="1" x="2379"/>
        <item m="1" x="3357"/>
        <item m="1" x="2953"/>
        <item m="1" x="3886"/>
        <item m="1" x="2747"/>
        <item m="1" x="945"/>
        <item m="1" x="2589"/>
        <item m="1" x="3982"/>
        <item m="1" x="3485"/>
        <item m="1" x="4042"/>
        <item m="1" x="1071"/>
        <item m="1" x="4000"/>
        <item m="1" x="2705"/>
        <item m="1" x="3281"/>
        <item m="1" x="1882"/>
        <item m="1" x="2388"/>
        <item m="1" x="3140"/>
        <item m="1" x="1157"/>
        <item m="1" x="1975"/>
        <item m="1" x="3868"/>
        <item m="1" x="3909"/>
        <item m="1" x="2662"/>
        <item m="1" x="1175"/>
        <item m="1" x="3934"/>
        <item m="1" x="1554"/>
        <item m="1" x="1632"/>
        <item m="1" x="1607"/>
        <item m="1" x="2010"/>
        <item m="1" x="905"/>
        <item m="1" x="1809"/>
        <item m="1" x="3021"/>
        <item m="1" x="1536"/>
        <item m="1" x="4004"/>
        <item m="1" x="3170"/>
        <item m="1" x="3972"/>
        <item m="1" x="3084"/>
        <item m="1" x="1230"/>
        <item m="1" x="1309"/>
        <item m="1" x="2890"/>
        <item m="1" x="2640"/>
        <item m="1" x="2268"/>
        <item m="1" x="1745"/>
        <item m="1" x="3923"/>
        <item m="1" x="3076"/>
        <item m="1" x="1221"/>
        <item m="1" x="3493"/>
        <item m="1" x="1324"/>
        <item m="1" x="2171"/>
        <item m="1" x="2060"/>
        <item m="1" x="3469"/>
        <item m="1" x="2881"/>
        <item m="1" x="1509"/>
        <item m="1" x="1109"/>
        <item m="1" x="1935"/>
        <item m="1" x="999"/>
        <item m="1" x="1914"/>
        <item m="1" x="4159"/>
        <item m="1" x="2887"/>
        <item m="1" x="1299"/>
        <item m="1" x="1235"/>
        <item m="1" x="847"/>
        <item m="1" x="2272"/>
        <item m="1" x="3789"/>
        <item m="1" x="1199"/>
        <item m="1" x="2129"/>
        <item m="1" x="3566"/>
        <item m="1" x="1740"/>
        <item m="1" x="3060"/>
        <item m="1" x="3841"/>
        <item m="1" x="1897"/>
        <item m="1" x="1786"/>
        <item m="1" x="1362"/>
        <item m="1" x="1280"/>
        <item m="1" x="1866"/>
        <item m="1" x="1166"/>
        <item m="1" x="918"/>
        <item m="1" x="2803"/>
        <item m="1" x="920"/>
        <item m="1" x="3710"/>
        <item m="1" x="3103"/>
        <item m="1" x="2936"/>
        <item m="1" x="1289"/>
        <item m="1" x="3547"/>
        <item m="1" x="3646"/>
        <item m="1" x="2722"/>
        <item m="1" x="2051"/>
        <item m="1" x="1728"/>
        <item m="1" x="3127"/>
        <item m="1" x="1236"/>
        <item m="1" x="3133"/>
        <item m="1" x="4041"/>
        <item m="1" x="2825"/>
        <item m="1" x="2368"/>
        <item m="1" x="3921"/>
        <item m="1" x="1474"/>
        <item m="1" x="815"/>
        <item m="1" x="3914"/>
        <item m="1" x="879"/>
        <item m="1" x="1388"/>
        <item m="1" x="3538"/>
        <item m="1" x="3045"/>
        <item m="1" x="3870"/>
        <item m="1" x="2200"/>
        <item m="1" x="4007"/>
        <item m="1" x="3739"/>
        <item m="1" x="3486"/>
        <item m="1" x="4137"/>
        <item m="1" x="2647"/>
        <item m="1" x="1820"/>
        <item m="1" x="3552"/>
        <item m="1" x="3848"/>
        <item m="1" x="3634"/>
        <item m="1" x="2711"/>
        <item m="1" x="4212"/>
        <item m="1" x="1015"/>
        <item m="1" x="2279"/>
        <item m="1" x="1231"/>
        <item m="1" x="776"/>
        <item m="1" x="1008"/>
        <item m="1" x="2622"/>
        <item m="1" x="1755"/>
        <item m="1" x="2509"/>
        <item m="1" x="912"/>
        <item m="1" x="904"/>
        <item m="1" x="1758"/>
        <item m="1" x="796"/>
        <item m="1" x="1739"/>
        <item m="1" x="1139"/>
        <item m="1" x="2917"/>
        <item m="1" x="3752"/>
        <item m="1" x="862"/>
        <item m="1" x="2414"/>
        <item m="1" x="3920"/>
        <item m="1" x="3342"/>
        <item m="1" x="812"/>
        <item m="1" x="2709"/>
        <item m="1" x="3916"/>
        <item m="1" x="2982"/>
        <item m="1" x="1293"/>
        <item m="1" x="3751"/>
        <item m="1" x="1046"/>
        <item m="1" x="2698"/>
        <item m="1" x="4189"/>
        <item m="1" x="2532"/>
        <item m="1" x="1704"/>
        <item m="1" x="2708"/>
        <item m="1" x="3306"/>
        <item m="1" x="2928"/>
        <item m="1" x="2082"/>
        <item m="1" x="2927"/>
        <item m="1" x="3546"/>
        <item m="1" x="775"/>
        <item m="1" x="799"/>
        <item m="1" x="3724"/>
        <item m="1" x="1572"/>
        <item m="1" x="1684"/>
        <item m="1" x="2628"/>
        <item m="1" x="1342"/>
        <item m="1" x="887"/>
        <item m="1" x="1186"/>
        <item m="1" x="2149"/>
        <item m="1" x="1228"/>
        <item m="1" x="2533"/>
        <item m="1" x="2365"/>
        <item m="1" x="2172"/>
        <item m="1" x="930"/>
        <item m="1" x="2655"/>
        <item m="1" x="1314"/>
        <item m="1" x="3839"/>
        <item m="1" x="2441"/>
        <item m="1" x="2227"/>
        <item m="1" x="3846"/>
        <item m="1" x="955"/>
        <item m="1" x="3189"/>
        <item m="1" x="2474"/>
        <item m="1" x="2030"/>
        <item m="1" x="1839"/>
        <item m="1" x="1627"/>
        <item m="1" x="1183"/>
        <item m="1" x="2270"/>
        <item m="1" x="2932"/>
        <item m="1" x="1200"/>
        <item m="1" x="2563"/>
        <item m="1" x="919"/>
        <item m="1" x="797"/>
        <item m="1" x="2910"/>
        <item m="1" x="1155"/>
        <item m="1" x="1773"/>
        <item m="1" x="3674"/>
        <item m="1" x="890"/>
        <item m="1" x="960"/>
        <item m="1" x="3136"/>
        <item m="1" x="4057"/>
        <item m="1" x="1081"/>
        <item m="1" x="790"/>
        <item m="1" x="1993"/>
        <item m="1" x="958"/>
        <item m="1" x="1291"/>
        <item m="1" x="2436"/>
        <item m="1" x="2899"/>
        <item m="1" x="1821"/>
        <item m="1" x="1193"/>
        <item m="1" x="854"/>
        <item m="1" x="1660"/>
        <item m="1" x="2760"/>
        <item m="1" x="1220"/>
        <item m="1" x="1476"/>
        <item m="1" x="2239"/>
        <item m="1" x="3105"/>
        <item m="1" x="2800"/>
        <item m="1" x="943"/>
        <item m="1" x="1729"/>
        <item m="1" x="2683"/>
        <item m="1" x="1172"/>
        <item m="1" x="829"/>
        <item m="1" x="1295"/>
        <item m="1" x="2645"/>
        <item m="1" x="4063"/>
        <item m="1" x="2556"/>
        <item m="1" x="1127"/>
        <item m="1" x="3854"/>
        <item m="1" x="1466"/>
        <item m="1" x="3378"/>
        <item m="1" x="3762"/>
        <item m="1" x="2864"/>
        <item m="1" x="3457"/>
        <item m="1" x="2318"/>
        <item m="1" x="1214"/>
        <item m="1" x="3586"/>
        <item m="1" x="3595"/>
        <item m="1" x="4081"/>
        <item m="1" x="2882"/>
        <item m="1" x="1762"/>
        <item m="1" x="3416"/>
        <item m="1" x="3624"/>
        <item m="1" x="2415"/>
        <item m="1" x="2303"/>
        <item m="1" x="3545"/>
        <item m="1" x="4160"/>
        <item m="1" x="3822"/>
        <item m="1" x="1114"/>
        <item m="1" x="3558"/>
        <item m="1" x="3734"/>
        <item m="1" x="4115"/>
        <item m="1" x="3607"/>
        <item m="1" x="2230"/>
        <item m="1" x="4062"/>
        <item m="1" x="3654"/>
        <item m="1" x="1038"/>
        <item m="1" x="3924"/>
        <item m="1" x="1409"/>
        <item m="1" x="2679"/>
        <item m="1" x="4207"/>
        <item m="1" x="1334"/>
        <item m="1" x="3314"/>
        <item m="1" x="2352"/>
        <item m="1" x="3668"/>
        <item m="1" x="3620"/>
        <item m="1" x="1779"/>
        <item m="1" x="3591"/>
        <item m="1" x="3966"/>
        <item m="1" x="3011"/>
        <item m="1" x="2046"/>
        <item m="1" x="956"/>
        <item m="1" x="3657"/>
        <item m="1" x="1197"/>
        <item m="1" x="1575"/>
        <item m="1" x="3411"/>
        <item m="1" x="3598"/>
        <item m="1" x="1431"/>
        <item m="1" x="1458"/>
        <item m="1" x="3334"/>
        <item m="1" x="2505"/>
        <item m="1" x="896"/>
        <item m="1" x="3510"/>
        <item m="1" x="1317"/>
        <item m="1" x="2204"/>
        <item m="1" x="2132"/>
        <item m="1" x="2633"/>
        <item m="1" x="2564"/>
        <item m="1" x="3757"/>
        <item m="1" x="3031"/>
        <item m="1" x="4143"/>
        <item m="1" x="846"/>
        <item m="1" x="1087"/>
        <item m="1" x="3273"/>
        <item m="1" x="2384"/>
        <item m="1" x="3316"/>
        <item m="1" x="3407"/>
        <item m="1" x="1804"/>
        <item m="1" x="3759"/>
        <item m="1" x="2718"/>
        <item m="1" x="2891"/>
        <item m="1" x="2489"/>
        <item m="1" x="3805"/>
        <item m="1" x="2208"/>
        <item m="1" x="1533"/>
        <item m="1" x="2596"/>
        <item m="1" x="2602"/>
        <item m="1" x="2739"/>
        <item m="1" x="3524"/>
        <item m="1" x="1343"/>
        <item m="1" x="2096"/>
        <item m="1" x="1055"/>
        <item m="1" x="1936"/>
        <item m="1" x="2918"/>
        <item m="1" x="2787"/>
        <item m="1" x="3456"/>
        <item m="1" x="2182"/>
        <item m="1" x="2070"/>
        <item m="1" x="2330"/>
        <item m="1" x="3301"/>
        <item m="1" x="2224"/>
        <item m="1" x="3983"/>
        <item m="1" x="3038"/>
        <item m="1" x="1100"/>
        <item m="1" x="3363"/>
        <item m="1" x="2937"/>
        <item m="1" x="2076"/>
        <item m="1" x="2735"/>
        <item m="1" x="2668"/>
        <item m="1" x="1211"/>
        <item m="1" x="2822"/>
        <item m="1" x="3196"/>
        <item m="1" x="1625"/>
        <item m="1" x="2607"/>
        <item m="1" x="3521"/>
        <item m="1" x="3801"/>
        <item m="1" x="3203"/>
        <item m="1" x="2394"/>
        <item m="1" x="4080"/>
        <item m="1" x="1198"/>
        <item m="1" x="1392"/>
        <item m="1" x="1488"/>
        <item m="1" x="1263"/>
        <item m="1" x="2595"/>
        <item m="1" x="2187"/>
        <item m="1" x="3718"/>
        <item m="1" x="2983"/>
        <item m="1" x="3729"/>
        <item m="1" x="1194"/>
        <item m="1" x="3692"/>
        <item m="1" x="4020"/>
        <item m="1" x="3111"/>
        <item m="1" x="1346"/>
        <item m="1" x="2624"/>
        <item m="1" x="888"/>
        <item m="1" x="2620"/>
        <item m="1" x="3235"/>
        <item m="1" x="2731"/>
        <item m="1" x="3361"/>
        <item m="1" x="1964"/>
        <item m="1" x="3828"/>
        <item m="1" x="1826"/>
        <item m="1" x="3703"/>
        <item m="1" x="1210"/>
        <item m="1" x="2788"/>
        <item m="1" x="1824"/>
        <item m="1" x="2863"/>
        <item m="1" x="4215"/>
        <item m="1" x="2125"/>
        <item m="1" x="2113"/>
        <item m="1" x="1636"/>
        <item m="1" x="1515"/>
        <item m="1" x="2934"/>
        <item m="1" x="2895"/>
        <item m="1" x="3055"/>
        <item m="1" x="1383"/>
        <item m="1" x="2663"/>
        <item m="1" x="1150"/>
        <item m="1" x="3401"/>
        <item m="1" x="1238"/>
        <item m="1" x="2997"/>
        <item m="1" x="3330"/>
        <item m="1" x="2088"/>
        <item m="1" x="4118"/>
        <item m="1" x="2808"/>
        <item m="1" x="3775"/>
        <item m="1" x="1296"/>
        <item m="1" x="1092"/>
        <item m="1" x="3562"/>
        <item m="1" x="3878"/>
        <item m="1" x="3526"/>
        <item m="1" x="3171"/>
        <item m="1" x="1003"/>
        <item m="1" x="2199"/>
        <item m="1" x="3557"/>
        <item m="1" x="2122"/>
        <item m="1" x="2061"/>
        <item m="1" x="1751"/>
        <item m="1" x="2967"/>
        <item m="1" x="2180"/>
        <item m="1" x="1102"/>
        <item m="1" x="2331"/>
        <item m="1" x="1089"/>
        <item m="1" x="1283"/>
        <item m="1" x="2025"/>
        <item m="1" x="957"/>
        <item m="1" x="2264"/>
        <item m="1" x="3017"/>
        <item m="1" x="1966"/>
        <item m="1" x="1687"/>
        <item m="1" x="2641"/>
        <item m="1" x="2900"/>
        <item m="1" x="3057"/>
        <item m="1" x="2142"/>
        <item m="1" x="1715"/>
        <item m="1" x="2858"/>
        <item m="1" x="2432"/>
        <item m="1" x="869"/>
        <item m="1" x="3543"/>
        <item m="1" x="1559"/>
        <item m="1" x="1785"/>
        <item m="1" x="4090"/>
        <item m="1" x="2173"/>
        <item m="1" x="1810"/>
        <item m="1" x="3063"/>
        <item m="1" x="3193"/>
        <item m="1" x="4011"/>
        <item m="1" x="2462"/>
        <item m="1" x="3694"/>
        <item m="1" x="4047"/>
        <item m="1" x="3784"/>
        <item m="1" x="1527"/>
        <item m="1" x="2181"/>
        <item m="1" x="2817"/>
        <item m="1" x="2625"/>
        <item m="1" x="1009"/>
        <item m="1" x="1430"/>
        <item m="1" x="3266"/>
        <item m="1" x="816"/>
        <item m="1" x="3185"/>
        <item m="1" x="1942"/>
        <item m="1" x="3438"/>
        <item m="1" x="3786"/>
        <item m="1" x="1025"/>
        <item m="1" x="3609"/>
        <item m="1" x="2892"/>
        <item m="1" x="3355"/>
        <item m="1" x="1268"/>
        <item m="1" x="2938"/>
        <item m="1" x="2150"/>
        <item m="1" x="4163"/>
        <item m="1" x="2260"/>
        <item m="1" x="2373"/>
        <item m="1" x="1549"/>
        <item m="1" x="3200"/>
        <item m="1" x="3505"/>
        <item m="1" x="3834"/>
        <item m="1" x="3144"/>
        <item m="1" x="1765"/>
        <item m="1" x="802"/>
        <item m="1" x="3698"/>
        <item m="1" x="931"/>
        <item m="1" x="3932"/>
        <item m="1" x="3192"/>
        <item m="1" x="1056"/>
        <item m="1" x="1869"/>
        <item m="1" x="2052"/>
        <item m="1" x="1924"/>
        <item m="1" x="3067"/>
        <item m="1" x="3779"/>
        <item m="1" x="989"/>
        <item m="1" x="1860"/>
        <item m="1" x="2715"/>
        <item m="1" x="2929"/>
        <item m="1" x="3064"/>
        <item m="1" x="4012"/>
        <item m="1" x="940"/>
        <item m="1" x="2112"/>
        <item m="1" x="880"/>
        <item m="1" x="1414"/>
        <item m="1" x="2603"/>
        <item m="1" x="1972"/>
        <item m="1" x="3861"/>
        <item m="1" x="3798"/>
        <item m="1" x="3887"/>
        <item m="1" x="964"/>
        <item m="1" x="1990"/>
        <item m="1" x="1254"/>
        <item m="1" x="1156"/>
        <item m="1" x="3686"/>
        <item m="1" x="4095"/>
        <item m="1" x="1685"/>
        <item m="1" x="2040"/>
        <item m="1" x="3783"/>
        <item m="1" x="1805"/>
        <item m="1" x="2575"/>
        <item m="1" x="3422"/>
        <item m="1" x="2261"/>
        <item m="1" x="1297"/>
        <item m="1" x="1552"/>
        <item m="1" x="3723"/>
        <item m="1" x="935"/>
        <item m="1" x="1643"/>
        <item m="1" x="1541"/>
        <item m="1" x="2913"/>
        <item m="1" x="3085"/>
        <item m="1" x="2846"/>
        <item m="1" x="3778"/>
        <item m="1" x="2106"/>
        <item m="1" x="2424"/>
        <item m="1" x="3742"/>
        <item m="1" x="3722"/>
        <item m="1" x="1560"/>
        <item m="1" x="4029"/>
        <item m="1" x="1195"/>
        <item m="1" x="2636"/>
        <item m="1" x="3487"/>
        <item m="1" x="3208"/>
        <item m="1" x="1861"/>
        <item m="1" x="2656"/>
        <item m="1" x="1080"/>
        <item m="1" x="2672"/>
        <item m="1" x="2626"/>
        <item m="1" x="3531"/>
        <item m="1" x="2271"/>
        <item m="1" x="978"/>
        <item m="1" x="1026"/>
        <item m="1" x="3212"/>
        <item m="1" x="4096"/>
        <item m="1" x="2221"/>
        <item m="1" x="1054"/>
        <item m="1" x="968"/>
        <item m="1" x="2775"/>
        <item m="1" x="4180"/>
        <item m="1" x="2974"/>
        <item m="1" x="3276"/>
        <item m="1" x="1601"/>
        <item m="1" x="3056"/>
        <item m="1" x="2357"/>
        <item m="1" x="3592"/>
        <item m="1" x="3236"/>
        <item m="1" x="3488"/>
        <item m="1" x="779"/>
        <item m="1" x="1608"/>
        <item m="1" x="1470"/>
        <item m="1" x="2919"/>
        <item m="1" x="3927"/>
        <item m="1" x="3046"/>
        <item m="1" x="1478"/>
        <item m="1" x="3819"/>
        <item m="1" x="2600"/>
        <item m="1" x="883"/>
        <item m="1" x="2993"/>
        <item m="1" x="798"/>
        <item m="1" x="4149"/>
        <item m="1" x="2612"/>
        <item m="1" x="1349"/>
        <item m="1" x="3224"/>
        <item m="1" x="1066"/>
        <item m="1" x="3791"/>
        <item m="1" x="3214"/>
        <item m="1" x="2966"/>
        <item m="1" x="1245"/>
        <item m="1" x="1925"/>
        <item m="1" x="1284"/>
        <item m="1" x="2653"/>
        <item m="1" x="1846"/>
        <item m="1" x="4023"/>
        <item m="1" x="3252"/>
        <item m="1" x="4010"/>
        <item m="1" x="1307"/>
        <item m="1" x="2214"/>
        <item m="1" x="1510"/>
        <item m="1" x="3933"/>
        <item m="1" x="3776"/>
        <item m="1" x="3311"/>
        <item m="1" x="2954"/>
        <item m="1" x="1555"/>
        <item m="1" x="1141"/>
        <item m="1" x="2400"/>
        <item m="1" x="1021"/>
        <item m="1" x="1463"/>
        <item m="1" x="3130"/>
        <item m="1" x="1602"/>
        <item m="1" x="1985"/>
        <item m="1" x="3408"/>
        <item m="1" x="3652"/>
        <item m="1" x="921"/>
        <item m="1" x="3138"/>
        <item m="1" x="4153"/>
        <item m="1" x="1363"/>
        <item m="1" x="1481"/>
        <item m="1" x="1418"/>
        <item m="1" x="2790"/>
        <item m="1" x="1446"/>
        <item m="1" x="4002"/>
        <item m="1" x="3116"/>
        <item m="1" x="1091"/>
        <item m="1" x="1621"/>
        <item m="1" x="4171"/>
        <item m="1" x="3362"/>
        <item m="1" x="3418"/>
        <item m="1" x="3499"/>
        <item m="1" x="2192"/>
        <item m="1" x="1798"/>
        <item m="1" x="3763"/>
        <item m="1" x="4035"/>
        <item m="1" x="3474"/>
        <item m="1" x="949"/>
        <item m="1" x="3153"/>
        <item m="1" x="1502"/>
        <item m="1" x="3035"/>
        <item m="1" x="2205"/>
        <item m="1" x="995"/>
        <item m="1" x="3095"/>
        <item m="1" x="2848"/>
        <item m="1" x="3719"/>
        <item m="1" x="4025"/>
        <item m="1" x="3159"/>
        <item m="1" x="3994"/>
        <item m="1" x="1371"/>
        <item m="1" x="1320"/>
        <item m="1" x="3429"/>
        <item m="1" x="948"/>
        <item m="1" x="4050"/>
        <item m="1" x="2325"/>
        <item m="1" x="2188"/>
        <item m="1" x="2456"/>
        <item m="1" x="3280"/>
        <item m="1" x="1886"/>
        <item m="1" x="2137"/>
        <item m="1" x="1600"/>
        <item m="1" x="2680"/>
        <item m="1" x="813"/>
        <item m="1" x="2926"/>
        <item m="1" x="1974"/>
        <item m="1" x="3643"/>
        <item m="1" x="2179"/>
        <item m="1" x="3041"/>
        <item m="1" x="3842"/>
        <item m="1" x="3970"/>
        <item m="1" x="3936"/>
        <item m="1" x="3502"/>
        <item m="1" x="2124"/>
        <item m="1" x="2781"/>
        <item m="1" x="3182"/>
        <item m="1" x="3803"/>
        <item m="1" x="3522"/>
        <item m="1" x="3175"/>
        <item m="1" x="3979"/>
        <item m="1" x="4193"/>
        <item m="1" x="2543"/>
        <item m="1" x="2326"/>
        <item m="1" x="2512"/>
        <item m="1" x="1850"/>
        <item m="1" x="3582"/>
        <item m="1" x="3254"/>
        <item m="1" x="906"/>
        <item m="1" x="1582"/>
        <item m="1" x="2041"/>
        <item m="1" x="1251"/>
        <item m="1" x="2944"/>
        <item m="1" x="1513"/>
        <item m="1" x="2998"/>
        <item m="1" x="2327"/>
        <item m="1" x="3122"/>
        <item m="1" x="1697"/>
        <item m="1" x="2344"/>
        <item m="1" x="3402"/>
        <item m="1" x="3245"/>
        <item m="1" x="1032"/>
        <item m="1" x="1239"/>
        <item m="1" x="3769"/>
        <item m="1" x="2771"/>
        <item m="1" x="2720"/>
        <item m="1" x="2920"/>
        <item m="1" x="1657"/>
        <item m="1" x="3559"/>
        <item m="1" x="1544"/>
        <item m="1" x="984"/>
        <item m="1" x="2566"/>
        <item m="1" x="3223"/>
        <item m="1" x="4055"/>
        <item m="1" x="822"/>
        <item m="1" x="3929"/>
        <item m="1" x="2072"/>
        <item m="1" x="3573"/>
        <item m="1" x="1775"/>
        <item m="1" x="2977"/>
        <item m="1" x="3145"/>
        <item m="1" x="3567"/>
        <item m="1" x="1750"/>
        <item m="1" x="3080"/>
        <item m="1" x="1842"/>
        <item m="1" x="895"/>
        <item m="1" x="2494"/>
        <item m="1" x="1060"/>
        <item m="1" x="2995"/>
        <item m="1" x="2659"/>
        <item m="1" x="1802"/>
        <item m="1" x="2071"/>
        <item m="1" x="1389"/>
        <item m="1" x="2826"/>
        <item m="1" x="3204"/>
        <item m="1" x="1806"/>
        <item m="1" x="1078"/>
        <item m="1" x="2531"/>
        <item m="1" x="1859"/>
        <item m="1" x="848"/>
        <item m="1" x="3216"/>
        <item m="1" x="1318"/>
        <item m="1" x="2586"/>
        <item m="1" x="3917"/>
        <item m="1" x="2358"/>
        <item m="1" x="3587"/>
        <item m="1" x="2632"/>
        <item m="1" x="3580"/>
        <item m="1" x="2274"/>
        <item m="1" x="4018"/>
        <item m="1" x="1939"/>
        <item m="1" x="1895"/>
        <item m="1" x="1746"/>
        <item m="1" x="3008"/>
        <item m="1" x="2833"/>
        <item m="1" x="3728"/>
        <item m="1" x="3380"/>
        <item m="1" x="3358"/>
        <item m="1" x="2757"/>
        <item m="1" x="3269"/>
        <item m="1" x="2145"/>
        <item m="1" x="2724"/>
        <item m="1" x="1887"/>
        <item m="1" x="2687"/>
        <item m="1" x="2837"/>
        <item m="1" x="2100"/>
        <item m="1" x="4138"/>
        <item m="1" x="2609"/>
        <item m="1" x="3859"/>
        <item m="1" x="1535"/>
        <item m="1" x="3904"/>
        <item m="1" x="836"/>
        <item m="1" x="3231"/>
        <item m="1" x="2438"/>
        <item m="1" x="2519"/>
        <item m="1" x="3028"/>
        <item m="1" x="2026"/>
        <item m="1" x="3012"/>
        <item m="1" x="2931"/>
        <item m="1" x="2485"/>
        <item m="1" x="1073"/>
        <item m="1" x="1448"/>
        <item m="1" x="2577"/>
        <item m="1" x="2962"/>
        <item m="1" x="3048"/>
        <item m="1" x="2306"/>
        <item m="1" x="1789"/>
        <item m="1" x="2835"/>
        <item m="1" x="2385"/>
        <item m="1" x="4206"/>
        <item m="1" x="1742"/>
        <item m="1" x="2955"/>
        <item m="1" x="2143"/>
        <item m="1" x="1551"/>
        <item m="1" x="4091"/>
        <item m="1" x="3660"/>
        <item m="1" x="3771"/>
        <item m="1" x="817"/>
        <item m="1" x="2597"/>
        <item m="1" x="3315"/>
        <item m="1" x="1252"/>
        <item m="1" x="1079"/>
        <item m="1" x="1519"/>
        <item m="1" x="3006"/>
        <item m="1" x="975"/>
        <item m="1" x="1690"/>
        <item m="1" x="3303"/>
        <item m="1" x="1630"/>
        <item m="1" x="2130"/>
        <item m="1" x="864"/>
        <item m="1" x="2448"/>
        <item m="1" x="1708"/>
        <item m="1" x="3533"/>
        <item m="1" x="3447"/>
        <item m="1" x="819"/>
        <item m="1" x="2176"/>
        <item m="1" x="3687"/>
        <item m="1" x="1823"/>
        <item m="1" x="3270"/>
        <item m="1" x="2459"/>
        <item m="1" x="2753"/>
        <item m="1" x="3146"/>
        <item m="1" x="3672"/>
        <item m="1" x="1763"/>
        <item m="1" x="3179"/>
        <item m="1" x="2740"/>
        <item m="1" x="1658"/>
        <item m="1" x="1403"/>
        <item m="1" x="3835"/>
        <item m="1" x="1267"/>
        <item m="1" x="2664"/>
        <item m="1" x="3166"/>
        <item m="1" x="1013"/>
        <item m="1" x="3705"/>
        <item m="1" x="3639"/>
        <item m="1" x="915"/>
        <item m="1" x="4122"/>
        <item m="1" x="2716"/>
        <item m="1" x="2638"/>
        <item m="1" x="2290"/>
        <item m="1" x="3349"/>
        <item m="1" x="3578"/>
        <item m="1" x="2901"/>
        <item m="1" x="2013"/>
        <item m="1" x="1561"/>
        <item m="1" x="3658"/>
        <item m="1" x="3297"/>
        <item m="1" x="2114"/>
        <item m="1" x="4099"/>
        <item m="1" x="4083"/>
        <item m="1" x="3864"/>
        <item m="1" x="1712"/>
        <item m="1" x="2300"/>
        <item m="1" x="3645"/>
        <item m="1" x="3957"/>
        <item m="1" x="1568"/>
        <item m="1" x="3054"/>
        <item m="1" x="1493"/>
        <item m="1" x="4170"/>
        <item m="1" x="4139"/>
        <item m="1" x="3163"/>
        <item m="1" x="1226"/>
        <item m="1" x="1434"/>
        <item m="1" x="3337"/>
        <item m="1" x="1754"/>
        <item m="1" x="1277"/>
        <item m="1" x="1837"/>
        <item m="1" x="2324"/>
        <item m="1" x="791"/>
        <item m="1" x="2381"/>
        <item m="1" x="3420"/>
        <item m="1" x="3164"/>
        <item m="1" x="3907"/>
        <item m="1" x="4043"/>
        <item m="1" x="861"/>
        <item m="1" x="3430"/>
        <item m="1" x="2748"/>
        <item m="1" x="1130"/>
        <item m="1" x="4064"/>
        <item m="1" x="4204"/>
        <item m="1" x="3995"/>
        <item m="1" x="4165"/>
        <item m="1" x="1492"/>
        <item m="1" x="3758"/>
        <item m="1" x="2972"/>
        <item m="1" x="2376"/>
        <item m="1" x="1491"/>
        <item m="1" x="1727"/>
        <item m="1" x="1058"/>
        <item m="1" x="4121"/>
        <item m="1" x="3974"/>
        <item m="1" x="3593"/>
        <item m="1" x="2604"/>
        <item m="1" x="3571"/>
        <item m="1" x="1063"/>
        <item m="1" x="3712"/>
        <item m="1" x="2107"/>
        <item m="1" x="3470"/>
        <item m="1" x="2537"/>
        <item m="1" x="1815"/>
        <item m="1" x="3641"/>
        <item m="1" x="4053"/>
        <item m="1" x="1308"/>
        <item m="1" x="3040"/>
        <item m="1" x="2696"/>
        <item m="1" x="3892"/>
        <item m="1" x="2201"/>
        <item m="1" x="2320"/>
        <item m="1" x="1759"/>
        <item m="1" x="2585"/>
        <item m="1" x="3014"/>
        <item m="1" x="1531"/>
        <item m="1" x="908"/>
        <item m="1" x="3393"/>
        <item m="1" x="1242"/>
        <item m="1" x="2517"/>
        <item m="1" x="3670"/>
        <item m="1" x="4072"/>
        <item m="1" x="3548"/>
        <item m="1" x="1800"/>
        <item m="1" x="3577"/>
        <item m="1" x="2033"/>
        <item m="1" x="4120"/>
        <item m="1" x="1168"/>
        <item m="1" x="2702"/>
        <item m="1" x="1618"/>
        <item m="1" x="3345"/>
        <item m="1" x="3237"/>
        <item m="1" x="2933"/>
        <item m="1" x="2968"/>
        <item m="1" x="2867"/>
        <item m="1" x="1668"/>
        <item m="1" x="1736"/>
        <item m="1" x="3671"/>
        <item m="1" x="1401"/>
        <item m="1" x="2508"/>
        <item m="1" x="4069"/>
        <item m="1" x="3158"/>
        <item m="1" x="3294"/>
        <item m="1" x="1912"/>
        <item m="1" x="3002"/>
        <item m="1" x="3367"/>
        <item m="1" x="2774"/>
        <item m="1" x="2815"/>
        <item m="1" x="1459"/>
        <item m="1" x="2144"/>
        <item m="1" x="2642"/>
        <item m="1" x="2627"/>
        <item m="1" x="3650"/>
        <item m="1" x="2809"/>
        <item m="1" x="1050"/>
        <item m="1" x="1227"/>
        <item m="1" x="792"/>
        <item m="1" x="2521"/>
        <item m="1" x="3440"/>
        <item m="1" x="2553"/>
        <item m="1" x="1433"/>
        <item m="1" x="1956"/>
        <item m="1" x="2527"/>
        <item m="1" x="2062"/>
        <item m="1" x="3123"/>
        <item m="1" x="2654"/>
        <item m="1" x="1562"/>
        <item m="1" x="814"/>
        <item m="1" x="2332"/>
        <item m="1" x="1986"/>
        <item m="1" x="2430"/>
        <item m="1" x="3409"/>
        <item m="1" x="4130"/>
        <item m="1" x="1637"/>
        <item m="1" x="3176"/>
        <item m="1" x="1967"/>
        <item m="1" x="2567"/>
        <item m="1" x="961"/>
        <item m="1" x="2296"/>
        <item m="1" x="1185"/>
        <item m="1" x="2308"/>
        <item m="1" x="3764"/>
        <item m="1" x="996"/>
        <item m="1" x="3898"/>
        <item m="1" x="3328"/>
        <item m="1" x="1501"/>
        <item m="1" x="990"/>
        <item m="1" x="1864"/>
        <item m="1" x="877"/>
        <item m="1" x="1209"/>
        <item m="1" x="1766"/>
        <item m="1" x="3312"/>
        <item m="1" x="3475"/>
        <item m="1" x="2167"/>
        <item m="1" x="1169"/>
        <item m="1" x="2439"/>
        <item m="1" x="1843"/>
        <item m="1" x="3530"/>
        <item m="1" x="2339"/>
        <item m="1" x="820"/>
        <item m="1" x="2849"/>
        <item m="1" x="1393"/>
        <item m="1" x="2231"/>
        <item m="1" x="4106"/>
        <item m="1" x="2498"/>
        <item m="1" x="3009"/>
        <item m="1" x="2905"/>
        <item m="1" x="3500"/>
        <item m="1" x="3218"/>
        <item m="1" x="3542"/>
        <item m="1" x="2273"/>
        <item m="1" x="3899"/>
        <item m="1" x="2101"/>
        <item m="1" x="3465"/>
        <item m="1" x="3626"/>
        <item m="1" x="1420"/>
        <item m="1" x="1521"/>
        <item m="1" x="1814"/>
        <item m="1" x="859"/>
        <item m="1" x="2287"/>
        <item m="1" x="3261"/>
        <item m="1" x="4005"/>
        <item m="1" x="2017"/>
        <item m="1" x="3238"/>
        <item m="1" x="1688"/>
        <item m="1" x="2579"/>
        <item m="1" x="1813"/>
        <item m="1" x="2605"/>
        <item m="1" x="1159"/>
        <item m="1" x="1816"/>
        <item m="1" x="2189"/>
        <item m="1" x="3371"/>
        <item m="1" x="1082"/>
        <item m="1" x="2568"/>
        <item m="1" x="2391"/>
        <item m="1" x="1885"/>
        <item m="1" x="842"/>
        <item m="1" x="1419"/>
        <item m="1" x="1611"/>
        <item m="1" x="1483"/>
        <item m="1" x="1638"/>
        <item m="1" x="3918"/>
        <item m="1" x="3795"/>
        <item m="1" x="2250"/>
        <item m="1" x="2658"/>
        <item m="1" x="1360"/>
        <item m="1" x="3044"/>
        <item m="1" x="3496"/>
        <item m="1" x="1014"/>
        <item m="1" x="2464"/>
        <item m="1" x="3840"/>
        <item m="1" x="3905"/>
        <item m="1" x="1884"/>
        <item m="1" x="3332"/>
        <item m="1" x="4173"/>
        <item m="1" x="3588"/>
        <item m="1" x="1344"/>
        <item m="1" x="1908"/>
        <item m="1" x="2434"/>
        <item m="1" x="4157"/>
        <item m="1" x="4044"/>
        <item m="1" x="1982"/>
        <item m="1" x="3395"/>
        <item m="1" x="3829"/>
        <item m="1" x="1954"/>
        <item m="1" x="1901"/>
        <item m="1" x="2984"/>
        <item m="1" x="3262"/>
        <item m="1" x="2544"/>
        <item m="1" x="2015"/>
        <item m="1" x="2059"/>
        <item m="1" x="3690"/>
        <item m="1" x="2843"/>
        <item m="1" x="1585"/>
        <item m="1" x="3906"/>
        <item m="1" x="1052"/>
        <item m="1" x="1147"/>
        <item m="1" x="2884"/>
        <item m="1" x="1461"/>
        <item m="1" x="2888"/>
        <item m="1" x="1162"/>
        <item m="1" x="2356"/>
        <item m="1" x="1705"/>
        <item m="1" x="2425"/>
        <item m="1" x="1960"/>
        <item m="1" x="3391"/>
        <item m="1" x="3476"/>
        <item m="1" x="1617"/>
        <item m="1" x="1822"/>
        <item m="1" x="1406"/>
        <item m="1" x="1892"/>
        <item m="1" x="3720"/>
        <item m="1" x="1084"/>
        <item m="1" x="3812"/>
        <item m="1" x="1325"/>
        <item m="1" x="1202"/>
        <item m="1" x="2458"/>
        <item m="1" x="771"/>
        <item m="1" x="2117"/>
        <item m="1" x="2749"/>
        <item m="1" x="3554"/>
        <item m="1" x="3527"/>
        <item m="1" x="3147"/>
        <item m="1" x="3760"/>
        <item m="1" x="3435"/>
        <item m="1" x="1062"/>
        <item m="1" x="2123"/>
        <item m="1" x="3268"/>
        <item m="1" x="2161"/>
        <item m="1" x="1327"/>
        <item m="1" x="4013"/>
        <item m="1" x="1165"/>
        <item m="1" x="2445"/>
        <item m="1" x="3693"/>
        <item m="1" x="1335"/>
        <item m="1" x="3895"/>
        <item m="1" x="2548"/>
        <item m="1" x="1138"/>
        <item m="1" x="3814"/>
        <item m="1" x="2719"/>
        <item m="1" x="2154"/>
        <item m="1" x="1119"/>
        <item m="1" x="2523"/>
        <item m="1" x="2516"/>
        <item m="1" x="3837"/>
        <item m="1" x="2253"/>
        <item m="1" x="1265"/>
        <item m="1" x="3263"/>
        <item m="1" x="1126"/>
        <item m="1" x="1182"/>
        <item m="1" x="3000"/>
        <item m="1" x="897"/>
        <item m="1" x="3628"/>
        <item m="1" x="2879"/>
        <item m="1" x="1654"/>
        <item m="1" x="2079"/>
        <item m="1" x="3302"/>
        <item m="1" x="1737"/>
        <item m="1" x="3210"/>
        <item m="1" x="2546"/>
        <item m="1" x="2360"/>
        <item m="1" x="2479"/>
        <item m="1" x="1883"/>
        <item m="1" x="4108"/>
        <item m="1" x="2801"/>
        <item m="1" x="2111"/>
        <item m="1" x="3141"/>
        <item m="1" x="2295"/>
        <item m="1" x="3891"/>
        <item m="1" x="4097"/>
        <item m="1" x="4126"/>
        <item m="1" x="2023"/>
        <item m="1" x="4192"/>
        <item m="1" x="3022"/>
        <item m="1" x="3161"/>
        <item m="1" x="1756"/>
        <item m="1" x="4008"/>
        <item m="1" x="2868"/>
        <item m="1" x="2453"/>
        <item m="1" x="2146"/>
        <item m="1" x="3142"/>
        <item m="1" x="2699"/>
        <item m="1" x="3478"/>
        <item m="1" x="1620"/>
        <item m="1" x="1919"/>
        <item m="1" x="4032"/>
        <item m="1" x="3005"/>
        <item m="1" x="1074"/>
        <item m="1" x="1416"/>
        <item m="1" x="2120"/>
        <item m="1" x="3774"/>
        <item m="1" x="2417"/>
        <item m="1" x="801"/>
        <item m="1" x="1893"/>
        <item m="1" x="2138"/>
        <item m="1" x="3948"/>
        <item m="1" x="2304"/>
        <item m="1" x="3663"/>
        <item m="1" x="2859"/>
        <item m="1" x="2818"/>
        <item m="1" x="1489"/>
        <item m="1" x="2160"/>
        <item m="1" x="2463"/>
        <item m="1" x="2469"/>
        <item m="1" x="1487"/>
        <item m="1" x="3503"/>
        <item m="1" x="2979"/>
        <item m="1" x="3165"/>
        <item m="1" x="1700"/>
        <item m="1" x="4027"/>
        <item m="1" x="1255"/>
        <item m="1" x="1027"/>
        <item m="1" x="3956"/>
        <item m="1" x="3806"/>
        <item m="1" x="1581"/>
        <item m="1" x="1999"/>
        <item m="1" x="998"/>
        <item m="1" x="2994"/>
        <item m="1" x="3622"/>
        <item m="1" x="1522"/>
        <item m="1" x="3959"/>
        <item m="1" x="2581"/>
        <item m="1" x="1900"/>
        <item m="1" x="3137"/>
        <item m="1" x="1033"/>
        <item m="1" x="2466"/>
        <item m="1" x="4167"/>
        <item m="1" x="2547"/>
        <item m="1" x="3699"/>
        <item m="1" x="1968"/>
        <item m="1" x="3385"/>
        <item m="1" x="3284"/>
        <item m="1" x="1256"/>
        <item m="1" x="3446"/>
        <item m="1" x="3124"/>
        <item m="1" x="1402"/>
        <item m="1" x="3529"/>
        <item m="1" x="3989"/>
        <item m="1" x="831"/>
        <item m="1" x="3394"/>
        <item m="1" x="3317"/>
        <item m="1" x="2099"/>
        <item m="1" x="1128"/>
        <item m="1" x="3246"/>
        <item m="1" x="1121"/>
        <item m="1" x="1107"/>
        <item m="1" x="2323"/>
        <item m="1" x="1386"/>
        <item m="1" x="3220"/>
        <item m="1" x="4161"/>
        <item m="1" x="1528"/>
        <item m="1" x="2058"/>
        <item m="1" x="3525"/>
        <item m="1" x="2006"/>
        <item m="1" x="909"/>
        <item m="1" x="1373"/>
        <item m="1" x="3271"/>
        <item m="1" x="4181"/>
        <item m="1" x="2847"/>
        <item m="1" x="2907"/>
        <item m="1" x="3052"/>
        <item m="1" x="3985"/>
        <item m="1" x="3631"/>
        <item m="1" x="2341"/>
        <item m="1" x="3574"/>
        <item m="1" x="1922"/>
        <item m="1" x="1799"/>
        <item m="1" x="3662"/>
        <item m="1" x="1512"/>
        <item m="1" x="3445"/>
        <item m="1" x="4079"/>
        <item m="1" x="804"/>
        <item m="1" x="1405"/>
        <item m="1" x="3032"/>
        <item m="1" x="941"/>
        <item m="1" x="1662"/>
        <item m="1" x="2374"/>
        <item m="1" x="1656"/>
        <item m="1" x="2284"/>
        <item m="1" x="3730"/>
        <item m="1" x="2536"/>
        <item m="1" x="2011"/>
        <item m="1" x="2619"/>
        <item m="1" x="3186"/>
        <item m="1" x="2478"/>
        <item m="1" x="1979"/>
        <item m="1" x="1677"/>
        <item m="1" x="1856"/>
        <item m="1" x="835"/>
        <item m="1" x="3425"/>
        <item m="1" x="3248"/>
        <item m="1" x="3516"/>
        <item m="1" x="944"/>
        <item m="1" x="780"/>
        <item m="1" x="2210"/>
        <item m="1" x="4132"/>
        <item m="1" x="4110"/>
        <item m="1" x="3383"/>
        <item m="1" x="2027"/>
        <item m="1" x="1523"/>
        <item m="1" x="3903"/>
        <item m="1" x="992"/>
        <item m="1" x="3174"/>
        <item m="1" x="1626"/>
        <item m="1" x="1980"/>
        <item m="1" x="2880"/>
        <item m="1" x="2673"/>
        <item m="1" x="1894"/>
        <item m="1" x="983"/>
        <item m="1" x="1117"/>
        <item m="1" x="3928"/>
        <item m="1" x="3412"/>
        <item m="1" x="805"/>
        <item m="1" x="2969"/>
        <item m="1" x="2314"/>
        <item m="1" x="3845"/>
        <item m="1" x="794"/>
        <item m="1" x="1716"/>
        <item m="1" x="1741"/>
        <item m="1" x="1698"/>
        <item m="1" x="2590"/>
        <item m="1" x="4216"/>
        <item m="1" x="2904"/>
        <item m="1" x="2422"/>
        <item m="1" x="2375"/>
        <item m="1" x="1590"/>
        <item m="1" x="3077"/>
        <item m="1" x="1534"/>
        <item m="1" x="2986"/>
        <item m="1" x="1124"/>
        <item m="1" x="3787"/>
        <item m="1" x="946"/>
        <item m="1" x="4060"/>
        <item m="1" x="3915"/>
        <item m="1" x="2713"/>
        <item m="1" x="2029"/>
        <item m="1" x="2922"/>
        <item m="1" x="2408"/>
        <item m="1" x="2761"/>
        <item m="1" x="3625"/>
        <item m="1" x="2335"/>
        <item m="1" x="1455"/>
        <item m="1" x="2613"/>
        <item m="1" x="2906"/>
        <item m="1" x="3181"/>
        <item m="1" x="2964"/>
        <item m="1" x="1732"/>
        <item m="1" x="3232"/>
        <item m="1" x="4111"/>
        <item m="1" x="3709"/>
        <item m="1" x="3083"/>
        <item m="1" x="1191"/>
        <item m="1" x="2540"/>
        <item m="1" x="3047"/>
        <item m="1" x="878"/>
        <item m="1" x="3419"/>
        <item m="1" x="1201"/>
        <item m="1" x="4067"/>
        <item m="1" x="2608"/>
        <item m="1" x="1467"/>
        <item m="1" x="3544"/>
        <item m="1" x="1911"/>
        <item m="1" x="4119"/>
        <item m="1" x="1380"/>
        <item m="1" x="1721"/>
        <item m="1" x="1444"/>
        <item m="1" x="1158"/>
        <item m="1" x="3691"/>
        <item m="1" x="3664"/>
        <item m="1" x="3749"/>
        <item m="1" x="1996"/>
        <item m="1" x="3877"/>
        <item m="1" x="2216"/>
        <item m="1" x="1508"/>
        <item m="1" x="1350"/>
        <item m="1" x="953"/>
        <item m="1" x="3644"/>
        <item m="1" x="2549"/>
        <item m="1" x="2258"/>
        <item m="1" x="1610"/>
        <item m="1" x="1028"/>
        <item m="1" x="3473"/>
        <item m="1" x="2766"/>
        <item m="1" x="3746"/>
        <item m="1" x="2721"/>
        <item m="1" x="3638"/>
        <item m="1" x="874"/>
        <item m="1" x="2840"/>
        <item m="1" x="2793"/>
        <item m="1" x="1365"/>
        <item m="1" x="1465"/>
        <item m="1" x="3366"/>
        <item m="1" x="4209"/>
        <item m="1" x="3296"/>
        <item m="1" x="2383"/>
        <item m="1" x="3068"/>
        <item m="1" x="3413"/>
        <item m="1" x="3768"/>
        <item m="1" x="3815"/>
        <item m="1" x="2243"/>
        <item m="1" x="1752"/>
        <item m="1" x="2745"/>
        <item m="1" x="3222"/>
        <item m="1" x="3556"/>
        <item m="1" x="858"/>
        <item m="1" x="1453"/>
        <item m="1" x="2390"/>
        <item m="1" x="2750"/>
        <item m="1" x="3986"/>
        <item m="1" x="1176"/>
        <item m="1" x="3879"/>
        <item m="1" x="4208"/>
        <item m="1" x="824"/>
        <item m="1" x="2539"/>
        <item m="1" x="1411"/>
        <item m="1" x="1120"/>
        <item m="1" x="2637"/>
        <item m="1" x="2520"/>
        <item m="1" x="1306"/>
        <item m="1" x="3532"/>
        <item m="1" x="3169"/>
        <item m="1" x="3340"/>
        <item m="1" x="4117"/>
        <item m="1" x="1776"/>
        <item m="1" x="1733"/>
        <item m="1" x="3704"/>
        <item m="1" x="3910"/>
        <item m="1" x="3267"/>
        <item m="1" x="1353"/>
        <item m="1" x="3343"/>
        <item m="1" x="3810"/>
        <item m="1" x="1072"/>
        <item m="1" x="3514"/>
        <item m="1" x="2593"/>
        <item m="1" x="811"/>
        <item m="1" x="1385"/>
        <item m="1" x="3428"/>
        <item m="1" x="1184"/>
        <item m="1" x="1757"/>
        <item m="1" x="1827"/>
        <item m="1" x="2823"/>
        <item m="1" x="1923"/>
        <item m="1" x="1853"/>
        <item m="1" x="3436"/>
        <item m="1" x="3288"/>
        <item m="1" x="3517"/>
        <item m="1" x="855"/>
        <item m="1" x="2530"/>
        <item m="1" x="3069"/>
        <item m="1" x="3228"/>
        <item m="1" x="2878"/>
        <item m="1" x="889"/>
        <item m="1" x="903"/>
        <item m="1" x="1711"/>
        <item m="1" x="1225"/>
        <item m="1" x="3766"/>
        <item m="1" x="2212"/>
        <item m="1" x="3656"/>
        <item m="1" x="3094"/>
        <item m="1" x="1232"/>
        <item m="1" x="1849"/>
        <item m="1" x="2707"/>
        <item m="1" x="2951"/>
        <item m="1" x="2580"/>
        <item m="1" x="4213"/>
        <item m="1" x="2226"/>
        <item m="1" x="3897"/>
        <item m="1" x="1605"/>
        <item m="1" x="1780"/>
        <item m="1" x="2220"/>
        <item m="1" x="3862"/>
        <item m="1" x="1730"/>
        <item m="1" x="3992"/>
        <item m="1" x="3027"/>
        <item m="1" x="1170"/>
        <item m="1" x="3188"/>
        <item m="1" x="1623"/>
        <item m="1" x="1330"/>
        <item m="1" x="3945"/>
        <item m="1" x="4211"/>
        <item m="1" x="3495"/>
        <item m="1" x="1472"/>
        <item m="1" x="1825"/>
        <item m="1" x="3946"/>
        <item m="1" x="3201"/>
        <item m="1" x="1215"/>
        <item m="1" x="4006"/>
        <item m="1" x="2976"/>
        <item m="1" x="1844"/>
        <item m="1" x="3431"/>
        <item m="1" x="1259"/>
        <item m="1" x="2572"/>
        <item m="1" x="1024"/>
        <item m="1" x="2241"/>
        <item m="1" x="1310"/>
        <item m="1" x="2236"/>
        <item m="1" x="952"/>
        <item m="1" x="2652"/>
        <item m="1" x="4074"/>
        <item m="1" x="4038"/>
        <item m="1" x="3858"/>
        <item m="1" x="1635"/>
        <item m="1" x="1475"/>
        <item m="1" x="2389"/>
        <item m="1" x="2000"/>
        <item m="1" x="1984"/>
        <item m="1" x="1413"/>
        <item m="1" x="1909"/>
        <item m="1" x="834"/>
        <item m="1" x="1375"/>
        <item m="1" x="4033"/>
        <item m="1" x="1347"/>
        <item m="1" x="1482"/>
        <item m="1" x="781"/>
        <item m="1" x="2805"/>
        <item m="1" x="1286"/>
        <item m="1" x="2507"/>
        <item m="1" x="3648"/>
        <item m="1" x="2560"/>
        <item m="1" x="2956"/>
        <item m="1" x="1870"/>
        <item m="1" x="1111"/>
        <item m="1" x="1207"/>
        <item m="1" x="1664"/>
        <item m="1" x="4158"/>
        <item m="1" x="1644"/>
        <item m="1" x="1556"/>
        <item m="1" x="1167"/>
        <item m="1" x="3199"/>
        <item m="1" x="3561"/>
        <item m="1" x="1244"/>
        <item m="1" x="1593"/>
        <item m="1" x="1694"/>
        <item m="1" x="988"/>
        <item m="1" x="3922"/>
        <item m="1" x="1480"/>
        <item m="1" x="1048"/>
        <item m="1" x="2874"/>
        <item m="1" x="3853"/>
        <item m="1" x="1589"/>
        <item m="1" x="828"/>
        <item m="1" x="3665"/>
        <item m="1" x="2743"/>
        <item m="1" x="2305"/>
        <item m="1" x="2421"/>
        <item m="1" x="2943"/>
        <item m="1" x="1273"/>
        <item m="1" x="1948"/>
        <item m="1" x="3377"/>
        <item m="1" x="3202"/>
        <item m="1" x="3630"/>
        <item m="1" x="1633"/>
        <item m="1" x="3089"/>
        <item m="1" x="3792"/>
        <item m="1" x="1938"/>
        <item m="1" x="3738"/>
        <item m="1" x="808"/>
        <item m="1" x="2991"/>
        <item m="1" x="1123"/>
        <item m="1" x="3809"/>
        <item m="1" x="2165"/>
        <item m="1" x="2078"/>
        <item m="1" x="2947"/>
        <item m="1" x="849"/>
        <item m="1" x="2340"/>
        <item m="1" x="3973"/>
        <item m="1" x="1910"/>
        <item m="1" x="1140"/>
        <item m="1" x="1410"/>
        <item m="1" x="1781"/>
        <item m="1" x="2313"/>
        <item m="1" x="3876"/>
        <item m="1" x="1811"/>
        <item m="1" x="1397"/>
        <item m="1" x="3767"/>
        <item m="1" x="3513"/>
        <item m="1" x="2488"/>
        <item m="1" x="3389"/>
        <item m="1" x="1333"/>
        <item m="1" x="1795"/>
        <item m="1" x="3120"/>
        <item m="1" x="2361"/>
        <item m="1" x="2283"/>
        <item m="1" x="3043"/>
        <item m="1" x="2786"/>
        <item m="1" x="1370"/>
        <item m="1" x="1313"/>
        <item m="1" x="969"/>
        <item m="1" x="1977"/>
        <item m="1" x="2234"/>
        <item m="1" x="1538"/>
        <item m="1" x="4150"/>
        <item m="1" x="3678"/>
        <item m="1" x="2302"/>
        <item m="1" x="1934"/>
        <item m="1" x="795"/>
        <item m="1" x="2746"/>
        <item m="1" x="2733"/>
        <item m="1" x="2513"/>
        <item m="1" x="3821"/>
        <item m="1" x="982"/>
        <item m="1" x="2289"/>
        <item m="1" x="2594"/>
        <item m="1" x="3680"/>
        <item m="1" x="1699"/>
        <item m="1" x="3606"/>
        <item m="1" x="2836"/>
        <item m="1" x="2807"/>
        <item m="1" x="1792"/>
        <item m="1" x="3348"/>
        <item m="1" x="3551"/>
        <item m="1" x="1965"/>
        <item m="1" x="3867"/>
        <item m="1" x="3397"/>
        <item m="1" x="3988"/>
        <item m="1" x="1000"/>
        <item m="1" x="2915"/>
        <item m="1" x="1045"/>
        <item m="1" x="2042"/>
        <item m="1" x="1793"/>
        <item m="1" x="2562"/>
        <item m="1" x="2691"/>
        <item m="1" x="2990"/>
        <item m="1" x="2057"/>
        <item m="1" x="1404"/>
        <item m="1" x="3243"/>
        <item m="1" x="2712"/>
        <item m="1" x="2870"/>
        <item m="1" x="2631"/>
        <item m="1" x="2831"/>
        <item m="1" x="3605"/>
        <item m="1" x="2411"/>
        <item m="1" x="1598"/>
        <item m="1" x="1040"/>
        <item m="1" x="3604"/>
        <item m="1" x="3833"/>
        <item m="1" x="3184"/>
        <item m="1" x="2785"/>
        <item m="1" x="2616"/>
        <item m="1" x="2248"/>
        <item m="1" x="1278"/>
        <item m="1" x="2223"/>
        <item m="1" x="3191"/>
        <item m="1" x="2366"/>
        <item m="1" x="786"/>
        <item m="1" x="2109"/>
        <item m="1" x="1219"/>
        <item m="1" x="3955"/>
        <item m="1" x="2286"/>
        <item m="1" x="2703"/>
        <item m="1" x="3423"/>
        <item m="1" x="1678"/>
        <item m="1" x="1352"/>
        <item m="1" x="2545"/>
        <item m="1" x="875"/>
        <item m="1" x="997"/>
        <item m="1" x="3873"/>
        <item m="1" x="1258"/>
        <item m="1" x="1646"/>
        <item m="1" x="3642"/>
        <item m="1" x="3039"/>
        <item m="1" x="2022"/>
        <item m="1" x="3364"/>
        <item m="1" x="1206"/>
        <item m="1" x="2311"/>
        <item m="1" x="2726"/>
        <item m="1" x="2193"/>
        <item m="1" x="3940"/>
        <item m="1" x="2233"/>
        <item m="1" x="4169"/>
        <item m="1" x="2782"/>
        <item m="1" x="3282"/>
        <item m="1" x="1358"/>
        <item m="1" x="3721"/>
        <item m="1" x="1973"/>
        <item m="1" x="1872"/>
        <item m="1" x="1567"/>
        <item m="1" x="1596"/>
        <item m="1" x="1516"/>
        <item m="1" x="3780"/>
        <item m="1" x="3844"/>
        <item m="1" x="2312"/>
        <item m="1" x="3509"/>
        <item m="1" x="1196"/>
        <item m="1" x="2723"/>
        <item m="1" x="1790"/>
        <item m="1" x="1931"/>
        <item m="1" x="4052"/>
        <item m="1" x="1629"/>
        <item m="1" x="1991"/>
        <item m="1" x="1422"/>
        <item m="1" x="1460"/>
        <item m="1" x="3569"/>
        <item m="1" x="830"/>
        <item m="1" x="1315"/>
        <item m="1" x="1304"/>
        <item m="1" x="2293"/>
        <item m="1" x="1452"/>
        <item m="1" x="3173"/>
        <item m="1" x="3351"/>
        <item m="1" x="2916"/>
        <item m="1" x="1208"/>
        <item m="1" x="2069"/>
        <item m="1" x="1224"/>
        <item m="1" x="3550"/>
        <item m="1" x="4102"/>
        <item m="1" x="1213"/>
        <item m="1" x="4197"/>
        <item m="1" x="1768"/>
        <item m="1" x="1323"/>
        <item m="1" x="3679"/>
        <item m="1" x="2941"/>
        <item m="1" x="1005"/>
        <item m="1" x="4129"/>
        <item m="1" x="1097"/>
        <item m="1" x="2036"/>
        <item m="1" x="2799"/>
        <item m="1" x="3744"/>
        <item m="1" x="1808"/>
        <item m="1" x="4109"/>
        <item m="1" x="1233"/>
        <item m="1" x="3071"/>
        <item m="1" x="973"/>
        <item m="1" x="3300"/>
        <item m="1" x="991"/>
        <item m="1" x="2416"/>
        <item m="1" x="3110"/>
        <item m="1" x="2552"/>
        <item m="1" x="1958"/>
        <item m="1" x="3611"/>
        <item m="1" x="3097"/>
        <item m="1" x="4014"/>
        <item m="1" x="3003"/>
        <item m="1" x="3323"/>
        <item m="1" x="3882"/>
        <item m="1" x="1945"/>
        <item m="1" x="2110"/>
        <item m="1" x="845"/>
        <item m="1" x="3283"/>
        <item m="1" x="1112"/>
        <item m="1" x="3993"/>
        <item m="1" x="2162"/>
        <item m="1" x="1012"/>
        <item m="1" x="2950"/>
        <item m="1" x="1497"/>
        <item m="1" x="3498"/>
        <item m="1" x="900"/>
        <item m="1" x="2763"/>
        <item m="1" x="1179"/>
        <item m="1" x="1642"/>
        <item m="1" x="1542"/>
        <item m="1" x="2135"/>
        <item m="1" x="1845"/>
        <item m="1" x="2178"/>
        <item m="1" x="951"/>
        <item m="1" x="2557"/>
        <item m="1" x="783"/>
        <item m="1" x="2103"/>
        <item m="1" x="2269"/>
        <item m="1" x="3539"/>
        <item m="1" x="3632"/>
        <item m="1" x="3951"/>
        <item m="1" x="2989"/>
        <item m="1" x="965"/>
        <item m="1" x="1904"/>
        <item m="1" x="2643"/>
        <item m="1" x="4156"/>
        <item m="1" x="1873"/>
        <item m="1" x="3790"/>
        <item m="1" x="1248"/>
        <item m="1" x="3950"/>
        <item m="1" x="1282"/>
        <item m="1" x="3274"/>
        <item m="1" x="3961"/>
        <item m="1" x="868"/>
        <item m="1" x="1992"/>
        <item m="1" x="3207"/>
        <item m="1" x="1234"/>
        <item m="1" x="1051"/>
        <item m="1" x="4031"/>
        <item m="1" x="2973"/>
        <item m="1" x="3537"/>
        <item m="1" x="3717"/>
        <item m="1" x="3597"/>
        <item m="1" x="3745"/>
        <item m="1" x="2574"/>
        <item m="1" x="2444"/>
        <item m="1" x="914"/>
        <item m="1" x="1329"/>
        <item m="1" x="3467"/>
        <item m="1" x="1691"/>
        <item m="1" x="2133"/>
        <item m="1" x="3121"/>
        <item m="1" x="1144"/>
        <item m="1" x="2493"/>
        <item m="1" x="2561"/>
        <item m="1" x="4030"/>
        <item m="1" x="1959"/>
        <item m="1" x="2842"/>
        <item m="1" x="2242"/>
        <item m="1" x="3453"/>
        <item m="1" x="4049"/>
        <item m="1" x="1103"/>
        <item m="1" x="2820"/>
        <item m="1" x="2692"/>
        <item m="1" x="4125"/>
        <item m="1" x="2024"/>
        <item m="1" x="2482"/>
        <item m="1" x="4100"/>
        <item m="1" x="4046"/>
        <item m="1" x="1616"/>
        <item m="1" x="1905"/>
        <item m="1" x="1222"/>
        <item m="1" x="4154"/>
        <item m="1" x="4191"/>
        <item m="1" x="2342"/>
        <item m="1" x="1486"/>
        <item m="1" x="1384"/>
        <item m="1" x="1034"/>
        <item m="1" x="1726"/>
        <item m="1" x="3019"/>
        <item m="1" x="1566"/>
        <item m="1" x="2483"/>
        <item m="1" x="2159"/>
        <item m="1" x="3382"/>
        <item m="1" x="2541"/>
        <item m="1" x="3600"/>
        <item m="1" x="3030"/>
        <item m="1" x="4185"/>
        <item m="1" x="1543"/>
        <item m="1" x="1311"/>
        <item m="1" x="1049"/>
        <item m="1" x="3977"/>
        <item m="1" x="2534"/>
        <item m="1" x="2618"/>
        <item m="1" x="2806"/>
        <item m="1" x="3168"/>
        <item m="1" x="3675"/>
        <item m="1" x="870"/>
        <item m="1" x="2877"/>
        <item m="1" x="3150"/>
        <item m="1" x="3962"/>
        <item m="1" x="3403"/>
        <item m="1" x="2191"/>
        <item m="1" x="1994"/>
        <item m="1" x="922"/>
        <item m="1" x="2005"/>
        <item m="1" x="1874"/>
        <item m="1" x="1749"/>
        <item m="1" x="2177"/>
        <item m="1" x="3308"/>
        <item m="1" x="3090"/>
        <item m="1" x="2209"/>
        <item m="1" x="1624"/>
        <item m="1" x="4124"/>
        <item m="1" x="3707"/>
        <item m="1" x="3112"/>
        <item m="1" x="2420"/>
        <item m="1" x="4045"/>
        <item m="1" x="1022"/>
        <item m="1" x="2898"/>
        <item m="1" x="2442"/>
        <item m="1" x="1151"/>
        <item m="1" x="3307"/>
        <item m="1" x="3275"/>
        <item m="1" x="2583"/>
        <item m="1" x="1364"/>
        <item m="1" x="809"/>
        <item m="1" x="1143"/>
        <item m="1" x="910"/>
        <item m="1" x="1787"/>
        <item m="1" x="2215"/>
        <item m="1" x="2053"/>
        <item m="1" x="4076"/>
        <item m="1" x="927"/>
        <item m="1" x="1439"/>
        <item m="1" x="3793"/>
        <item m="1" x="2455"/>
        <item m="1" x="2184"/>
        <item m="1" x="3333"/>
        <item m="1" x="1503"/>
        <item m="1" x="966"/>
        <item m="1" x="1514"/>
        <item m="1" x="3180"/>
        <item m="1" x="1377"/>
        <item m="1" x="1587"/>
        <item m="1" x="1148"/>
        <item m="1" x="3935"/>
        <item m="1" x="1950"/>
        <item m="1" x="3410"/>
        <item m="1" x="1713"/>
        <item m="1" x="3832"/>
        <item m="1" x="3507"/>
        <item m="1" x="767"/>
        <item m="1" x="925"/>
        <item m="1" x="3590"/>
        <item m="1" x="1803"/>
        <item m="1" x="4144"/>
        <item m="1" x="2525"/>
        <item m="1" x="1631"/>
        <item m="1" x="1243"/>
        <item m="1" x="2371"/>
        <item m="1" x="3387"/>
        <item m="1" x="1011"/>
        <item m="1" x="3633"/>
        <item m="1" x="3534"/>
        <item m="1" x="3354"/>
        <item m="1" x="3479"/>
        <item m="1" x="1719"/>
        <item m="1" x="2237"/>
        <item m="1" x="3863"/>
        <item m="1" x="1639"/>
        <item m="1" x="3602"/>
        <item m="1" x="2083"/>
        <item m="1" x="2921"/>
        <item m="1" x="3078"/>
        <item m="1" x="3480"/>
        <item m="1" x="2591"/>
        <item m="1" x="2660"/>
        <item m="1" x="2949"/>
        <item m="1" x="1336"/>
        <item m="1" x="1517"/>
        <item m="1" x="3309"/>
        <item m="1" x="2346"/>
        <item m="1" x="4166"/>
        <item m="1" x="4058"/>
        <item m="1" x="1553"/>
        <item m="1" x="1425"/>
        <item m="1" x="3804"/>
        <item m="1" x="1863"/>
        <item m="1" x="1099"/>
        <item m="1" x="1421"/>
        <item m="1" x="1906"/>
        <item m="1" x="2827"/>
        <item m="1" x="1070"/>
        <item m="1" x="2914"/>
        <item m="1" x="3074"/>
        <item m="1" x="3405"/>
        <item m="1" x="3808"/>
        <item m="1" x="1701"/>
        <item m="1" x="2019"/>
        <item m="1" x="1294"/>
        <item m="1" x="3908"/>
        <item m="1" x="4176"/>
        <item m="1" x="2821"/>
        <item m="1" x="1494"/>
        <item m="1" x="1511"/>
        <item m="1" x="1731"/>
        <item m="1" x="3318"/>
        <item m="1" x="2393"/>
        <item m="1" x="3987"/>
        <item m="1" x="2337"/>
        <item m="1" x="3627"/>
        <item m="1" x="2063"/>
        <item m="1" x="1807"/>
        <item m="1" x="3195"/>
        <item m="1" x="4133"/>
        <item m="1" x="3938"/>
        <item m="1" x="976"/>
        <item m="1" x="2869"/>
        <item m="1" x="1613"/>
        <item m="1" x="766"/>
        <item m="1" x="2301"/>
        <item m="1" x="1933"/>
        <item m="1" x="3015"/>
        <item m="1" x="2095"/>
        <item m="1" x="4188"/>
        <item m="1" x="1734"/>
        <item m="1" x="1612"/>
        <item m="1" x="2119"/>
        <item m="1" x="1896"/>
        <item m="1" x="2651"/>
        <item m="1" x="3026"/>
        <item m="1" x="1520"/>
        <item m="1" x="3322"/>
        <item m="1" x="933"/>
        <item m="1" x="2675"/>
        <item m="1" x="1096"/>
        <item m="1" x="962"/>
        <item m="1" x="2086"/>
        <item m="1" x="2486"/>
        <item m="1" x="2725"/>
        <item m="1" x="2247"/>
        <item m="1" x="1499"/>
        <item m="1" x="1396"/>
        <item m="1" x="3735"/>
        <item m="1" x="2194"/>
        <item m="1" x="3765"/>
        <item m="1" x="2077"/>
        <item m="1" x="3676"/>
        <item m="1" x="840"/>
        <item m="1" x="2490"/>
        <item m="1" x="2402"/>
        <item m="1" x="1548"/>
        <item m="1" x="1505"/>
        <item m="1" x="1526"/>
        <item m="1" x="2762"/>
        <item m="1" x="1068"/>
        <item m="1" x="3010"/>
        <item m="1" x="1205"/>
        <item m="1" x="1921"/>
        <item m="1" x="1651"/>
        <item m="1" x="3697"/>
        <item m="1" x="2118"/>
        <item m="1" x="1801"/>
        <item m="1" x="3441"/>
        <item m="1" x="1961"/>
        <item m="1" x="1253"/>
        <item m="1" x="4040"/>
        <item m="1" x="4009"/>
        <item m="1" x="3037"/>
        <item m="1" x="2776"/>
        <item m="1" x="2089"/>
        <item m="1" x="2021"/>
        <item m="1" x="2343"/>
        <item m="1" x="3931"/>
        <item m="1" x="1609"/>
        <item m="1" x="2012"/>
        <item m="1" x="3065"/>
        <item m="1" x="2202"/>
        <item m="1" x="2213"/>
        <item m="1" x="2939"/>
        <item m="1" x="3978"/>
        <item m="1" x="1041"/>
        <item m="1" x="1847"/>
        <item m="1" x="3831"/>
        <item m="1" x="2297"/>
        <item m="1" x="1917"/>
        <item m="1" x="3424"/>
        <item m="1" x="1583"/>
        <item m="1" x="3329"/>
        <item m="1" x="2610"/>
        <item m="1" x="1743"/>
        <item m="1" x="4148"/>
        <item m="1" x="3415"/>
        <item m="1" x="4037"/>
        <item m="1" x="3888"/>
        <item m="1" x="3257"/>
        <item m="1" x="2151"/>
        <item m="1" x="4127"/>
        <item m="1" x="1927"/>
        <item m="1" x="977"/>
        <item m="1" x="1907"/>
        <item m="1" x="2277"/>
        <item m="1" x="3817"/>
        <item m="1" x="1634"/>
        <item m="1" x="853"/>
        <item m="1" x="2259"/>
        <item m="1" x="3702"/>
        <item m="1" x="3108"/>
        <item m="1" x="1570"/>
        <item m="1" x="2028"/>
        <item m="1" x="2347"/>
        <item m="1" x="4077"/>
        <item m="1" x="3177"/>
        <item m="1" x="1957"/>
        <item m="1" x="1181"/>
        <item m="1" x="1447"/>
        <item m="1" x="3356"/>
        <item m="1" x="2893"/>
        <item m="1" x="884"/>
        <item m="1" x="980"/>
        <item m="1" x="4112"/>
        <item m="1" x="3404"/>
        <item m="1" x="2403"/>
        <item m="1" x="2650"/>
        <item m="1" x="826"/>
        <item m="1" x="1246"/>
        <item m="1" x="3681"/>
        <item m="1" x="894"/>
        <item m="1" x="3213"/>
        <item m="1" x="2810"/>
        <item m="1" x="4136"/>
        <item m="1" x="1879"/>
        <item m="1" x="1545"/>
        <item m="1" x="1747"/>
        <item m="1" x="2584"/>
        <item m="1" x="2819"/>
        <item m="1" x="1368"/>
        <item m="1" x="857"/>
        <item m="1" x="1177"/>
        <item m="1" x="3154"/>
        <item m="1" x="3856"/>
        <item m="1" x="1782"/>
        <item m="1" x="3518"/>
        <item m="1" x="2020"/>
        <item m="1" x="2988"/>
        <item m="1" x="2251"/>
        <item m="1" x="2105"/>
        <item m="1" x="4089"/>
        <item m="1" x="1154"/>
        <item m="1" x="2203"/>
        <item m="1" x="1044"/>
        <item m="1" x="2852"/>
        <item m="1" x="2667"/>
        <item m="1" x="3298"/>
        <item m="1" x="3984"/>
        <item m="1" x="2565"/>
        <item m="1" x="3299"/>
        <item m="1" x="1340"/>
        <item m="1" x="3684"/>
        <item m="1" x="1588"/>
        <item m="1" x="4155"/>
        <item m="1" x="2648"/>
        <item m="1" x="1833"/>
        <item m="1" x="3519"/>
        <item m="1" x="3874"/>
        <item m="1" x="3615"/>
        <item m="1" x="2406"/>
        <item m="1" x="3838"/>
        <item m="1" x="1702"/>
        <item m="1" x="3501"/>
        <item m="1" x="3579"/>
        <item m="1" x="2068"/>
        <item m="1" x="2398"/>
        <item m="1" x="821"/>
        <item m="1" x="1604"/>
        <item m="1" x="4015"/>
        <item m="1" x="1473"/>
        <item m="1" x="954"/>
        <item m="1" x="1042"/>
        <item m="1" x="1876"/>
        <item m="1" x="4036"/>
        <item m="1" x="3885"/>
        <item m="1" x="2238"/>
        <item m="1" x="1650"/>
        <item m="1" x="3770"/>
        <item m="1" x="2222"/>
        <item m="1" x="2014"/>
        <item m="1" x="3673"/>
        <item m="1" x="986"/>
        <item m="1" x="3104"/>
        <item m="1" x="3855"/>
        <item m="1" x="3849"/>
        <item m="1" x="3406"/>
        <item m="1" x="1442"/>
        <item m="1" x="3100"/>
        <item m="1" x="839"/>
        <item m="1" x="2298"/>
        <item m="1" x="2866"/>
        <item m="1" x="3743"/>
        <item m="1" x="939"/>
        <item m="1" x="4019"/>
        <item m="1" x="2839"/>
        <item m="1" x="2054"/>
        <item m="1" x="2427"/>
        <item m="1" x="1944"/>
        <item m="1" x="3843"/>
        <item m="1" x="3999"/>
        <item m="1" x="1163"/>
        <item m="1" x="3788"/>
        <item m="1" x="3750"/>
        <item m="1" x="2886"/>
        <item m="1" x="865"/>
        <item m="1" x="2073"/>
        <item m="1" x="1563"/>
        <item m="1" x="3249"/>
        <item m="1" x="2677"/>
        <item m="1" x="3497"/>
        <item m="1" x="1592"/>
        <item m="1" x="1888"/>
        <item m="1" x="1622"/>
        <item m="1" x="1546"/>
        <item m="1" x="2671"/>
        <item m="1" x="866"/>
        <item m="1" x="1676"/>
        <item m="1" x="2501"/>
        <item m="1" x="2690"/>
        <item m="1" x="2889"/>
        <item m="1" x="4195"/>
        <item m="1" x="1831"/>
        <item m="1" x="1655"/>
        <item m="1" x="2502"/>
        <item m="1" x="1898"/>
        <item m="1" x="2164"/>
        <item m="1" x="2828"/>
        <item m="1" x="2975"/>
        <item m="1" x="2732"/>
        <item m="1" x="1376"/>
        <item m="1" x="3471"/>
        <item m="1" x="2756"/>
        <item m="1" x="3250"/>
        <item m="1" x="1300"/>
        <item m="1" x="1399"/>
        <item m="1" x="1105"/>
        <item m="1" x="2055"/>
        <item m="1" x="4141"/>
        <item m="1" x="2317"/>
        <item m="1" x="2701"/>
        <item m="1" x="1851"/>
        <item m="1" x="1504"/>
        <item m="1" x="1485"/>
        <item m="1" x="2207"/>
        <item m="1" x="1321"/>
        <item m="1" x="3468"/>
        <item m="1" x="2492"/>
        <item m="1" x="2409"/>
        <item m="1" x="2727"/>
        <item m="1" x="1858"/>
        <item m="1" x="3871"/>
        <item m="1" x="2704"/>
        <item m="1" x="2168"/>
        <item m="1" x="2461"/>
        <item m="1" x="2985"/>
        <item m="1" x="2275"/>
        <item m="1" x="1591"/>
        <item m="1" x="3489"/>
        <item m="1" x="841"/>
        <item m="1" x="2796"/>
        <item m="1" x="837"/>
        <item m="1" x="3272"/>
        <item m="1" x="4184"/>
        <item m="1" x="2768"/>
        <item m="1" x="4147"/>
        <item m="1" x="3836"/>
        <item m="1" x="2896"/>
        <item m="1" x="2134"/>
        <item m="1" x="2876"/>
        <item m="1" x="1983"/>
        <item m="1" x="1098"/>
        <item m="1" x="1772"/>
        <item m="1" x="2674"/>
        <item m="1" x="987"/>
        <item m="1" x="3448"/>
        <item m="1" x="3741"/>
        <item m="1" x="1017"/>
        <item m="1" x="3581"/>
        <item m="1" x="2555"/>
        <item m="1" x="2559"/>
        <item m="1" x="1132"/>
        <item m="1" x="2435"/>
        <item m="1" x="2685"/>
        <item m="1" x="2511"/>
        <item m="1" x="2816"/>
        <item m="1" x="3603"/>
        <item m="1" x="2219"/>
        <item m="1" x="2473"/>
        <item m="1" x="1928"/>
        <item m="1" x="3029"/>
        <item m="1" x="1145"/>
        <item m="1" x="3240"/>
        <item m="1" x="2309"/>
        <item m="1" x="3990"/>
        <item m="1" x="2506"/>
        <item m="1" x="3369"/>
        <item m="1" x="4178"/>
        <item m="1" x="843"/>
        <item m="1" x="3209"/>
        <item m="1" x="2814"/>
        <item m="1" x="1495"/>
        <item m="1" x="942"/>
        <item m="1" x="2217"/>
        <item m="1" x="1989"/>
        <item m="1" x="3584"/>
        <item m="1" x="3444"/>
        <item m="1" x="3442"/>
        <item m="1" x="3036"/>
        <item m="1" x="3965"/>
        <item m="1" x="3706"/>
        <item m="1" x="2336"/>
        <item m="1" x="2634"/>
        <item m="1" x="1930"/>
        <item m="1" x="2074"/>
        <item m="1" x="1744"/>
        <item m="1" x="2834"/>
        <item m="1" x="1390"/>
        <item m="1" x="1057"/>
        <item m="1" x="3601"/>
        <item m="1" x="885"/>
        <item m="1" x="1354"/>
        <item m="1" x="4202"/>
        <item m="1" x="2700"/>
        <item m="1" x="4183"/>
        <item m="1" x="2075"/>
        <item m="1" x="2923"/>
        <item m="1" x="825"/>
        <item m="1" x="2670"/>
        <item m="1" x="1104"/>
        <item m="1" x="1387"/>
        <item m="1" x="1075"/>
        <item m="1" x="2500"/>
        <item m="1" x="3563"/>
        <item m="1" x="3109"/>
        <item m="1" x="3872"/>
        <item m="1" x="3277"/>
        <item m="1" x="4084"/>
        <item m="1" x="2240"/>
        <item m="1" x="2185"/>
        <item m="1" x="1262"/>
        <item m="1" x="3504"/>
        <item m="1" x="1203"/>
        <item m="1" x="1030"/>
        <item m="1" x="4056"/>
        <item m="1" x="2267"/>
        <item m="1" x="1019"/>
        <item m="1" x="1490"/>
        <item m="1" x="3396"/>
        <item m="1" x="1943"/>
        <item m="1" x="898"/>
        <item m="1" x="1085"/>
        <item m="1" x="3291"/>
        <item m="1" x="1450"/>
        <item m="1" x="1359"/>
        <item m="1" x="4217"/>
        <item m="1" x="3167"/>
        <item m="1" x="1454"/>
        <item m="1" x="2854"/>
        <item m="1" x="3484"/>
        <item m="1" x="1006"/>
        <item m="1" x="1794"/>
        <item m="1" x="3616"/>
        <item m="1" x="3075"/>
        <item m="1" x="1578"/>
        <item m="1" x="4199"/>
        <item m="1" x="1237"/>
        <item m="1" x="1035"/>
        <item m="1" x="1417"/>
        <item m="1" x="3952"/>
        <item m="1" x="2235"/>
        <item m="1" x="3190"/>
        <item m="1" x="1110"/>
        <item m="1" x="3458"/>
        <item m="1" x="2697"/>
        <item m="1" x="3954"/>
        <item m="1" x="785"/>
        <item m="1" x="1270"/>
        <item m="1" x="3881"/>
        <item m="1" x="1426"/>
        <item m="1" x="1720"/>
        <item m="1" x="1457"/>
        <item m="1" x="1462"/>
        <item m="1" x="3319"/>
        <item m="1" x="2791"/>
        <item m="1" x="1287"/>
        <item m="1" x="770"/>
        <item m="1" x="3143"/>
        <item m="1" x="4085"/>
        <item m="1" x="3324"/>
        <item m="1" x="872"/>
        <item m="1" x="2772"/>
        <item m="1" x="3826"/>
        <item m="1" x="2315"/>
        <item m="1" x="2353"/>
        <item m="1" x="4190"/>
        <item m="1" x="1229"/>
        <item m="1" x="2495"/>
        <item m="1" x="2399"/>
        <item m="1" x="1337"/>
        <item m="1" x="2980"/>
        <item m="1" x="2635"/>
        <item m="1" x="2686"/>
        <item m="1" x="1301"/>
        <item m="1" x="3490"/>
        <item m="1" x="806"/>
        <item m="1" x="3492"/>
        <item m="1" x="1953"/>
        <item m="1" x="1564"/>
        <item m="1" x="1437"/>
        <item m="1" x="1204"/>
        <item m="1" x="1415"/>
        <item m="1" x="1090"/>
        <item m="1" x="2908"/>
        <item m="1" x="2903"/>
        <item m="1" x="1764"/>
        <item m="1" x="1877"/>
        <item m="1" x="1412"/>
        <item m="1" x="2811"/>
        <item m="1" x="2169"/>
        <item m="1" x="4205"/>
        <item m="1" x="3677"/>
        <item m="1" x="1686"/>
        <item m="1" x="3016"/>
        <item m="1" x="784"/>
        <item m="1" x="2476"/>
        <item m="1" x="1640"/>
        <item m="1" x="3860"/>
        <item m="1" x="1725"/>
        <item m="1" x="1464"/>
        <item m="1" x="2225"/>
        <item m="1" x="2861"/>
        <item m="1" x="2386"/>
        <item m="1" x="972"/>
        <item m="1" x="2465"/>
        <item m="1" x="3178"/>
        <item m="1" x="3049"/>
        <item m="1" x="932"/>
        <item m="1" x="3726"/>
        <item m="1" x="873"/>
        <item m="1" x="3338"/>
        <item m="1" x="1218"/>
        <item m="1" x="3119"/>
        <item m="1" x="3685"/>
        <item m="1" x="3320"/>
        <item m="1" x="2965"/>
        <item m="1" x="1152"/>
        <item m="1" x="2744"/>
        <item m="1" x="1037"/>
        <item m="1" x="1192"/>
        <item m="1" x="2147"/>
        <item m="1" x="3004"/>
        <item m="1" x="2717"/>
        <item m="1" x="1356"/>
        <item m="1" x="2396"/>
        <item m="1" x="2752"/>
        <item m="1" x="1372"/>
        <item m="1" x="3372"/>
        <item m="1" x="2798"/>
        <item m="1" x="2832"/>
        <item m="1" x="1681"/>
        <item m="1" x="2195"/>
        <item m="1" x="1016"/>
        <item m="1" x="2598"/>
        <item m="1" x="1783"/>
        <item m="1" x="981"/>
        <item m="1" x="3156"/>
        <item m="1" x="3727"/>
        <item m="1" x="1539"/>
        <item m="1" x="2665"/>
        <item m="1" x="967"/>
        <item m="1" x="3265"/>
        <item m="1" x="2741"/>
        <item m="1" x="2263"/>
        <item m="1" x="3001"/>
        <item m="1" x="4092"/>
        <item m="1" x="886"/>
        <item m="1" x="2481"/>
        <item m="1" x="3462"/>
        <item m="1" x="3953"/>
        <item m="1" x="1067"/>
        <item m="1" x="1212"/>
        <item m="1" x="2102"/>
        <item m="1" x="1875"/>
        <item m="1" x="1579"/>
        <item m="1" x="3211"/>
        <item m="1" x="1449"/>
        <item m="1" x="3117"/>
        <item m="1" x="2031"/>
        <item m="1" x="3335"/>
        <item m="1" x="2316"/>
        <item m="1" x="2363"/>
        <item m="1" x="1840"/>
        <item m="1" x="3152"/>
        <item m="1" x="928"/>
        <item m="1" x="2853"/>
        <item m="1" x="2174"/>
        <item m="1" x="3452"/>
        <item m="1" x="1059"/>
        <item m="1" x="2855"/>
        <item m="1" x="3939"/>
        <item m="1" x="1285"/>
        <item m="1" x="832"/>
        <item m="1" x="1173"/>
        <item m="1" x="1328"/>
        <item m="1" x="1174"/>
        <item m="1" x="3061"/>
        <item m="1" x="3894"/>
        <item m="1" x="3128"/>
        <item m="1" x="1670"/>
        <item m="1" x="2218"/>
        <item m="1" x="3225"/>
        <item m="1" x="2354"/>
        <item m="1" x="3981"/>
        <item m="1" x="4174"/>
        <item m="1" x="4168"/>
        <item m="1" x="3976"/>
        <item m="1" x="2491"/>
        <item m="1" x="2413"/>
        <item m="1" x="4034"/>
        <item m="1" x="2428"/>
        <item m="1" x="2211"/>
        <item m="1" x="3890"/>
        <item m="1" x="2978"/>
        <item m="1" x="2429"/>
        <item m="1" x="2292"/>
        <item m="1" x="3427"/>
        <item m="1" x="4187"/>
        <item m="1" x="2684"/>
        <item m="1" x="1429"/>
        <item m="1" x="4140"/>
        <item m="1" x="2875"/>
        <item m="1" x="3321"/>
        <item m="1" x="3800"/>
        <item m="1" x="3535"/>
        <item m="1" x="1303"/>
        <item m="1" x="3264"/>
        <item m="1" x="850"/>
        <item m="1" x="1951"/>
        <item m="1" x="3919"/>
        <item m="1" x="1682"/>
        <item m="1" x="3553"/>
        <item m="1" x="3523"/>
        <item m="1" x="2468"/>
        <item m="1" x="2676"/>
        <item m="1" x="1834"/>
        <item m="1" x="2784"/>
        <item m="1" x="2728"/>
        <item m="1" x="2710"/>
        <item m="1" x="2759"/>
        <item m="1" x="2496"/>
        <item m="1" x="1065"/>
        <item m="1" x="1391"/>
        <item m="1" x="1398"/>
        <item m="1" x="2265"/>
        <item m="1" x="2333"/>
        <item m="1" x="3421"/>
        <item m="1" x="1369"/>
        <item m="1" x="1915"/>
        <item m="1" x="3233"/>
        <item m="1" x="2644"/>
        <item m="1" x="1672"/>
        <item m="1" x="2278"/>
        <item m="1" x="1378"/>
        <item m="1" x="3689"/>
        <item m="1" x="2987"/>
        <item m="1" x="1355"/>
        <item m="1" x="1818"/>
        <item m="1" x="3129"/>
        <item m="1" x="3930"/>
        <item m="1" x="1753"/>
        <item m="1" x="2364"/>
        <item m="1" x="3813"/>
        <item m="1" x="2115"/>
        <item m="1" x="1456"/>
        <item m="1" x="1675"/>
        <item m="1" x="1778"/>
        <item m="1" x="3287"/>
        <item m="1" x="2126"/>
        <item m="1" x="2446"/>
        <item m="1" x="3651"/>
        <item m="1" x="3390"/>
        <item m="1" x="899"/>
        <item m="1" x="2587"/>
        <item m="1" x="1468"/>
        <item m="1" x="2765"/>
        <item m="1" x="3007"/>
        <item m="1" x="1326"/>
        <item m="1" x="3967"/>
        <item m="1" x="1302"/>
        <item m="1" x="1518"/>
        <item m="1" x="2678"/>
        <item m="1" x="1427"/>
        <item m="1" x="3151"/>
        <item m="1" x="3018"/>
        <item m="1" x="2829"/>
        <item m="1" x="3772"/>
        <item m="1" x="3114"/>
        <item m="1" x="2535"/>
        <item m="1" x="3368"/>
        <item m="1" x="3943"/>
        <item m="1" x="2056"/>
        <item m="1" x="1835"/>
        <item m="1" x="3258"/>
        <item m="1" x="3540"/>
        <item m="1" x="2437"/>
        <item m="1" x="3570"/>
        <item m="1" x="2856"/>
        <item m="1" x="3433"/>
        <item m="1" x="2007"/>
        <item m="1" x="3088"/>
        <item m="1" x="2646"/>
        <item m="1" x="1189"/>
        <item m="1" x="2322"/>
        <item m="1" x="2924"/>
        <item m="1" x="3113"/>
        <item m="1" x="3852"/>
        <item m="1" x="926"/>
        <item m="1" x="1547"/>
        <item m="1" x="1223"/>
        <item m="1" x="2935"/>
        <item m="1" x="3260"/>
        <item m="1" x="1029"/>
        <item m="1" x="1083"/>
        <item m="1" x="3629"/>
        <item m="1" x="1264"/>
        <item m="1" x="2228"/>
        <item m="1" x="1788"/>
        <item m="1" x="3653"/>
        <item m="1" x="1695"/>
        <item m="1" x="3824"/>
        <item m="1" x="1241"/>
        <item m="1" x="3515"/>
        <item m="1" x="3912"/>
        <item m="1" x="2764"/>
        <item m="1" x="2206"/>
        <item m="1" x="1438"/>
        <item m="1" x="1683"/>
        <item m="1" x="3459"/>
        <item m="1" x="2630"/>
        <item m="1" x="2862"/>
        <item m="1" x="2002"/>
        <item m="1" x="1940"/>
        <item m="1" x="810"/>
        <item m="1" x="2157"/>
        <item m="1" x="4103"/>
        <item m="1" x="3230"/>
        <item m="1" x="2629"/>
        <item m="1" x="1666"/>
        <item m="1" x="1271"/>
        <item m="1" x="4123"/>
        <item m="1" x="3439"/>
        <item m="1" x="1574"/>
        <item m="1" x="2003"/>
        <item m="1" x="3875"/>
        <item m="1" x="3463"/>
        <item m="1" x="2131"/>
        <item m="1" x="851"/>
        <item m="1" x="823"/>
        <item m="1" x="3594"/>
        <item m="1" x="2349"/>
        <item m="1" x="3714"/>
        <item m="1" x="2280"/>
        <item m="1" x="2158"/>
        <item m="1" x="3944"/>
        <item m="1" x="4071"/>
        <item m="1" x="3461"/>
        <item m="1" x="2387"/>
        <item m="1" x="3560"/>
        <item m="1" x="1565"/>
        <item m="1" x="1828"/>
        <item m="1" x="1269"/>
        <item m="1" x="3655"/>
        <item m="1" x="1381"/>
        <item m="1" x="1628"/>
        <item m="1" x="3290"/>
        <item m="1" x="2470"/>
        <item m="1" x="1322"/>
        <item m="1" x="3659"/>
        <item m="1" x="1998"/>
        <item m="1" x="3811"/>
        <item m="1" x="3599"/>
        <item m="1" x="3239"/>
        <item m="1" x="3506"/>
        <item m="1" x="1641"/>
        <item m="1" x="2004"/>
        <item m="1" x="2742"/>
        <item m="1" x="3305"/>
        <item m="1" x="3755"/>
        <item m="1" x="768"/>
        <item m="1" x="2338"/>
        <item m="1" x="3198"/>
        <item m="1" x="4017"/>
        <item m="1" x="1748"/>
        <item m="1" x="1854"/>
        <item m="1" x="852"/>
        <item m="1" x="3384"/>
        <item m="1" x="4039"/>
        <item m="1" x="3139"/>
        <item m="1" x="1272"/>
        <item m="1" x="1451"/>
        <item m="1" x="1190"/>
        <item m="1" x="4114"/>
        <item m="1" x="1947"/>
        <item m="1" x="4177"/>
        <item m="1" x="4145"/>
        <item m="1" x="2946"/>
        <item m="1" x="2883"/>
        <item m="1" x="3830"/>
        <item m="1" x="2170"/>
        <item m="1" x="788"/>
        <item m="1" x="2334"/>
        <item m="1" x="1142"/>
        <item m="1" x="3346"/>
        <item m="1" x="4179"/>
        <item m="1" x="2016"/>
        <item m="1" x="1351"/>
        <item m="1" x="2573"/>
        <item m="1" x="929"/>
        <item m="1" x="3350"/>
        <item m="1" x="2153"/>
        <item m="1" x="3051"/>
        <item m="1" x="3733"/>
        <item m="1" x="1004"/>
        <item m="1" x="2503"/>
        <item m="1" x="3148"/>
        <item m="1" x="1039"/>
        <item m="1" x="3341"/>
        <item m="1" x="1069"/>
        <item m="1" x="4175"/>
        <item m="1" x="934"/>
        <item m="1" x="2942"/>
        <item m="1" x="1361"/>
        <item m="1" x="971"/>
        <item m="1" x="3796"/>
        <item m="1" x="4070"/>
        <item m="1" x="1443"/>
        <item m="1" x="2499"/>
        <item m="1" x="3756"/>
        <item m="1" x="3883"/>
        <item m="1" x="2515"/>
        <item m="1" x="2689"/>
        <item m="1" x="3376"/>
        <item m="1" x="3481"/>
        <item m="1" x="1848"/>
        <item m="1" x="2729"/>
        <item m="1" x="2256"/>
        <item m="1" x="3313"/>
        <item m="1" x="2542"/>
        <item m="1" x="1260"/>
        <item m="1" x="3172"/>
        <item m="1" x="2321"/>
        <item m="1" x="1880"/>
        <item m="1" x="2197"/>
        <item m="1" x="2925"/>
        <item m="1" x="773"/>
        <item m="1" x="2518"/>
        <item m="1" x="4113"/>
        <item m="1" x="1047"/>
        <item m="1" x="3494"/>
        <item m="1" x="3155"/>
        <item m="1" x="4061"/>
        <item m="1" x="2578"/>
        <item m="1" x="1614"/>
        <item m="1" x="2372"/>
        <item m="1" x="2526"/>
        <item m="1" x="1673"/>
        <item m="1" x="1550"/>
        <item m="1" x="1374"/>
        <item m="1" x="3107"/>
        <item m="1" x="3034"/>
        <item m="1" x="4059"/>
        <item m="1" x="2034"/>
        <item m="1" x="3802"/>
        <item m="1" x="2504"/>
        <item m="1" x="2773"/>
        <item m="1" x="793"/>
        <item m="1" x="1247"/>
        <item m="1" x="2382"/>
        <item m="1" x="833"/>
        <item m="1" x="2066"/>
        <item m="1" x="2789"/>
        <item m="1" x="3549"/>
        <item m="1" x="947"/>
        <item m="1" x="2108"/>
        <item m="1" x="2047"/>
        <item m="1" x="3568"/>
        <item m="1" x="2550"/>
        <item m="1" x="1274"/>
        <item m="1" x="1116"/>
        <item m="1" x="2661"/>
        <item m="1" x="2139"/>
        <item m="1" x="3247"/>
        <item m="1" x="4093"/>
        <item m="1" x="2695"/>
        <item m="1" x="2355"/>
        <item m="1" x="2657"/>
        <item m="1" x="2378"/>
        <item m="1" x="1031"/>
        <item m="1" x="2588"/>
        <item m="1" x="3736"/>
        <item m="1" x="778"/>
        <item m="1" x="3079"/>
        <item m="1" x="3414"/>
        <item m="1" x="2480"/>
        <item m="1" x="1615"/>
        <item m="1" x="2777"/>
        <item m="1" x="2497"/>
        <item m="1" x="3512"/>
        <item m="1" x="3293"/>
        <item m="1" x="3365"/>
        <item m="1" x="2094"/>
        <item m="1" x="1164"/>
        <item m="1" x="1500"/>
        <item m="1" x="2797"/>
        <item m="1" x="2038"/>
        <item m="1" x="1812"/>
        <item m="1" x="3398"/>
        <item m="1" x="1101"/>
        <item m="1" x="1146"/>
        <item m="1" x="4203"/>
        <item m="1" x="3292"/>
        <item m="1" x="1707"/>
        <item m="1" x="1088"/>
        <item m="1" x="3991"/>
        <item m="1" x="2779"/>
        <item m="1" x="1774"/>
        <item m="1" x="4135"/>
        <item m="1" x="4086"/>
        <item m="1" x="1709"/>
        <item m="1" x="2909"/>
        <item m="1" x="3960"/>
        <item m="1" x="2845"/>
        <item m="1" x="891"/>
        <item m="1" x="3279"/>
        <item m="1" x="2291"/>
        <item m="1" x="2751"/>
        <item m="1" x="1970"/>
        <item m="1" x="1312"/>
        <item m="1" x="3818"/>
        <item m="1" x="2348"/>
        <item m="1" x="1836"/>
        <item m="1" x="1645"/>
        <item m="1" x="2477"/>
        <item m="1" x="3926"/>
        <item m="1" x="1770"/>
        <item m="1" x="3219"/>
        <item m="1" x="2127"/>
        <item m="1" x="1367"/>
        <item m="1" x="838"/>
        <item m="1" x="3101"/>
        <item m="1" x="3520"/>
        <item m="1" x="1735"/>
        <item m="1" x="2148"/>
        <item m="1" x="2736"/>
        <item m="1" x="3777"/>
        <item m="1" x="3325"/>
        <item m="1" x="3565"/>
        <item m="1" x="1537"/>
        <item m="1" x="3614"/>
        <item m="1" x="3564"/>
        <item m="1" x="1603"/>
        <item m="1" x="1106"/>
        <item m="1" x="3160"/>
        <item m="1" x="803"/>
        <item m="1" x="3134"/>
        <item m="1" x="2288"/>
        <item m="1" x="950"/>
        <item m="1" x="2084"/>
        <item m="1" x="4134"/>
        <item m="1" x="1868"/>
        <item m="1" x="1557"/>
        <item m="1" x="1036"/>
        <item m="1" x="3099"/>
        <item m="1" x="4016"/>
        <item m="1" x="2706"/>
        <item m="1" x="1902"/>
        <item m="1" x="3197"/>
        <item m="1" x="1407"/>
        <item m="1" x="1838"/>
        <item m="1" x="2615"/>
        <item m="1" x="3827"/>
        <item m="1" x="881"/>
        <item m="1" x="3785"/>
        <item m="1" x="3464"/>
        <item m="1" x="1761"/>
        <item m="1" x="1819"/>
        <item m="1" x="1496"/>
        <item m="1" x="3997"/>
        <item m="1" x="2116"/>
        <item m="1" x="1829"/>
        <item m="1" x="2611"/>
        <item m="1" x="3234"/>
        <item m="1" x="1135"/>
        <item m="1" x="3942"/>
        <item m="1" x="2141"/>
        <item m="1" x="2830"/>
        <item m="1" x="2639"/>
        <item m="1" x="3042"/>
        <item m="1" x="2999"/>
        <item m="1" x="2431"/>
        <item m="1" x="3025"/>
        <item m="1" x="4107"/>
        <item m="1" x="3102"/>
        <item m="1" x="1348"/>
        <item m="1" x="3900"/>
        <item m="1" x="1955"/>
        <item m="1" x="2769"/>
        <item m="1" x="827"/>
        <item m="1" x="818"/>
        <item m="1" x="3347"/>
        <item m="1" x="844"/>
        <item m="1" x="3472"/>
        <item m="1" x="1669"/>
        <item m="1" x="2140"/>
        <item m="1" x="2255"/>
        <item m="1" x="1338"/>
        <item m="1" x="1830"/>
        <item m="1" x="1576"/>
        <item m="1" x="2945"/>
        <item m="1" x="2592"/>
        <item m="1" x="2404"/>
        <item m="1" x="3913"/>
        <item m="1" x="807"/>
        <item m="1" x="2032"/>
        <item m="1" x="2299"/>
        <item m="1" x="4142"/>
        <item m="1" x="4088"/>
        <item m="1" x="3295"/>
        <item m="1" x="1714"/>
        <item m="1" x="2407"/>
        <item m="1" x="3636"/>
        <item m="1" x="993"/>
        <item m="1" x="3740"/>
        <item m="1" x="2794"/>
        <item m="1" x="1161"/>
        <item m="1" x="1995"/>
        <item m="1" x="3259"/>
        <item m="1" x="4101"/>
        <item m="1" x="2249"/>
        <item m="1" x="3157"/>
        <item m="1" x="4094"/>
        <item m="1" x="2045"/>
        <item m="1" x="1937"/>
        <item m="1" x="2551"/>
        <item m="1" x="3392"/>
        <item m="1" x="3072"/>
        <item m="1" x="2666"/>
        <item m="1" x="2049"/>
        <item m="1" x="2730"/>
        <item m="1" x="1871"/>
        <item m="1" x="1529"/>
        <item m="1" x="3623"/>
        <item m="1" x="1962"/>
        <item m="1" x="2737"/>
        <item m="1" x="2098"/>
        <item m="1" x="2770"/>
        <item m="1" x="3081"/>
        <item m="1" x="4001"/>
        <item m="1" x="2778"/>
        <item m="1" x="2186"/>
        <item m="1" x="1696"/>
        <item m="1" x="1064"/>
        <item m="1" x="3115"/>
        <item m="1" x="3820"/>
        <item m="1" x="2812"/>
        <item m="1" x="963"/>
        <item m="1" x="1595"/>
        <item m="1" x="1952"/>
        <item m="1" x="3374"/>
        <item m="1" x="4200"/>
        <item m="1" x="3901"/>
        <item m="1" x="3255"/>
        <item m="1" x="1969"/>
        <item m="1" x="1298"/>
        <item m="1" x="871"/>
        <item m="1" x="1929"/>
        <item m="1" x="916"/>
        <item m="1" x="1852"/>
        <item m="1" x="3454"/>
        <item m="1" x="1134"/>
        <item m="1" x="3244"/>
        <item m="1" x="3528"/>
        <item m="1" x="1710"/>
        <item m="1" x="2090"/>
        <item m="1" x="1663"/>
        <item m="1" x="1288"/>
        <item m="1" x="1469"/>
        <item m="1" x="2538"/>
        <item m="1" x="2080"/>
        <item m="1" x="787"/>
        <item m="1" x="3310"/>
        <item m="1" x="2257"/>
        <item m="1" x="4078"/>
        <item m="1" x="1436"/>
        <item m="1" x="3206"/>
        <item m="1" x="3572"/>
        <item m="1" x="1881"/>
        <item m="1" x="1978"/>
        <item m="1" x="3466"/>
        <item m="1" x="3417"/>
        <item m="1" x="2048"/>
        <item m="1" x="1266"/>
        <item m="1" x="2897"/>
        <item m="1" x="1693"/>
        <item m="1" x="2254"/>
        <item m="1" x="2860"/>
        <item m="1" x="1855"/>
        <item m="1" x="2276"/>
        <item m="1" x="2128"/>
        <item m="1" x="4131"/>
        <item m="1" x="994"/>
        <item m="1" x="1506"/>
        <item m="1" x="3857"/>
        <item m="1" x="2522"/>
        <item m="1" x="2252"/>
        <item m="1" x="3399"/>
        <item m="1" x="1558"/>
        <item m="1" x="1023"/>
        <item m="1" x="1571"/>
        <item m="1" x="3242"/>
        <item m="1" x="1440"/>
        <item m="1" x="1659"/>
        <item m="1" x="2940"/>
        <item m="1" x="2285"/>
        <item m="1" x="1479"/>
        <item m="1" x="3162"/>
        <item m="1" x="1738"/>
        <item m="1" x="3215"/>
        <item m="1" x="2569"/>
        <item m="1" x="3370"/>
        <item m="1" x="1918"/>
        <item m="1" x="2582"/>
        <item m="1" x="3621"/>
        <item m="1" x="3477"/>
        <item m="1" x="1275"/>
        <item m="1" x="1471"/>
        <item m="1" x="4021"/>
        <item m="1" x="3013"/>
        <item m="1" x="2961"/>
        <item m="1" x="3460"/>
        <item m="1" x="3576"/>
        <item m="1" x="2087"/>
        <item m="1" x="2050"/>
        <item m="1" x="1408"/>
        <item m="1" x="2487"/>
        <item m="1" x="3850"/>
        <item m="1" x="1841"/>
        <item m="1" x="3797"/>
        <item m="1" x="1540"/>
        <item m="1" x="3666"/>
        <item m="1" x="1916"/>
        <item m="1" x="2841"/>
        <item m="1" x="3889"/>
        <item m="1" x="4068"/>
        <item m="1" x="2472"/>
        <item m="1" x="3360"/>
        <item m="1" x="1345"/>
        <item m="1" x="2121"/>
        <item m="1" x="2410"/>
        <item m="1" x="2232"/>
        <item m="1" x="1594"/>
        <item m="1" x="2959"/>
        <item m="1" x="3715"/>
        <item m="1" x="3217"/>
        <item m="1" x="1188"/>
        <item m="1" x="1007"/>
        <item m="1" x="2902"/>
        <item m="1" x="1319"/>
        <item m="1" x="3583"/>
        <item m="1" x="3183"/>
        <item m="1" x="1118"/>
        <item m="1" x="2804"/>
        <item m="1" x="2649"/>
        <item m="1" x="2571"/>
        <item m="1" x="2412"/>
        <item m="1" x="3050"/>
        <item m="1" x="3066"/>
        <item m="1" x="2245"/>
        <item m="1" x="911"/>
        <item m="1" x="3661"/>
        <item m="1" x="1043"/>
        <item m="1" x="1692"/>
        <item m="1" x="1706"/>
        <item m="1" x="3696"/>
        <item m="1" x="2401"/>
        <item m="1" x="3541"/>
        <item m="1" x="3619"/>
        <item m="1" x="2457"/>
        <item m="1" x="2405"/>
        <item m="1" x="1077"/>
        <item m="1" x="2623"/>
        <item m="1" x="2576"/>
        <item m="1" x="2001"/>
        <item m="1" x="3747"/>
        <item m="1" x="1477"/>
        <item m="1" x="3289"/>
        <item m="1" x="1689"/>
        <item m="1" x="3024"/>
        <item m="1" x="3773"/>
        <item m="1" x="4182"/>
        <item m="1" x="2599"/>
        <item m="1" x="1018"/>
        <item m="1" x="3062"/>
        <item m="1" x="1949"/>
        <item m="1" x="3434"/>
        <item m="1" x="2694"/>
        <item m="1" x="2282"/>
        <item m="1" x="1086"/>
        <item m="1" x="2183"/>
        <item m="1" x="2395"/>
        <item m="1" x="2865"/>
        <item m="1" x="3455"/>
        <item m="1" x="985"/>
        <item m="1" x="1932"/>
        <item m="1" x="1484"/>
        <item m="1" x="4214"/>
        <item m="1" x="3902"/>
        <item m="1" x="3093"/>
        <item m="1" x="4116"/>
        <item m="1" x="3379"/>
        <item m="1" x="3241"/>
        <item m="1" x="2570"/>
        <item m="1" x="3086"/>
        <item m="1" x="4026"/>
        <item m="1" x="774"/>
        <item m="1" x="3194"/>
        <item m="1" x="3794"/>
        <item m="1" x="1180"/>
        <item m="1" x="3432"/>
        <item m="1" x="1648"/>
        <item m="1" x="1240"/>
        <item m="1" x="3753"/>
        <item m="1" x="2780"/>
        <item m="1" x="1261"/>
        <item m="1" x="2971"/>
        <item m="1" x="2362"/>
        <item m="1" x="2912"/>
        <item m="1" x="1187"/>
        <item m="1" x="876"/>
        <item m="1" x="1061"/>
        <item m="1" x="2475"/>
        <item m="1" x="4024"/>
        <item m="1" x="3893"/>
        <item m="1" x="3118"/>
        <item m="1" x="937"/>
        <item m="1" x="1053"/>
        <item m="1" x="1316"/>
        <item m="1" x="1129"/>
        <item m="1" x="2958"/>
        <item m="1" x="1160"/>
        <item m="1" x="2044"/>
        <item m="1" x="1366"/>
        <item m="1" x="3695"/>
        <item m="1" x="1094"/>
        <item m="1" x="1395"/>
        <item m="1" x="2097"/>
        <item m="1" x="3226"/>
        <item m="1" x="3555"/>
        <item m="1" x="3610"/>
        <item m="1" x="1926"/>
        <item m="1" x="3782"/>
        <item m="1" x="2948"/>
        <item m="1" x="2795"/>
        <item m="1" x="1423"/>
        <item m="1" x="893"/>
        <item m="1" x="3617"/>
        <item m="1" x="4098"/>
        <item m="1" x="1115"/>
        <item m="1" x="2039"/>
        <item m="1" x="3996"/>
        <item m="1" x="3092"/>
        <item m="1" x="1332"/>
        <item m="1" x="1524"/>
        <item m="1" x="3688"/>
        <item m="1" x="2970"/>
        <item m="1" x="1891"/>
        <item m="1" x="856"/>
        <item m="1" x="1665"/>
        <item m="1" x="1946"/>
        <item m="1" x="1652"/>
        <item m="1" x="924"/>
        <item m="1" x="892"/>
        <item m="1" x="2085"/>
        <item m="1" x="3732"/>
        <item m="1" x="2714"/>
        <item m="1" x="4198"/>
        <item m="1" x="789"/>
        <item m="1" x="1867"/>
        <item m="1" x="3713"/>
        <item m="1" x="2851"/>
        <item m="1" x="1133"/>
        <item m="1" x="3612"/>
        <item m="1" x="2996"/>
        <item m="1" x="1760"/>
        <item m="1" x="2310"/>
        <item m="1" x="4065"/>
        <item m="1" x="2614"/>
        <item m="1" x="2008"/>
        <item m="1" x="2229"/>
        <item m="1" x="2981"/>
        <item m="1" x="3087"/>
        <item m="1" x="2244"/>
        <item m="1" x="860"/>
        <item m="1" x="907"/>
        <item m="1" x="3091"/>
        <item m="1" x="2262"/>
        <item m="1" x="3640"/>
        <item m="1" x="2329"/>
        <item m="1" x="3575"/>
        <item m="1" x="2885"/>
        <item m="1" x="2450"/>
        <item m="1" x="2467"/>
        <item m="1" x="2345"/>
        <item m="1" x="936"/>
        <item m="1" x="867"/>
        <item m="1" x="3947"/>
        <item m="1" x="3866"/>
        <item m="1" x="2783"/>
        <item m="1" x="4082"/>
        <item m="1" x="4048"/>
        <item m="1" x="1890"/>
        <item m="1" x="3896"/>
        <item m="1" x="1249"/>
        <item m="1" x="2758"/>
        <item m="1" x="4051"/>
        <item m="1" x="2872"/>
        <item m="1" x="1020"/>
        <item m="1" x="2857"/>
        <item m="1" x="2369"/>
        <item m="1" x="3851"/>
        <item m="1" x="1441"/>
        <item m="1" x="2524"/>
        <item m="1" x="1178"/>
        <item m="1" x="3285"/>
        <item m="1" x="2558"/>
        <item m="1" x="3359"/>
        <item m="1" x="1331"/>
        <item m="1" x="2037"/>
        <item m="1" x="1095"/>
        <item m="1" x="3491"/>
        <item m="1" x="1718"/>
        <item m="1" x="1667"/>
        <item m="1" x="3229"/>
        <item m="1" x="1796"/>
        <item m="1" x="3227"/>
        <item m="1" x="4028"/>
        <item m="1" x="3816"/>
        <item m="1" x="769"/>
        <item m="1" x="4194"/>
        <item m="1" x="3865"/>
        <item m="1" x="2350"/>
        <item m="1" x="2443"/>
        <item m="1" x="2688"/>
        <item m="1" x="3511"/>
        <item m="1" x="4186"/>
        <item m="1" x="3731"/>
        <item m="1" x="3807"/>
        <item m="1" x="2930"/>
        <item m="1" x="2418"/>
        <item m="1" x="3070"/>
        <item m="1" x="2155"/>
        <item m="1" x="1428"/>
        <item m="1" x="2813"/>
        <item m="1" x="1717"/>
        <item m="1" x="3748"/>
        <item m="1" x="1976"/>
        <item m="1" x="2166"/>
        <item m="1" x="2850"/>
        <item m="1" x="3781"/>
        <item m="1" x="2190"/>
        <item m="1" x="2528"/>
        <item m="1" x="923"/>
        <item m="1" x="2163"/>
        <item m="1" x="3096"/>
        <item m="1" x="1432"/>
        <item m="1" x="2067"/>
        <item m="1" x="1767"/>
        <item m="1" x="3608"/>
        <item m="1" x="4172"/>
        <item m="1" x="3975"/>
        <item m="1" x="1679"/>
        <item m="1" x="1010"/>
        <item m="1" x="2460"/>
        <item m="1" x="3304"/>
        <item m="1" x="4164"/>
        <item m="1" x="2092"/>
        <item m="1" x="863"/>
        <item m="1" x="1878"/>
        <item m="1" x="1217"/>
        <item m="1" x="3925"/>
        <item m="1" x="3053"/>
        <item m="1" x="1577"/>
        <item m="1" x="2734"/>
        <item m="1" x="2397"/>
        <item m="1" x="1865"/>
        <item m="1" x="3482"/>
        <item m="1" x="4075"/>
        <item m="1" x="1649"/>
        <item m="1" x="3483"/>
        <item m="1" x="3336"/>
        <item m="1" x="1400"/>
        <item m="1" x="1777"/>
        <item m="1" x="1341"/>
        <item m="1" x="1769"/>
        <item m="1" x="1292"/>
        <item m="1" x="2377"/>
        <item m="1" x="3968"/>
        <item m="1" x="2911"/>
        <item m="1" x="3020"/>
        <item m="1" x="2871"/>
        <item m="1" x="4104"/>
        <item m="1" x="3716"/>
        <item m="1" x="1573"/>
        <item m="1" x="1305"/>
        <item m="1" x="3911"/>
        <item m="1" x="1125"/>
        <item m="1" x="3437"/>
        <item m="1" x="2018"/>
        <item m="1" x="2802"/>
        <item m="1" x="1424"/>
        <item m="1" x="1599"/>
        <item m="1" x="4201"/>
        <item m="1" x="2433"/>
        <item m="1" x="3937"/>
        <item m="1" x="3613"/>
        <item m="1" x="2952"/>
        <item m="1" x="2606"/>
        <item m="1" x="3637"/>
        <item m="1" x="2792"/>
        <item m="1" x="4066"/>
        <item m="1" x="4073"/>
        <item m="1" x="1339"/>
        <item m="1" x="2419"/>
        <item m="1" x="2370"/>
        <item m="1" x="1920"/>
        <item m="1" x="3823"/>
        <item m="1" x="2447"/>
        <item m="1" x="3941"/>
        <item m="1" x="2440"/>
        <item m="1" x="4022"/>
        <item m="1" x="3700"/>
        <item m="1" x="3426"/>
        <item m="1" x="3589"/>
        <item m="1" x="3253"/>
        <item m="1" x="2514"/>
        <item m="1" x="3023"/>
        <item m="1" x="1122"/>
        <item m="1" x="2681"/>
        <item m="1" x="3971"/>
        <item m="1" x="3251"/>
        <item m="1" x="2009"/>
        <item m="1" x="3635"/>
        <item m="1" x="2152"/>
        <item m="1" x="3725"/>
        <item m="1" x="979"/>
        <item m="1" x="1817"/>
        <item m="1" x="2767"/>
        <item m="1" x="1250"/>
        <item m="1" x="1899"/>
        <item m="1" x="2451"/>
        <item m="1" x="3618"/>
        <item m="1" x="3667"/>
        <item m="1" x="2426"/>
        <item m="1" x="1507"/>
        <item m="1" x="1981"/>
        <item m="1" x="3388"/>
        <item m="1" x="3125"/>
        <item m="1" x="2043"/>
        <item m="1" x="2510"/>
        <item m="1" x="2319"/>
        <item m="1" x="3880"/>
        <item m="1" x="3256"/>
        <item m="1" x="3106"/>
        <item m="1" x="3221"/>
        <item m="1" x="772"/>
        <item m="1" x="3205"/>
        <item m="1" x="2093"/>
        <item m="1" x="3386"/>
        <item m="1" x="3596"/>
        <item m="1" x="3131"/>
        <item m="1" x="3381"/>
        <item m="1" x="4003"/>
        <item m="1" x="1394"/>
        <item m="1" x="2367"/>
        <item m="1" x="2529"/>
        <item m="1" x="2392"/>
        <item m="1" x="2755"/>
        <item m="1" x="3278"/>
        <item m="1" x="3373"/>
        <item m="1" x="3073"/>
        <item m="1" x="2693"/>
        <item m="1" x="2960"/>
        <item m="1" x="2838"/>
        <item m="1" x="1723"/>
        <item m="1" x="2554"/>
        <item m="1" x="901"/>
        <item m="1" x="2328"/>
        <item m="1" x="2669"/>
        <item m="1" x="3958"/>
        <item m="1" x="3825"/>
        <item m="1" x="970"/>
        <item m="1" x="1257"/>
        <item m="1" x="3701"/>
        <item m="1" x="1569"/>
        <item m="1" x="2156"/>
        <item m="1" x="3869"/>
        <item m="1" x="3964"/>
        <item m="1" x="1671"/>
        <item m="1" x="3799"/>
        <item m="1" x="1674"/>
        <item m="1" x="1862"/>
        <item m="1" x="3400"/>
        <item m="1" x="2454"/>
        <item m="1" x="2246"/>
        <item m="1" x="3754"/>
        <item m="1" x="1216"/>
        <item m="1" x="1997"/>
        <item m="1" x="1889"/>
        <item m="1" x="2824"/>
        <item m="1" x="3353"/>
        <item m="1" x="3969"/>
        <item m="1" x="16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850">
        <item m="1" x="3316"/>
        <item m="1" x="1064"/>
        <item m="1" x="1932"/>
        <item m="1" x="2610"/>
        <item m="1" x="3272"/>
        <item m="1" x="1012"/>
        <item m="1" x="1867"/>
        <item m="1" x="1045"/>
        <item m="1" x="2619"/>
        <item m="1" x="1091"/>
        <item m="1" x="2629"/>
        <item m="1" x="1125"/>
        <item m="1" x="2630"/>
        <item m="1" x="1158"/>
        <item m="1" x="3273"/>
        <item m="1" x="1065"/>
        <item m="1" x="2144"/>
        <item m="1" x="3447"/>
        <item m="1" x="1046"/>
        <item m="1" x="2145"/>
        <item m="1" x="3448"/>
        <item m="1" x="2620"/>
        <item m="1" x="2146"/>
        <item m="1" x="2363"/>
        <item m="1" x="2781"/>
        <item m="1" x="3606"/>
        <item m="1" x="1338"/>
        <item m="1" x="2265"/>
        <item m="1" x="2714"/>
        <item m="1" x="3501"/>
        <item m="1" x="3449"/>
        <item m="1" x="2198"/>
        <item m="1" x="3520"/>
        <item m="1" x="2284"/>
        <item m="1" x="3587"/>
        <item m="1" x="2344"/>
        <item m="1" x="3665"/>
        <item m="1" x="2431"/>
        <item m="1" x="3315"/>
        <item m="1" x="2147"/>
        <item m="1" x="2364"/>
        <item m="1" x="2782"/>
        <item m="1" x="3607"/>
        <item m="1" x="1339"/>
        <item m="1" x="2266"/>
        <item m="1" x="2715"/>
        <item m="1" x="3502"/>
        <item m="1" x="3450"/>
        <item m="1" x="2199"/>
        <item m="1" x="3521"/>
        <item m="1" x="2285"/>
        <item m="1" x="3588"/>
        <item m="1" x="2345"/>
        <item m="1" x="3666"/>
        <item m="1" x="2432"/>
        <item m="1" x="1515"/>
        <item m="1" x="1595"/>
        <item m="1" x="1691"/>
        <item m="1" x="1771"/>
        <item m="1" x="1843"/>
        <item m="1" x="1892"/>
        <item m="1" x="1949"/>
        <item m="1" x="1990"/>
        <item m="1" x="2039"/>
        <item m="1" x="1531"/>
        <item m="1" x="1611"/>
        <item m="1" x="1707"/>
        <item m="1" x="1779"/>
        <item m="1" x="1851"/>
        <item m="1" x="1916"/>
        <item m="1" x="1973"/>
        <item m="1" x="2014"/>
        <item m="1" x="2055"/>
        <item m="1" x="1619"/>
        <item m="1" x="1539"/>
        <item m="1" x="1620"/>
        <item m="1" x="1715"/>
        <item m="1" x="1787"/>
        <item m="1" x="1859"/>
        <item m="1" x="1924"/>
        <item m="1" x="1981"/>
        <item m="1" x="1547"/>
        <item m="1" x="1635"/>
        <item m="1" x="1723"/>
        <item m="1" x="1795"/>
        <item m="1" x="1231"/>
        <item m="1" x="2030"/>
        <item m="1" x="2472"/>
        <item m="1" x="2521"/>
        <item m="1" x="2488"/>
        <item m="1" x="2529"/>
        <item m="1" x="2569"/>
        <item m="1" x="2496"/>
        <item m="1" x="2537"/>
        <item m="1" x="2577"/>
        <item m="1" x="2504"/>
        <item m="1" x="2545"/>
        <item m="1" x="2920"/>
        <item m="1" x="3008"/>
        <item m="1" x="3104"/>
        <item m="1" x="3168"/>
        <item m="1" x="2936"/>
        <item m="1" x="2952"/>
        <item m="1" x="3032"/>
        <item m="1" x="3128"/>
        <item m="1" x="2960"/>
        <item m="1" x="3040"/>
        <item m="1" x="3714"/>
        <item m="1" x="3794"/>
        <item m="1" x="770"/>
        <item m="1" x="851"/>
        <item m="1" x="923"/>
        <item m="1" x="971"/>
        <item m="1" x="1013"/>
        <item m="1" x="1067"/>
        <item m="1" x="1109"/>
        <item m="1" x="3802"/>
        <item m="1" x="778"/>
        <item m="1" x="867"/>
        <item m="1" x="931"/>
        <item m="1" x="987"/>
        <item m="1" x="1037"/>
        <item m="1" x="1083"/>
        <item m="1" x="1117"/>
        <item m="1" x="1150"/>
        <item m="1" x="1175"/>
        <item m="1" x="875"/>
        <item m="1" x="939"/>
        <item m="1" x="995"/>
        <item m="1" x="1047"/>
        <item m="1" x="1092"/>
        <item m="1" x="1142"/>
        <item m="1" x="1167"/>
        <item m="1" x="1183"/>
        <item m="1" x="1199"/>
        <item m="1" x="1240"/>
        <item m="1" x="1003"/>
        <item m="1" x="1055"/>
        <item m="1" x="1100"/>
        <item m="1" x="3722"/>
        <item m="1" x="3803"/>
        <item m="1" x="779"/>
        <item m="1" x="3730"/>
        <item m="1" x="3818"/>
        <item m="1" x="794"/>
        <item m="1" x="3738"/>
        <item m="1" x="3826"/>
        <item m="1" x="802"/>
        <item m="1" x="883"/>
        <item m="1" x="3746"/>
        <item m="1" x="3834"/>
        <item m="1" x="810"/>
        <item m="1" x="891"/>
        <item m="1" x="947"/>
        <item m="1" x="3754"/>
        <item m="1" x="3842"/>
        <item m="1" x="818"/>
        <item m="1" x="899"/>
        <item m="1" x="955"/>
        <item m="1" x="3398"/>
        <item m="1" x="3482"/>
        <item m="1" x="3647"/>
        <item m="1" x="3786"/>
        <item m="1" x="859"/>
        <item m="1" x="1443"/>
        <item m="1" x="1507"/>
        <item m="1" x="1587"/>
        <item m="1" x="1683"/>
        <item m="1" x="1747"/>
        <item m="1" x="1811"/>
        <item m="1" x="1868"/>
        <item m="1" x="1933"/>
        <item m="1" x="1451"/>
        <item m="1" x="1516"/>
        <item m="1" x="1596"/>
        <item m="1" x="1692"/>
        <item m="1" x="2396"/>
        <item m="1" x="2464"/>
        <item m="1" x="2404"/>
        <item m="1" x="2473"/>
        <item m="1" x="2831"/>
        <item m="1" x="2912"/>
        <item m="1" x="3000"/>
        <item m="1" x="3072"/>
        <item m="1" x="3144"/>
        <item m="1" x="3192"/>
        <item m="1" x="3240"/>
        <item m="1" x="3275"/>
        <item m="1" x="3317"/>
        <item m="1" x="2839"/>
        <item m="1" x="2921"/>
        <item m="1" x="3009"/>
        <item m="1" x="3105"/>
        <item m="1" x="3169"/>
        <item m="1" x="3224"/>
        <item m="1" x="3256"/>
        <item m="1" x="2847"/>
        <item m="1" x="2937"/>
        <item m="1" x="3024"/>
        <item m="1" x="3120"/>
        <item m="1" x="3184"/>
        <item m="1" x="2664"/>
        <item m="1" x="2763"/>
        <item m="1" x="2896"/>
        <item m="1" x="3088"/>
        <item m="1" x="3422"/>
        <item m="1" x="3561"/>
        <item m="1" x="3706"/>
        <item m="1" x="1215"/>
        <item m="1" x="1320"/>
        <item m="1" x="1280"/>
        <item m="1" x="1395"/>
        <item m="1" x="1499"/>
        <item m="1" x="2171"/>
        <item m="1" x="2318"/>
        <item m="1" x="2656"/>
        <item m="1" x="2755"/>
        <item m="1" x="2888"/>
        <item m="1" x="3080"/>
        <item m="1" x="2688"/>
        <item m="1" x="2815"/>
        <item m="1" x="2984"/>
        <item m="1" x="3160"/>
        <item m="1" x="3264"/>
        <item m="1" x="3333"/>
        <item m="1" x="3474"/>
        <item m="1" x="3639"/>
        <item m="1" x="3778"/>
        <item m="1" x="843"/>
        <item m="1" x="1264"/>
        <item m="1" x="1379"/>
        <item m="1" x="1483"/>
        <item m="1" x="1667"/>
        <item m="1" x="1827"/>
        <item m="1" x="1304"/>
        <item m="1" x="1419"/>
        <item m="1" x="1571"/>
        <item m="1" x="1755"/>
        <item m="1" x="1900"/>
        <item m="1" x="2088"/>
        <item m="1" x="2247"/>
        <item m="1" x="2215"/>
        <item m="1" x="2680"/>
        <item m="1" x="2807"/>
        <item m="1" x="2976"/>
        <item m="1" x="3152"/>
        <item m="1" x="3466"/>
        <item m="1" x="3631"/>
        <item m="1" x="3770"/>
        <item m="1" x="835"/>
        <item m="1" x="979"/>
        <item m="1" x="1256"/>
        <item m="1" x="1363"/>
        <item m="1" x="1467"/>
        <item m="1" x="1651"/>
        <item m="1" x="1957"/>
        <item m="1" x="2163"/>
        <item m="1" x="2302"/>
        <item m="1" x="2448"/>
        <item m="1" x="2553"/>
        <item m="1" x="2593"/>
        <item m="1" x="2611"/>
        <item m="1" x="2648"/>
        <item m="1" x="2731"/>
        <item m="1" x="2864"/>
        <item m="1" x="3048"/>
        <item m="1" x="3200"/>
        <item m="1" x="3283"/>
        <item m="1" x="3414"/>
        <item m="1" x="3537"/>
        <item m="1" x="3682"/>
        <item m="1" x="746"/>
        <item m="1" x="2747"/>
        <item m="1" x="2880"/>
        <item m="1" x="3064"/>
        <item m="1" x="3216"/>
        <item m="1" x="3299"/>
        <item m="1" x="3349"/>
        <item m="1" x="3382"/>
        <item m="1" x="3439"/>
        <item m="1" x="3577"/>
        <item m="1" x="2665"/>
        <item m="1" x="2764"/>
        <item m="1" x="2897"/>
        <item m="1" x="3089"/>
        <item m="1" x="3232"/>
        <item m="1" x="3307"/>
        <item m="1" x="3357"/>
        <item m="1" x="3390"/>
        <item m="1" x="3553"/>
        <item m="1" x="3698"/>
        <item m="1" x="762"/>
        <item m="1" x="915"/>
        <item m="1" x="1029"/>
        <item m="1" x="1134"/>
        <item m="1" x="1296"/>
        <item m="1" x="1411"/>
        <item m="1" x="1563"/>
        <item m="1" x="1739"/>
        <item m="1" x="1884"/>
        <item m="1" x="2006"/>
        <item m="1" x="2080"/>
        <item m="1" x="2128"/>
        <item m="1" x="2239"/>
        <item m="1" x="1216"/>
        <item m="1" x="1364"/>
        <item m="1" x="1468"/>
        <item m="1" x="1652"/>
        <item m="1" x="1819"/>
        <item m="1" x="1958"/>
        <item m="1" x="2063"/>
        <item m="1" x="2112"/>
        <item m="1" x="2188"/>
        <item m="1" x="2334"/>
        <item m="1" x="1281"/>
        <item m="1" x="2303"/>
        <item m="1" x="2449"/>
        <item m="1" x="2554"/>
        <item m="1" x="2732"/>
        <item m="1" x="2865"/>
        <item m="1" x="3049"/>
        <item m="1" x="3201"/>
        <item m="1" x="3284"/>
        <item m="1" x="3341"/>
        <item m="1" x="3374"/>
        <item m="1" x="3431"/>
        <item m="1" x="3569"/>
        <item m="1" x="3538"/>
        <item m="1" x="3683"/>
        <item m="1" x="747"/>
        <item m="1" x="907"/>
        <item m="1" x="1021"/>
        <item m="1" x="1126"/>
        <item m="1" x="1191"/>
        <item m="1" x="1248"/>
        <item m="1" x="2798"/>
        <item m="1" x="2968"/>
        <item m="1" x="3136"/>
        <item m="1" x="3248"/>
        <item m="1" x="3325"/>
        <item m="1" x="3365"/>
        <item m="1" x="3406"/>
        <item m="1" x="3490"/>
        <item m="1" x="3655"/>
        <item m="1" x="2689"/>
        <item m="1" x="2816"/>
        <item m="1" x="2985"/>
        <item m="1" x="3623"/>
        <item m="1" x="3762"/>
        <item m="1" x="827"/>
        <item m="1" x="963"/>
        <item m="1" x="1075"/>
        <item m="1" x="1159"/>
        <item m="1" x="1207"/>
        <item m="1" x="1355"/>
        <item m="1" x="1459"/>
        <item m="1" x="1643"/>
        <item m="1" x="1803"/>
        <item m="1" x="1941"/>
        <item m="1" x="2047"/>
        <item m="1" x="2104"/>
        <item m="1" x="2180"/>
        <item m="1" x="2326"/>
        <item m="1" x="1265"/>
        <item m="1" x="1380"/>
        <item m="1" x="1484"/>
        <item m="1" x="1668"/>
        <item m="1" x="1828"/>
        <item m="1" x="1403"/>
        <item m="1" x="1555"/>
        <item m="1" x="1731"/>
        <item m="1" x="1876"/>
        <item m="1" x="1998"/>
        <item m="1" x="2072"/>
        <item m="1" x="2120"/>
        <item m="1" x="2231"/>
        <item m="1" x="2412"/>
        <item m="1" x="1305"/>
        <item m="1" x="1420"/>
        <item m="1" x="1572"/>
        <item m="1" x="1756"/>
        <item m="1" x="1901"/>
        <item m="1" x="2022"/>
        <item m="1" x="2089"/>
        <item m="1" x="2136"/>
        <item m="1" x="2248"/>
        <item m="1" x="2420"/>
        <item m="1" x="1328"/>
        <item m="1" x="1435"/>
        <item m="1" x="2380"/>
        <item m="1" x="2512"/>
        <item m="1" x="2585"/>
        <item m="1" x="2601"/>
        <item m="1" x="2621"/>
        <item m="1" x="2631"/>
        <item m="1" x="2640"/>
        <item m="1" x="2704"/>
        <item m="1" x="2856"/>
        <item m="1" x="2216"/>
        <item m="1" x="2388"/>
        <item m="1" x="2038"/>
        <item m="1" x="2148"/>
        <item m="1" x="2365"/>
        <item m="1" x="2783"/>
        <item m="1" x="3608"/>
        <item m="1" x="1340"/>
        <item m="1" x="2267"/>
        <item m="1" x="2716"/>
        <item m="1" x="3503"/>
        <item m="1" x="3451"/>
        <item m="1" x="2200"/>
        <item m="1" x="3522"/>
        <item m="1" x="2286"/>
        <item m="1" x="3589"/>
        <item m="1" x="2346"/>
        <item m="1" x="3667"/>
        <item m="1" x="2433"/>
        <item m="1" x="2520"/>
        <item m="1" x="1517"/>
        <item m="1" x="1597"/>
        <item m="1" x="1693"/>
        <item m="1" x="1772"/>
        <item m="1" x="1844"/>
        <item m="1" x="1893"/>
        <item m="1" x="1950"/>
        <item m="1" x="1991"/>
        <item m="1" x="2040"/>
        <item m="1" x="1532"/>
        <item m="1" x="1612"/>
        <item m="1" x="1708"/>
        <item m="1" x="1780"/>
        <item m="1" x="1852"/>
        <item m="1" x="1917"/>
        <item m="1" x="1974"/>
        <item m="1" x="2015"/>
        <item m="1" x="2056"/>
        <item m="1" x="1621"/>
        <item m="1" x="1540"/>
        <item m="1" x="1622"/>
        <item m="1" x="1716"/>
        <item m="1" x="1788"/>
        <item m="1" x="1860"/>
        <item m="1" x="1925"/>
        <item m="1" x="1982"/>
        <item m="1" x="1548"/>
        <item m="1" x="1636"/>
        <item m="1" x="1724"/>
        <item m="1" x="1796"/>
        <item m="1" x="1232"/>
        <item m="1" x="2031"/>
        <item m="1" x="2474"/>
        <item m="1" x="2522"/>
        <item m="1" x="2489"/>
        <item m="1" x="2530"/>
        <item m="1" x="2570"/>
        <item m="1" x="2497"/>
        <item m="1" x="2538"/>
        <item m="1" x="2578"/>
        <item m="1" x="2505"/>
        <item m="1" x="2546"/>
        <item m="1" x="2922"/>
        <item m="1" x="3010"/>
        <item m="1" x="3106"/>
        <item m="1" x="3170"/>
        <item m="1" x="2938"/>
        <item m="1" x="2953"/>
        <item m="1" x="3033"/>
        <item m="1" x="3129"/>
        <item m="1" x="2961"/>
        <item m="1" x="3041"/>
        <item m="1" x="3715"/>
        <item m="1" x="3795"/>
        <item m="1" x="771"/>
        <item m="1" x="852"/>
        <item m="1" x="924"/>
        <item m="1" x="972"/>
        <item m="1" x="1014"/>
        <item m="1" x="1068"/>
        <item m="1" x="1110"/>
        <item m="1" x="3804"/>
        <item m="1" x="780"/>
        <item m="1" x="868"/>
        <item m="1" x="932"/>
        <item m="1" x="988"/>
        <item m="1" x="1038"/>
        <item m="1" x="1084"/>
        <item m="1" x="1118"/>
        <item m="1" x="1151"/>
        <item m="1" x="1176"/>
        <item m="1" x="876"/>
        <item m="1" x="940"/>
        <item m="1" x="996"/>
        <item m="1" x="1048"/>
        <item m="1" x="1093"/>
        <item m="1" x="1143"/>
        <item m="1" x="1168"/>
        <item m="1" x="1184"/>
        <item m="1" x="1200"/>
        <item m="1" x="1241"/>
        <item m="1" x="1004"/>
        <item m="1" x="1056"/>
        <item m="1" x="1101"/>
        <item m="1" x="3723"/>
        <item m="1" x="3805"/>
        <item m="1" x="781"/>
        <item m="1" x="3731"/>
        <item m="1" x="3819"/>
        <item m="1" x="795"/>
        <item m="1" x="3739"/>
        <item m="1" x="3827"/>
        <item m="1" x="803"/>
        <item m="1" x="884"/>
        <item m="1" x="3747"/>
        <item m="1" x="3835"/>
        <item m="1" x="811"/>
        <item m="1" x="892"/>
        <item m="1" x="948"/>
        <item m="1" x="3755"/>
        <item m="1" x="3843"/>
        <item m="1" x="819"/>
        <item m="1" x="900"/>
        <item m="1" x="956"/>
        <item m="1" x="3399"/>
        <item m="1" x="3483"/>
        <item m="1" x="3648"/>
        <item m="1" x="3787"/>
        <item m="1" x="860"/>
        <item m="1" x="1444"/>
        <item m="1" x="1508"/>
        <item m="1" x="1588"/>
        <item m="1" x="1684"/>
        <item m="1" x="1748"/>
        <item m="1" x="1812"/>
        <item m="1" x="1869"/>
        <item m="1" x="1934"/>
        <item m="1" x="1452"/>
        <item m="1" x="1518"/>
        <item m="1" x="1598"/>
        <item m="1" x="1694"/>
        <item m="1" x="2397"/>
        <item m="1" x="2465"/>
        <item m="1" x="2405"/>
        <item m="1" x="2475"/>
        <item m="1" x="2832"/>
        <item m="1" x="2913"/>
        <item m="1" x="3001"/>
        <item m="1" x="3073"/>
        <item m="1" x="3145"/>
        <item m="1" x="3193"/>
        <item m="1" x="3241"/>
        <item m="1" x="3276"/>
        <item m="1" x="3318"/>
        <item m="1" x="2840"/>
        <item m="1" x="2923"/>
        <item m="1" x="3011"/>
        <item m="1" x="3107"/>
        <item m="1" x="3171"/>
        <item m="1" x="3225"/>
        <item m="1" x="3257"/>
        <item m="1" x="2848"/>
        <item m="1" x="2939"/>
        <item m="1" x="3025"/>
        <item m="1" x="3121"/>
        <item m="1" x="3185"/>
        <item m="1" x="2666"/>
        <item m="1" x="2765"/>
        <item m="1" x="2898"/>
        <item m="1" x="3090"/>
        <item m="1" x="3423"/>
        <item m="1" x="3562"/>
        <item m="1" x="3707"/>
        <item m="1" x="1217"/>
        <item m="1" x="1321"/>
        <item m="1" x="1282"/>
        <item m="1" x="1396"/>
        <item m="1" x="1500"/>
        <item m="1" x="2172"/>
        <item m="1" x="2319"/>
        <item m="1" x="2657"/>
        <item m="1" x="2756"/>
        <item m="1" x="2889"/>
        <item m="1" x="3081"/>
        <item m="1" x="2690"/>
        <item m="1" x="2817"/>
        <item m="1" x="2986"/>
        <item m="1" x="3161"/>
        <item m="1" x="3265"/>
        <item m="1" x="3334"/>
        <item m="1" x="3475"/>
        <item m="1" x="3640"/>
        <item m="1" x="3779"/>
        <item m="1" x="844"/>
        <item m="1" x="1266"/>
        <item m="1" x="1381"/>
        <item m="1" x="1485"/>
        <item m="1" x="1669"/>
        <item m="1" x="1829"/>
        <item m="1" x="1306"/>
        <item m="1" x="1421"/>
        <item m="1" x="1573"/>
        <item m="1" x="1757"/>
        <item m="1" x="1902"/>
        <item m="1" x="2090"/>
        <item m="1" x="2249"/>
        <item m="1" x="2217"/>
        <item m="1" x="2681"/>
        <item m="1" x="2808"/>
        <item m="1" x="2977"/>
        <item m="1" x="3153"/>
        <item m="1" x="3467"/>
        <item m="1" x="3632"/>
        <item m="1" x="3771"/>
        <item m="1" x="836"/>
        <item m="1" x="980"/>
        <item m="1" x="1257"/>
        <item m="1" x="1365"/>
        <item m="1" x="1469"/>
        <item m="1" x="1653"/>
        <item m="1" x="1959"/>
        <item m="1" x="2164"/>
        <item m="1" x="2304"/>
        <item m="1" x="2450"/>
        <item m="1" x="2555"/>
        <item m="1" x="2594"/>
        <item m="1" x="2612"/>
        <item m="1" x="2649"/>
        <item m="1" x="2733"/>
        <item m="1" x="2866"/>
        <item m="1" x="3050"/>
        <item m="1" x="3202"/>
        <item m="1" x="3285"/>
        <item m="1" x="3415"/>
        <item m="1" x="3539"/>
        <item m="1" x="3684"/>
        <item m="1" x="748"/>
        <item m="1" x="2748"/>
        <item m="1" x="2881"/>
        <item m="1" x="3065"/>
        <item m="1" x="3217"/>
        <item m="1" x="3300"/>
        <item m="1" x="3350"/>
        <item m="1" x="3383"/>
        <item m="1" x="3440"/>
        <item m="1" x="3578"/>
        <item m="1" x="2667"/>
        <item m="1" x="2766"/>
        <item m="1" x="2899"/>
        <item m="1" x="3091"/>
        <item m="1" x="3233"/>
        <item m="1" x="3308"/>
        <item m="1" x="3358"/>
        <item m="1" x="3391"/>
        <item m="1" x="3554"/>
        <item m="1" x="3699"/>
        <item m="1" x="763"/>
        <item m="1" x="916"/>
        <item m="1" x="1030"/>
        <item m="1" x="1135"/>
        <item m="1" x="1297"/>
        <item m="1" x="1412"/>
        <item m="1" x="1564"/>
        <item m="1" x="1740"/>
        <item m="1" x="1885"/>
        <item m="1" x="2007"/>
        <item m="1" x="2081"/>
        <item m="1" x="2129"/>
        <item m="1" x="2240"/>
        <item m="1" x="1218"/>
        <item m="1" x="1366"/>
        <item m="1" x="1470"/>
        <item m="1" x="1654"/>
        <item m="1" x="1820"/>
        <item m="1" x="1960"/>
        <item m="1" x="2064"/>
        <item m="1" x="2113"/>
        <item m="1" x="2189"/>
        <item m="1" x="2335"/>
        <item m="1" x="1283"/>
        <item m="1" x="2305"/>
        <item m="1" x="2451"/>
        <item m="1" x="2556"/>
        <item m="1" x="2734"/>
        <item m="1" x="2867"/>
        <item m="1" x="3051"/>
        <item m="1" x="3203"/>
        <item m="1" x="3286"/>
        <item m="1" x="3342"/>
        <item m="1" x="3375"/>
        <item m="1" x="3432"/>
        <item m="1" x="3570"/>
        <item m="1" x="3540"/>
        <item m="1" x="3685"/>
        <item m="1" x="749"/>
        <item m="1" x="908"/>
        <item m="1" x="1022"/>
        <item m="1" x="1127"/>
        <item m="1" x="1192"/>
        <item m="1" x="1249"/>
        <item m="1" x="2799"/>
        <item m="1" x="2969"/>
        <item m="1" x="3137"/>
        <item m="1" x="3249"/>
        <item m="1" x="3326"/>
        <item m="1" x="3366"/>
        <item m="1" x="3407"/>
        <item m="1" x="3491"/>
        <item m="1" x="3656"/>
        <item m="1" x="2691"/>
        <item m="1" x="2818"/>
        <item m="1" x="2987"/>
        <item m="1" x="3624"/>
        <item m="1" x="3763"/>
        <item m="1" x="828"/>
        <item m="1" x="964"/>
        <item m="1" x="1076"/>
        <item m="1" x="1160"/>
        <item m="1" x="1208"/>
        <item m="1" x="1356"/>
        <item m="1" x="1460"/>
        <item m="1" x="1644"/>
        <item m="1" x="1804"/>
        <item m="1" x="1942"/>
        <item m="1" x="2048"/>
        <item m="1" x="2105"/>
        <item m="1" x="2181"/>
        <item m="1" x="2327"/>
        <item m="1" x="1267"/>
        <item m="1" x="1382"/>
        <item m="1" x="1486"/>
        <item m="1" x="1670"/>
        <item m="1" x="1830"/>
        <item m="1" x="1404"/>
        <item m="1" x="1556"/>
        <item m="1" x="1732"/>
        <item m="1" x="1877"/>
        <item m="1" x="1999"/>
        <item m="1" x="2073"/>
        <item m="1" x="2121"/>
        <item m="1" x="2232"/>
        <item m="1" x="2413"/>
        <item m="1" x="1307"/>
        <item m="1" x="1422"/>
        <item m="1" x="1574"/>
        <item m="1" x="1758"/>
        <item m="1" x="1903"/>
        <item m="1" x="2023"/>
        <item m="1" x="2091"/>
        <item m="1" x="2137"/>
        <item m="1" x="2250"/>
        <item m="1" x="2421"/>
        <item m="1" x="1329"/>
        <item m="1" x="1436"/>
        <item m="1" x="2381"/>
        <item m="1" x="2513"/>
        <item m="1" x="2586"/>
        <item m="1" x="2602"/>
        <item m="1" x="2622"/>
        <item m="1" x="2632"/>
        <item m="1" x="2641"/>
        <item m="1" x="2705"/>
        <item m="1" x="2857"/>
        <item m="1" x="2218"/>
        <item m="1" x="2389"/>
        <item m="1" x="3373"/>
        <item m="1" x="2149"/>
        <item m="1" x="2366"/>
        <item m="1" x="2784"/>
        <item m="1" x="3609"/>
        <item m="1" x="1341"/>
        <item m="1" x="2268"/>
        <item m="1" x="2717"/>
        <item m="1" x="3504"/>
        <item m="1" x="3452"/>
        <item m="1" x="2201"/>
        <item m="1" x="3523"/>
        <item m="1" x="2287"/>
        <item m="1" x="3590"/>
        <item m="1" x="2347"/>
        <item m="1" x="3668"/>
        <item m="1" x="2434"/>
        <item m="1" x="826"/>
        <item m="1" x="1519"/>
        <item m="1" x="1599"/>
        <item m="1" x="1695"/>
        <item m="1" x="1773"/>
        <item m="1" x="1845"/>
        <item m="1" x="1894"/>
        <item m="1" x="1951"/>
        <item m="1" x="1992"/>
        <item m="1" x="2041"/>
        <item m="1" x="1533"/>
        <item m="1" x="1613"/>
        <item m="1" x="1709"/>
        <item m="1" x="1781"/>
        <item m="1" x="1853"/>
        <item m="1" x="1918"/>
        <item m="1" x="1975"/>
        <item m="1" x="2016"/>
        <item m="1" x="2057"/>
        <item m="1" x="1623"/>
        <item m="1" x="1541"/>
        <item m="1" x="1624"/>
        <item m="1" x="1717"/>
        <item m="1" x="1789"/>
        <item m="1" x="1861"/>
        <item m="1" x="1926"/>
        <item m="1" x="1983"/>
        <item m="1" x="1549"/>
        <item m="1" x="1637"/>
        <item m="1" x="1725"/>
        <item m="1" x="1797"/>
        <item m="1" x="1233"/>
        <item m="1" x="2032"/>
        <item m="1" x="2476"/>
        <item m="1" x="2523"/>
        <item m="1" x="2490"/>
        <item m="1" x="2531"/>
        <item m="1" x="2571"/>
        <item m="1" x="2498"/>
        <item m="1" x="2539"/>
        <item m="1" x="2579"/>
        <item m="1" x="2506"/>
        <item m="1" x="2547"/>
        <item m="1" x="2924"/>
        <item m="1" x="3012"/>
        <item m="1" x="3108"/>
        <item m="1" x="3172"/>
        <item m="1" x="2940"/>
        <item m="1" x="2954"/>
        <item m="1" x="3034"/>
        <item m="1" x="3130"/>
        <item m="1" x="2962"/>
        <item m="1" x="3042"/>
        <item m="1" x="3716"/>
        <item m="1" x="3796"/>
        <item m="1" x="772"/>
        <item m="1" x="853"/>
        <item m="1" x="925"/>
        <item m="1" x="973"/>
        <item m="1" x="1015"/>
        <item m="1" x="1069"/>
        <item m="1" x="1111"/>
        <item m="1" x="3806"/>
        <item m="1" x="782"/>
        <item m="1" x="869"/>
        <item m="1" x="933"/>
        <item m="1" x="989"/>
        <item m="1" x="1039"/>
        <item m="1" x="1085"/>
        <item m="1" x="1119"/>
        <item m="1" x="1152"/>
        <item m="1" x="1177"/>
        <item m="1" x="877"/>
        <item m="1" x="941"/>
        <item m="1" x="997"/>
        <item m="1" x="1049"/>
        <item m="1" x="1094"/>
        <item m="1" x="1144"/>
        <item m="1" x="1169"/>
        <item m="1" x="1185"/>
        <item m="1" x="1201"/>
        <item m="1" x="1242"/>
        <item m="1" x="1005"/>
        <item m="1" x="1057"/>
        <item m="1" x="1102"/>
        <item m="1" x="3724"/>
        <item m="1" x="3807"/>
        <item m="1" x="783"/>
        <item m="1" x="3732"/>
        <item m="1" x="3820"/>
        <item m="1" x="796"/>
        <item m="1" x="3740"/>
        <item m="1" x="3828"/>
        <item m="1" x="804"/>
        <item m="1" x="885"/>
        <item m="1" x="3748"/>
        <item m="1" x="3836"/>
        <item m="1" x="812"/>
        <item m="1" x="893"/>
        <item m="1" x="949"/>
        <item m="1" x="3756"/>
        <item m="1" x="3844"/>
        <item m="1" x="820"/>
        <item m="1" x="901"/>
        <item m="1" x="957"/>
        <item m="1" x="3400"/>
        <item m="1" x="3484"/>
        <item m="1" x="3649"/>
        <item m="1" x="3788"/>
        <item m="1" x="861"/>
        <item m="1" x="1445"/>
        <item m="1" x="1509"/>
        <item m="1" x="1589"/>
        <item m="1" x="1685"/>
        <item m="1" x="1749"/>
        <item m="1" x="1813"/>
        <item m="1" x="1870"/>
        <item m="1" x="1935"/>
        <item m="1" x="1453"/>
        <item m="1" x="1520"/>
        <item m="1" x="1600"/>
        <item m="1" x="1696"/>
        <item m="1" x="2398"/>
        <item m="1" x="2466"/>
        <item m="1" x="2406"/>
        <item m="1" x="2477"/>
        <item m="1" x="2833"/>
        <item m="1" x="2914"/>
        <item m="1" x="3002"/>
        <item m="1" x="3074"/>
        <item m="1" x="3146"/>
        <item m="1" x="3194"/>
        <item m="1" x="3242"/>
        <item m="1" x="3277"/>
        <item m="1" x="3319"/>
        <item m="1" x="2841"/>
        <item m="1" x="2925"/>
        <item m="1" x="3013"/>
        <item m="1" x="3109"/>
        <item m="1" x="3173"/>
        <item m="1" x="3226"/>
        <item m="1" x="3258"/>
        <item m="1" x="2849"/>
        <item m="1" x="2941"/>
        <item m="1" x="3026"/>
        <item m="1" x="3122"/>
        <item m="1" x="3186"/>
        <item m="1" x="2668"/>
        <item m="1" x="2767"/>
        <item m="1" x="2900"/>
        <item m="1" x="3092"/>
        <item m="1" x="3424"/>
        <item m="1" x="3563"/>
        <item m="1" x="3708"/>
        <item m="1" x="1219"/>
        <item m="1" x="1322"/>
        <item m="1" x="1284"/>
        <item m="1" x="1397"/>
        <item m="1" x="1501"/>
        <item m="1" x="2173"/>
        <item m="1" x="2320"/>
        <item m="1" x="2658"/>
        <item m="1" x="2757"/>
        <item m="1" x="2890"/>
        <item m="1" x="3082"/>
        <item m="1" x="2692"/>
        <item m="1" x="2819"/>
        <item m="1" x="2988"/>
        <item m="1" x="3162"/>
        <item m="1" x="3266"/>
        <item m="1" x="3335"/>
        <item m="1" x="3476"/>
        <item m="1" x="3641"/>
        <item m="1" x="3780"/>
        <item m="1" x="845"/>
        <item m="1" x="1268"/>
        <item m="1" x="1383"/>
        <item m="1" x="1487"/>
        <item m="1" x="1671"/>
        <item m="1" x="1831"/>
        <item m="1" x="1308"/>
        <item m="1" x="1423"/>
        <item m="1" x="1575"/>
        <item m="1" x="1759"/>
        <item m="1" x="1904"/>
        <item m="1" x="2092"/>
        <item m="1" x="2251"/>
        <item m="1" x="2219"/>
        <item m="1" x="2682"/>
        <item m="1" x="2809"/>
        <item m="1" x="2978"/>
        <item m="1" x="3154"/>
        <item m="1" x="3468"/>
        <item m="1" x="3633"/>
        <item m="1" x="3772"/>
        <item m="1" x="837"/>
        <item m="1" x="981"/>
        <item m="1" x="1258"/>
        <item m="1" x="1367"/>
        <item m="1" x="1471"/>
        <item m="1" x="1655"/>
        <item m="1" x="1961"/>
        <item m="1" x="2165"/>
        <item m="1" x="2306"/>
        <item m="1" x="2452"/>
        <item m="1" x="2557"/>
        <item m="1" x="2595"/>
        <item m="1" x="2613"/>
        <item m="1" x="2650"/>
        <item m="1" x="2735"/>
        <item m="1" x="2868"/>
        <item m="1" x="3052"/>
        <item m="1" x="3204"/>
        <item m="1" x="3287"/>
        <item m="1" x="3416"/>
        <item m="1" x="3541"/>
        <item m="1" x="3686"/>
        <item m="1" x="750"/>
        <item m="1" x="2749"/>
        <item m="1" x="2882"/>
        <item m="1" x="3066"/>
        <item m="1" x="3218"/>
        <item m="1" x="3301"/>
        <item m="1" x="3351"/>
        <item m="1" x="3384"/>
        <item m="1" x="3441"/>
        <item m="1" x="3579"/>
        <item m="1" x="2669"/>
        <item m="1" x="2768"/>
        <item m="1" x="2901"/>
        <item m="1" x="3093"/>
        <item m="1" x="3234"/>
        <item m="1" x="3309"/>
        <item m="1" x="3359"/>
        <item m="1" x="3392"/>
        <item m="1" x="3555"/>
        <item m="1" x="3700"/>
        <item m="1" x="764"/>
        <item m="1" x="917"/>
        <item m="1" x="1031"/>
        <item m="1" x="1136"/>
        <item m="1" x="1298"/>
        <item m="1" x="1413"/>
        <item m="1" x="1565"/>
        <item m="1" x="1741"/>
        <item m="1" x="1886"/>
        <item m="1" x="2008"/>
        <item m="1" x="2082"/>
        <item m="1" x="2130"/>
        <item m="1" x="2241"/>
        <item m="1" x="1220"/>
        <item m="1" x="1368"/>
        <item m="1" x="1472"/>
        <item m="1" x="1656"/>
        <item m="1" x="1821"/>
        <item m="1" x="1962"/>
        <item m="1" x="2065"/>
        <item m="1" x="2114"/>
        <item m="1" x="2190"/>
        <item m="1" x="2336"/>
        <item m="1" x="1285"/>
        <item m="1" x="2307"/>
        <item m="1" x="2453"/>
        <item m="1" x="2558"/>
        <item m="1" x="2736"/>
        <item m="1" x="2869"/>
        <item m="1" x="3053"/>
        <item m="1" x="3205"/>
        <item m="1" x="3288"/>
        <item m="1" x="3343"/>
        <item m="1" x="3376"/>
        <item m="1" x="3433"/>
        <item m="1" x="3571"/>
        <item m="1" x="3542"/>
        <item m="1" x="3687"/>
        <item m="1" x="751"/>
        <item m="1" x="909"/>
        <item m="1" x="1023"/>
        <item m="1" x="1128"/>
        <item m="1" x="1193"/>
        <item m="1" x="1250"/>
        <item m="1" x="2800"/>
        <item m="1" x="2970"/>
        <item m="1" x="3138"/>
        <item m="1" x="3250"/>
        <item m="1" x="3327"/>
        <item m="1" x="3367"/>
        <item m="1" x="3408"/>
        <item m="1" x="3492"/>
        <item m="1" x="3657"/>
        <item m="1" x="2693"/>
        <item m="1" x="2820"/>
        <item m="1" x="2989"/>
        <item m="1" x="3625"/>
        <item m="1" x="3764"/>
        <item m="1" x="829"/>
        <item m="1" x="965"/>
        <item m="1" x="1077"/>
        <item m="1" x="1161"/>
        <item m="1" x="1209"/>
        <item m="1" x="1357"/>
        <item m="1" x="1461"/>
        <item m="1" x="1645"/>
        <item m="1" x="1805"/>
        <item m="1" x="1943"/>
        <item m="1" x="2049"/>
        <item m="1" x="2106"/>
        <item m="1" x="2182"/>
        <item m="1" x="2328"/>
        <item m="1" x="1269"/>
        <item m="1" x="1384"/>
        <item m="1" x="1488"/>
        <item m="1" x="1672"/>
        <item m="1" x="1832"/>
        <item m="1" x="1405"/>
        <item m="1" x="1557"/>
        <item m="1" x="1733"/>
        <item m="1" x="1878"/>
        <item m="1" x="2000"/>
        <item m="1" x="2074"/>
        <item m="1" x="2122"/>
        <item m="1" x="2233"/>
        <item m="1" x="2414"/>
        <item m="1" x="1309"/>
        <item m="1" x="1424"/>
        <item m="1" x="1576"/>
        <item m="1" x="1760"/>
        <item m="1" x="1905"/>
        <item m="1" x="2024"/>
        <item m="1" x="2093"/>
        <item m="1" x="2138"/>
        <item m="1" x="2252"/>
        <item m="1" x="2422"/>
        <item m="1" x="1330"/>
        <item m="1" x="1437"/>
        <item m="1" x="2382"/>
        <item m="1" x="2514"/>
        <item m="1" x="2587"/>
        <item m="1" x="2603"/>
        <item m="1" x="2623"/>
        <item m="1" x="2633"/>
        <item m="1" x="2642"/>
        <item m="1" x="2706"/>
        <item m="1" x="2858"/>
        <item m="1" x="2220"/>
        <item m="1" x="2390"/>
        <item m="1" x="2071"/>
        <item m="1" x="2150"/>
        <item m="1" x="2367"/>
        <item m="1" x="2785"/>
        <item m="1" x="3610"/>
        <item m="1" x="1342"/>
        <item m="1" x="2269"/>
        <item m="1" x="2718"/>
        <item m="1" x="3505"/>
        <item m="1" x="3453"/>
        <item m="1" x="2202"/>
        <item m="1" x="3524"/>
        <item m="1" x="2288"/>
        <item m="1" x="3591"/>
        <item m="1" x="2348"/>
        <item m="1" x="3669"/>
        <item m="1" x="2435"/>
        <item m="1" x="1521"/>
        <item m="1" x="1601"/>
        <item m="1" x="1697"/>
        <item m="1" x="1774"/>
        <item m="1" x="1846"/>
        <item m="1" x="1895"/>
        <item m="1" x="1952"/>
        <item m="1" x="1993"/>
        <item m="1" x="2042"/>
        <item m="1" x="1534"/>
        <item m="1" x="1614"/>
        <item m="1" x="1710"/>
        <item m="1" x="1782"/>
        <item m="1" x="1854"/>
        <item m="1" x="1919"/>
        <item m="1" x="1976"/>
        <item m="1" x="2017"/>
        <item m="1" x="2058"/>
        <item m="1" x="1625"/>
        <item m="1" x="1542"/>
        <item m="1" x="1626"/>
        <item m="1" x="1718"/>
        <item m="1" x="1790"/>
        <item m="1" x="1862"/>
        <item m="1" x="1927"/>
        <item m="1" x="1984"/>
        <item m="1" x="1550"/>
        <item m="1" x="1638"/>
        <item m="1" x="1726"/>
        <item m="1" x="1798"/>
        <item m="1" x="1234"/>
        <item m="1" x="2033"/>
        <item m="1" x="2478"/>
        <item m="1" x="2524"/>
        <item m="1" x="2491"/>
        <item m="1" x="2532"/>
        <item m="1" x="2572"/>
        <item m="1" x="2499"/>
        <item m="1" x="2540"/>
        <item m="1" x="2580"/>
        <item m="1" x="2507"/>
        <item m="1" x="2548"/>
        <item m="1" x="2926"/>
        <item m="1" x="3014"/>
        <item m="1" x="3110"/>
        <item m="1" x="3174"/>
        <item m="1" x="2942"/>
        <item m="1" x="2955"/>
        <item m="1" x="3035"/>
        <item m="1" x="3131"/>
        <item m="1" x="2963"/>
        <item m="1" x="3043"/>
        <item m="1" x="3717"/>
        <item m="1" x="3797"/>
        <item m="1" x="773"/>
        <item m="1" x="854"/>
        <item m="1" x="926"/>
        <item m="1" x="974"/>
        <item m="1" x="1016"/>
        <item m="1" x="1070"/>
        <item m="1" x="1112"/>
        <item m="1" x="3808"/>
        <item m="1" x="784"/>
        <item m="1" x="870"/>
        <item m="1" x="934"/>
        <item m="1" x="990"/>
        <item m="1" x="1040"/>
        <item m="1" x="1086"/>
        <item m="1" x="1120"/>
        <item m="1" x="1153"/>
        <item m="1" x="1178"/>
        <item m="1" x="878"/>
        <item m="1" x="942"/>
        <item m="1" x="998"/>
        <item m="1" x="1050"/>
        <item m="1" x="1095"/>
        <item m="1" x="1145"/>
        <item m="1" x="1170"/>
        <item m="1" x="1186"/>
        <item m="1" x="1202"/>
        <item m="1" x="1243"/>
        <item m="1" x="1006"/>
        <item m="1" x="1058"/>
        <item m="1" x="1103"/>
        <item m="1" x="3725"/>
        <item m="1" x="3809"/>
        <item m="1" x="785"/>
        <item m="1" x="3733"/>
        <item m="1" x="3821"/>
        <item m="1" x="797"/>
        <item m="1" x="3741"/>
        <item m="1" x="3829"/>
        <item m="1" x="805"/>
        <item m="1" x="886"/>
        <item m="1" x="3749"/>
        <item m="1" x="3837"/>
        <item m="1" x="813"/>
        <item m="1" x="894"/>
        <item m="1" x="950"/>
        <item m="1" x="3757"/>
        <item m="1" x="3845"/>
        <item m="1" x="821"/>
        <item m="1" x="902"/>
        <item m="1" x="958"/>
        <item m="1" x="3401"/>
        <item m="1" x="3485"/>
        <item m="1" x="3650"/>
        <item m="1" x="3789"/>
        <item m="1" x="862"/>
        <item m="1" x="1446"/>
        <item m="1" x="1510"/>
        <item m="1" x="1590"/>
        <item m="1" x="1686"/>
        <item m="1" x="1750"/>
        <item m="1" x="1814"/>
        <item m="1" x="1871"/>
        <item m="1" x="1936"/>
        <item m="1" x="1454"/>
        <item m="1" x="1522"/>
        <item m="1" x="1602"/>
        <item m="1" x="1698"/>
        <item m="1" x="2399"/>
        <item m="1" x="2467"/>
        <item m="1" x="2407"/>
        <item m="1" x="2479"/>
        <item m="1" x="2834"/>
        <item m="1" x="2915"/>
        <item m="1" x="3003"/>
        <item m="1" x="3075"/>
        <item m="1" x="3147"/>
        <item m="1" x="3195"/>
        <item m="1" x="3243"/>
        <item m="1" x="3278"/>
        <item m="1" x="3320"/>
        <item m="1" x="2842"/>
        <item m="1" x="2927"/>
        <item m="1" x="3015"/>
        <item m="1" x="3111"/>
        <item m="1" x="3175"/>
        <item m="1" x="3227"/>
        <item m="1" x="3259"/>
        <item m="1" x="2850"/>
        <item m="1" x="2943"/>
        <item m="1" x="3027"/>
        <item m="1" x="3123"/>
        <item m="1" x="3187"/>
        <item m="1" x="2670"/>
        <item m="1" x="2769"/>
        <item m="1" x="2902"/>
        <item m="1" x="3094"/>
        <item m="1" x="3425"/>
        <item m="1" x="3564"/>
        <item m="1" x="3709"/>
        <item m="1" x="1221"/>
        <item m="1" x="1323"/>
        <item m="1" x="1286"/>
        <item m="1" x="1398"/>
        <item m="1" x="1502"/>
        <item m="1" x="2174"/>
        <item m="1" x="2321"/>
        <item m="1" x="2659"/>
        <item m="1" x="2758"/>
        <item m="1" x="2891"/>
        <item m="1" x="3083"/>
        <item m="1" x="2694"/>
        <item m="1" x="2821"/>
        <item m="1" x="2990"/>
        <item m="1" x="3163"/>
        <item m="1" x="3267"/>
        <item m="1" x="3336"/>
        <item m="1" x="3477"/>
        <item m="1" x="3642"/>
        <item m="1" x="3781"/>
        <item m="1" x="846"/>
        <item m="1" x="1270"/>
        <item m="1" x="1385"/>
        <item m="1" x="1489"/>
        <item m="1" x="1673"/>
        <item m="1" x="1833"/>
        <item m="1" x="1310"/>
        <item m="1" x="1425"/>
        <item m="1" x="1577"/>
        <item m="1" x="1761"/>
        <item m="1" x="1906"/>
        <item m="1" x="2094"/>
        <item m="1" x="2253"/>
        <item m="1" x="2221"/>
        <item m="1" x="2683"/>
        <item m="1" x="2810"/>
        <item m="1" x="2979"/>
        <item m="1" x="3155"/>
        <item m="1" x="3469"/>
        <item m="1" x="3634"/>
        <item m="1" x="3773"/>
        <item m="1" x="838"/>
        <item m="1" x="982"/>
        <item m="1" x="1259"/>
        <item m="1" x="1369"/>
        <item m="1" x="1473"/>
        <item m="1" x="1657"/>
        <item m="1" x="1963"/>
        <item m="1" x="2166"/>
        <item m="1" x="2308"/>
        <item m="1" x="2454"/>
        <item m="1" x="2559"/>
        <item m="1" x="2596"/>
        <item m="1" x="2614"/>
        <item m="1" x="2651"/>
        <item m="1" x="2737"/>
        <item m="1" x="2870"/>
        <item m="1" x="3054"/>
        <item m="1" x="3206"/>
        <item m="1" x="3289"/>
        <item m="1" x="3417"/>
        <item m="1" x="3543"/>
        <item m="1" x="3688"/>
        <item m="1" x="752"/>
        <item m="1" x="2750"/>
        <item m="1" x="2883"/>
        <item m="1" x="3067"/>
        <item m="1" x="3219"/>
        <item m="1" x="3302"/>
        <item m="1" x="3352"/>
        <item m="1" x="3385"/>
        <item m="1" x="3442"/>
        <item m="1" x="3580"/>
        <item m="1" x="2671"/>
        <item m="1" x="2770"/>
        <item m="1" x="2903"/>
        <item m="1" x="3095"/>
        <item m="1" x="3235"/>
        <item m="1" x="3310"/>
        <item m="1" x="3360"/>
        <item m="1" x="3393"/>
        <item m="1" x="3556"/>
        <item m="1" x="3701"/>
        <item m="1" x="765"/>
        <item m="1" x="918"/>
        <item m="1" x="1032"/>
        <item m="1" x="1137"/>
        <item m="1" x="1299"/>
        <item m="1" x="1414"/>
        <item m="1" x="1566"/>
        <item m="1" x="1742"/>
        <item m="1" x="1887"/>
        <item m="1" x="2009"/>
        <item m="1" x="2083"/>
        <item m="1" x="2131"/>
        <item m="1" x="2242"/>
        <item m="1" x="1222"/>
        <item m="1" x="1370"/>
        <item m="1" x="1474"/>
        <item m="1" x="1658"/>
        <item m="1" x="1822"/>
        <item m="1" x="1964"/>
        <item m="1" x="2066"/>
        <item m="1" x="2115"/>
        <item m="1" x="2191"/>
        <item m="1" x="2337"/>
        <item m="1" x="1287"/>
        <item m="1" x="2309"/>
        <item m="1" x="2455"/>
        <item m="1" x="2560"/>
        <item m="1" x="2738"/>
        <item m="1" x="2871"/>
        <item m="1" x="3055"/>
        <item m="1" x="3207"/>
        <item m="1" x="3290"/>
        <item m="1" x="3344"/>
        <item m="1" x="3377"/>
        <item m="1" x="3434"/>
        <item m="1" x="3572"/>
        <item m="1" x="3544"/>
        <item m="1" x="3689"/>
        <item m="1" x="753"/>
        <item m="1" x="910"/>
        <item m="1" x="1024"/>
        <item m="1" x="1129"/>
        <item m="1" x="1194"/>
        <item m="1" x="1251"/>
        <item m="1" x="2801"/>
        <item m="1" x="2971"/>
        <item m="1" x="3139"/>
        <item m="1" x="3251"/>
        <item m="1" x="3328"/>
        <item m="1" x="3368"/>
        <item m="1" x="3409"/>
        <item m="1" x="3493"/>
        <item m="1" x="3658"/>
        <item m="1" x="2695"/>
        <item m="1" x="2822"/>
        <item m="1" x="2991"/>
        <item m="1" x="3626"/>
        <item m="1" x="3765"/>
        <item m="1" x="830"/>
        <item m="1" x="966"/>
        <item m="1" x="1078"/>
        <item m="1" x="1162"/>
        <item m="1" x="1210"/>
        <item m="1" x="1358"/>
        <item m="1" x="1462"/>
        <item m="1" x="1646"/>
        <item m="1" x="1806"/>
        <item m="1" x="1944"/>
        <item m="1" x="2050"/>
        <item m="1" x="2107"/>
        <item m="1" x="2183"/>
        <item m="1" x="2329"/>
        <item m="1" x="1271"/>
        <item m="1" x="1386"/>
        <item m="1" x="1490"/>
        <item m="1" x="1674"/>
        <item m="1" x="1834"/>
        <item m="1" x="1406"/>
        <item m="1" x="1558"/>
        <item m="1" x="1734"/>
        <item m="1" x="1879"/>
        <item m="1" x="2001"/>
        <item m="1" x="2075"/>
        <item m="1" x="2123"/>
        <item m="1" x="2234"/>
        <item m="1" x="2415"/>
        <item m="1" x="1311"/>
        <item m="1" x="1426"/>
        <item m="1" x="1578"/>
        <item m="1" x="1762"/>
        <item m="1" x="1907"/>
        <item m="1" x="2025"/>
        <item m="1" x="2095"/>
        <item m="1" x="2139"/>
        <item m="1" x="2254"/>
        <item m="1" x="2423"/>
        <item m="1" x="1331"/>
        <item m="1" x="1438"/>
        <item m="1" x="2383"/>
        <item m="1" x="2515"/>
        <item m="1" x="2588"/>
        <item m="1" x="2604"/>
        <item m="1" x="2624"/>
        <item m="1" x="2634"/>
        <item m="1" x="2643"/>
        <item m="1" x="2707"/>
        <item m="1" x="2859"/>
        <item m="1" x="2222"/>
        <item m="1" x="2391"/>
        <item m="1" x="2639"/>
        <item m="1" x="2151"/>
        <item m="1" x="2368"/>
        <item m="1" x="2786"/>
        <item m="1" x="3611"/>
        <item m="1" x="1343"/>
        <item m="1" x="2270"/>
        <item m="1" x="2719"/>
        <item m="1" x="3506"/>
        <item m="1" x="3454"/>
        <item m="1" x="2203"/>
        <item m="1" x="3525"/>
        <item m="1" x="2289"/>
        <item m="1" x="3592"/>
        <item m="1" x="2349"/>
        <item m="1" x="3670"/>
        <item m="1" x="2436"/>
        <item m="1" x="1239"/>
        <item m="1" x="2152"/>
        <item m="1" x="2369"/>
        <item m="1" x="2787"/>
        <item m="1" x="3612"/>
        <item m="1" x="1344"/>
        <item m="1" x="2271"/>
        <item m="1" x="2720"/>
        <item m="1" x="3507"/>
        <item m="1" x="3455"/>
        <item m="1" x="2204"/>
        <item m="1" x="3526"/>
        <item m="1" x="2290"/>
        <item m="1" x="3593"/>
        <item m="1" x="2350"/>
        <item m="1" x="3671"/>
        <item m="1" x="2437"/>
        <item m="1" x="1011"/>
        <item m="1" x="2153"/>
        <item m="1" x="2370"/>
        <item m="1" x="2788"/>
        <item m="1" x="3613"/>
        <item m="1" x="1345"/>
        <item m="1" x="2272"/>
        <item m="1" x="2721"/>
        <item m="1" x="3508"/>
        <item m="1" x="3456"/>
        <item m="1" x="2205"/>
        <item m="1" x="3527"/>
        <item m="1" x="2291"/>
        <item m="1" x="3594"/>
        <item m="1" x="2351"/>
        <item m="1" x="3672"/>
        <item m="1" x="2438"/>
        <item m="1" x="3498"/>
        <item m="1" x="2154"/>
        <item m="1" x="2371"/>
        <item m="1" x="2789"/>
        <item m="1" x="3614"/>
        <item m="1" x="1346"/>
        <item m="1" x="2273"/>
        <item m="1" x="2722"/>
        <item m="1" x="3509"/>
        <item m="1" x="3457"/>
        <item m="1" x="2206"/>
        <item m="1" x="3528"/>
        <item m="1" x="2292"/>
        <item m="1" x="3595"/>
        <item m="1" x="2352"/>
        <item m="1" x="3673"/>
        <item m="1" x="2439"/>
        <item m="1" x="2179"/>
        <item m="1" x="2806"/>
        <item m="1" x="2155"/>
        <item m="1" x="2372"/>
        <item m="1" x="2790"/>
        <item m="1" x="3615"/>
        <item m="1" x="1347"/>
        <item m="1" x="2274"/>
        <item m="1" x="2723"/>
        <item m="1" x="3510"/>
        <item m="1" x="3458"/>
        <item m="1" x="2207"/>
        <item m="1" x="3529"/>
        <item m="1" x="2293"/>
        <item m="1" x="3596"/>
        <item m="1" x="2353"/>
        <item m="1" x="3674"/>
        <item m="1" x="2440"/>
        <item m="1" x="2855"/>
        <item m="1" x="2156"/>
        <item m="1" x="2373"/>
        <item m="1" x="2791"/>
        <item m="1" x="3616"/>
        <item m="1" x="1348"/>
        <item m="1" x="2275"/>
        <item m="1" x="2724"/>
        <item m="1" x="3511"/>
        <item m="1" x="3459"/>
        <item m="1" x="2208"/>
        <item m="1" x="3530"/>
        <item m="1" x="2294"/>
        <item m="1" x="3597"/>
        <item m="1" x="2354"/>
        <item m="1" x="3675"/>
        <item m="1" x="2441"/>
        <item m="1" x="1063"/>
        <item m="1" x="1066"/>
        <item m="1" x="1108"/>
        <item m="1" x="2157"/>
        <item m="1" x="2374"/>
        <item m="1" x="2792"/>
        <item m="1" x="3617"/>
        <item m="1" x="1349"/>
        <item m="1" x="2276"/>
        <item m="1" x="2725"/>
        <item m="1" x="3512"/>
        <item m="1" x="3460"/>
        <item m="1" x="2209"/>
        <item m="1" x="3531"/>
        <item m="1" x="2295"/>
        <item m="1" x="3598"/>
        <item m="1" x="2355"/>
        <item m="1" x="3676"/>
        <item m="1" x="2442"/>
        <item m="1" x="2609"/>
        <item m="1" x="2158"/>
        <item m="1" x="2375"/>
        <item m="1" x="2793"/>
        <item m="1" x="3618"/>
        <item m="1" x="1350"/>
        <item m="1" x="2277"/>
        <item m="1" x="2726"/>
        <item m="1" x="3513"/>
        <item m="1" x="3461"/>
        <item m="1" x="2210"/>
        <item m="1" x="3532"/>
        <item m="1" x="2296"/>
        <item m="1" x="3599"/>
        <item m="1" x="2356"/>
        <item m="1" x="3677"/>
        <item m="1" x="2443"/>
        <item m="1" x="2428"/>
        <item m="1" x="1523"/>
        <item m="1" x="1603"/>
        <item m="1" x="1699"/>
        <item m="1" x="1775"/>
        <item m="1" x="1847"/>
        <item m="1" x="1896"/>
        <item m="1" x="1953"/>
        <item m="1" x="1994"/>
        <item m="1" x="2043"/>
        <item m="1" x="1535"/>
        <item m="1" x="1615"/>
        <item m="1" x="1711"/>
        <item m="1" x="1783"/>
        <item m="1" x="1855"/>
        <item m="1" x="1920"/>
        <item m="1" x="1977"/>
        <item m="1" x="2018"/>
        <item m="1" x="2059"/>
        <item m="1" x="1627"/>
        <item m="1" x="1543"/>
        <item m="1" x="1628"/>
        <item m="1" x="1719"/>
        <item m="1" x="1791"/>
        <item m="1" x="1863"/>
        <item m="1" x="1928"/>
        <item m="1" x="1985"/>
        <item m="1" x="1551"/>
        <item m="1" x="1639"/>
        <item m="1" x="1727"/>
        <item m="1" x="1799"/>
        <item m="1" x="1235"/>
        <item m="1" x="2034"/>
        <item m="1" x="2480"/>
        <item m="1" x="2525"/>
        <item m="1" x="2492"/>
        <item m="1" x="2533"/>
        <item m="1" x="2573"/>
        <item m="1" x="2500"/>
        <item m="1" x="2541"/>
        <item m="1" x="2581"/>
        <item m="1" x="2508"/>
        <item m="1" x="2549"/>
        <item m="1" x="2928"/>
        <item m="1" x="3016"/>
        <item m="1" x="3112"/>
        <item m="1" x="3176"/>
        <item m="1" x="2944"/>
        <item m="1" x="2956"/>
        <item m="1" x="3036"/>
        <item m="1" x="3132"/>
        <item m="1" x="2964"/>
        <item m="1" x="3044"/>
        <item m="1" x="3718"/>
        <item m="1" x="3798"/>
        <item m="1" x="774"/>
        <item m="1" x="855"/>
        <item m="1" x="927"/>
        <item m="1" x="975"/>
        <item m="1" x="1017"/>
        <item m="1" x="1071"/>
        <item m="1" x="1113"/>
        <item m="1" x="3810"/>
        <item m="1" x="786"/>
        <item m="1" x="871"/>
        <item m="1" x="935"/>
        <item m="1" x="991"/>
        <item m="1" x="1041"/>
        <item m="1" x="1087"/>
        <item m="1" x="1121"/>
        <item m="1" x="1154"/>
        <item m="1" x="1179"/>
        <item m="1" x="879"/>
        <item m="1" x="943"/>
        <item m="1" x="999"/>
        <item m="1" x="1051"/>
        <item m="1" x="1096"/>
        <item m="1" x="1146"/>
        <item m="1" x="1171"/>
        <item m="1" x="1187"/>
        <item m="1" x="1203"/>
        <item m="1" x="1244"/>
        <item m="1" x="1007"/>
        <item m="1" x="1059"/>
        <item m="1" x="1104"/>
        <item m="1" x="3726"/>
        <item m="1" x="3811"/>
        <item m="1" x="787"/>
        <item m="1" x="3734"/>
        <item m="1" x="3822"/>
        <item m="1" x="798"/>
        <item m="1" x="3742"/>
        <item m="1" x="3830"/>
        <item m="1" x="806"/>
        <item m="1" x="887"/>
        <item m="1" x="3750"/>
        <item m="1" x="3838"/>
        <item m="1" x="814"/>
        <item m="1" x="895"/>
        <item m="1" x="951"/>
        <item m="1" x="3758"/>
        <item m="1" x="3846"/>
        <item m="1" x="822"/>
        <item m="1" x="903"/>
        <item m="1" x="959"/>
        <item m="1" x="3402"/>
        <item m="1" x="3486"/>
        <item m="1" x="3651"/>
        <item m="1" x="3790"/>
        <item m="1" x="863"/>
        <item m="1" x="1447"/>
        <item m="1" x="1511"/>
        <item m="1" x="1591"/>
        <item m="1" x="1687"/>
        <item m="1" x="1751"/>
        <item m="1" x="1815"/>
        <item m="1" x="1872"/>
        <item m="1" x="1937"/>
        <item m="1" x="1455"/>
        <item m="1" x="1524"/>
        <item m="1" x="1604"/>
        <item m="1" x="1700"/>
        <item m="1" x="2400"/>
        <item m="1" x="2468"/>
        <item m="1" x="2408"/>
        <item m="1" x="2481"/>
        <item m="1" x="2835"/>
        <item m="1" x="2916"/>
        <item m="1" x="3004"/>
        <item m="1" x="3076"/>
        <item m="1" x="3148"/>
        <item m="1" x="3196"/>
        <item m="1" x="3244"/>
        <item m="1" x="3279"/>
        <item m="1" x="3321"/>
        <item m="1" x="2843"/>
        <item m="1" x="2929"/>
        <item m="1" x="3017"/>
        <item m="1" x="3113"/>
        <item m="1" x="3177"/>
        <item m="1" x="3228"/>
        <item m="1" x="3260"/>
        <item m="1" x="2851"/>
        <item m="1" x="2945"/>
        <item m="1" x="3028"/>
        <item m="1" x="3124"/>
        <item m="1" x="3188"/>
        <item m="1" x="2672"/>
        <item m="1" x="2771"/>
        <item m="1" x="2904"/>
        <item m="1" x="3096"/>
        <item m="1" x="3426"/>
        <item m="1" x="3565"/>
        <item m="1" x="3710"/>
        <item m="1" x="1223"/>
        <item m="1" x="1324"/>
        <item m="1" x="1288"/>
        <item m="1" x="1399"/>
        <item m="1" x="1503"/>
        <item m="1" x="2175"/>
        <item m="1" x="2322"/>
        <item m="1" x="2660"/>
        <item m="1" x="2759"/>
        <item m="1" x="2892"/>
        <item m="1" x="3084"/>
        <item m="1" x="2696"/>
        <item m="1" x="2823"/>
        <item m="1" x="2992"/>
        <item m="1" x="3164"/>
        <item m="1" x="3268"/>
        <item m="1" x="3337"/>
        <item m="1" x="3478"/>
        <item m="1" x="3643"/>
        <item m="1" x="3782"/>
        <item m="1" x="847"/>
        <item m="1" x="1272"/>
        <item m="1" x="1387"/>
        <item m="1" x="1491"/>
        <item m="1" x="1675"/>
        <item m="1" x="1835"/>
        <item m="1" x="1312"/>
        <item m="1" x="1427"/>
        <item m="1" x="1579"/>
        <item m="1" x="1763"/>
        <item m="1" x="1908"/>
        <item m="1" x="2096"/>
        <item m="1" x="2255"/>
        <item m="1" x="2223"/>
        <item m="1" x="2684"/>
        <item m="1" x="2811"/>
        <item m="1" x="2980"/>
        <item m="1" x="3156"/>
        <item m="1" x="3470"/>
        <item m="1" x="3635"/>
        <item m="1" x="3774"/>
        <item m="1" x="839"/>
        <item m="1" x="983"/>
        <item m="1" x="1260"/>
        <item m="1" x="1371"/>
        <item m="1" x="1475"/>
        <item m="1" x="1659"/>
        <item m="1" x="1965"/>
        <item m="1" x="2167"/>
        <item m="1" x="2310"/>
        <item m="1" x="2456"/>
        <item m="1" x="2561"/>
        <item m="1" x="2597"/>
        <item m="1" x="2615"/>
        <item m="1" x="2652"/>
        <item m="1" x="2739"/>
        <item m="1" x="2872"/>
        <item m="1" x="3056"/>
        <item m="1" x="3208"/>
        <item m="1" x="3291"/>
        <item m="1" x="3418"/>
        <item m="1" x="3545"/>
        <item m="1" x="3690"/>
        <item m="1" x="754"/>
        <item m="1" x="2751"/>
        <item m="1" x="2884"/>
        <item m="1" x="3068"/>
        <item m="1" x="3220"/>
        <item m="1" x="3303"/>
        <item m="1" x="3353"/>
        <item m="1" x="3386"/>
        <item m="1" x="3443"/>
        <item m="1" x="3581"/>
        <item m="1" x="2673"/>
        <item m="1" x="2772"/>
        <item m="1" x="2905"/>
        <item m="1" x="3097"/>
        <item m="1" x="3236"/>
        <item m="1" x="3311"/>
        <item m="1" x="3361"/>
        <item m="1" x="3394"/>
        <item m="1" x="3557"/>
        <item m="1" x="3702"/>
        <item m="1" x="766"/>
        <item m="1" x="919"/>
        <item m="1" x="1033"/>
        <item m="1" x="1138"/>
        <item m="1" x="1300"/>
        <item m="1" x="1415"/>
        <item m="1" x="1567"/>
        <item m="1" x="1743"/>
        <item m="1" x="1888"/>
        <item m="1" x="2010"/>
        <item m="1" x="2084"/>
        <item m="1" x="2132"/>
        <item m="1" x="2243"/>
        <item m="1" x="1224"/>
        <item m="1" x="1372"/>
        <item m="1" x="1476"/>
        <item m="1" x="1660"/>
        <item m="1" x="1823"/>
        <item m="1" x="1966"/>
        <item m="1" x="2067"/>
        <item m="1" x="2116"/>
        <item m="1" x="2192"/>
        <item m="1" x="2338"/>
        <item m="1" x="1289"/>
        <item m="1" x="2311"/>
        <item m="1" x="2457"/>
        <item m="1" x="2562"/>
        <item m="1" x="2740"/>
        <item m="1" x="2873"/>
        <item m="1" x="3057"/>
        <item m="1" x="3209"/>
        <item m="1" x="3292"/>
        <item m="1" x="3345"/>
        <item m="1" x="3378"/>
        <item m="1" x="3435"/>
        <item m="1" x="3573"/>
        <item m="1" x="3546"/>
        <item m="1" x="3691"/>
        <item m="1" x="755"/>
        <item m="1" x="911"/>
        <item m="1" x="1025"/>
        <item m="1" x="1130"/>
        <item m="1" x="1195"/>
        <item m="1" x="1252"/>
        <item m="1" x="2802"/>
        <item m="1" x="2972"/>
        <item m="1" x="3140"/>
        <item m="1" x="3252"/>
        <item m="1" x="3329"/>
        <item m="1" x="3369"/>
        <item m="1" x="3410"/>
        <item m="1" x="3494"/>
        <item m="1" x="3659"/>
        <item m="1" x="2697"/>
        <item m="1" x="2824"/>
        <item m="1" x="2993"/>
        <item m="1" x="3627"/>
        <item m="1" x="3766"/>
        <item m="1" x="831"/>
        <item m="1" x="967"/>
        <item m="1" x="1079"/>
        <item m="1" x="1163"/>
        <item m="1" x="1211"/>
        <item m="1" x="1359"/>
        <item m="1" x="1463"/>
        <item m="1" x="1647"/>
        <item m="1" x="1807"/>
        <item m="1" x="1945"/>
        <item m="1" x="2051"/>
        <item m="1" x="2108"/>
        <item m="1" x="2184"/>
        <item m="1" x="2330"/>
        <item m="1" x="1273"/>
        <item m="1" x="1388"/>
        <item m="1" x="1492"/>
        <item m="1" x="1676"/>
        <item m="1" x="1836"/>
        <item m="1" x="1407"/>
        <item m="1" x="1559"/>
        <item m="1" x="1735"/>
        <item m="1" x="1880"/>
        <item m="1" x="2002"/>
        <item m="1" x="2076"/>
        <item m="1" x="2124"/>
        <item m="1" x="2235"/>
        <item m="1" x="2416"/>
        <item m="1" x="1313"/>
        <item m="1" x="1428"/>
        <item m="1" x="1580"/>
        <item m="1" x="1764"/>
        <item m="1" x="1909"/>
        <item m="1" x="2026"/>
        <item m="1" x="2097"/>
        <item m="1" x="2140"/>
        <item m="1" x="2256"/>
        <item m="1" x="2424"/>
        <item m="1" x="1332"/>
        <item m="1" x="1439"/>
        <item m="1" x="2384"/>
        <item m="1" x="2516"/>
        <item m="1" x="2589"/>
        <item m="1" x="2605"/>
        <item m="1" x="2625"/>
        <item m="1" x="2635"/>
        <item m="1" x="2644"/>
        <item m="1" x="2708"/>
        <item m="1" x="2860"/>
        <item m="1" x="2224"/>
        <item m="1" x="2392"/>
        <item m="1" x="3430"/>
        <item m="1" x="2159"/>
        <item m="1" x="2376"/>
        <item m="1" x="2794"/>
        <item m="1" x="3619"/>
        <item m="1" x="1351"/>
        <item m="1" x="2278"/>
        <item m="1" x="2727"/>
        <item m="1" x="3514"/>
        <item m="1" x="3462"/>
        <item m="1" x="2211"/>
        <item m="1" x="3533"/>
        <item m="1" x="2297"/>
        <item m="1" x="3600"/>
        <item m="1" x="2357"/>
        <item m="1" x="3678"/>
        <item m="1" x="2444"/>
        <item m="1" x="1525"/>
        <item m="1" x="1605"/>
        <item m="1" x="1701"/>
        <item m="1" x="1776"/>
        <item m="1" x="1848"/>
        <item m="1" x="1897"/>
        <item m="1" x="1954"/>
        <item m="1" x="1995"/>
        <item m="1" x="2044"/>
        <item m="1" x="1536"/>
        <item m="1" x="1616"/>
        <item m="1" x="1712"/>
        <item m="1" x="1784"/>
        <item m="1" x="1856"/>
        <item m="1" x="1921"/>
        <item m="1" x="1978"/>
        <item m="1" x="2019"/>
        <item m="1" x="2060"/>
        <item m="1" x="1629"/>
        <item m="1" x="1544"/>
        <item m="1" x="1630"/>
        <item m="1" x="1720"/>
        <item m="1" x="1792"/>
        <item m="1" x="1864"/>
        <item m="1" x="1929"/>
        <item m="1" x="1986"/>
        <item m="1" x="1552"/>
        <item m="1" x="1640"/>
        <item m="1" x="1728"/>
        <item m="1" x="1800"/>
        <item m="1" x="1236"/>
        <item m="1" x="2035"/>
        <item m="1" x="2482"/>
        <item m="1" x="2526"/>
        <item m="1" x="2493"/>
        <item m="1" x="2534"/>
        <item m="1" x="2574"/>
        <item m="1" x="2501"/>
        <item m="1" x="2542"/>
        <item m="1" x="2582"/>
        <item m="1" x="2509"/>
        <item m="1" x="2550"/>
        <item m="1" x="2930"/>
        <item m="1" x="3018"/>
        <item m="1" x="3114"/>
        <item m="1" x="3178"/>
        <item m="1" x="2946"/>
        <item m="1" x="2957"/>
        <item m="1" x="3037"/>
        <item m="1" x="3133"/>
        <item m="1" x="2965"/>
        <item m="1" x="3045"/>
        <item m="1" x="3719"/>
        <item m="1" x="3799"/>
        <item m="1" x="775"/>
        <item m="1" x="856"/>
        <item m="1" x="928"/>
        <item m="1" x="976"/>
        <item m="1" x="1018"/>
        <item m="1" x="1072"/>
        <item m="1" x="1114"/>
        <item m="1" x="3812"/>
        <item m="1" x="788"/>
        <item m="1" x="872"/>
        <item m="1" x="936"/>
        <item m="1" x="992"/>
        <item m="1" x="1042"/>
        <item m="1" x="1088"/>
        <item m="1" x="1122"/>
        <item m="1" x="1155"/>
        <item m="1" x="1180"/>
        <item m="1" x="880"/>
        <item m="1" x="944"/>
        <item m="1" x="1000"/>
        <item m="1" x="1052"/>
        <item m="1" x="1097"/>
        <item m="1" x="1147"/>
        <item m="1" x="1172"/>
        <item m="1" x="1188"/>
        <item m="1" x="1204"/>
        <item m="1" x="1245"/>
        <item m="1" x="1008"/>
        <item m="1" x="1060"/>
        <item m="1" x="1105"/>
        <item m="1" x="3727"/>
        <item m="1" x="3813"/>
        <item m="1" x="789"/>
        <item m="1" x="3735"/>
        <item m="1" x="3823"/>
        <item m="1" x="799"/>
        <item m="1" x="3743"/>
        <item m="1" x="3831"/>
        <item m="1" x="807"/>
        <item m="1" x="888"/>
        <item m="1" x="3751"/>
        <item m="1" x="3839"/>
        <item m="1" x="815"/>
        <item m="1" x="896"/>
        <item m="1" x="952"/>
        <item m="1" x="3759"/>
        <item m="1" x="3847"/>
        <item m="1" x="823"/>
        <item m="1" x="904"/>
        <item m="1" x="960"/>
        <item m="1" x="3403"/>
        <item m="1" x="3487"/>
        <item m="1" x="3652"/>
        <item m="1" x="3791"/>
        <item m="1" x="864"/>
        <item m="1" x="1448"/>
        <item m="1" x="1512"/>
        <item m="1" x="1592"/>
        <item m="1" x="1688"/>
        <item m="1" x="1752"/>
        <item m="1" x="1816"/>
        <item m="1" x="1873"/>
        <item m="1" x="1938"/>
        <item m="1" x="1456"/>
        <item m="1" x="1526"/>
        <item m="1" x="1606"/>
        <item m="1" x="1702"/>
        <item m="1" x="2401"/>
        <item m="1" x="2469"/>
        <item m="1" x="2409"/>
        <item m="1" x="2483"/>
        <item m="1" x="2836"/>
        <item m="1" x="2917"/>
        <item m="1" x="3005"/>
        <item m="1" x="3077"/>
        <item m="1" x="3149"/>
        <item m="1" x="3197"/>
        <item m="1" x="3245"/>
        <item m="1" x="3280"/>
        <item m="1" x="3322"/>
        <item m="1" x="2844"/>
        <item m="1" x="2931"/>
        <item m="1" x="3019"/>
        <item m="1" x="3115"/>
        <item m="1" x="3179"/>
        <item m="1" x="3229"/>
        <item m="1" x="3261"/>
        <item m="1" x="2852"/>
        <item m="1" x="2947"/>
        <item m="1" x="3029"/>
        <item m="1" x="3125"/>
        <item m="1" x="3189"/>
        <item m="1" x="2674"/>
        <item m="1" x="2773"/>
        <item m="1" x="2906"/>
        <item m="1" x="3098"/>
        <item m="1" x="3427"/>
        <item m="1" x="3566"/>
        <item m="1" x="3711"/>
        <item m="1" x="1225"/>
        <item m="1" x="1325"/>
        <item m="1" x="1290"/>
        <item m="1" x="1400"/>
        <item m="1" x="1504"/>
        <item m="1" x="2176"/>
        <item m="1" x="2323"/>
        <item m="1" x="2661"/>
        <item m="1" x="2760"/>
        <item m="1" x="2893"/>
        <item m="1" x="3085"/>
        <item m="1" x="2698"/>
        <item m="1" x="2825"/>
        <item m="1" x="2994"/>
        <item m="1" x="3165"/>
        <item m="1" x="3269"/>
        <item m="1" x="3338"/>
        <item m="1" x="3479"/>
        <item m="1" x="3644"/>
        <item m="1" x="3783"/>
        <item m="1" x="848"/>
        <item m="1" x="1274"/>
        <item m="1" x="1389"/>
        <item m="1" x="1493"/>
        <item m="1" x="1677"/>
        <item m="1" x="1837"/>
        <item m="1" x="1314"/>
        <item m="1" x="1429"/>
        <item m="1" x="1581"/>
        <item m="1" x="1765"/>
        <item m="1" x="1910"/>
        <item m="1" x="2098"/>
        <item m="1" x="2257"/>
        <item m="1" x="2225"/>
        <item m="1" x="2685"/>
        <item m="1" x="2812"/>
        <item m="1" x="2981"/>
        <item m="1" x="3157"/>
        <item m="1" x="3471"/>
        <item m="1" x="3636"/>
        <item m="1" x="3775"/>
        <item m="1" x="840"/>
        <item m="1" x="984"/>
        <item m="1" x="1261"/>
        <item m="1" x="1373"/>
        <item m="1" x="1477"/>
        <item m="1" x="1661"/>
        <item m="1" x="1967"/>
        <item m="1" x="2168"/>
        <item m="1" x="2312"/>
        <item m="1" x="2458"/>
        <item m="1" x="2563"/>
        <item m="1" x="2598"/>
        <item m="1" x="2616"/>
        <item m="1" x="2653"/>
        <item m="1" x="2741"/>
        <item m="1" x="2874"/>
        <item m="1" x="3058"/>
        <item m="1" x="3210"/>
        <item m="1" x="3293"/>
        <item m="1" x="3419"/>
        <item m="1" x="3547"/>
        <item m="1" x="3692"/>
        <item m="1" x="756"/>
        <item m="1" x="2752"/>
        <item m="1" x="2885"/>
        <item m="1" x="3069"/>
        <item m="1" x="3221"/>
        <item m="1" x="3304"/>
        <item m="1" x="3354"/>
        <item m="1" x="3387"/>
        <item m="1" x="3444"/>
        <item m="1" x="3582"/>
        <item m="1" x="2675"/>
        <item m="1" x="2774"/>
        <item m="1" x="2907"/>
        <item m="1" x="3099"/>
        <item m="1" x="3237"/>
        <item m="1" x="3312"/>
        <item m="1" x="3362"/>
        <item m="1" x="3395"/>
        <item m="1" x="3558"/>
        <item m="1" x="3703"/>
        <item m="1" x="767"/>
        <item m="1" x="920"/>
        <item m="1" x="1034"/>
        <item m="1" x="1139"/>
        <item m="1" x="1301"/>
        <item m="1" x="1416"/>
        <item m="1" x="1568"/>
        <item m="1" x="1744"/>
        <item m="1" x="1889"/>
        <item m="1" x="2011"/>
        <item m="1" x="2085"/>
        <item m="1" x="2133"/>
        <item m="1" x="2244"/>
        <item m="1" x="1226"/>
        <item m="1" x="1374"/>
        <item m="1" x="1478"/>
        <item m="1" x="1662"/>
        <item m="1" x="1824"/>
        <item m="1" x="1968"/>
        <item m="1" x="2068"/>
        <item m="1" x="2117"/>
        <item m="1" x="2193"/>
        <item m="1" x="2339"/>
        <item m="1" x="1291"/>
        <item m="1" x="2313"/>
        <item m="1" x="2459"/>
        <item m="1" x="2564"/>
        <item m="1" x="2742"/>
        <item m="1" x="2875"/>
        <item m="1" x="3059"/>
        <item m="1" x="3211"/>
        <item m="1" x="3294"/>
        <item m="1" x="3346"/>
        <item m="1" x="3379"/>
        <item m="1" x="3436"/>
        <item m="1" x="3574"/>
        <item m="1" x="3548"/>
        <item m="1" x="3693"/>
        <item m="1" x="757"/>
        <item m="1" x="912"/>
        <item m="1" x="1026"/>
        <item m="1" x="1131"/>
        <item m="1" x="1196"/>
        <item m="1" x="1253"/>
        <item m="1" x="2803"/>
        <item m="1" x="2973"/>
        <item m="1" x="3141"/>
        <item m="1" x="3253"/>
        <item m="1" x="3330"/>
        <item m="1" x="3370"/>
        <item m="1" x="3411"/>
        <item m="1" x="3495"/>
        <item m="1" x="3660"/>
        <item m="1" x="2699"/>
        <item m="1" x="2826"/>
        <item m="1" x="2995"/>
        <item m="1" x="3628"/>
        <item m="1" x="3767"/>
        <item m="1" x="832"/>
        <item m="1" x="968"/>
        <item m="1" x="1080"/>
        <item m="1" x="1164"/>
        <item m="1" x="1212"/>
        <item m="1" x="1360"/>
        <item m="1" x="1464"/>
        <item m="1" x="1648"/>
        <item m="1" x="1808"/>
        <item m="1" x="1946"/>
        <item m="1" x="2052"/>
        <item m="1" x="2109"/>
        <item m="1" x="2185"/>
        <item m="1" x="2331"/>
        <item m="1" x="1275"/>
        <item m="1" x="1390"/>
        <item m="1" x="1494"/>
        <item m="1" x="1678"/>
        <item m="1" x="1838"/>
        <item m="1" x="1408"/>
        <item m="1" x="1560"/>
        <item m="1" x="1736"/>
        <item m="1" x="1881"/>
        <item m="1" x="2003"/>
        <item m="1" x="2077"/>
        <item m="1" x="2125"/>
        <item m="1" x="2236"/>
        <item m="1" x="2417"/>
        <item m="1" x="1315"/>
        <item m="1" x="1430"/>
        <item m="1" x="1582"/>
        <item m="1" x="1766"/>
        <item m="1" x="1911"/>
        <item m="1" x="2027"/>
        <item m="1" x="2099"/>
        <item m="1" x="2141"/>
        <item m="1" x="2258"/>
        <item m="1" x="2425"/>
        <item m="1" x="1333"/>
        <item m="1" x="1440"/>
        <item m="1" x="2385"/>
        <item m="1" x="2517"/>
        <item m="1" x="2590"/>
        <item m="1" x="2606"/>
        <item m="1" x="2626"/>
        <item m="1" x="2636"/>
        <item m="1" x="2645"/>
        <item m="1" x="2709"/>
        <item m="1" x="2861"/>
        <item m="1" x="2226"/>
        <item m="1" x="2393"/>
        <item m="1" x="2160"/>
        <item m="1" x="2377"/>
        <item m="1" x="2795"/>
        <item m="1" x="3620"/>
        <item m="1" x="1352"/>
        <item m="1" x="2279"/>
        <item m="1" x="2728"/>
        <item m="1" x="3515"/>
        <item m="1" x="3463"/>
        <item m="1" x="2212"/>
        <item m="1" x="3534"/>
        <item m="1" x="2298"/>
        <item m="1" x="3601"/>
        <item m="1" x="2358"/>
        <item m="1" x="3679"/>
        <item m="1" x="2445"/>
        <item m="1" x="2301"/>
        <item m="1" x="1527"/>
        <item m="1" x="1607"/>
        <item m="1" x="1703"/>
        <item m="1" x="1777"/>
        <item m="1" x="1849"/>
        <item m="1" x="1898"/>
        <item m="1" x="1955"/>
        <item m="1" x="1996"/>
        <item m="1" x="2045"/>
        <item m="1" x="1537"/>
        <item m="1" x="1617"/>
        <item m="1" x="1713"/>
        <item m="1" x="1785"/>
        <item m="1" x="1857"/>
        <item m="1" x="1922"/>
        <item m="1" x="1979"/>
        <item m="1" x="2020"/>
        <item m="1" x="2061"/>
        <item m="1" x="1631"/>
        <item m="1" x="1545"/>
        <item m="1" x="1632"/>
        <item m="1" x="1721"/>
        <item m="1" x="1793"/>
        <item m="1" x="1865"/>
        <item m="1" x="1930"/>
        <item m="1" x="1987"/>
        <item m="1" x="1553"/>
        <item m="1" x="1641"/>
        <item m="1" x="1729"/>
        <item m="1" x="1801"/>
        <item m="1" x="1237"/>
        <item m="1" x="2036"/>
        <item m="1" x="2484"/>
        <item m="1" x="2527"/>
        <item m="1" x="2494"/>
        <item m="1" x="2535"/>
        <item m="1" x="2575"/>
        <item m="1" x="2502"/>
        <item m="1" x="2543"/>
        <item m="1" x="2583"/>
        <item m="1" x="2510"/>
        <item m="1" x="2551"/>
        <item m="1" x="2932"/>
        <item m="1" x="3020"/>
        <item m="1" x="3116"/>
        <item m="1" x="3180"/>
        <item m="1" x="2948"/>
        <item m="1" x="2958"/>
        <item m="1" x="3038"/>
        <item m="1" x="3134"/>
        <item m="1" x="2966"/>
        <item m="1" x="3046"/>
        <item m="1" x="3720"/>
        <item m="1" x="3800"/>
        <item m="1" x="776"/>
        <item m="1" x="857"/>
        <item m="1" x="929"/>
        <item m="1" x="977"/>
        <item m="1" x="1019"/>
        <item m="1" x="1073"/>
        <item m="1" x="1115"/>
        <item m="1" x="3814"/>
        <item m="1" x="790"/>
        <item m="1" x="873"/>
        <item m="1" x="937"/>
        <item m="1" x="993"/>
        <item m="1" x="1043"/>
        <item m="1" x="1089"/>
        <item m="1" x="1123"/>
        <item m="1" x="1156"/>
        <item m="1" x="1181"/>
        <item m="1" x="881"/>
        <item m="1" x="945"/>
        <item m="1" x="1001"/>
        <item m="1" x="1053"/>
        <item m="1" x="1098"/>
        <item m="1" x="1148"/>
        <item m="1" x="1173"/>
        <item m="1" x="1189"/>
        <item m="1" x="1205"/>
        <item m="1" x="1246"/>
        <item m="1" x="1009"/>
        <item m="1" x="1061"/>
        <item m="1" x="1106"/>
        <item m="1" x="3728"/>
        <item m="1" x="3815"/>
        <item m="1" x="791"/>
        <item m="1" x="3736"/>
        <item m="1" x="3824"/>
        <item m="1" x="800"/>
        <item m="1" x="3744"/>
        <item m="1" x="3832"/>
        <item m="1" x="808"/>
        <item m="1" x="889"/>
        <item m="1" x="3752"/>
        <item m="1" x="3840"/>
        <item m="1" x="816"/>
        <item m="1" x="897"/>
        <item m="1" x="953"/>
        <item m="1" x="3760"/>
        <item m="1" x="3848"/>
        <item m="1" x="824"/>
        <item m="1" x="905"/>
        <item m="1" x="961"/>
        <item m="1" x="3404"/>
        <item m="1" x="3488"/>
        <item m="1" x="3653"/>
        <item m="1" x="3792"/>
        <item m="1" x="865"/>
        <item m="1" x="1449"/>
        <item m="1" x="1513"/>
        <item m="1" x="1593"/>
        <item m="1" x="1689"/>
        <item m="1" x="1753"/>
        <item m="1" x="1817"/>
        <item m="1" x="1874"/>
        <item m="1" x="1939"/>
        <item m="1" x="1457"/>
        <item m="1" x="1528"/>
        <item m="1" x="1608"/>
        <item m="1" x="1704"/>
        <item m="1" x="2402"/>
        <item m="1" x="2470"/>
        <item m="1" x="2410"/>
        <item m="1" x="2485"/>
        <item m="1" x="2837"/>
        <item m="1" x="2918"/>
        <item m="1" x="3006"/>
        <item m="1" x="3078"/>
        <item m="1" x="3150"/>
        <item m="1" x="3198"/>
        <item m="1" x="3246"/>
        <item m="1" x="3281"/>
        <item m="1" x="3323"/>
        <item m="1" x="2845"/>
        <item m="1" x="2933"/>
        <item m="1" x="3021"/>
        <item m="1" x="3117"/>
        <item m="1" x="3181"/>
        <item m="1" x="3230"/>
        <item m="1" x="3262"/>
        <item m="1" x="2853"/>
        <item m="1" x="2949"/>
        <item m="1" x="3030"/>
        <item m="1" x="3126"/>
        <item m="1" x="3190"/>
        <item m="1" x="2676"/>
        <item m="1" x="2775"/>
        <item m="1" x="2908"/>
        <item m="1" x="3100"/>
        <item m="1" x="3428"/>
        <item m="1" x="3567"/>
        <item m="1" x="3712"/>
        <item m="1" x="1227"/>
        <item m="1" x="1326"/>
        <item m="1" x="1292"/>
        <item m="1" x="1401"/>
        <item m="1" x="1505"/>
        <item m="1" x="2177"/>
        <item m="1" x="2324"/>
        <item m="1" x="2662"/>
        <item m="1" x="2761"/>
        <item m="1" x="2894"/>
        <item m="1" x="3086"/>
        <item m="1" x="2700"/>
        <item m="1" x="2827"/>
        <item m="1" x="2996"/>
        <item m="1" x="3166"/>
        <item m="1" x="3270"/>
        <item m="1" x="3339"/>
        <item m="1" x="3480"/>
        <item m="1" x="3645"/>
        <item m="1" x="3784"/>
        <item m="1" x="849"/>
        <item m="1" x="1276"/>
        <item m="1" x="1391"/>
        <item m="1" x="1495"/>
        <item m="1" x="1679"/>
        <item m="1" x="1839"/>
        <item m="1" x="1316"/>
        <item m="1" x="1431"/>
        <item m="1" x="1583"/>
        <item m="1" x="1767"/>
        <item m="1" x="1912"/>
        <item m="1" x="2100"/>
        <item m="1" x="2259"/>
        <item m="1" x="2227"/>
        <item m="1" x="2686"/>
        <item m="1" x="2813"/>
        <item m="1" x="2982"/>
        <item m="1" x="3158"/>
        <item m="1" x="3472"/>
        <item m="1" x="3637"/>
        <item m="1" x="3776"/>
        <item m="1" x="841"/>
        <item m="1" x="985"/>
        <item m="1" x="1262"/>
        <item m="1" x="1375"/>
        <item m="1" x="1479"/>
        <item m="1" x="1663"/>
        <item m="1" x="1969"/>
        <item m="1" x="2169"/>
        <item m="1" x="2314"/>
        <item m="1" x="2460"/>
        <item m="1" x="2565"/>
        <item m="1" x="2599"/>
        <item m="1" x="2617"/>
        <item m="1" x="2654"/>
        <item m="1" x="2743"/>
        <item m="1" x="2876"/>
        <item m="1" x="3060"/>
        <item m="1" x="3212"/>
        <item m="1" x="3295"/>
        <item m="1" x="3420"/>
        <item m="1" x="3549"/>
        <item m="1" x="3694"/>
        <item m="1" x="758"/>
        <item m="1" x="2753"/>
        <item m="1" x="2886"/>
        <item m="1" x="3070"/>
        <item m="1" x="3222"/>
        <item m="1" x="3305"/>
        <item m="1" x="3355"/>
        <item m="1" x="3388"/>
        <item m="1" x="3445"/>
        <item m="1" x="3583"/>
        <item m="1" x="2677"/>
        <item m="1" x="2776"/>
        <item m="1" x="2909"/>
        <item m="1" x="3101"/>
        <item m="1" x="3238"/>
        <item m="1" x="3313"/>
        <item m="1" x="3363"/>
        <item m="1" x="3396"/>
        <item m="1" x="3559"/>
        <item m="1" x="3704"/>
        <item m="1" x="768"/>
        <item m="1" x="921"/>
        <item m="1" x="1035"/>
        <item m="1" x="1140"/>
        <item m="1" x="1302"/>
        <item m="1" x="1417"/>
        <item m="1" x="1569"/>
        <item m="1" x="1745"/>
        <item m="1" x="1890"/>
        <item m="1" x="2012"/>
        <item m="1" x="2086"/>
        <item m="1" x="2134"/>
        <item m="1" x="2245"/>
        <item m="1" x="1228"/>
        <item m="1" x="1376"/>
        <item m="1" x="1480"/>
        <item m="1" x="1664"/>
        <item m="1" x="1825"/>
        <item m="1" x="1970"/>
        <item m="1" x="2069"/>
        <item m="1" x="2118"/>
        <item m="1" x="2194"/>
        <item m="1" x="2340"/>
        <item m="1" x="1293"/>
        <item m="1" x="2315"/>
        <item m="1" x="2461"/>
        <item m="1" x="2566"/>
        <item m="1" x="2744"/>
        <item m="1" x="2877"/>
        <item m="1" x="3061"/>
        <item m="1" x="3213"/>
        <item m="1" x="3296"/>
        <item m="1" x="3347"/>
        <item m="1" x="3380"/>
        <item m="1" x="3437"/>
        <item m="1" x="3575"/>
        <item m="1" x="3550"/>
        <item m="1" x="3695"/>
        <item m="1" x="759"/>
        <item m="1" x="913"/>
        <item m="1" x="1027"/>
        <item m="1" x="1132"/>
        <item m="1" x="1197"/>
        <item m="1" x="1254"/>
        <item m="1" x="2804"/>
        <item m="1" x="2974"/>
        <item m="1" x="3142"/>
        <item m="1" x="3254"/>
        <item m="1" x="3331"/>
        <item m="1" x="3371"/>
        <item m="1" x="3412"/>
        <item m="1" x="3496"/>
        <item m="1" x="3661"/>
        <item m="1" x="2701"/>
        <item m="1" x="2828"/>
        <item m="1" x="2997"/>
        <item m="1" x="3629"/>
        <item m="1" x="3768"/>
        <item m="1" x="833"/>
        <item m="1" x="969"/>
        <item m="1" x="1081"/>
        <item m="1" x="1165"/>
        <item m="1" x="1213"/>
        <item m="1" x="1361"/>
        <item m="1" x="1465"/>
        <item m="1" x="1649"/>
        <item m="1" x="1809"/>
        <item m="1" x="1947"/>
        <item m="1" x="2053"/>
        <item m="1" x="2110"/>
        <item m="1" x="2186"/>
        <item m="1" x="2332"/>
        <item m="1" x="1277"/>
        <item m="1" x="1392"/>
        <item m="1" x="1496"/>
        <item m="1" x="1680"/>
        <item m="1" x="1840"/>
        <item m="1" x="1409"/>
        <item m="1" x="1561"/>
        <item m="1" x="1737"/>
        <item m="1" x="1882"/>
        <item m="1" x="2004"/>
        <item m="1" x="2078"/>
        <item m="1" x="2126"/>
        <item m="1" x="2237"/>
        <item m="1" x="2418"/>
        <item m="1" x="1317"/>
        <item m="1" x="1432"/>
        <item m="1" x="1584"/>
        <item m="1" x="1768"/>
        <item m="1" x="1913"/>
        <item m="1" x="2028"/>
        <item m="1" x="2101"/>
        <item m="1" x="2142"/>
        <item m="1" x="2260"/>
        <item m="1" x="2426"/>
        <item m="1" x="1334"/>
        <item m="1" x="1441"/>
        <item m="1" x="2386"/>
        <item m="1" x="2518"/>
        <item m="1" x="2591"/>
        <item m="1" x="2607"/>
        <item m="1" x="2627"/>
        <item m="1" x="2637"/>
        <item m="1" x="2646"/>
        <item m="1" x="2710"/>
        <item m="1" x="2862"/>
        <item m="1" x="2228"/>
        <item m="1" x="2394"/>
        <item m="1" x="2161"/>
        <item m="1" x="2378"/>
        <item m="1" x="2796"/>
        <item m="1" x="3621"/>
        <item m="1" x="1353"/>
        <item m="1" x="2280"/>
        <item m="1" x="2729"/>
        <item m="1" x="3516"/>
        <item m="1" x="3464"/>
        <item m="1" x="2213"/>
        <item m="1" x="3535"/>
        <item m="1" x="2299"/>
        <item m="1" x="3602"/>
        <item m="1" x="2359"/>
        <item m="1" x="3680"/>
        <item m="1" x="2446"/>
        <item m="1" x="3274"/>
        <item m="1" x="1529"/>
        <item m="1" x="1609"/>
        <item m="1" x="1705"/>
        <item m="1" x="1778"/>
        <item m="1" x="1850"/>
        <item m="1" x="1899"/>
        <item m="1" x="1956"/>
        <item m="1" x="1997"/>
        <item m="1" x="2046"/>
        <item m="1" x="1538"/>
        <item m="1" x="1618"/>
        <item m="1" x="1714"/>
        <item m="1" x="1786"/>
        <item m="1" x="1858"/>
        <item m="1" x="1923"/>
        <item m="1" x="1980"/>
        <item m="1" x="2021"/>
        <item m="1" x="2062"/>
        <item m="1" x="1633"/>
        <item m="1" x="1546"/>
        <item m="1" x="1634"/>
        <item m="1" x="1722"/>
        <item m="1" x="1794"/>
        <item m="1" x="1866"/>
        <item m="1" x="1931"/>
        <item m="1" x="1988"/>
        <item m="1" x="1554"/>
        <item m="1" x="1642"/>
        <item m="1" x="1730"/>
        <item m="1" x="1802"/>
        <item m="1" x="1238"/>
        <item m="1" x="2037"/>
        <item m="1" x="2486"/>
        <item m="1" x="2528"/>
        <item m="1" x="2495"/>
        <item m="1" x="2536"/>
        <item m="1" x="2576"/>
        <item m="1" x="2503"/>
        <item m="1" x="2544"/>
        <item m="1" x="2584"/>
        <item m="1" x="2511"/>
        <item m="1" x="2552"/>
        <item m="1" x="2934"/>
        <item m="1" x="3022"/>
        <item m="1" x="3118"/>
        <item m="1" x="3182"/>
        <item m="1" x="2950"/>
        <item m="1" x="2959"/>
        <item m="1" x="3039"/>
        <item m="1" x="3135"/>
        <item m="1" x="2967"/>
        <item m="1" x="3047"/>
        <item m="1" x="3721"/>
        <item m="1" x="3801"/>
        <item m="1" x="777"/>
        <item m="1" x="858"/>
        <item m="1" x="930"/>
        <item m="1" x="978"/>
        <item m="1" x="1020"/>
        <item m="1" x="1074"/>
        <item m="1" x="1116"/>
        <item m="1" x="3816"/>
        <item m="1" x="792"/>
        <item m="1" x="874"/>
        <item m="1" x="938"/>
        <item m="1" x="994"/>
        <item m="1" x="1044"/>
        <item m="1" x="1090"/>
        <item m="1" x="1124"/>
        <item m="1" x="1157"/>
        <item m="1" x="1182"/>
        <item m="1" x="882"/>
        <item m="1" x="946"/>
        <item m="1" x="1002"/>
        <item m="1" x="1054"/>
        <item m="1" x="1099"/>
        <item m="1" x="1149"/>
        <item m="1" x="1174"/>
        <item m="1" x="1190"/>
        <item m="1" x="1206"/>
        <item m="1" x="1247"/>
        <item m="1" x="1010"/>
        <item m="1" x="1062"/>
        <item m="1" x="1107"/>
        <item m="1" x="3729"/>
        <item m="1" x="3817"/>
        <item m="1" x="793"/>
        <item m="1" x="3737"/>
        <item m="1" x="3825"/>
        <item m="1" x="801"/>
        <item m="1" x="3745"/>
        <item m="1" x="3833"/>
        <item m="1" x="809"/>
        <item m="1" x="890"/>
        <item m="1" x="3753"/>
        <item m="1" x="3841"/>
        <item m="1" x="817"/>
        <item m="1" x="898"/>
        <item m="1" x="954"/>
        <item m="1" x="3761"/>
        <item m="1" x="3849"/>
        <item m="1" x="825"/>
        <item m="1" x="906"/>
        <item m="1" x="962"/>
        <item m="1" x="3405"/>
        <item m="1" x="3489"/>
        <item m="1" x="3654"/>
        <item m="1" x="3793"/>
        <item m="1" x="866"/>
        <item m="1" x="1450"/>
        <item m="1" x="1514"/>
        <item m="1" x="1594"/>
        <item m="1" x="1690"/>
        <item m="1" x="1754"/>
        <item m="1" x="1818"/>
        <item m="1" x="1875"/>
        <item m="1" x="1940"/>
        <item m="1" x="1458"/>
        <item m="1" x="1530"/>
        <item m="1" x="1610"/>
        <item m="1" x="1706"/>
        <item m="1" x="2403"/>
        <item m="1" x="2471"/>
        <item m="1" x="2411"/>
        <item m="1" x="2487"/>
        <item m="1" x="2838"/>
        <item m="1" x="2919"/>
        <item m="1" x="3007"/>
        <item m="1" x="3079"/>
        <item m="1" x="3151"/>
        <item m="1" x="3199"/>
        <item m="1" x="3247"/>
        <item m="1" x="3282"/>
        <item m="1" x="3324"/>
        <item m="1" x="2846"/>
        <item m="1" x="2935"/>
        <item m="1" x="3023"/>
        <item m="1" x="3119"/>
        <item m="1" x="3183"/>
        <item m="1" x="3231"/>
        <item m="1" x="3263"/>
        <item m="1" x="2854"/>
        <item m="1" x="2951"/>
        <item m="1" x="3031"/>
        <item m="1" x="3127"/>
        <item m="1" x="3191"/>
        <item m="1" x="2678"/>
        <item m="1" x="2777"/>
        <item m="1" x="2910"/>
        <item m="1" x="3102"/>
        <item m="1" x="3429"/>
        <item m="1" x="3568"/>
        <item m="1" x="3713"/>
        <item m="1" x="1229"/>
        <item m="1" x="1327"/>
        <item m="1" x="1294"/>
        <item m="1" x="1402"/>
        <item m="1" x="1506"/>
        <item m="1" x="2178"/>
        <item m="1" x="2325"/>
        <item m="1" x="2663"/>
        <item m="1" x="2762"/>
        <item m="1" x="2895"/>
        <item m="1" x="3087"/>
        <item m="1" x="2702"/>
        <item m="1" x="2829"/>
        <item m="1" x="2998"/>
        <item m="1" x="3167"/>
        <item m="1" x="3271"/>
        <item m="1" x="3340"/>
        <item m="1" x="3481"/>
        <item m="1" x="3646"/>
        <item m="1" x="3785"/>
        <item m="1" x="850"/>
        <item m="1" x="1278"/>
        <item m="1" x="1393"/>
        <item m="1" x="1497"/>
        <item m="1" x="1681"/>
        <item m="1" x="1841"/>
        <item m="1" x="1318"/>
        <item m="1" x="1433"/>
        <item m="1" x="1585"/>
        <item m="1" x="1769"/>
        <item m="1" x="1914"/>
        <item m="1" x="2102"/>
        <item m="1" x="2261"/>
        <item m="1" x="2229"/>
        <item m="1" x="2687"/>
        <item m="1" x="2814"/>
        <item m="1" x="2983"/>
        <item m="1" x="3159"/>
        <item m="1" x="3473"/>
        <item m="1" x="3638"/>
        <item m="1" x="3777"/>
        <item m="1" x="842"/>
        <item m="1" x="986"/>
        <item m="1" x="1263"/>
        <item m="1" x="1377"/>
        <item m="1" x="1481"/>
        <item m="1" x="1665"/>
        <item m="1" x="1971"/>
        <item m="1" x="2170"/>
        <item m="1" x="2316"/>
        <item m="1" x="2462"/>
        <item m="1" x="2567"/>
        <item m="1" x="2600"/>
        <item m="1" x="2618"/>
        <item m="1" x="2655"/>
        <item m="1" x="2745"/>
        <item m="1" x="2878"/>
        <item m="1" x="3062"/>
        <item m="1" x="3214"/>
        <item m="1" x="3297"/>
        <item m="1" x="3421"/>
        <item m="1" x="3551"/>
        <item m="1" x="3696"/>
        <item m="1" x="760"/>
        <item m="1" x="2754"/>
        <item m="1" x="2887"/>
        <item m="1" x="3071"/>
        <item m="1" x="3223"/>
        <item m="1" x="3306"/>
        <item m="1" x="3356"/>
        <item m="1" x="3389"/>
        <item m="1" x="3446"/>
        <item m="1" x="3584"/>
        <item m="1" x="2679"/>
        <item m="1" x="2778"/>
        <item m="1" x="2911"/>
        <item m="1" x="3103"/>
        <item m="1" x="3239"/>
        <item m="1" x="3314"/>
        <item m="1" x="3364"/>
        <item m="1" x="3397"/>
        <item m="1" x="3560"/>
        <item m="1" x="3705"/>
        <item m="1" x="769"/>
        <item m="1" x="922"/>
        <item m="1" x="1036"/>
        <item m="1" x="1141"/>
        <item m="1" x="1303"/>
        <item m="1" x="1418"/>
        <item m="1" x="1570"/>
        <item m="1" x="1746"/>
        <item m="1" x="1891"/>
        <item m="1" x="2013"/>
        <item m="1" x="2087"/>
        <item m="1" x="2135"/>
        <item m="1" x="2246"/>
        <item m="1" x="1230"/>
        <item m="1" x="1378"/>
        <item m="1" x="1482"/>
        <item m="1" x="1666"/>
        <item m="1" x="1826"/>
        <item m="1" x="1972"/>
        <item m="1" x="2070"/>
        <item m="1" x="2119"/>
        <item m="1" x="2195"/>
        <item m="1" x="2341"/>
        <item m="1" x="1295"/>
        <item m="1" x="2317"/>
        <item m="1" x="2463"/>
        <item m="1" x="2568"/>
        <item m="1" x="2746"/>
        <item m="1" x="2879"/>
        <item m="1" x="3063"/>
        <item m="1" x="3215"/>
        <item m="1" x="3298"/>
        <item m="1" x="3348"/>
        <item m="1" x="3381"/>
        <item m="1" x="3438"/>
        <item m="1" x="3576"/>
        <item m="1" x="3552"/>
        <item m="1" x="3697"/>
        <item m="1" x="761"/>
        <item m="1" x="914"/>
        <item m="1" x="1028"/>
        <item m="1" x="1133"/>
        <item m="1" x="1198"/>
        <item m="1" x="1255"/>
        <item m="1" x="2805"/>
        <item m="1" x="2975"/>
        <item m="1" x="3143"/>
        <item m="1" x="3255"/>
        <item m="1" x="3332"/>
        <item m="1" x="3372"/>
        <item m="1" x="3413"/>
        <item m="1" x="3497"/>
        <item m="1" x="3662"/>
        <item m="1" x="2703"/>
        <item m="1" x="2830"/>
        <item m="1" x="2999"/>
        <item m="1" x="3630"/>
        <item m="1" x="3769"/>
        <item m="1" x="834"/>
        <item m="1" x="970"/>
        <item m="1" x="1082"/>
        <item m="1" x="1166"/>
        <item m="1" x="1214"/>
        <item m="1" x="1362"/>
        <item m="1" x="1466"/>
        <item m="1" x="1650"/>
        <item m="1" x="1810"/>
        <item m="1" x="1948"/>
        <item m="1" x="2054"/>
        <item m="1" x="2111"/>
        <item m="1" x="2187"/>
        <item m="1" x="2333"/>
        <item m="1" x="1279"/>
        <item m="1" x="1394"/>
        <item m="1" x="1498"/>
        <item m="1" x="1682"/>
        <item m="1" x="1842"/>
        <item m="1" x="1410"/>
        <item m="1" x="1562"/>
        <item m="1" x="1738"/>
        <item m="1" x="1883"/>
        <item m="1" x="2005"/>
        <item m="1" x="2079"/>
        <item m="1" x="2127"/>
        <item m="1" x="2238"/>
        <item m="1" x="2419"/>
        <item m="1" x="1319"/>
        <item m="1" x="1434"/>
        <item m="1" x="1586"/>
        <item m="1" x="1770"/>
        <item m="1" x="1915"/>
        <item m="1" x="2029"/>
        <item m="1" x="2103"/>
        <item m="1" x="2143"/>
        <item m="1" x="2262"/>
        <item m="1" x="2427"/>
        <item m="1" x="1335"/>
        <item m="1" x="1442"/>
        <item m="1" x="2387"/>
        <item m="1" x="2519"/>
        <item m="1" x="2592"/>
        <item m="1" x="2608"/>
        <item m="1" x="2628"/>
        <item m="1" x="2638"/>
        <item m="1" x="2647"/>
        <item m="1" x="2711"/>
        <item m="1" x="2863"/>
        <item m="1" x="2230"/>
        <item m="1" x="2395"/>
        <item m="1" x="2162"/>
        <item m="1" x="2379"/>
        <item m="1" x="2797"/>
        <item m="1" x="3622"/>
        <item m="1" x="1354"/>
        <item m="1" x="2281"/>
        <item m="1" x="2730"/>
        <item m="1" x="3517"/>
        <item m="1" x="3465"/>
        <item m="1" x="2214"/>
        <item m="1" x="3536"/>
        <item m="1" x="2300"/>
        <item m="1" x="3603"/>
        <item m="1" x="2360"/>
        <item m="1" x="3681"/>
        <item m="1" x="2447"/>
        <item m="1" x="1989"/>
        <item m="1" x="2196"/>
        <item m="1" x="3518"/>
        <item m="1" x="2282"/>
        <item m="1" x="3585"/>
        <item m="1" x="2342"/>
        <item m="1" x="3663"/>
        <item m="1" x="2429"/>
        <item m="1" x="2361"/>
        <item m="1" x="2779"/>
        <item m="1" x="3604"/>
        <item m="1" x="1336"/>
        <item m="1" x="2263"/>
        <item m="1" x="2712"/>
        <item m="1" x="3499"/>
        <item m="1" x="2197"/>
        <item m="1" x="3519"/>
        <item m="1" x="2283"/>
        <item m="1" x="3586"/>
        <item m="1" x="2343"/>
        <item m="1" x="3664"/>
        <item m="1" x="2430"/>
        <item m="1" x="2362"/>
        <item m="1" x="2780"/>
        <item m="1" x="3605"/>
        <item m="1" x="1337"/>
        <item m="1" x="2264"/>
        <item m="1" x="2713"/>
        <item m="1" x="3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7">
    <field x="0"/>
    <field x="6"/>
    <field x="5"/>
    <field x="7"/>
    <field x="8"/>
    <field x="14"/>
    <field x="18"/>
  </rowFields>
  <rowItems count="767">
    <i>
      <x/>
      <x v="6"/>
      <x v="10"/>
      <x v="1"/>
      <x v="41"/>
      <x v="3452"/>
      <x v="3104"/>
    </i>
    <i>
      <x v="1"/>
      <x v="6"/>
      <x v="10"/>
      <x v="2"/>
      <x v="276"/>
      <x v="3453"/>
      <x v="3105"/>
    </i>
    <i>
      <x v="2"/>
      <x v="6"/>
      <x v="10"/>
      <x v="2"/>
      <x v="264"/>
      <x v="3454"/>
      <x v="3106"/>
    </i>
    <i>
      <x v="3"/>
      <x v="6"/>
      <x v="10"/>
      <x v="2"/>
      <x v="266"/>
      <x v="3455"/>
      <x v="3107"/>
    </i>
    <i>
      <x v="4"/>
      <x v="6"/>
      <x v="10"/>
      <x v="2"/>
      <x v="268"/>
      <x v="3456"/>
      <x v="3108"/>
    </i>
    <i>
      <x v="5"/>
      <x v="6"/>
      <x v="10"/>
      <x v="1"/>
      <x v="41"/>
      <x v="3457"/>
      <x v="3109"/>
    </i>
    <i>
      <x v="6"/>
      <x v="6"/>
      <x v="10"/>
      <x v="1"/>
      <x v="41"/>
      <x v="3458"/>
      <x v="3110"/>
    </i>
    <i>
      <x v="7"/>
      <x v="6"/>
      <x v="11"/>
      <x v="1"/>
      <x v="41"/>
      <x v="3459"/>
      <x v="3111"/>
    </i>
    <i>
      <x v="8"/>
      <x v="6"/>
      <x v="12"/>
      <x v="1"/>
      <x v="41"/>
      <x v="3460"/>
      <x v="3112"/>
    </i>
    <i>
      <x v="9"/>
      <x v="6"/>
      <x v="13"/>
      <x v="1"/>
      <x v="41"/>
      <x v="3461"/>
      <x v="3113"/>
    </i>
    <i>
      <x v="10"/>
      <x v="6"/>
      <x v="13"/>
      <x v="2"/>
      <x v="276"/>
      <x v="3462"/>
      <x v="3105"/>
    </i>
    <i>
      <x v="11"/>
      <x v="6"/>
      <x v="13"/>
      <x v="2"/>
      <x v="264"/>
      <x v="3463"/>
      <x v="3106"/>
    </i>
    <i>
      <x v="12"/>
      <x v="6"/>
      <x v="13"/>
      <x v="2"/>
      <x v="266"/>
      <x v="3464"/>
      <x v="3107"/>
    </i>
    <i>
      <x v="13"/>
      <x v="6"/>
      <x v="13"/>
      <x v="2"/>
      <x v="268"/>
      <x v="3465"/>
      <x v="3108"/>
    </i>
    <i>
      <x v="14"/>
      <x v="6"/>
      <x v="13"/>
      <x v="2"/>
      <x v="277"/>
      <x v="3466"/>
      <x v="3114"/>
    </i>
    <i>
      <x v="15"/>
      <x v="6"/>
      <x v="14"/>
      <x v="1"/>
      <x v="41"/>
      <x v="3467"/>
      <x v="3115"/>
    </i>
    <i>
      <x v="16"/>
      <x v="6"/>
      <x v="15"/>
      <x v="1"/>
      <x v="41"/>
      <x v="3468"/>
      <x v="3116"/>
    </i>
    <i>
      <x v="17"/>
      <x v="6"/>
      <x v="15"/>
      <x v="2"/>
      <x v="264"/>
      <x v="3469"/>
      <x v="3117"/>
    </i>
    <i>
      <x v="18"/>
      <x v="6"/>
      <x v="15"/>
      <x v="2"/>
      <x v="266"/>
      <x v="3470"/>
      <x v="3118"/>
    </i>
    <i>
      <x v="19"/>
      <x v="6"/>
      <x v="15"/>
      <x v="2"/>
      <x v="268"/>
      <x v="3471"/>
      <x v="3119"/>
    </i>
    <i>
      <x v="20"/>
      <x v="6"/>
      <x v="16"/>
      <x v="1"/>
      <x v="41"/>
      <x v="3472"/>
      <x v="3120"/>
    </i>
    <i>
      <x v="21"/>
      <x v="6"/>
      <x v="17"/>
      <x v="1"/>
      <x v="41"/>
      <x v="3473"/>
      <x v="3121"/>
    </i>
    <i>
      <x v="22"/>
      <x v="6"/>
      <x v="17"/>
      <x v="2"/>
      <x v="264"/>
      <x v="3474"/>
      <x v="3122"/>
    </i>
    <i>
      <x v="23"/>
      <x v="6"/>
      <x v="17"/>
      <x v="2"/>
      <x v="266"/>
      <x v="3475"/>
      <x v="3123"/>
    </i>
    <i>
      <x v="24"/>
      <x v="6"/>
      <x v="17"/>
      <x v="2"/>
      <x v="268"/>
      <x v="3476"/>
      <x v="3124"/>
    </i>
    <i>
      <x v="25"/>
      <x v="6"/>
      <x v="17"/>
      <x v="2"/>
      <x v="277"/>
      <x v="3477"/>
      <x v="3125"/>
    </i>
    <i>
      <x v="26"/>
      <x v="7"/>
      <x v="18"/>
      <x v="1"/>
      <x v="41"/>
      <x v="3478"/>
      <x v="3126"/>
    </i>
    <i>
      <x v="27"/>
      <x v="7"/>
      <x v="18"/>
      <x v="2"/>
      <x v="276"/>
      <x v="3479"/>
      <x v="3127"/>
    </i>
    <i>
      <x v="28"/>
      <x v="7"/>
      <x v="18"/>
      <x v="2"/>
      <x v="264"/>
      <x v="3480"/>
      <x v="3128"/>
    </i>
    <i>
      <x v="29"/>
      <x v="7"/>
      <x v="18"/>
      <x v="2"/>
      <x v="266"/>
      <x v="3481"/>
      <x v="3129"/>
    </i>
    <i>
      <x v="30"/>
      <x v="7"/>
      <x v="18"/>
      <x v="2"/>
      <x v="268"/>
      <x v="3482"/>
      <x v="3130"/>
    </i>
    <i>
      <x v="31"/>
      <x v="7"/>
      <x v="18"/>
      <x v="2"/>
      <x v="277"/>
      <x v="3483"/>
      <x v="3131"/>
    </i>
    <i>
      <x v="32"/>
      <x v="7"/>
      <x v="18"/>
      <x v="2"/>
      <x v="275"/>
      <x v="3484"/>
      <x v="3132"/>
    </i>
    <i>
      <x v="33"/>
      <x v="7"/>
      <x v="18"/>
      <x v="2"/>
      <x v="273"/>
      <x v="3485"/>
      <x v="3133"/>
    </i>
    <i>
      <x v="34"/>
      <x v="7"/>
      <x v="18"/>
      <x v="2"/>
      <x v="278"/>
      <x v="3486"/>
      <x v="3134"/>
    </i>
    <i>
      <x v="35"/>
      <x v="7"/>
      <x v="18"/>
      <x v="2"/>
      <x v="269"/>
      <x v="3487"/>
      <x v="3135"/>
    </i>
    <i>
      <x v="36"/>
      <x v="7"/>
      <x v="18"/>
      <x v="2"/>
      <x v="270"/>
      <x v="3488"/>
      <x v="3136"/>
    </i>
    <i>
      <x v="37"/>
      <x v="7"/>
      <x v="18"/>
      <x v="2"/>
      <x v="267"/>
      <x v="3489"/>
      <x v="3137"/>
    </i>
    <i>
      <x v="38"/>
      <x v="7"/>
      <x v="18"/>
      <x v="2"/>
      <x v="272"/>
      <x v="3490"/>
      <x v="3138"/>
    </i>
    <i>
      <x v="39"/>
      <x v="7"/>
      <x v="18"/>
      <x v="2"/>
      <x v="279"/>
      <x v="3491"/>
      <x v="3139"/>
    </i>
    <i>
      <x v="40"/>
      <x v="7"/>
      <x v="18"/>
      <x v="2"/>
      <x v="271"/>
      <x v="3492"/>
      <x v="3140"/>
    </i>
    <i>
      <x v="41"/>
      <x v="7"/>
      <x v="18"/>
      <x v="2"/>
      <x v="265"/>
      <x v="3493"/>
      <x v="3141"/>
    </i>
    <i>
      <x v="42"/>
      <x v="7"/>
      <x v="18"/>
      <x v="2"/>
      <x v="274"/>
      <x v="3494"/>
      <x v="3142"/>
    </i>
    <i>
      <x v="43"/>
      <x v="7"/>
      <x v="19"/>
      <x v="1"/>
      <x v="41"/>
      <x v="3495"/>
      <x v="3143"/>
    </i>
    <i>
      <x v="44"/>
      <x v="7"/>
      <x v="19"/>
      <x v="2"/>
      <x v="276"/>
      <x v="3496"/>
      <x v="3127"/>
    </i>
    <i>
      <x v="45"/>
      <x v="7"/>
      <x v="19"/>
      <x v="2"/>
      <x v="264"/>
      <x v="3497"/>
      <x v="3128"/>
    </i>
    <i>
      <x v="46"/>
      <x v="7"/>
      <x v="19"/>
      <x v="2"/>
      <x v="266"/>
      <x v="3498"/>
      <x v="3129"/>
    </i>
    <i>
      <x v="47"/>
      <x v="7"/>
      <x v="19"/>
      <x v="2"/>
      <x v="268"/>
      <x v="3499"/>
      <x v="3130"/>
    </i>
    <i>
      <x v="48"/>
      <x v="7"/>
      <x v="19"/>
      <x v="2"/>
      <x v="277"/>
      <x v="3500"/>
      <x v="3131"/>
    </i>
    <i>
      <x v="49"/>
      <x v="7"/>
      <x v="19"/>
      <x v="2"/>
      <x v="275"/>
      <x v="3501"/>
      <x v="3132"/>
    </i>
    <i>
      <x v="50"/>
      <x v="7"/>
      <x v="19"/>
      <x v="2"/>
      <x v="273"/>
      <x v="3502"/>
      <x v="3133"/>
    </i>
    <i>
      <x v="51"/>
      <x v="7"/>
      <x v="19"/>
      <x v="2"/>
      <x v="278"/>
      <x v="3503"/>
      <x v="3134"/>
    </i>
    <i>
      <x v="52"/>
      <x v="7"/>
      <x v="19"/>
      <x v="2"/>
      <x v="269"/>
      <x v="3504"/>
      <x v="3135"/>
    </i>
    <i>
      <x v="53"/>
      <x v="7"/>
      <x v="19"/>
      <x v="2"/>
      <x v="270"/>
      <x v="3505"/>
      <x v="3136"/>
    </i>
    <i>
      <x v="54"/>
      <x v="7"/>
      <x v="19"/>
      <x v="2"/>
      <x v="267"/>
      <x v="3506"/>
      <x v="3137"/>
    </i>
    <i>
      <x v="55"/>
      <x v="7"/>
      <x v="19"/>
      <x v="2"/>
      <x v="272"/>
      <x v="3507"/>
      <x v="3138"/>
    </i>
    <i>
      <x v="56"/>
      <x v="7"/>
      <x v="19"/>
      <x v="2"/>
      <x v="279"/>
      <x v="3508"/>
      <x v="3139"/>
    </i>
    <i>
      <x v="57"/>
      <x v="7"/>
      <x v="19"/>
      <x v="2"/>
      <x v="271"/>
      <x v="3509"/>
      <x v="3140"/>
    </i>
    <i>
      <x v="58"/>
      <x v="7"/>
      <x v="19"/>
      <x v="2"/>
      <x v="265"/>
      <x v="3510"/>
      <x v="3141"/>
    </i>
    <i>
      <x v="59"/>
      <x v="7"/>
      <x v="19"/>
      <x v="2"/>
      <x v="274"/>
      <x v="3511"/>
      <x v="3142"/>
    </i>
    <i>
      <x v="60"/>
      <x v="7"/>
      <x v="19"/>
      <x v="1"/>
      <x v="41"/>
      <x v="3512"/>
      <x v="3144"/>
    </i>
    <i>
      <x v="61"/>
      <x v="7"/>
      <x v="19"/>
      <x v="2"/>
      <x v="276"/>
      <x v="3513"/>
      <x v="3145"/>
    </i>
    <i>
      <x v="62"/>
      <x v="7"/>
      <x v="19"/>
      <x v="2"/>
      <x v="264"/>
      <x v="3514"/>
      <x v="3146"/>
    </i>
    <i>
      <x v="63"/>
      <x v="7"/>
      <x v="19"/>
      <x v="2"/>
      <x v="266"/>
      <x v="3515"/>
      <x v="3147"/>
    </i>
    <i>
      <x v="64"/>
      <x v="7"/>
      <x v="19"/>
      <x v="2"/>
      <x v="268"/>
      <x v="3516"/>
      <x v="3148"/>
    </i>
    <i>
      <x v="65"/>
      <x v="7"/>
      <x v="19"/>
      <x v="2"/>
      <x v="277"/>
      <x v="3517"/>
      <x v="3149"/>
    </i>
    <i>
      <x v="66"/>
      <x v="7"/>
      <x v="19"/>
      <x v="2"/>
      <x v="275"/>
      <x v="3518"/>
      <x v="3150"/>
    </i>
    <i>
      <x v="67"/>
      <x v="7"/>
      <x v="19"/>
      <x v="2"/>
      <x v="273"/>
      <x v="3519"/>
      <x v="3151"/>
    </i>
    <i>
      <x v="68"/>
      <x v="7"/>
      <x v="19"/>
      <x v="2"/>
      <x v="278"/>
      <x v="3520"/>
      <x v="3152"/>
    </i>
    <i>
      <x v="69"/>
      <x v="7"/>
      <x v="19"/>
      <x v="2"/>
      <x v="269"/>
      <x v="3521"/>
      <x v="3153"/>
    </i>
    <i>
      <x v="70"/>
      <x v="7"/>
      <x v="19"/>
      <x v="2"/>
      <x v="270"/>
      <x v="3522"/>
      <x v="3154"/>
    </i>
    <i>
      <x v="71"/>
      <x v="7"/>
      <x v="19"/>
      <x v="2"/>
      <x v="267"/>
      <x v="3523"/>
      <x v="3155"/>
    </i>
    <i>
      <x v="72"/>
      <x v="7"/>
      <x v="19"/>
      <x v="2"/>
      <x v="272"/>
      <x v="3524"/>
      <x v="3156"/>
    </i>
    <i>
      <x v="73"/>
      <x v="7"/>
      <x v="19"/>
      <x v="2"/>
      <x v="279"/>
      <x v="3525"/>
      <x v="3157"/>
    </i>
    <i>
      <x v="74"/>
      <x v="7"/>
      <x v="19"/>
      <x v="2"/>
      <x v="271"/>
      <x v="3526"/>
      <x v="3158"/>
    </i>
    <i>
      <x v="75"/>
      <x v="7"/>
      <x v="19"/>
      <x v="2"/>
      <x v="265"/>
      <x v="3527"/>
      <x v="3159"/>
    </i>
    <i>
      <x v="76"/>
      <x v="7"/>
      <x v="19"/>
      <x v="2"/>
      <x v="274"/>
      <x v="3528"/>
      <x v="3160"/>
    </i>
    <i>
      <x v="77"/>
      <x v="7"/>
      <x v="19"/>
      <x v="1"/>
      <x v="41"/>
      <x v="3529"/>
      <x v="3161"/>
    </i>
    <i>
      <x v="78"/>
      <x v="7"/>
      <x v="19"/>
      <x v="2"/>
      <x v="276"/>
      <x v="3530"/>
      <x v="3162"/>
    </i>
    <i>
      <x v="79"/>
      <x v="7"/>
      <x v="19"/>
      <x v="2"/>
      <x v="264"/>
      <x v="3531"/>
      <x v="3163"/>
    </i>
    <i>
      <x v="80"/>
      <x v="7"/>
      <x v="19"/>
      <x v="2"/>
      <x v="266"/>
      <x v="3532"/>
      <x v="3164"/>
    </i>
    <i>
      <x v="81"/>
      <x v="7"/>
      <x v="19"/>
      <x v="2"/>
      <x v="268"/>
      <x v="3533"/>
      <x v="3165"/>
    </i>
    <i>
      <x v="82"/>
      <x v="7"/>
      <x v="19"/>
      <x v="2"/>
      <x v="277"/>
      <x v="3534"/>
      <x v="3166"/>
    </i>
    <i>
      <x v="83"/>
      <x v="7"/>
      <x v="19"/>
      <x v="2"/>
      <x v="275"/>
      <x v="3535"/>
      <x v="3167"/>
    </i>
    <i>
      <x v="84"/>
      <x v="7"/>
      <x v="19"/>
      <x v="2"/>
      <x v="273"/>
      <x v="3536"/>
      <x v="3168"/>
    </i>
    <i>
      <x v="85"/>
      <x v="7"/>
      <x v="19"/>
      <x v="2"/>
      <x v="278"/>
      <x v="3537"/>
      <x v="3169"/>
    </i>
    <i>
      <x v="86"/>
      <x v="7"/>
      <x v="19"/>
      <x v="2"/>
      <x v="269"/>
      <x v="3538"/>
      <x v="3170"/>
    </i>
    <i>
      <x v="87"/>
      <x v="7"/>
      <x v="19"/>
      <x v="2"/>
      <x v="270"/>
      <x v="3539"/>
      <x v="3171"/>
    </i>
    <i>
      <x v="88"/>
      <x v="7"/>
      <x v="19"/>
      <x v="2"/>
      <x v="267"/>
      <x v="3540"/>
      <x v="3172"/>
    </i>
    <i>
      <x v="89"/>
      <x v="7"/>
      <x v="19"/>
      <x v="2"/>
      <x v="272"/>
      <x v="3541"/>
      <x v="3173"/>
    </i>
    <i>
      <x v="90"/>
      <x v="7"/>
      <x v="19"/>
      <x v="2"/>
      <x v="279"/>
      <x v="3542"/>
      <x v="3174"/>
    </i>
    <i>
      <x v="91"/>
      <x v="7"/>
      <x v="19"/>
      <x v="2"/>
      <x v="271"/>
      <x v="3543"/>
      <x v="3175"/>
    </i>
    <i>
      <x v="92"/>
      <x v="7"/>
      <x v="19"/>
      <x v="2"/>
      <x v="265"/>
      <x v="3544"/>
      <x v="3176"/>
    </i>
    <i>
      <x v="93"/>
      <x v="7"/>
      <x v="19"/>
      <x v="2"/>
      <x v="274"/>
      <x v="3545"/>
      <x v="3177"/>
    </i>
    <i>
      <x v="94"/>
      <x v="7"/>
      <x v="20"/>
      <x v="1"/>
      <x v="41"/>
      <x v="3546"/>
      <x v="3178"/>
    </i>
    <i>
      <x v="95"/>
      <x v="7"/>
      <x v="20"/>
      <x v="2"/>
      <x v="276"/>
      <x v="3547"/>
      <x v="3179"/>
    </i>
    <i>
      <x v="96"/>
      <x v="7"/>
      <x v="20"/>
      <x v="2"/>
      <x v="264"/>
      <x v="3548"/>
      <x v="3180"/>
    </i>
    <i>
      <x v="97"/>
      <x v="7"/>
      <x v="20"/>
      <x v="2"/>
      <x v="266"/>
      <x v="3549"/>
      <x v="3181"/>
    </i>
    <i>
      <x v="98"/>
      <x v="7"/>
      <x v="20"/>
      <x v="2"/>
      <x v="268"/>
      <x v="3550"/>
      <x v="3182"/>
    </i>
    <i>
      <x v="99"/>
      <x v="7"/>
      <x v="20"/>
      <x v="2"/>
      <x v="277"/>
      <x v="3551"/>
      <x v="3183"/>
    </i>
    <i>
      <x v="100"/>
      <x v="7"/>
      <x v="20"/>
      <x v="2"/>
      <x v="275"/>
      <x v="3552"/>
      <x v="3184"/>
    </i>
    <i>
      <x v="101"/>
      <x v="7"/>
      <x v="20"/>
      <x v="2"/>
      <x v="273"/>
      <x v="3553"/>
      <x v="3185"/>
    </i>
    <i>
      <x v="102"/>
      <x v="7"/>
      <x v="20"/>
      <x v="2"/>
      <x v="278"/>
      <x v="3554"/>
      <x v="3186"/>
    </i>
    <i>
      <x v="103"/>
      <x v="7"/>
      <x v="20"/>
      <x v="2"/>
      <x v="269"/>
      <x v="3555"/>
      <x v="3187"/>
    </i>
    <i>
      <x v="104"/>
      <x v="7"/>
      <x v="20"/>
      <x v="2"/>
      <x v="270"/>
      <x v="3556"/>
      <x v="3188"/>
    </i>
    <i>
      <x v="105"/>
      <x v="7"/>
      <x v="20"/>
      <x v="2"/>
      <x v="267"/>
      <x v="3557"/>
      <x v="3189"/>
    </i>
    <i>
      <x v="106"/>
      <x v="7"/>
      <x v="20"/>
      <x v="2"/>
      <x v="272"/>
      <x v="3558"/>
      <x v="3190"/>
    </i>
    <i>
      <x v="107"/>
      <x v="7"/>
      <x v="20"/>
      <x v="2"/>
      <x v="279"/>
      <x v="3559"/>
      <x v="3191"/>
    </i>
    <i>
      <x v="108"/>
      <x v="7"/>
      <x v="20"/>
      <x v="2"/>
      <x v="271"/>
      <x v="3560"/>
      <x v="3192"/>
    </i>
    <i>
      <x v="109"/>
      <x v="7"/>
      <x v="20"/>
      <x v="2"/>
      <x v="265"/>
      <x v="3561"/>
      <x v="3193"/>
    </i>
    <i>
      <x v="110"/>
      <x v="7"/>
      <x v="20"/>
      <x v="2"/>
      <x v="274"/>
      <x v="3562"/>
      <x v="3194"/>
    </i>
    <i>
      <x v="111"/>
      <x v="7"/>
      <x v="20"/>
      <x v="1"/>
      <x v="41"/>
      <x v="3563"/>
      <x v="3195"/>
    </i>
    <i>
      <x v="112"/>
      <x v="7"/>
      <x v="20"/>
      <x v="2"/>
      <x v="276"/>
      <x v="3564"/>
      <x v="3196"/>
    </i>
    <i>
      <x v="113"/>
      <x v="7"/>
      <x v="20"/>
      <x v="2"/>
      <x v="264"/>
      <x v="3565"/>
      <x v="3197"/>
    </i>
    <i>
      <x v="114"/>
      <x v="7"/>
      <x v="20"/>
      <x v="2"/>
      <x v="266"/>
      <x v="3566"/>
      <x v="3198"/>
    </i>
    <i>
      <x v="115"/>
      <x v="7"/>
      <x v="20"/>
      <x v="2"/>
      <x v="268"/>
      <x v="3567"/>
      <x v="3199"/>
    </i>
    <i>
      <x v="116"/>
      <x v="7"/>
      <x v="20"/>
      <x v="2"/>
      <x v="277"/>
      <x v="3568"/>
      <x v="3200"/>
    </i>
    <i>
      <x v="117"/>
      <x v="7"/>
      <x v="20"/>
      <x v="2"/>
      <x v="275"/>
      <x v="3569"/>
      <x v="3201"/>
    </i>
    <i>
      <x v="118"/>
      <x v="7"/>
      <x v="20"/>
      <x v="2"/>
      <x v="273"/>
      <x v="3570"/>
      <x v="3202"/>
    </i>
    <i>
      <x v="119"/>
      <x v="7"/>
      <x v="20"/>
      <x v="2"/>
      <x v="278"/>
      <x v="3571"/>
      <x v="3203"/>
    </i>
    <i>
      <x v="120"/>
      <x v="7"/>
      <x v="20"/>
      <x v="2"/>
      <x v="269"/>
      <x v="3572"/>
      <x v="3204"/>
    </i>
    <i>
      <x v="121"/>
      <x v="7"/>
      <x v="20"/>
      <x v="2"/>
      <x v="270"/>
      <x v="3573"/>
      <x v="3205"/>
    </i>
    <i>
      <x v="122"/>
      <x v="7"/>
      <x v="20"/>
      <x v="2"/>
      <x v="267"/>
      <x v="3574"/>
      <x v="3206"/>
    </i>
    <i>
      <x v="123"/>
      <x v="7"/>
      <x v="20"/>
      <x v="2"/>
      <x v="272"/>
      <x v="3575"/>
      <x v="3207"/>
    </i>
    <i>
      <x v="124"/>
      <x v="7"/>
      <x v="20"/>
      <x v="2"/>
      <x v="279"/>
      <x v="3576"/>
      <x v="3208"/>
    </i>
    <i>
      <x v="125"/>
      <x v="7"/>
      <x v="20"/>
      <x v="2"/>
      <x v="271"/>
      <x v="3577"/>
      <x v="3209"/>
    </i>
    <i>
      <x v="126"/>
      <x v="7"/>
      <x v="20"/>
      <x v="2"/>
      <x v="265"/>
      <x v="3578"/>
      <x v="3210"/>
    </i>
    <i>
      <x v="127"/>
      <x v="7"/>
      <x v="20"/>
      <x v="2"/>
      <x v="274"/>
      <x v="3579"/>
      <x v="3211"/>
    </i>
    <i>
      <x v="128"/>
      <x v="7"/>
      <x v="20"/>
      <x v="1"/>
      <x v="41"/>
      <x v="3580"/>
      <x v="3212"/>
    </i>
    <i>
      <x v="129"/>
      <x v="7"/>
      <x v="20"/>
      <x v="2"/>
      <x v="276"/>
      <x v="3581"/>
      <x v="3213"/>
    </i>
    <i>
      <x v="130"/>
      <x v="7"/>
      <x v="20"/>
      <x v="2"/>
      <x v="264"/>
      <x v="3582"/>
      <x v="3214"/>
    </i>
    <i>
      <x v="131"/>
      <x v="7"/>
      <x v="20"/>
      <x v="2"/>
      <x v="266"/>
      <x v="3583"/>
      <x v="3215"/>
    </i>
    <i>
      <x v="132"/>
      <x v="7"/>
      <x v="20"/>
      <x v="2"/>
      <x v="268"/>
      <x v="3584"/>
      <x v="3216"/>
    </i>
    <i>
      <x v="133"/>
      <x v="7"/>
      <x v="20"/>
      <x v="2"/>
      <x v="277"/>
      <x v="3585"/>
      <x v="3217"/>
    </i>
    <i>
      <x v="134"/>
      <x v="7"/>
      <x v="20"/>
      <x v="2"/>
      <x v="275"/>
      <x v="3586"/>
      <x v="3218"/>
    </i>
    <i>
      <x v="135"/>
      <x v="7"/>
      <x v="20"/>
      <x v="2"/>
      <x v="273"/>
      <x v="3587"/>
      <x v="3219"/>
    </i>
    <i>
      <x v="136"/>
      <x v="7"/>
      <x v="20"/>
      <x v="2"/>
      <x v="278"/>
      <x v="3588"/>
      <x v="3220"/>
    </i>
    <i>
      <x v="137"/>
      <x v="7"/>
      <x v="20"/>
      <x v="2"/>
      <x v="269"/>
      <x v="3589"/>
      <x v="3221"/>
    </i>
    <i>
      <x v="138"/>
      <x v="7"/>
      <x v="20"/>
      <x v="2"/>
      <x v="270"/>
      <x v="3590"/>
      <x v="3222"/>
    </i>
    <i>
      <x v="139"/>
      <x v="7"/>
      <x v="20"/>
      <x v="2"/>
      <x v="267"/>
      <x v="3591"/>
      <x v="3223"/>
    </i>
    <i>
      <x v="140"/>
      <x v="7"/>
      <x v="20"/>
      <x v="2"/>
      <x v="272"/>
      <x v="3592"/>
      <x v="3224"/>
    </i>
    <i>
      <x v="141"/>
      <x v="7"/>
      <x v="20"/>
      <x v="2"/>
      <x v="279"/>
      <x v="3593"/>
      <x v="3225"/>
    </i>
    <i>
      <x v="142"/>
      <x v="7"/>
      <x v="20"/>
      <x v="2"/>
      <x v="271"/>
      <x v="3594"/>
      <x v="3226"/>
    </i>
    <i>
      <x v="143"/>
      <x v="7"/>
      <x v="20"/>
      <x v="2"/>
      <x v="265"/>
      <x v="3595"/>
      <x v="3227"/>
    </i>
    <i>
      <x v="144"/>
      <x v="7"/>
      <x v="20"/>
      <x v="2"/>
      <x v="274"/>
      <x v="3596"/>
      <x v="3228"/>
    </i>
    <i>
      <x v="145"/>
      <x v="7"/>
      <x v="20"/>
      <x v="1"/>
      <x v="41"/>
      <x v="3597"/>
      <x v="3229"/>
    </i>
    <i>
      <x v="146"/>
      <x v="7"/>
      <x v="20"/>
      <x v="2"/>
      <x v="276"/>
      <x v="3598"/>
      <x v="3230"/>
    </i>
    <i>
      <x v="147"/>
      <x v="7"/>
      <x v="20"/>
      <x v="2"/>
      <x v="264"/>
      <x v="3599"/>
      <x v="3231"/>
    </i>
    <i>
      <x v="148"/>
      <x v="7"/>
      <x v="20"/>
      <x v="2"/>
      <x v="266"/>
      <x v="3600"/>
      <x v="3232"/>
    </i>
    <i>
      <x v="149"/>
      <x v="7"/>
      <x v="20"/>
      <x v="2"/>
      <x v="268"/>
      <x v="3601"/>
      <x v="3233"/>
    </i>
    <i>
      <x v="150"/>
      <x v="7"/>
      <x v="20"/>
      <x v="2"/>
      <x v="277"/>
      <x v="3602"/>
      <x v="3234"/>
    </i>
    <i>
      <x v="151"/>
      <x v="7"/>
      <x v="20"/>
      <x v="2"/>
      <x v="275"/>
      <x v="3603"/>
      <x v="3235"/>
    </i>
    <i>
      <x v="152"/>
      <x v="7"/>
      <x v="20"/>
      <x v="2"/>
      <x v="273"/>
      <x v="3604"/>
      <x v="3236"/>
    </i>
    <i>
      <x v="153"/>
      <x v="7"/>
      <x v="20"/>
      <x v="2"/>
      <x v="278"/>
      <x v="3605"/>
      <x v="3237"/>
    </i>
    <i>
      <x v="154"/>
      <x v="7"/>
      <x v="20"/>
      <x v="2"/>
      <x v="269"/>
      <x v="3606"/>
      <x v="3238"/>
    </i>
    <i>
      <x v="155"/>
      <x v="7"/>
      <x v="20"/>
      <x v="2"/>
      <x v="270"/>
      <x v="3607"/>
      <x v="3239"/>
    </i>
    <i>
      <x v="156"/>
      <x v="7"/>
      <x v="20"/>
      <x v="2"/>
      <x v="267"/>
      <x v="3608"/>
      <x v="3240"/>
    </i>
    <i>
      <x v="157"/>
      <x v="7"/>
      <x v="20"/>
      <x v="2"/>
      <x v="272"/>
      <x v="3609"/>
      <x v="3241"/>
    </i>
    <i>
      <x v="158"/>
      <x v="7"/>
      <x v="20"/>
      <x v="2"/>
      <x v="279"/>
      <x v="3610"/>
      <x v="3242"/>
    </i>
    <i>
      <x v="159"/>
      <x v="7"/>
      <x v="20"/>
      <x v="2"/>
      <x v="271"/>
      <x v="3611"/>
      <x v="3243"/>
    </i>
    <i>
      <x v="160"/>
      <x v="7"/>
      <x v="20"/>
      <x v="2"/>
      <x v="265"/>
      <x v="3612"/>
      <x v="3244"/>
    </i>
    <i>
      <x v="161"/>
      <x v="7"/>
      <x v="20"/>
      <x v="2"/>
      <x v="274"/>
      <x v="3613"/>
      <x v="3245"/>
    </i>
    <i>
      <x v="162"/>
      <x v="7"/>
      <x v="20"/>
      <x v="1"/>
      <x v="41"/>
      <x v="3614"/>
      <x v="3246"/>
    </i>
    <i>
      <x v="163"/>
      <x v="7"/>
      <x v="20"/>
      <x v="2"/>
      <x v="276"/>
      <x v="3615"/>
      <x v="3247"/>
    </i>
    <i>
      <x v="164"/>
      <x v="7"/>
      <x v="20"/>
      <x v="2"/>
      <x v="264"/>
      <x v="3616"/>
      <x v="3248"/>
    </i>
    <i>
      <x v="165"/>
      <x v="7"/>
      <x v="20"/>
      <x v="2"/>
      <x v="266"/>
      <x v="3617"/>
      <x v="3249"/>
    </i>
    <i>
      <x v="166"/>
      <x v="7"/>
      <x v="20"/>
      <x v="2"/>
      <x v="268"/>
      <x v="3618"/>
      <x v="3250"/>
    </i>
    <i>
      <x v="167"/>
      <x v="7"/>
      <x v="20"/>
      <x v="2"/>
      <x v="277"/>
      <x v="3619"/>
      <x v="3251"/>
    </i>
    <i>
      <x v="168"/>
      <x v="7"/>
      <x v="20"/>
      <x v="2"/>
      <x v="275"/>
      <x v="3620"/>
      <x v="3252"/>
    </i>
    <i>
      <x v="169"/>
      <x v="7"/>
      <x v="20"/>
      <x v="2"/>
      <x v="273"/>
      <x v="3621"/>
      <x v="3253"/>
    </i>
    <i>
      <x v="170"/>
      <x v="7"/>
      <x v="20"/>
      <x v="2"/>
      <x v="278"/>
      <x v="3622"/>
      <x v="3254"/>
    </i>
    <i>
      <x v="171"/>
      <x v="7"/>
      <x v="20"/>
      <x v="2"/>
      <x v="269"/>
      <x v="3623"/>
      <x v="3255"/>
    </i>
    <i>
      <x v="172"/>
      <x v="7"/>
      <x v="20"/>
      <x v="2"/>
      <x v="270"/>
      <x v="3624"/>
      <x v="3256"/>
    </i>
    <i>
      <x v="173"/>
      <x v="7"/>
      <x v="20"/>
      <x v="2"/>
      <x v="267"/>
      <x v="3625"/>
      <x v="3257"/>
    </i>
    <i>
      <x v="174"/>
      <x v="7"/>
      <x v="20"/>
      <x v="2"/>
      <x v="272"/>
      <x v="3626"/>
      <x v="3258"/>
    </i>
    <i>
      <x v="175"/>
      <x v="7"/>
      <x v="20"/>
      <x v="2"/>
      <x v="279"/>
      <x v="3627"/>
      <x v="3259"/>
    </i>
    <i>
      <x v="176"/>
      <x v="7"/>
      <x v="20"/>
      <x v="2"/>
      <x v="271"/>
      <x v="3628"/>
      <x v="3260"/>
    </i>
    <i>
      <x v="177"/>
      <x v="7"/>
      <x v="20"/>
      <x v="2"/>
      <x v="265"/>
      <x v="3629"/>
      <x v="3261"/>
    </i>
    <i>
      <x v="178"/>
      <x v="7"/>
      <x v="20"/>
      <x v="2"/>
      <x v="274"/>
      <x v="3630"/>
      <x v="3262"/>
    </i>
    <i>
      <x v="179"/>
      <x v="7"/>
      <x v="20"/>
      <x v="1"/>
      <x v="41"/>
      <x v="3631"/>
      <x v="3263"/>
    </i>
    <i>
      <x v="180"/>
      <x v="7"/>
      <x v="20"/>
      <x v="2"/>
      <x v="276"/>
      <x v="3632"/>
      <x v="3264"/>
    </i>
    <i>
      <x v="181"/>
      <x v="7"/>
      <x v="20"/>
      <x v="2"/>
      <x v="264"/>
      <x v="3633"/>
      <x v="3265"/>
    </i>
    <i>
      <x v="182"/>
      <x v="7"/>
      <x v="20"/>
      <x v="2"/>
      <x v="266"/>
      <x v="3634"/>
      <x v="3266"/>
    </i>
    <i>
      <x v="183"/>
      <x v="7"/>
      <x v="20"/>
      <x v="2"/>
      <x v="268"/>
      <x v="3635"/>
      <x v="3267"/>
    </i>
    <i>
      <x v="184"/>
      <x v="7"/>
      <x v="20"/>
      <x v="2"/>
      <x v="277"/>
      <x v="3636"/>
      <x v="3268"/>
    </i>
    <i>
      <x v="185"/>
      <x v="7"/>
      <x v="20"/>
      <x v="2"/>
      <x v="275"/>
      <x v="3637"/>
      <x v="3269"/>
    </i>
    <i>
      <x v="186"/>
      <x v="7"/>
      <x v="20"/>
      <x v="2"/>
      <x v="273"/>
      <x v="3638"/>
      <x v="3270"/>
    </i>
    <i>
      <x v="187"/>
      <x v="7"/>
      <x v="20"/>
      <x v="2"/>
      <x v="278"/>
      <x v="3639"/>
      <x v="3271"/>
    </i>
    <i>
      <x v="188"/>
      <x v="7"/>
      <x v="20"/>
      <x v="2"/>
      <x v="269"/>
      <x v="3640"/>
      <x v="3272"/>
    </i>
    <i>
      <x v="189"/>
      <x v="7"/>
      <x v="20"/>
      <x v="2"/>
      <x v="270"/>
      <x v="3641"/>
      <x v="3273"/>
    </i>
    <i>
      <x v="190"/>
      <x v="7"/>
      <x v="20"/>
      <x v="2"/>
      <x v="267"/>
      <x v="3642"/>
      <x v="3274"/>
    </i>
    <i>
      <x v="191"/>
      <x v="7"/>
      <x v="20"/>
      <x v="2"/>
      <x v="272"/>
      <x v="3643"/>
      <x v="3275"/>
    </i>
    <i>
      <x v="192"/>
      <x v="7"/>
      <x v="20"/>
      <x v="2"/>
      <x v="279"/>
      <x v="3644"/>
      <x v="3276"/>
    </i>
    <i>
      <x v="193"/>
      <x v="7"/>
      <x v="20"/>
      <x v="2"/>
      <x v="271"/>
      <x v="3645"/>
      <x v="3277"/>
    </i>
    <i>
      <x v="194"/>
      <x v="7"/>
      <x v="20"/>
      <x v="2"/>
      <x v="265"/>
      <x v="3646"/>
      <x v="3278"/>
    </i>
    <i>
      <x v="195"/>
      <x v="7"/>
      <x v="20"/>
      <x v="2"/>
      <x v="274"/>
      <x v="3647"/>
      <x v="3279"/>
    </i>
    <i>
      <x v="196"/>
      <x v="7"/>
      <x v="20"/>
      <x v="1"/>
      <x v="41"/>
      <x v="3648"/>
      <x v="3280"/>
    </i>
    <i>
      <x v="197"/>
      <x v="7"/>
      <x v="20"/>
      <x v="2"/>
      <x v="276"/>
      <x v="3649"/>
      <x v="3281"/>
    </i>
    <i>
      <x v="198"/>
      <x v="7"/>
      <x v="20"/>
      <x v="2"/>
      <x v="264"/>
      <x v="3650"/>
      <x v="3282"/>
    </i>
    <i>
      <x v="199"/>
      <x v="7"/>
      <x v="20"/>
      <x v="2"/>
      <x v="266"/>
      <x v="3651"/>
      <x v="3283"/>
    </i>
    <i>
      <x v="200"/>
      <x v="7"/>
      <x v="20"/>
      <x v="2"/>
      <x v="268"/>
      <x v="3652"/>
      <x v="3284"/>
    </i>
    <i>
      <x v="201"/>
      <x v="7"/>
      <x v="20"/>
      <x v="2"/>
      <x v="277"/>
      <x v="3653"/>
      <x v="3285"/>
    </i>
    <i>
      <x v="202"/>
      <x v="7"/>
      <x v="20"/>
      <x v="2"/>
      <x v="275"/>
      <x v="3654"/>
      <x v="3286"/>
    </i>
    <i>
      <x v="203"/>
      <x v="7"/>
      <x v="20"/>
      <x v="2"/>
      <x v="273"/>
      <x v="3655"/>
      <x v="3287"/>
    </i>
    <i>
      <x v="204"/>
      <x v="7"/>
      <x v="20"/>
      <x v="2"/>
      <x v="278"/>
      <x v="3656"/>
      <x v="3288"/>
    </i>
    <i>
      <x v="205"/>
      <x v="7"/>
      <x v="20"/>
      <x v="2"/>
      <x v="269"/>
      <x v="3657"/>
      <x v="3289"/>
    </i>
    <i>
      <x v="206"/>
      <x v="7"/>
      <x v="20"/>
      <x v="2"/>
      <x v="270"/>
      <x v="3658"/>
      <x v="3290"/>
    </i>
    <i>
      <x v="207"/>
      <x v="7"/>
      <x v="20"/>
      <x v="2"/>
      <x v="267"/>
      <x v="3659"/>
      <x v="3291"/>
    </i>
    <i>
      <x v="208"/>
      <x v="7"/>
      <x v="20"/>
      <x v="2"/>
      <x v="272"/>
      <x v="3660"/>
      <x v="3292"/>
    </i>
    <i>
      <x v="209"/>
      <x v="7"/>
      <x v="20"/>
      <x v="2"/>
      <x v="279"/>
      <x v="3661"/>
      <x v="3293"/>
    </i>
    <i>
      <x v="210"/>
      <x v="7"/>
      <x v="20"/>
      <x v="2"/>
      <x v="271"/>
      <x v="3662"/>
      <x v="3294"/>
    </i>
    <i>
      <x v="211"/>
      <x v="7"/>
      <x v="20"/>
      <x v="2"/>
      <x v="265"/>
      <x v="3663"/>
      <x v="3295"/>
    </i>
    <i>
      <x v="212"/>
      <x v="7"/>
      <x v="20"/>
      <x v="2"/>
      <x v="274"/>
      <x v="3664"/>
      <x v="3296"/>
    </i>
    <i>
      <x v="213"/>
      <x v="7"/>
      <x v="20"/>
      <x v="1"/>
      <x v="41"/>
      <x v="3665"/>
      <x v="3297"/>
    </i>
    <i>
      <x v="214"/>
      <x v="7"/>
      <x v="20"/>
      <x v="2"/>
      <x v="276"/>
      <x v="3666"/>
      <x v="3298"/>
    </i>
    <i>
      <x v="215"/>
      <x v="7"/>
      <x v="20"/>
      <x v="2"/>
      <x v="264"/>
      <x v="3667"/>
      <x v="3299"/>
    </i>
    <i>
      <x v="216"/>
      <x v="7"/>
      <x v="20"/>
      <x v="2"/>
      <x v="266"/>
      <x v="3668"/>
      <x v="3300"/>
    </i>
    <i>
      <x v="217"/>
      <x v="7"/>
      <x v="20"/>
      <x v="2"/>
      <x v="268"/>
      <x v="3669"/>
      <x v="3301"/>
    </i>
    <i>
      <x v="218"/>
      <x v="7"/>
      <x v="20"/>
      <x v="2"/>
      <x v="277"/>
      <x v="3670"/>
      <x v="3302"/>
    </i>
    <i>
      <x v="219"/>
      <x v="7"/>
      <x v="20"/>
      <x v="2"/>
      <x v="275"/>
      <x v="3671"/>
      <x v="3303"/>
    </i>
    <i>
      <x v="220"/>
      <x v="7"/>
      <x v="20"/>
      <x v="2"/>
      <x v="273"/>
      <x v="3672"/>
      <x v="3304"/>
    </i>
    <i>
      <x v="221"/>
      <x v="7"/>
      <x v="20"/>
      <x v="2"/>
      <x v="278"/>
      <x v="3673"/>
      <x v="3305"/>
    </i>
    <i>
      <x v="222"/>
      <x v="7"/>
      <x v="20"/>
      <x v="2"/>
      <x v="269"/>
      <x v="3674"/>
      <x v="3306"/>
    </i>
    <i>
      <x v="223"/>
      <x v="7"/>
      <x v="20"/>
      <x v="2"/>
      <x v="270"/>
      <x v="3675"/>
      <x v="3307"/>
    </i>
    <i>
      <x v="224"/>
      <x v="7"/>
      <x v="20"/>
      <x v="2"/>
      <x v="267"/>
      <x v="3676"/>
      <x v="3308"/>
    </i>
    <i>
      <x v="225"/>
      <x v="7"/>
      <x v="20"/>
      <x v="2"/>
      <x v="272"/>
      <x v="3677"/>
      <x v="3309"/>
    </i>
    <i>
      <x v="226"/>
      <x v="7"/>
      <x v="20"/>
      <x v="2"/>
      <x v="279"/>
      <x v="3678"/>
      <x v="3310"/>
    </i>
    <i>
      <x v="227"/>
      <x v="7"/>
      <x v="20"/>
      <x v="2"/>
      <x v="271"/>
      <x v="3679"/>
      <x v="3311"/>
    </i>
    <i>
      <x v="228"/>
      <x v="7"/>
      <x v="20"/>
      <x v="2"/>
      <x v="265"/>
      <x v="3680"/>
      <x v="3312"/>
    </i>
    <i>
      <x v="229"/>
      <x v="7"/>
      <x v="20"/>
      <x v="2"/>
      <x v="274"/>
      <x v="3681"/>
      <x v="3313"/>
    </i>
    <i>
      <x v="230"/>
      <x v="7"/>
      <x v="20"/>
      <x v="1"/>
      <x v="41"/>
      <x v="3682"/>
      <x v="3314"/>
    </i>
    <i>
      <x v="231"/>
      <x v="7"/>
      <x v="20"/>
      <x v="2"/>
      <x v="276"/>
      <x v="3683"/>
      <x v="3315"/>
    </i>
    <i>
      <x v="232"/>
      <x v="7"/>
      <x v="20"/>
      <x v="2"/>
      <x v="264"/>
      <x v="3684"/>
      <x v="3316"/>
    </i>
    <i>
      <x v="233"/>
      <x v="7"/>
      <x v="20"/>
      <x v="2"/>
      <x v="266"/>
      <x v="3685"/>
      <x v="3317"/>
    </i>
    <i>
      <x v="234"/>
      <x v="7"/>
      <x v="20"/>
      <x v="2"/>
      <x v="268"/>
      <x v="3686"/>
      <x v="3318"/>
    </i>
    <i>
      <x v="235"/>
      <x v="7"/>
      <x v="20"/>
      <x v="2"/>
      <x v="277"/>
      <x v="3687"/>
      <x v="3319"/>
    </i>
    <i>
      <x v="236"/>
      <x v="7"/>
      <x v="20"/>
      <x v="2"/>
      <x v="275"/>
      <x v="3688"/>
      <x v="3320"/>
    </i>
    <i>
      <x v="237"/>
      <x v="7"/>
      <x v="20"/>
      <x v="2"/>
      <x v="273"/>
      <x v="3689"/>
      <x v="3321"/>
    </i>
    <i>
      <x v="238"/>
      <x v="7"/>
      <x v="20"/>
      <x v="2"/>
      <x v="278"/>
      <x v="3690"/>
      <x v="3322"/>
    </i>
    <i>
      <x v="239"/>
      <x v="7"/>
      <x v="20"/>
      <x v="2"/>
      <x v="269"/>
      <x v="3691"/>
      <x v="3323"/>
    </i>
    <i>
      <x v="240"/>
      <x v="7"/>
      <x v="20"/>
      <x v="2"/>
      <x v="270"/>
      <x v="3692"/>
      <x v="3324"/>
    </i>
    <i>
      <x v="241"/>
      <x v="7"/>
      <x v="20"/>
      <x v="2"/>
      <x v="267"/>
      <x v="3693"/>
      <x v="3325"/>
    </i>
    <i>
      <x v="242"/>
      <x v="7"/>
      <x v="20"/>
      <x v="2"/>
      <x v="272"/>
      <x v="3694"/>
      <x v="3326"/>
    </i>
    <i>
      <x v="243"/>
      <x v="7"/>
      <x v="20"/>
      <x v="2"/>
      <x v="279"/>
      <x v="3695"/>
      <x v="3327"/>
    </i>
    <i>
      <x v="244"/>
      <x v="7"/>
      <x v="20"/>
      <x v="2"/>
      <x v="271"/>
      <x v="3696"/>
      <x v="3328"/>
    </i>
    <i>
      <x v="245"/>
      <x v="7"/>
      <x v="20"/>
      <x v="2"/>
      <x v="265"/>
      <x v="3697"/>
      <x v="3329"/>
    </i>
    <i>
      <x v="246"/>
      <x v="7"/>
      <x v="20"/>
      <x v="2"/>
      <x v="274"/>
      <x v="3698"/>
      <x v="3330"/>
    </i>
    <i>
      <x v="247"/>
      <x v="7"/>
      <x v="21"/>
      <x v="1"/>
      <x v="41"/>
      <x v="3699"/>
      <x v="3331"/>
    </i>
    <i>
      <x v="248"/>
      <x v="7"/>
      <x v="21"/>
      <x v="2"/>
      <x v="276"/>
      <x v="3700"/>
      <x v="3332"/>
    </i>
    <i>
      <x v="249"/>
      <x v="7"/>
      <x v="21"/>
      <x v="2"/>
      <x v="264"/>
      <x v="3701"/>
      <x v="3333"/>
    </i>
    <i>
      <x v="250"/>
      <x v="7"/>
      <x v="21"/>
      <x v="2"/>
      <x v="266"/>
      <x v="3702"/>
      <x v="3334"/>
    </i>
    <i>
      <x v="251"/>
      <x v="7"/>
      <x v="21"/>
      <x v="2"/>
      <x v="268"/>
      <x v="3703"/>
      <x v="3335"/>
    </i>
    <i>
      <x v="252"/>
      <x v="7"/>
      <x v="21"/>
      <x v="2"/>
      <x v="277"/>
      <x v="3704"/>
      <x v="3336"/>
    </i>
    <i>
      <x v="253"/>
      <x v="7"/>
      <x v="21"/>
      <x v="2"/>
      <x v="275"/>
      <x v="3705"/>
      <x v="3337"/>
    </i>
    <i>
      <x v="254"/>
      <x v="7"/>
      <x v="21"/>
      <x v="2"/>
      <x v="273"/>
      <x v="3706"/>
      <x v="3338"/>
    </i>
    <i>
      <x v="255"/>
      <x v="7"/>
      <x v="21"/>
      <x v="2"/>
      <x v="278"/>
      <x v="3707"/>
      <x v="3339"/>
    </i>
    <i>
      <x v="256"/>
      <x v="7"/>
      <x v="21"/>
      <x v="2"/>
      <x v="269"/>
      <x v="3708"/>
      <x v="3340"/>
    </i>
    <i>
      <x v="257"/>
      <x v="7"/>
      <x v="21"/>
      <x v="2"/>
      <x v="270"/>
      <x v="3709"/>
      <x v="3341"/>
    </i>
    <i>
      <x v="258"/>
      <x v="7"/>
      <x v="21"/>
      <x v="2"/>
      <x v="267"/>
      <x v="3710"/>
      <x v="3342"/>
    </i>
    <i>
      <x v="259"/>
      <x v="7"/>
      <x v="21"/>
      <x v="2"/>
      <x v="272"/>
      <x v="3711"/>
      <x v="3343"/>
    </i>
    <i>
      <x v="260"/>
      <x v="7"/>
      <x v="21"/>
      <x v="2"/>
      <x v="279"/>
      <x v="3712"/>
      <x v="3344"/>
    </i>
    <i>
      <x v="261"/>
      <x v="7"/>
      <x v="21"/>
      <x v="2"/>
      <x v="271"/>
      <x v="3713"/>
      <x v="3345"/>
    </i>
    <i>
      <x v="262"/>
      <x v="7"/>
      <x v="21"/>
      <x v="2"/>
      <x v="265"/>
      <x v="3714"/>
      <x v="3346"/>
    </i>
    <i>
      <x v="263"/>
      <x v="7"/>
      <x v="21"/>
      <x v="2"/>
      <x v="274"/>
      <x v="3715"/>
      <x v="3347"/>
    </i>
    <i>
      <x v="264"/>
      <x v="7"/>
      <x v="21"/>
      <x v="1"/>
      <x v="41"/>
      <x v="3716"/>
      <x v="3348"/>
    </i>
    <i>
      <x v="265"/>
      <x v="7"/>
      <x v="21"/>
      <x v="2"/>
      <x v="276"/>
      <x v="3717"/>
      <x v="3349"/>
    </i>
    <i>
      <x v="266"/>
      <x v="7"/>
      <x v="21"/>
      <x v="2"/>
      <x v="264"/>
      <x v="3718"/>
      <x v="3350"/>
    </i>
    <i>
      <x v="267"/>
      <x v="7"/>
      <x v="21"/>
      <x v="2"/>
      <x v="266"/>
      <x v="3719"/>
      <x v="3351"/>
    </i>
    <i>
      <x v="268"/>
      <x v="7"/>
      <x v="21"/>
      <x v="2"/>
      <x v="268"/>
      <x v="3720"/>
      <x v="3352"/>
    </i>
    <i>
      <x v="269"/>
      <x v="7"/>
      <x v="21"/>
      <x v="2"/>
      <x v="277"/>
      <x v="3721"/>
      <x v="3353"/>
    </i>
    <i>
      <x v="270"/>
      <x v="7"/>
      <x v="21"/>
      <x v="2"/>
      <x v="275"/>
      <x v="3722"/>
      <x v="3354"/>
    </i>
    <i>
      <x v="271"/>
      <x v="7"/>
      <x v="21"/>
      <x v="2"/>
      <x v="273"/>
      <x v="3723"/>
      <x v="3355"/>
    </i>
    <i>
      <x v="272"/>
      <x v="7"/>
      <x v="21"/>
      <x v="2"/>
      <x v="278"/>
      <x v="3724"/>
      <x v="3356"/>
    </i>
    <i>
      <x v="273"/>
      <x v="7"/>
      <x v="21"/>
      <x v="2"/>
      <x v="269"/>
      <x v="3725"/>
      <x v="3357"/>
    </i>
    <i>
      <x v="274"/>
      <x v="7"/>
      <x v="21"/>
      <x v="2"/>
      <x v="270"/>
      <x v="3726"/>
      <x v="3358"/>
    </i>
    <i>
      <x v="275"/>
      <x v="7"/>
      <x v="21"/>
      <x v="2"/>
      <x v="267"/>
      <x v="3727"/>
      <x v="3359"/>
    </i>
    <i>
      <x v="276"/>
      <x v="7"/>
      <x v="21"/>
      <x v="2"/>
      <x v="272"/>
      <x v="3728"/>
      <x v="3360"/>
    </i>
    <i>
      <x v="277"/>
      <x v="7"/>
      <x v="21"/>
      <x v="2"/>
      <x v="279"/>
      <x v="3729"/>
      <x v="3361"/>
    </i>
    <i>
      <x v="278"/>
      <x v="7"/>
      <x v="21"/>
      <x v="2"/>
      <x v="271"/>
      <x v="3730"/>
      <x v="3362"/>
    </i>
    <i>
      <x v="279"/>
      <x v="7"/>
      <x v="21"/>
      <x v="2"/>
      <x v="265"/>
      <x v="3731"/>
      <x v="3363"/>
    </i>
    <i>
      <x v="280"/>
      <x v="7"/>
      <x v="21"/>
      <x v="2"/>
      <x v="274"/>
      <x v="3732"/>
      <x v="3364"/>
    </i>
    <i>
      <x v="281"/>
      <x v="8"/>
      <x v="22"/>
      <x v="1"/>
      <x v="41"/>
      <x v="3733"/>
      <x v="3365"/>
    </i>
    <i>
      <x v="282"/>
      <x v="8"/>
      <x v="22"/>
      <x v="1"/>
      <x v="41"/>
      <x v="3734"/>
      <x v="3366"/>
    </i>
    <i>
      <x v="283"/>
      <x v="8"/>
      <x v="22"/>
      <x v="2"/>
      <x v="277"/>
      <x v="3735"/>
      <x v="3367"/>
    </i>
    <i>
      <x v="284"/>
      <x v="8"/>
      <x v="22"/>
      <x v="2"/>
      <x v="278"/>
      <x v="3736"/>
      <x v="3368"/>
    </i>
    <i>
      <x v="285"/>
      <x v="8"/>
      <x v="22"/>
      <x v="2"/>
      <x v="269"/>
      <x v="3737"/>
      <x v="3369"/>
    </i>
    <i>
      <x v="286"/>
      <x v="8"/>
      <x v="22"/>
      <x v="2"/>
      <x v="270"/>
      <x v="3738"/>
      <x v="3370"/>
    </i>
    <i>
      <x v="287"/>
      <x v="8"/>
      <x v="22"/>
      <x v="2"/>
      <x v="271"/>
      <x v="3739"/>
      <x v="3371"/>
    </i>
    <i>
      <x v="288"/>
      <x v="8"/>
      <x v="22"/>
      <x v="1"/>
      <x v="41"/>
      <x v="3740"/>
      <x v="3372"/>
    </i>
    <i>
      <x v="289"/>
      <x v="8"/>
      <x v="22"/>
      <x v="2"/>
      <x v="277"/>
      <x v="3741"/>
      <x v="3373"/>
    </i>
    <i>
      <x v="290"/>
      <x v="8"/>
      <x v="22"/>
      <x v="2"/>
      <x v="278"/>
      <x v="3742"/>
      <x v="3374"/>
    </i>
    <i>
      <x v="291"/>
      <x v="8"/>
      <x v="22"/>
      <x v="2"/>
      <x v="269"/>
      <x v="3743"/>
      <x v="3375"/>
    </i>
    <i>
      <x v="292"/>
      <x v="8"/>
      <x v="22"/>
      <x v="2"/>
      <x v="271"/>
      <x v="3744"/>
      <x v="3376"/>
    </i>
    <i>
      <x v="293"/>
      <x v="8"/>
      <x v="22"/>
      <x v="1"/>
      <x v="41"/>
      <x v="3745"/>
      <x v="3377"/>
    </i>
    <i>
      <x v="294"/>
      <x v="8"/>
      <x v="22"/>
      <x v="2"/>
      <x v="278"/>
      <x v="3746"/>
      <x v="3378"/>
    </i>
    <i>
      <x v="295"/>
      <x v="8"/>
      <x v="22"/>
      <x v="2"/>
      <x v="269"/>
      <x v="3747"/>
      <x v="3379"/>
    </i>
    <i>
      <x v="296"/>
      <x v="8"/>
      <x v="22"/>
      <x v="1"/>
      <x v="41"/>
      <x v="3748"/>
      <x v="3380"/>
    </i>
    <i>
      <x v="297"/>
      <x v="8"/>
      <x v="23"/>
      <x v="1"/>
      <x v="41"/>
      <x v="3749"/>
      <x v="3381"/>
    </i>
    <i>
      <x v="298"/>
      <x v="8"/>
      <x v="23"/>
      <x v="1"/>
      <x v="41"/>
      <x v="3750"/>
      <x v="3382"/>
    </i>
    <i>
      <x v="299"/>
      <x v="8"/>
      <x v="23"/>
      <x v="2"/>
      <x v="362"/>
      <x v="3751"/>
      <x v="3383"/>
    </i>
    <i>
      <x v="300"/>
      <x v="8"/>
      <x v="23"/>
      <x v="2"/>
      <x v="269"/>
      <x v="3752"/>
      <x v="3384"/>
    </i>
    <i>
      <x v="301"/>
      <x v="8"/>
      <x v="23"/>
      <x v="2"/>
      <x v="271"/>
      <x v="3753"/>
      <x v="3385"/>
    </i>
    <i>
      <x v="302"/>
      <x v="8"/>
      <x v="23"/>
      <x v="1"/>
      <x v="41"/>
      <x v="3754"/>
      <x v="3386"/>
    </i>
    <i>
      <x v="303"/>
      <x v="8"/>
      <x v="23"/>
      <x v="2"/>
      <x v="362"/>
      <x v="3755"/>
      <x v="3387"/>
    </i>
    <i>
      <x v="304"/>
      <x v="8"/>
      <x v="23"/>
      <x v="2"/>
      <x v="269"/>
      <x v="3756"/>
      <x v="3388"/>
    </i>
    <i>
      <x v="305"/>
      <x v="8"/>
      <x v="23"/>
      <x v="2"/>
      <x v="271"/>
      <x v="3757"/>
      <x v="3389"/>
    </i>
    <i>
      <x v="306"/>
      <x v="8"/>
      <x v="23"/>
      <x v="1"/>
      <x v="41"/>
      <x v="3758"/>
      <x v="3390"/>
    </i>
    <i>
      <x v="307"/>
      <x v="8"/>
      <x v="23"/>
      <x v="1"/>
      <x v="41"/>
      <x v="3759"/>
      <x v="3391"/>
    </i>
    <i>
      <x v="308"/>
      <x v="8"/>
      <x v="23"/>
      <x v="1"/>
      <x v="41"/>
      <x v="3760"/>
      <x v="3392"/>
    </i>
    <i>
      <x v="309"/>
      <x v="8"/>
      <x v="23"/>
      <x v="2"/>
      <x v="362"/>
      <x v="3761"/>
      <x v="3393"/>
    </i>
    <i>
      <x v="310"/>
      <x v="8"/>
      <x v="23"/>
      <x v="2"/>
      <x v="269"/>
      <x v="3762"/>
      <x v="3394"/>
    </i>
    <i>
      <x v="311"/>
      <x v="8"/>
      <x v="23"/>
      <x v="2"/>
      <x v="271"/>
      <x v="3763"/>
      <x v="3395"/>
    </i>
    <i>
      <x v="312"/>
      <x v="8"/>
      <x v="23"/>
      <x v="1"/>
      <x v="41"/>
      <x v="3764"/>
      <x v="3396"/>
    </i>
    <i>
      <x v="313"/>
      <x v="8"/>
      <x v="23"/>
      <x v="2"/>
      <x v="269"/>
      <x v="3765"/>
      <x v="3397"/>
    </i>
    <i>
      <x v="314"/>
      <x v="8"/>
      <x v="23"/>
      <x v="2"/>
      <x v="271"/>
      <x v="3766"/>
      <x v="3398"/>
    </i>
    <i>
      <x v="315"/>
      <x v="9"/>
      <x v="24"/>
      <x v="1"/>
      <x v="41"/>
      <x v="3767"/>
      <x v="3399"/>
    </i>
    <i>
      <x v="316"/>
      <x v="9"/>
      <x v="24"/>
      <x v="2"/>
      <x v="277"/>
      <x v="3768"/>
      <x v="3400"/>
    </i>
    <i>
      <x v="317"/>
      <x v="9"/>
      <x v="24"/>
      <x v="2"/>
      <x v="275"/>
      <x v="3769"/>
      <x v="3401"/>
    </i>
    <i>
      <x v="318"/>
      <x v="9"/>
      <x v="24"/>
      <x v="2"/>
      <x v="278"/>
      <x v="3770"/>
      <x v="3402"/>
    </i>
    <i>
      <x v="319"/>
      <x v="9"/>
      <x v="24"/>
      <x v="2"/>
      <x v="269"/>
      <x v="3771"/>
      <x v="3403"/>
    </i>
    <i>
      <x v="320"/>
      <x v="9"/>
      <x v="24"/>
      <x v="2"/>
      <x v="271"/>
      <x v="3772"/>
      <x v="3404"/>
    </i>
    <i>
      <x v="321"/>
      <x v="9"/>
      <x v="24"/>
      <x v="1"/>
      <x v="41"/>
      <x v="3773"/>
      <x v="3405"/>
    </i>
    <i>
      <x v="322"/>
      <x v="9"/>
      <x v="24"/>
      <x v="2"/>
      <x v="277"/>
      <x v="3774"/>
      <x v="3406"/>
    </i>
    <i>
      <x v="323"/>
      <x v="9"/>
      <x v="24"/>
      <x v="2"/>
      <x v="275"/>
      <x v="3775"/>
      <x v="3407"/>
    </i>
    <i>
      <x v="324"/>
      <x v="9"/>
      <x v="24"/>
      <x v="2"/>
      <x v="278"/>
      <x v="3776"/>
      <x v="3408"/>
    </i>
    <i>
      <x v="325"/>
      <x v="9"/>
      <x v="24"/>
      <x v="2"/>
      <x v="271"/>
      <x v="3777"/>
      <x v="3409"/>
    </i>
    <i>
      <x v="326"/>
      <x v="9"/>
      <x v="24"/>
      <x v="1"/>
      <x v="41"/>
      <x v="3778"/>
      <x v="3410"/>
    </i>
    <i>
      <x v="327"/>
      <x v="9"/>
      <x v="24"/>
      <x v="2"/>
      <x v="277"/>
      <x v="3779"/>
      <x v="3411"/>
    </i>
    <i>
      <x v="328"/>
      <x v="9"/>
      <x v="24"/>
      <x v="2"/>
      <x v="275"/>
      <x v="3780"/>
      <x v="3412"/>
    </i>
    <i>
      <x v="329"/>
      <x v="9"/>
      <x v="24"/>
      <x v="2"/>
      <x v="278"/>
      <x v="3781"/>
      <x v="3413"/>
    </i>
    <i>
      <x v="330"/>
      <x v="9"/>
      <x v="24"/>
      <x v="2"/>
      <x v="271"/>
      <x v="3782"/>
      <x v="3414"/>
    </i>
    <i>
      <x v="331"/>
      <x v="9"/>
      <x v="24"/>
      <x v="1"/>
      <x v="41"/>
      <x v="3783"/>
      <x v="3415"/>
    </i>
    <i>
      <x v="332"/>
      <x v="9"/>
      <x v="24"/>
      <x v="2"/>
      <x v="277"/>
      <x v="3784"/>
      <x v="3416"/>
    </i>
    <i>
      <x v="333"/>
      <x v="9"/>
      <x v="24"/>
      <x v="2"/>
      <x v="275"/>
      <x v="3785"/>
      <x v="3417"/>
    </i>
    <i>
      <x v="334"/>
      <x v="9"/>
      <x v="24"/>
      <x v="1"/>
      <x v="41"/>
      <x v="3786"/>
      <x v="3418"/>
    </i>
    <i>
      <x v="335"/>
      <x v="9"/>
      <x v="24"/>
      <x v="2"/>
      <x v="278"/>
      <x v="3787"/>
      <x v="3419"/>
    </i>
    <i>
      <x v="336"/>
      <x v="9"/>
      <x v="24"/>
      <x v="2"/>
      <x v="271"/>
      <x v="3788"/>
      <x v="3420"/>
    </i>
    <i>
      <x v="337"/>
      <x v="9"/>
      <x v="24"/>
      <x v="1"/>
      <x v="41"/>
      <x v="3789"/>
      <x v="3421"/>
    </i>
    <i>
      <x v="338"/>
      <x v="9"/>
      <x v="24"/>
      <x v="2"/>
      <x v="277"/>
      <x v="3790"/>
      <x v="3422"/>
    </i>
    <i>
      <x v="339"/>
      <x v="9"/>
      <x v="24"/>
      <x v="2"/>
      <x v="275"/>
      <x v="3791"/>
      <x v="3423"/>
    </i>
    <i>
      <x v="340"/>
      <x v="9"/>
      <x v="24"/>
      <x v="2"/>
      <x v="278"/>
      <x v="3792"/>
      <x v="3424"/>
    </i>
    <i>
      <x v="341"/>
      <x v="9"/>
      <x v="24"/>
      <x v="2"/>
      <x v="271"/>
      <x v="3793"/>
      <x v="3425"/>
    </i>
    <i>
      <x v="342"/>
      <x v="9"/>
      <x v="24"/>
      <x v="1"/>
      <x v="41"/>
      <x v="3794"/>
      <x v="3426"/>
    </i>
    <i>
      <x v="343"/>
      <x v="9"/>
      <x v="24"/>
      <x v="1"/>
      <x v="41"/>
      <x v="3795"/>
      <x v="3427"/>
    </i>
    <i>
      <x v="344"/>
      <x v="9"/>
      <x v="24"/>
      <x v="2"/>
      <x v="277"/>
      <x v="3796"/>
      <x v="3428"/>
    </i>
    <i>
      <x v="345"/>
      <x v="9"/>
      <x v="24"/>
      <x v="2"/>
      <x v="278"/>
      <x v="3797"/>
      <x v="3429"/>
    </i>
    <i>
      <x v="346"/>
      <x v="9"/>
      <x v="24"/>
      <x v="1"/>
      <x v="41"/>
      <x v="3798"/>
      <x v="3430"/>
    </i>
    <i>
      <x v="347"/>
      <x v="9"/>
      <x v="24"/>
      <x v="2"/>
      <x v="277"/>
      <x v="3799"/>
      <x v="3431"/>
    </i>
    <i>
      <x v="348"/>
      <x v="9"/>
      <x v="24"/>
      <x v="2"/>
      <x v="275"/>
      <x v="3800"/>
      <x v="3432"/>
    </i>
    <i>
      <x v="349"/>
      <x v="9"/>
      <x v="24"/>
      <x v="2"/>
      <x v="278"/>
      <x v="3801"/>
      <x v="3433"/>
    </i>
    <i>
      <x v="350"/>
      <x v="9"/>
      <x v="24"/>
      <x v="1"/>
      <x v="41"/>
      <x v="3802"/>
      <x v="3434"/>
    </i>
    <i>
      <x v="351"/>
      <x v="9"/>
      <x v="24"/>
      <x v="1"/>
      <x v="41"/>
      <x v="3803"/>
      <x v="3435"/>
    </i>
    <i>
      <x v="352"/>
      <x v="9"/>
      <x v="24"/>
      <x v="2"/>
      <x v="277"/>
      <x v="3804"/>
      <x v="3436"/>
    </i>
    <i>
      <x v="353"/>
      <x v="9"/>
      <x v="24"/>
      <x v="2"/>
      <x v="278"/>
      <x v="3805"/>
      <x v="3437"/>
    </i>
    <i>
      <x v="354"/>
      <x v="9"/>
      <x v="24"/>
      <x v="2"/>
      <x v="269"/>
      <x v="3806"/>
      <x v="3438"/>
    </i>
    <i>
      <x v="355"/>
      <x v="9"/>
      <x v="24"/>
      <x v="1"/>
      <x v="41"/>
      <x v="3807"/>
      <x v="3439"/>
    </i>
    <i>
      <x v="356"/>
      <x v="9"/>
      <x v="24"/>
      <x v="2"/>
      <x v="277"/>
      <x v="3808"/>
      <x v="3440"/>
    </i>
    <i>
      <x v="357"/>
      <x v="9"/>
      <x v="24"/>
      <x v="2"/>
      <x v="275"/>
      <x v="3809"/>
      <x v="3441"/>
    </i>
    <i>
      <x v="358"/>
      <x v="9"/>
      <x v="24"/>
      <x v="2"/>
      <x v="278"/>
      <x v="3810"/>
      <x v="3442"/>
    </i>
    <i>
      <x v="359"/>
      <x v="9"/>
      <x v="24"/>
      <x v="2"/>
      <x v="269"/>
      <x v="3811"/>
      <x v="3443"/>
    </i>
    <i>
      <x v="360"/>
      <x v="9"/>
      <x v="24"/>
      <x v="2"/>
      <x v="271"/>
      <x v="3812"/>
      <x v="3444"/>
    </i>
    <i>
      <x v="361"/>
      <x v="9"/>
      <x v="24"/>
      <x v="1"/>
      <x v="41"/>
      <x v="3813"/>
      <x v="3445"/>
    </i>
    <i>
      <x v="362"/>
      <x v="9"/>
      <x v="24"/>
      <x v="1"/>
      <x v="41"/>
      <x v="3814"/>
      <x v="3446"/>
    </i>
    <i>
      <x v="363"/>
      <x v="9"/>
      <x v="24"/>
      <x v="2"/>
      <x v="277"/>
      <x v="3815"/>
      <x v="3447"/>
    </i>
    <i>
      <x v="364"/>
      <x v="9"/>
      <x v="24"/>
      <x v="2"/>
      <x v="278"/>
      <x v="3816"/>
      <x v="3448"/>
    </i>
    <i>
      <x v="365"/>
      <x v="9"/>
      <x v="24"/>
      <x v="1"/>
      <x v="41"/>
      <x v="3817"/>
      <x v="3449"/>
    </i>
    <i>
      <x v="366"/>
      <x v="9"/>
      <x v="24"/>
      <x v="2"/>
      <x v="277"/>
      <x v="3818"/>
      <x v="3450"/>
    </i>
    <i>
      <x v="367"/>
      <x v="9"/>
      <x v="24"/>
      <x v="2"/>
      <x v="269"/>
      <x v="3819"/>
      <x v="3451"/>
    </i>
    <i>
      <x v="368"/>
      <x v="9"/>
      <x v="24"/>
      <x v="1"/>
      <x v="41"/>
      <x v="3820"/>
      <x v="3452"/>
    </i>
    <i>
      <x v="369"/>
      <x v="9"/>
      <x v="24"/>
      <x v="1"/>
      <x v="41"/>
      <x v="3821"/>
      <x v="3453"/>
    </i>
    <i>
      <x v="370"/>
      <x v="9"/>
      <x v="24"/>
      <x v="1"/>
      <x v="41"/>
      <x v="3822"/>
      <x v="3454"/>
    </i>
    <i>
      <x v="371"/>
      <x v="9"/>
      <x v="24"/>
      <x v="2"/>
      <x v="278"/>
      <x v="3823"/>
      <x v="3455"/>
    </i>
    <i>
      <x v="372"/>
      <x v="9"/>
      <x v="24"/>
      <x v="2"/>
      <x v="271"/>
      <x v="3824"/>
      <x v="3456"/>
    </i>
    <i>
      <x v="373"/>
      <x v="9"/>
      <x v="24"/>
      <x v="1"/>
      <x v="41"/>
      <x v="3825"/>
      <x v="3457"/>
    </i>
    <i>
      <x v="374"/>
      <x v="9"/>
      <x v="24"/>
      <x v="2"/>
      <x v="277"/>
      <x v="3826"/>
      <x v="3458"/>
    </i>
    <i>
      <x v="375"/>
      <x v="9"/>
      <x v="24"/>
      <x v="2"/>
      <x v="269"/>
      <x v="3827"/>
      <x v="3459"/>
    </i>
    <i>
      <x v="376"/>
      <x v="9"/>
      <x v="25"/>
      <x v="1"/>
      <x v="41"/>
      <x v="3828"/>
      <x v="3460"/>
    </i>
    <i>
      <x v="377"/>
      <x v="9"/>
      <x v="25"/>
      <x v="1"/>
      <x v="41"/>
      <x v="3829"/>
      <x v="3461"/>
    </i>
    <i>
      <x v="378"/>
      <x v="9"/>
      <x v="25"/>
      <x v="1"/>
      <x v="41"/>
      <x v="3830"/>
      <x v="3462"/>
    </i>
    <i>
      <x v="379"/>
      <x v="9"/>
      <x v="25"/>
      <x v="1"/>
      <x v="41"/>
      <x v="3831"/>
      <x v="3463"/>
    </i>
    <i>
      <x v="380"/>
      <x v="9"/>
      <x v="25"/>
      <x v="1"/>
      <x v="41"/>
      <x v="3832"/>
      <x v="3464"/>
    </i>
    <i>
      <x v="381"/>
      <x v="9"/>
      <x v="25"/>
      <x v="2"/>
      <x v="277"/>
      <x v="3833"/>
      <x v="3465"/>
    </i>
    <i>
      <x v="382"/>
      <x v="9"/>
      <x v="25"/>
      <x v="2"/>
      <x v="275"/>
      <x v="3834"/>
      <x v="3466"/>
    </i>
    <i>
      <x v="383"/>
      <x v="9"/>
      <x v="25"/>
      <x v="2"/>
      <x v="278"/>
      <x v="3835"/>
      <x v="3467"/>
    </i>
    <i>
      <x v="384"/>
      <x v="9"/>
      <x v="25"/>
      <x v="2"/>
      <x v="269"/>
      <x v="3836"/>
      <x v="3468"/>
    </i>
    <i>
      <x v="385"/>
      <x v="9"/>
      <x v="25"/>
      <x v="2"/>
      <x v="279"/>
      <x v="3837"/>
      <x v="3469"/>
    </i>
    <i>
      <x v="386"/>
      <x v="9"/>
      <x v="25"/>
      <x v="2"/>
      <x v="274"/>
      <x v="3838"/>
      <x v="3470"/>
    </i>
    <i>
      <x v="387"/>
      <x v="10"/>
      <x v="26"/>
      <x v="1"/>
      <x v="41"/>
      <x v="3839"/>
      <x v="3471"/>
    </i>
    <i>
      <x v="388"/>
      <x v="10"/>
      <x v="26"/>
      <x v="2"/>
      <x v="276"/>
      <x v="3840"/>
      <x v="3472"/>
    </i>
    <i>
      <x v="389"/>
      <x v="10"/>
      <x v="26"/>
      <x v="2"/>
      <x v="264"/>
      <x v="3841"/>
      <x v="3473"/>
    </i>
    <i>
      <x v="390"/>
      <x v="10"/>
      <x v="26"/>
      <x v="2"/>
      <x v="266"/>
      <x v="3842"/>
      <x v="3474"/>
    </i>
    <i>
      <x v="391"/>
      <x v="10"/>
      <x v="26"/>
      <x v="2"/>
      <x v="268"/>
      <x v="3843"/>
      <x v="3475"/>
    </i>
    <i>
      <x v="392"/>
      <x v="10"/>
      <x v="26"/>
      <x v="2"/>
      <x v="277"/>
      <x v="3844"/>
      <x v="3476"/>
    </i>
    <i>
      <x v="393"/>
      <x v="10"/>
      <x v="26"/>
      <x v="2"/>
      <x v="275"/>
      <x v="3845"/>
      <x v="3477"/>
    </i>
    <i>
      <x v="394"/>
      <x v="10"/>
      <x v="26"/>
      <x v="2"/>
      <x v="273"/>
      <x v="3846"/>
      <x v="3478"/>
    </i>
    <i>
      <x v="395"/>
      <x v="10"/>
      <x v="26"/>
      <x v="2"/>
      <x v="278"/>
      <x v="3847"/>
      <x v="3479"/>
    </i>
    <i>
      <x v="396"/>
      <x v="10"/>
      <x v="26"/>
      <x v="2"/>
      <x v="269"/>
      <x v="3848"/>
      <x v="3480"/>
    </i>
    <i>
      <x v="397"/>
      <x v="10"/>
      <x v="26"/>
      <x v="2"/>
      <x v="270"/>
      <x v="3849"/>
      <x v="3481"/>
    </i>
    <i>
      <x v="398"/>
      <x v="10"/>
      <x v="26"/>
      <x v="2"/>
      <x v="267"/>
      <x v="3850"/>
      <x v="3482"/>
    </i>
    <i>
      <x v="399"/>
      <x v="10"/>
      <x v="26"/>
      <x v="2"/>
      <x v="272"/>
      <x v="3851"/>
      <x v="3483"/>
    </i>
    <i>
      <x v="400"/>
      <x v="10"/>
      <x v="26"/>
      <x v="2"/>
      <x v="279"/>
      <x v="3852"/>
      <x v="3484"/>
    </i>
    <i>
      <x v="401"/>
      <x v="10"/>
      <x v="26"/>
      <x v="2"/>
      <x v="271"/>
      <x v="3853"/>
      <x v="3485"/>
    </i>
    <i>
      <x v="402"/>
      <x v="10"/>
      <x v="26"/>
      <x v="2"/>
      <x v="265"/>
      <x v="3854"/>
      <x v="3486"/>
    </i>
    <i>
      <x v="403"/>
      <x v="10"/>
      <x v="26"/>
      <x v="2"/>
      <x v="274"/>
      <x v="3855"/>
      <x v="3487"/>
    </i>
    <i>
      <x v="404"/>
      <x v="10"/>
      <x v="26"/>
      <x v="1"/>
      <x v="41"/>
      <x v="3856"/>
      <x v="3488"/>
    </i>
    <i>
      <x v="405"/>
      <x v="10"/>
      <x v="26"/>
      <x v="2"/>
      <x v="276"/>
      <x v="3857"/>
      <x v="3489"/>
    </i>
    <i>
      <x v="406"/>
      <x v="10"/>
      <x v="26"/>
      <x v="2"/>
      <x v="264"/>
      <x v="3858"/>
      <x v="3490"/>
    </i>
    <i>
      <x v="407"/>
      <x v="10"/>
      <x v="26"/>
      <x v="2"/>
      <x v="266"/>
      <x v="3859"/>
      <x v="3491"/>
    </i>
    <i>
      <x v="408"/>
      <x v="10"/>
      <x v="26"/>
      <x v="2"/>
      <x v="268"/>
      <x v="3860"/>
      <x v="3492"/>
    </i>
    <i>
      <x v="409"/>
      <x v="10"/>
      <x v="26"/>
      <x v="2"/>
      <x v="277"/>
      <x v="3861"/>
      <x v="3493"/>
    </i>
    <i>
      <x v="410"/>
      <x v="10"/>
      <x v="26"/>
      <x v="2"/>
      <x v="275"/>
      <x v="3862"/>
      <x v="3494"/>
    </i>
    <i>
      <x v="411"/>
      <x v="10"/>
      <x v="26"/>
      <x v="2"/>
      <x v="273"/>
      <x v="3863"/>
      <x v="3495"/>
    </i>
    <i>
      <x v="412"/>
      <x v="10"/>
      <x v="26"/>
      <x v="2"/>
      <x v="278"/>
      <x v="3864"/>
      <x v="3496"/>
    </i>
    <i>
      <x v="413"/>
      <x v="10"/>
      <x v="26"/>
      <x v="2"/>
      <x v="269"/>
      <x v="3865"/>
      <x v="3497"/>
    </i>
    <i>
      <x v="414"/>
      <x v="10"/>
      <x v="26"/>
      <x v="2"/>
      <x v="270"/>
      <x v="3866"/>
      <x v="3498"/>
    </i>
    <i>
      <x v="415"/>
      <x v="10"/>
      <x v="26"/>
      <x v="2"/>
      <x v="267"/>
      <x v="3867"/>
      <x v="3499"/>
    </i>
    <i>
      <x v="416"/>
      <x v="10"/>
      <x v="26"/>
      <x v="2"/>
      <x v="272"/>
      <x v="3868"/>
      <x v="3500"/>
    </i>
    <i>
      <x v="417"/>
      <x v="10"/>
      <x v="26"/>
      <x v="2"/>
      <x v="279"/>
      <x v="3869"/>
      <x v="3501"/>
    </i>
    <i>
      <x v="418"/>
      <x v="10"/>
      <x v="26"/>
      <x v="2"/>
      <x v="271"/>
      <x v="3870"/>
      <x v="3502"/>
    </i>
    <i>
      <x v="419"/>
      <x v="10"/>
      <x v="26"/>
      <x v="2"/>
      <x v="265"/>
      <x v="3871"/>
      <x v="3503"/>
    </i>
    <i>
      <x v="420"/>
      <x v="10"/>
      <x v="26"/>
      <x v="2"/>
      <x v="274"/>
      <x v="3872"/>
      <x v="3504"/>
    </i>
    <i>
      <x v="421"/>
      <x v="10"/>
      <x v="26"/>
      <x v="1"/>
      <x v="41"/>
      <x v="3873"/>
      <x v="3505"/>
    </i>
    <i>
      <x v="422"/>
      <x v="10"/>
      <x v="26"/>
      <x v="2"/>
      <x v="276"/>
      <x v="3874"/>
      <x v="3506"/>
    </i>
    <i>
      <x v="423"/>
      <x v="10"/>
      <x v="26"/>
      <x v="2"/>
      <x v="264"/>
      <x v="3875"/>
      <x v="3507"/>
    </i>
    <i>
      <x v="424"/>
      <x v="10"/>
      <x v="26"/>
      <x v="2"/>
      <x v="266"/>
      <x v="3876"/>
      <x v="3508"/>
    </i>
    <i>
      <x v="425"/>
      <x v="10"/>
      <x v="26"/>
      <x v="2"/>
      <x v="268"/>
      <x v="3877"/>
      <x v="3509"/>
    </i>
    <i>
      <x v="426"/>
      <x v="10"/>
      <x v="26"/>
      <x v="2"/>
      <x v="277"/>
      <x v="3878"/>
      <x v="3510"/>
    </i>
    <i>
      <x v="427"/>
      <x v="10"/>
      <x v="26"/>
      <x v="2"/>
      <x v="275"/>
      <x v="3879"/>
      <x v="3511"/>
    </i>
    <i>
      <x v="428"/>
      <x v="10"/>
      <x v="26"/>
      <x v="2"/>
      <x v="273"/>
      <x v="3880"/>
      <x v="3512"/>
    </i>
    <i>
      <x v="429"/>
      <x v="10"/>
      <x v="26"/>
      <x v="2"/>
      <x v="278"/>
      <x v="3881"/>
      <x v="3513"/>
    </i>
    <i>
      <x v="430"/>
      <x v="10"/>
      <x v="26"/>
      <x v="2"/>
      <x v="269"/>
      <x v="3882"/>
      <x v="3514"/>
    </i>
    <i>
      <x v="431"/>
      <x v="10"/>
      <x v="26"/>
      <x v="2"/>
      <x v="270"/>
      <x v="3883"/>
      <x v="3515"/>
    </i>
    <i>
      <x v="432"/>
      <x v="10"/>
      <x v="26"/>
      <x v="2"/>
      <x v="267"/>
      <x v="3884"/>
      <x v="3516"/>
    </i>
    <i>
      <x v="433"/>
      <x v="10"/>
      <x v="26"/>
      <x v="2"/>
      <x v="272"/>
      <x v="3885"/>
      <x v="3517"/>
    </i>
    <i>
      <x v="434"/>
      <x v="10"/>
      <x v="26"/>
      <x v="2"/>
      <x v="279"/>
      <x v="3886"/>
      <x v="3518"/>
    </i>
    <i>
      <x v="435"/>
      <x v="10"/>
      <x v="26"/>
      <x v="2"/>
      <x v="271"/>
      <x v="3887"/>
      <x v="3519"/>
    </i>
    <i>
      <x v="436"/>
      <x v="10"/>
      <x v="26"/>
      <x v="2"/>
      <x v="265"/>
      <x v="3888"/>
      <x v="3520"/>
    </i>
    <i>
      <x v="437"/>
      <x v="10"/>
      <x v="26"/>
      <x v="2"/>
      <x v="274"/>
      <x v="3889"/>
      <x v="3521"/>
    </i>
    <i>
      <x v="438"/>
      <x v="10"/>
      <x v="26"/>
      <x v="1"/>
      <x v="41"/>
      <x v="3890"/>
      <x v="3522"/>
    </i>
    <i>
      <x v="439"/>
      <x v="10"/>
      <x v="26"/>
      <x v="2"/>
      <x v="276"/>
      <x v="3891"/>
      <x v="3523"/>
    </i>
    <i>
      <x v="440"/>
      <x v="10"/>
      <x v="26"/>
      <x v="2"/>
      <x v="264"/>
      <x v="3892"/>
      <x v="3524"/>
    </i>
    <i>
      <x v="441"/>
      <x v="10"/>
      <x v="26"/>
      <x v="2"/>
      <x v="266"/>
      <x v="3893"/>
      <x v="3525"/>
    </i>
    <i>
      <x v="442"/>
      <x v="10"/>
      <x v="26"/>
      <x v="2"/>
      <x v="268"/>
      <x v="3894"/>
      <x v="3526"/>
    </i>
    <i>
      <x v="443"/>
      <x v="10"/>
      <x v="26"/>
      <x v="2"/>
      <x v="277"/>
      <x v="3895"/>
      <x v="3527"/>
    </i>
    <i>
      <x v="444"/>
      <x v="10"/>
      <x v="26"/>
      <x v="2"/>
      <x v="275"/>
      <x v="3896"/>
      <x v="3528"/>
    </i>
    <i>
      <x v="445"/>
      <x v="10"/>
      <x v="26"/>
      <x v="2"/>
      <x v="273"/>
      <x v="3897"/>
      <x v="3529"/>
    </i>
    <i>
      <x v="446"/>
      <x v="10"/>
      <x v="26"/>
      <x v="2"/>
      <x v="278"/>
      <x v="3898"/>
      <x v="3530"/>
    </i>
    <i>
      <x v="447"/>
      <x v="10"/>
      <x v="26"/>
      <x v="2"/>
      <x v="269"/>
      <x v="3899"/>
      <x v="3531"/>
    </i>
    <i>
      <x v="448"/>
      <x v="10"/>
      <x v="26"/>
      <x v="2"/>
      <x v="270"/>
      <x v="3900"/>
      <x v="3532"/>
    </i>
    <i>
      <x v="449"/>
      <x v="10"/>
      <x v="26"/>
      <x v="2"/>
      <x v="267"/>
      <x v="3901"/>
      <x v="3533"/>
    </i>
    <i>
      <x v="450"/>
      <x v="10"/>
      <x v="26"/>
      <x v="2"/>
      <x v="272"/>
      <x v="3902"/>
      <x v="3534"/>
    </i>
    <i>
      <x v="451"/>
      <x v="10"/>
      <x v="26"/>
      <x v="2"/>
      <x v="279"/>
      <x v="3903"/>
      <x v="3535"/>
    </i>
    <i>
      <x v="452"/>
      <x v="10"/>
      <x v="26"/>
      <x v="2"/>
      <x v="271"/>
      <x v="3904"/>
      <x v="3536"/>
    </i>
    <i>
      <x v="453"/>
      <x v="10"/>
      <x v="26"/>
      <x v="2"/>
      <x v="265"/>
      <x v="3905"/>
      <x v="3537"/>
    </i>
    <i>
      <x v="454"/>
      <x v="10"/>
      <x v="26"/>
      <x v="2"/>
      <x v="274"/>
      <x v="3906"/>
      <x v="3538"/>
    </i>
    <i>
      <x v="455"/>
      <x v="11"/>
      <x v="27"/>
      <x v="1"/>
      <x v="41"/>
      <x v="3907"/>
      <x v="3539"/>
    </i>
    <i>
      <x v="456"/>
      <x v="11"/>
      <x v="27"/>
      <x v="2"/>
      <x v="276"/>
      <x v="3908"/>
      <x v="3540"/>
    </i>
    <i>
      <x v="457"/>
      <x v="11"/>
      <x v="27"/>
      <x v="2"/>
      <x v="264"/>
      <x v="3909"/>
      <x v="3541"/>
    </i>
    <i>
      <x v="458"/>
      <x v="11"/>
      <x v="27"/>
      <x v="2"/>
      <x v="266"/>
      <x v="3910"/>
      <x v="3542"/>
    </i>
    <i>
      <x v="459"/>
      <x v="11"/>
      <x v="27"/>
      <x v="2"/>
      <x v="268"/>
      <x v="3911"/>
      <x v="3543"/>
    </i>
    <i>
      <x v="460"/>
      <x v="11"/>
      <x v="27"/>
      <x v="2"/>
      <x v="277"/>
      <x v="3912"/>
      <x v="3544"/>
    </i>
    <i>
      <x v="461"/>
      <x v="11"/>
      <x v="27"/>
      <x v="2"/>
      <x v="275"/>
      <x v="3913"/>
      <x v="3545"/>
    </i>
    <i>
      <x v="462"/>
      <x v="11"/>
      <x v="27"/>
      <x v="2"/>
      <x v="273"/>
      <x v="3914"/>
      <x v="3546"/>
    </i>
    <i>
      <x v="463"/>
      <x v="11"/>
      <x v="27"/>
      <x v="2"/>
      <x v="278"/>
      <x v="3915"/>
      <x v="3547"/>
    </i>
    <i>
      <x v="464"/>
      <x v="11"/>
      <x v="27"/>
      <x v="2"/>
      <x v="269"/>
      <x v="3916"/>
      <x v="3548"/>
    </i>
    <i>
      <x v="465"/>
      <x v="11"/>
      <x v="27"/>
      <x v="2"/>
      <x v="270"/>
      <x v="3917"/>
      <x v="3549"/>
    </i>
    <i>
      <x v="466"/>
      <x v="11"/>
      <x v="27"/>
      <x v="2"/>
      <x v="267"/>
      <x v="3918"/>
      <x v="3550"/>
    </i>
    <i>
      <x v="467"/>
      <x v="11"/>
      <x v="27"/>
      <x v="2"/>
      <x v="272"/>
      <x v="3919"/>
      <x v="3551"/>
    </i>
    <i>
      <x v="468"/>
      <x v="11"/>
      <x v="27"/>
      <x v="2"/>
      <x v="279"/>
      <x v="3920"/>
      <x v="3552"/>
    </i>
    <i>
      <x v="469"/>
      <x v="11"/>
      <x v="27"/>
      <x v="2"/>
      <x v="271"/>
      <x v="3921"/>
      <x v="3553"/>
    </i>
    <i>
      <x v="470"/>
      <x v="11"/>
      <x v="27"/>
      <x v="2"/>
      <x v="265"/>
      <x v="3922"/>
      <x v="3554"/>
    </i>
    <i>
      <x v="471"/>
      <x v="11"/>
      <x v="27"/>
      <x v="2"/>
      <x v="274"/>
      <x v="3923"/>
      <x v="3555"/>
    </i>
    <i>
      <x v="472"/>
      <x v="11"/>
      <x v="27"/>
      <x v="1"/>
      <x v="41"/>
      <x v="3924"/>
      <x v="3556"/>
    </i>
    <i>
      <x v="473"/>
      <x v="11"/>
      <x v="27"/>
      <x v="2"/>
      <x v="276"/>
      <x v="3925"/>
      <x v="3557"/>
    </i>
    <i>
      <x v="474"/>
      <x v="11"/>
      <x v="27"/>
      <x v="2"/>
      <x v="264"/>
      <x v="3926"/>
      <x v="3558"/>
    </i>
    <i>
      <x v="475"/>
      <x v="11"/>
      <x v="27"/>
      <x v="2"/>
      <x v="266"/>
      <x v="3927"/>
      <x v="3559"/>
    </i>
    <i>
      <x v="476"/>
      <x v="11"/>
      <x v="27"/>
      <x v="2"/>
      <x v="268"/>
      <x v="3928"/>
      <x v="3560"/>
    </i>
    <i>
      <x v="477"/>
      <x v="11"/>
      <x v="27"/>
      <x v="2"/>
      <x v="277"/>
      <x v="3929"/>
      <x v="3561"/>
    </i>
    <i>
      <x v="478"/>
      <x v="11"/>
      <x v="27"/>
      <x v="2"/>
      <x v="275"/>
      <x v="3930"/>
      <x v="3562"/>
    </i>
    <i>
      <x v="479"/>
      <x v="11"/>
      <x v="27"/>
      <x v="2"/>
      <x v="273"/>
      <x v="3931"/>
      <x v="3563"/>
    </i>
    <i>
      <x v="480"/>
      <x v="11"/>
      <x v="27"/>
      <x v="2"/>
      <x v="278"/>
      <x v="3932"/>
      <x v="3564"/>
    </i>
    <i>
      <x v="481"/>
      <x v="11"/>
      <x v="27"/>
      <x v="2"/>
      <x v="269"/>
      <x v="3933"/>
      <x v="3565"/>
    </i>
    <i>
      <x v="482"/>
      <x v="11"/>
      <x v="27"/>
      <x v="2"/>
      <x v="270"/>
      <x v="3934"/>
      <x v="3566"/>
    </i>
    <i>
      <x v="483"/>
      <x v="11"/>
      <x v="27"/>
      <x v="2"/>
      <x v="267"/>
      <x v="3935"/>
      <x v="3567"/>
    </i>
    <i>
      <x v="484"/>
      <x v="11"/>
      <x v="27"/>
      <x v="2"/>
      <x v="272"/>
      <x v="3936"/>
      <x v="3568"/>
    </i>
    <i>
      <x v="485"/>
      <x v="11"/>
      <x v="27"/>
      <x v="2"/>
      <x v="279"/>
      <x v="3937"/>
      <x v="3569"/>
    </i>
    <i>
      <x v="486"/>
      <x v="11"/>
      <x v="27"/>
      <x v="2"/>
      <x v="271"/>
      <x v="3938"/>
      <x v="3570"/>
    </i>
    <i>
      <x v="487"/>
      <x v="11"/>
      <x v="27"/>
      <x v="2"/>
      <x v="265"/>
      <x v="3939"/>
      <x v="3571"/>
    </i>
    <i>
      <x v="488"/>
      <x v="11"/>
      <x v="27"/>
      <x v="2"/>
      <x v="274"/>
      <x v="3940"/>
      <x v="3572"/>
    </i>
    <i>
      <x v="489"/>
      <x v="11"/>
      <x v="27"/>
      <x v="1"/>
      <x v="41"/>
      <x v="3941"/>
      <x v="3573"/>
    </i>
    <i>
      <x v="490"/>
      <x v="11"/>
      <x v="28"/>
      <x v="2"/>
      <x v="276"/>
      <x v="3942"/>
      <x v="3574"/>
    </i>
    <i>
      <x v="491"/>
      <x v="11"/>
      <x v="28"/>
      <x v="2"/>
      <x v="264"/>
      <x v="3943"/>
      <x v="3575"/>
    </i>
    <i>
      <x v="492"/>
      <x v="11"/>
      <x v="28"/>
      <x v="2"/>
      <x v="266"/>
      <x v="3944"/>
      <x v="3576"/>
    </i>
    <i>
      <x v="493"/>
      <x v="11"/>
      <x v="28"/>
      <x v="2"/>
      <x v="268"/>
      <x v="3945"/>
      <x v="3577"/>
    </i>
    <i>
      <x v="494"/>
      <x v="11"/>
      <x v="28"/>
      <x v="2"/>
      <x v="277"/>
      <x v="3946"/>
      <x v="3578"/>
    </i>
    <i>
      <x v="495"/>
      <x v="11"/>
      <x v="28"/>
      <x v="2"/>
      <x v="275"/>
      <x v="3947"/>
      <x v="3579"/>
    </i>
    <i>
      <x v="496"/>
      <x v="11"/>
      <x v="28"/>
      <x v="2"/>
      <x v="273"/>
      <x v="3948"/>
      <x v="3580"/>
    </i>
    <i>
      <x v="497"/>
      <x v="11"/>
      <x v="28"/>
      <x v="2"/>
      <x v="278"/>
      <x v="3949"/>
      <x v="3581"/>
    </i>
    <i>
      <x v="498"/>
      <x v="11"/>
      <x v="28"/>
      <x v="2"/>
      <x v="269"/>
      <x v="3950"/>
      <x v="3582"/>
    </i>
    <i>
      <x v="499"/>
      <x v="11"/>
      <x v="28"/>
      <x v="2"/>
      <x v="270"/>
      <x v="3951"/>
      <x v="3583"/>
    </i>
    <i>
      <x v="500"/>
      <x v="11"/>
      <x v="28"/>
      <x v="2"/>
      <x v="267"/>
      <x v="3952"/>
      <x v="3584"/>
    </i>
    <i>
      <x v="501"/>
      <x v="11"/>
      <x v="28"/>
      <x v="2"/>
      <x v="272"/>
      <x v="3953"/>
      <x v="3585"/>
    </i>
    <i>
      <x v="502"/>
      <x v="11"/>
      <x v="28"/>
      <x v="2"/>
      <x v="279"/>
      <x v="3954"/>
      <x v="3586"/>
    </i>
    <i>
      <x v="503"/>
      <x v="11"/>
      <x v="28"/>
      <x v="2"/>
      <x v="271"/>
      <x v="3955"/>
      <x v="3587"/>
    </i>
    <i>
      <x v="504"/>
      <x v="11"/>
      <x v="28"/>
      <x v="2"/>
      <x v="265"/>
      <x v="3956"/>
      <x v="3588"/>
    </i>
    <i>
      <x v="505"/>
      <x v="11"/>
      <x v="28"/>
      <x v="2"/>
      <x v="274"/>
      <x v="3906"/>
      <x v="3589"/>
    </i>
    <i>
      <x v="506"/>
      <x v="11"/>
      <x v="28"/>
      <x v="1"/>
      <x v="41"/>
      <x v="3957"/>
      <x v="3590"/>
    </i>
    <i>
      <x v="507"/>
      <x v="11"/>
      <x v="28"/>
      <x v="2"/>
      <x v="276"/>
      <x v="3958"/>
      <x v="3591"/>
    </i>
    <i>
      <x v="508"/>
      <x v="11"/>
      <x v="28"/>
      <x v="2"/>
      <x v="264"/>
      <x v="3959"/>
      <x v="3592"/>
    </i>
    <i>
      <x v="509"/>
      <x v="11"/>
      <x v="28"/>
      <x v="2"/>
      <x v="266"/>
      <x v="3960"/>
      <x v="3593"/>
    </i>
    <i>
      <x v="510"/>
      <x v="11"/>
      <x v="28"/>
      <x v="2"/>
      <x v="268"/>
      <x v="3961"/>
      <x v="3594"/>
    </i>
    <i>
      <x v="511"/>
      <x v="11"/>
      <x v="28"/>
      <x v="2"/>
      <x v="277"/>
      <x v="3962"/>
      <x v="3595"/>
    </i>
    <i>
      <x v="512"/>
      <x v="11"/>
      <x v="28"/>
      <x v="2"/>
      <x v="275"/>
      <x v="3963"/>
      <x v="3596"/>
    </i>
    <i>
      <x v="513"/>
      <x v="11"/>
      <x v="28"/>
      <x v="2"/>
      <x v="273"/>
      <x v="3964"/>
      <x v="3597"/>
    </i>
    <i>
      <x v="514"/>
      <x v="11"/>
      <x v="28"/>
      <x v="2"/>
      <x v="278"/>
      <x v="3965"/>
      <x v="3598"/>
    </i>
    <i>
      <x v="515"/>
      <x v="11"/>
      <x v="28"/>
      <x v="2"/>
      <x v="269"/>
      <x v="3966"/>
      <x v="3599"/>
    </i>
    <i>
      <x v="516"/>
      <x v="11"/>
      <x v="28"/>
      <x v="2"/>
      <x v="270"/>
      <x v="3967"/>
      <x v="3600"/>
    </i>
    <i>
      <x v="517"/>
      <x v="11"/>
      <x v="28"/>
      <x v="2"/>
      <x v="267"/>
      <x v="3968"/>
      <x v="3601"/>
    </i>
    <i>
      <x v="518"/>
      <x v="11"/>
      <x v="28"/>
      <x v="2"/>
      <x v="272"/>
      <x v="3969"/>
      <x v="3602"/>
    </i>
    <i>
      <x v="519"/>
      <x v="11"/>
      <x v="28"/>
      <x v="2"/>
      <x v="279"/>
      <x v="3970"/>
      <x v="3603"/>
    </i>
    <i>
      <x v="520"/>
      <x v="11"/>
      <x v="28"/>
      <x v="2"/>
      <x v="271"/>
      <x v="3971"/>
      <x v="3604"/>
    </i>
    <i>
      <x v="521"/>
      <x v="11"/>
      <x v="28"/>
      <x v="2"/>
      <x v="265"/>
      <x v="3972"/>
      <x v="3605"/>
    </i>
    <i>
      <x v="522"/>
      <x v="11"/>
      <x v="28"/>
      <x v="2"/>
      <x v="274"/>
      <x v="3973"/>
      <x v="3606"/>
    </i>
    <i>
      <x v="523"/>
      <x v="11"/>
      <x v="28"/>
      <x v="1"/>
      <x v="41"/>
      <x v="3974"/>
      <x v="3607"/>
    </i>
    <i>
      <x v="524"/>
      <x v="11"/>
      <x v="28"/>
      <x v="2"/>
      <x v="276"/>
      <x v="3975"/>
      <x v="3608"/>
    </i>
    <i>
      <x v="525"/>
      <x v="11"/>
      <x v="28"/>
      <x v="2"/>
      <x v="264"/>
      <x v="3976"/>
      <x v="3609"/>
    </i>
    <i>
      <x v="526"/>
      <x v="11"/>
      <x v="28"/>
      <x v="2"/>
      <x v="266"/>
      <x v="3977"/>
      <x v="3610"/>
    </i>
    <i>
      <x v="527"/>
      <x v="11"/>
      <x v="28"/>
      <x v="2"/>
      <x v="268"/>
      <x v="3978"/>
      <x v="3611"/>
    </i>
    <i>
      <x v="528"/>
      <x v="11"/>
      <x v="28"/>
      <x v="2"/>
      <x v="277"/>
      <x v="3979"/>
      <x v="3612"/>
    </i>
    <i>
      <x v="529"/>
      <x v="11"/>
      <x v="28"/>
      <x v="2"/>
      <x v="275"/>
      <x v="3980"/>
      <x v="3613"/>
    </i>
    <i>
      <x v="530"/>
      <x v="11"/>
      <x v="28"/>
      <x v="2"/>
      <x v="273"/>
      <x v="3981"/>
      <x v="3614"/>
    </i>
    <i>
      <x v="531"/>
      <x v="11"/>
      <x v="28"/>
      <x v="2"/>
      <x v="278"/>
      <x v="3982"/>
      <x v="3615"/>
    </i>
    <i>
      <x v="532"/>
      <x v="11"/>
      <x v="28"/>
      <x v="2"/>
      <x v="269"/>
      <x v="3983"/>
      <x v="3616"/>
    </i>
    <i>
      <x v="533"/>
      <x v="11"/>
      <x v="28"/>
      <x v="2"/>
      <x v="270"/>
      <x v="3984"/>
      <x v="3617"/>
    </i>
    <i>
      <x v="534"/>
      <x v="11"/>
      <x v="28"/>
      <x v="2"/>
      <x v="267"/>
      <x v="3985"/>
      <x v="3618"/>
    </i>
    <i>
      <x v="535"/>
      <x v="11"/>
      <x v="28"/>
      <x v="2"/>
      <x v="272"/>
      <x v="3986"/>
      <x v="3619"/>
    </i>
    <i>
      <x v="536"/>
      <x v="11"/>
      <x v="28"/>
      <x v="2"/>
      <x v="279"/>
      <x v="3987"/>
      <x v="3620"/>
    </i>
    <i>
      <x v="537"/>
      <x v="11"/>
      <x v="28"/>
      <x v="2"/>
      <x v="271"/>
      <x v="3988"/>
      <x v="3621"/>
    </i>
    <i>
      <x v="538"/>
      <x v="11"/>
      <x v="28"/>
      <x v="2"/>
      <x v="265"/>
      <x v="3989"/>
      <x v="3622"/>
    </i>
    <i>
      <x v="539"/>
      <x v="11"/>
      <x v="28"/>
      <x v="2"/>
      <x v="274"/>
      <x v="3990"/>
      <x v="3623"/>
    </i>
    <i>
      <x v="540"/>
      <x v="11"/>
      <x v="28"/>
      <x v="1"/>
      <x v="41"/>
      <x v="3991"/>
      <x v="3624"/>
    </i>
    <i>
      <x v="541"/>
      <x v="11"/>
      <x v="28"/>
      <x v="2"/>
      <x v="276"/>
      <x v="3992"/>
      <x v="3625"/>
    </i>
    <i>
      <x v="542"/>
      <x v="11"/>
      <x v="28"/>
      <x v="2"/>
      <x v="264"/>
      <x v="3993"/>
      <x v="3626"/>
    </i>
    <i>
      <x v="543"/>
      <x v="11"/>
      <x v="28"/>
      <x v="2"/>
      <x v="266"/>
      <x v="3994"/>
      <x v="3627"/>
    </i>
    <i>
      <x v="544"/>
      <x v="11"/>
      <x v="28"/>
      <x v="2"/>
      <x v="268"/>
      <x v="3995"/>
      <x v="3628"/>
    </i>
    <i>
      <x v="545"/>
      <x v="11"/>
      <x v="28"/>
      <x v="2"/>
      <x v="277"/>
      <x v="3996"/>
      <x v="3629"/>
    </i>
    <i>
      <x v="546"/>
      <x v="11"/>
      <x v="28"/>
      <x v="2"/>
      <x v="275"/>
      <x v="3997"/>
      <x v="3630"/>
    </i>
    <i>
      <x v="547"/>
      <x v="11"/>
      <x v="28"/>
      <x v="2"/>
      <x v="273"/>
      <x v="3998"/>
      <x v="3631"/>
    </i>
    <i>
      <x v="548"/>
      <x v="11"/>
      <x v="28"/>
      <x v="2"/>
      <x v="278"/>
      <x v="3999"/>
      <x v="3632"/>
    </i>
    <i>
      <x v="549"/>
      <x v="11"/>
      <x v="28"/>
      <x v="2"/>
      <x v="269"/>
      <x v="4000"/>
      <x v="3633"/>
    </i>
    <i>
      <x v="550"/>
      <x v="11"/>
      <x v="28"/>
      <x v="2"/>
      <x v="270"/>
      <x v="4001"/>
      <x v="3634"/>
    </i>
    <i>
      <x v="551"/>
      <x v="11"/>
      <x v="28"/>
      <x v="2"/>
      <x v="267"/>
      <x v="4002"/>
      <x v="3635"/>
    </i>
    <i>
      <x v="552"/>
      <x v="11"/>
      <x v="28"/>
      <x v="2"/>
      <x v="272"/>
      <x v="4003"/>
      <x v="3636"/>
    </i>
    <i>
      <x v="553"/>
      <x v="11"/>
      <x v="28"/>
      <x v="2"/>
      <x v="279"/>
      <x v="4004"/>
      <x v="3637"/>
    </i>
    <i>
      <x v="554"/>
      <x v="11"/>
      <x v="28"/>
      <x v="2"/>
      <x v="271"/>
      <x v="4005"/>
      <x v="3638"/>
    </i>
    <i>
      <x v="555"/>
      <x v="11"/>
      <x v="28"/>
      <x v="2"/>
      <x v="265"/>
      <x v="4006"/>
      <x v="3639"/>
    </i>
    <i>
      <x v="556"/>
      <x v="11"/>
      <x v="28"/>
      <x v="2"/>
      <x v="274"/>
      <x v="4007"/>
      <x v="3640"/>
    </i>
    <i>
      <x v="557"/>
      <x v="11"/>
      <x v="28"/>
      <x v="1"/>
      <x v="41"/>
      <x v="4008"/>
      <x v="3641"/>
    </i>
    <i>
      <x v="558"/>
      <x v="11"/>
      <x v="28"/>
      <x v="2"/>
      <x v="276"/>
      <x v="4009"/>
      <x v="3642"/>
    </i>
    <i>
      <x v="559"/>
      <x v="11"/>
      <x v="28"/>
      <x v="2"/>
      <x v="264"/>
      <x v="4010"/>
      <x v="3643"/>
    </i>
    <i>
      <x v="560"/>
      <x v="11"/>
      <x v="28"/>
      <x v="2"/>
      <x v="266"/>
      <x v="4011"/>
      <x v="3644"/>
    </i>
    <i>
      <x v="561"/>
      <x v="11"/>
      <x v="28"/>
      <x v="2"/>
      <x v="268"/>
      <x v="4012"/>
      <x v="3645"/>
    </i>
    <i>
      <x v="562"/>
      <x v="11"/>
      <x v="28"/>
      <x v="2"/>
      <x v="277"/>
      <x v="4013"/>
      <x v="3646"/>
    </i>
    <i>
      <x v="563"/>
      <x v="11"/>
      <x v="28"/>
      <x v="2"/>
      <x v="275"/>
      <x v="4014"/>
      <x v="3647"/>
    </i>
    <i>
      <x v="564"/>
      <x v="11"/>
      <x v="28"/>
      <x v="2"/>
      <x v="273"/>
      <x v="4015"/>
      <x v="3648"/>
    </i>
    <i>
      <x v="565"/>
      <x v="11"/>
      <x v="28"/>
      <x v="2"/>
      <x v="278"/>
      <x v="4016"/>
      <x v="3649"/>
    </i>
    <i>
      <x v="566"/>
      <x v="11"/>
      <x v="28"/>
      <x v="2"/>
      <x v="269"/>
      <x v="4017"/>
      <x v="3650"/>
    </i>
    <i>
      <x v="567"/>
      <x v="11"/>
      <x v="28"/>
      <x v="2"/>
      <x v="270"/>
      <x v="4018"/>
      <x v="3651"/>
    </i>
    <i>
      <x v="568"/>
      <x v="11"/>
      <x v="28"/>
      <x v="2"/>
      <x v="267"/>
      <x v="4019"/>
      <x v="3652"/>
    </i>
    <i>
      <x v="569"/>
      <x v="11"/>
      <x v="28"/>
      <x v="2"/>
      <x v="272"/>
      <x v="4020"/>
      <x v="3653"/>
    </i>
    <i>
      <x v="570"/>
      <x v="11"/>
      <x v="28"/>
      <x v="2"/>
      <x v="279"/>
      <x v="4021"/>
      <x v="3654"/>
    </i>
    <i>
      <x v="571"/>
      <x v="11"/>
      <x v="28"/>
      <x v="2"/>
      <x v="271"/>
      <x v="4022"/>
      <x v="3655"/>
    </i>
    <i>
      <x v="572"/>
      <x v="11"/>
      <x v="28"/>
      <x v="2"/>
      <x v="265"/>
      <x v="4023"/>
      <x v="3656"/>
    </i>
    <i>
      <x v="573"/>
      <x v="11"/>
      <x v="28"/>
      <x v="2"/>
      <x v="274"/>
      <x v="4024"/>
      <x v="3657"/>
    </i>
    <i>
      <x v="574"/>
      <x v="12"/>
      <x v="29"/>
      <x v="1"/>
      <x v="41"/>
      <x v="4025"/>
      <x v="3658"/>
    </i>
    <i>
      <x v="575"/>
      <x v="12"/>
      <x v="29"/>
      <x v="2"/>
      <x v="276"/>
      <x v="4026"/>
      <x v="3659"/>
    </i>
    <i>
      <x v="576"/>
      <x v="12"/>
      <x v="29"/>
      <x v="2"/>
      <x v="264"/>
      <x v="4027"/>
      <x v="3660"/>
    </i>
    <i>
      <x v="577"/>
      <x v="12"/>
      <x v="29"/>
      <x v="2"/>
      <x v="266"/>
      <x v="4028"/>
      <x v="3661"/>
    </i>
    <i>
      <x v="578"/>
      <x v="12"/>
      <x v="29"/>
      <x v="2"/>
      <x v="268"/>
      <x v="4029"/>
      <x v="3662"/>
    </i>
    <i>
      <x v="579"/>
      <x v="12"/>
      <x v="29"/>
      <x v="2"/>
      <x v="277"/>
      <x v="4030"/>
      <x v="3663"/>
    </i>
    <i>
      <x v="580"/>
      <x v="12"/>
      <x v="29"/>
      <x v="2"/>
      <x v="275"/>
      <x v="4031"/>
      <x v="3664"/>
    </i>
    <i>
      <x v="581"/>
      <x v="12"/>
      <x v="29"/>
      <x v="2"/>
      <x v="273"/>
      <x v="4032"/>
      <x v="3665"/>
    </i>
    <i>
      <x v="582"/>
      <x v="12"/>
      <x v="29"/>
      <x v="2"/>
      <x v="278"/>
      <x v="4033"/>
      <x v="3666"/>
    </i>
    <i>
      <x v="583"/>
      <x v="12"/>
      <x v="29"/>
      <x v="2"/>
      <x v="269"/>
      <x v="4034"/>
      <x v="3667"/>
    </i>
    <i>
      <x v="584"/>
      <x v="12"/>
      <x v="29"/>
      <x v="2"/>
      <x v="270"/>
      <x v="4035"/>
      <x v="3668"/>
    </i>
    <i>
      <x v="585"/>
      <x v="12"/>
      <x v="29"/>
      <x v="2"/>
      <x v="267"/>
      <x v="4036"/>
      <x v="3669"/>
    </i>
    <i>
      <x v="586"/>
      <x v="12"/>
      <x v="29"/>
      <x v="2"/>
      <x v="272"/>
      <x v="4037"/>
      <x v="3670"/>
    </i>
    <i>
      <x v="587"/>
      <x v="12"/>
      <x v="29"/>
      <x v="2"/>
      <x v="279"/>
      <x v="4038"/>
      <x v="3671"/>
    </i>
    <i>
      <x v="588"/>
      <x v="12"/>
      <x v="29"/>
      <x v="2"/>
      <x v="271"/>
      <x v="4039"/>
      <x v="3672"/>
    </i>
    <i>
      <x v="589"/>
      <x v="12"/>
      <x v="29"/>
      <x v="2"/>
      <x v="265"/>
      <x v="4040"/>
      <x v="3673"/>
    </i>
    <i>
      <x v="590"/>
      <x v="12"/>
      <x v="29"/>
      <x v="2"/>
      <x v="274"/>
      <x v="4041"/>
      <x v="3674"/>
    </i>
    <i>
      <x v="591"/>
      <x v="12"/>
      <x v="29"/>
      <x v="1"/>
      <x v="41"/>
      <x v="4042"/>
      <x v="3675"/>
    </i>
    <i>
      <x v="592"/>
      <x v="12"/>
      <x v="29"/>
      <x v="2"/>
      <x v="276"/>
      <x v="4043"/>
      <x v="3676"/>
    </i>
    <i>
      <x v="593"/>
      <x v="12"/>
      <x v="29"/>
      <x v="2"/>
      <x v="264"/>
      <x v="4044"/>
      <x v="3677"/>
    </i>
    <i>
      <x v="594"/>
      <x v="12"/>
      <x v="29"/>
      <x v="2"/>
      <x v="266"/>
      <x v="4045"/>
      <x v="3678"/>
    </i>
    <i>
      <x v="595"/>
      <x v="12"/>
      <x v="29"/>
      <x v="2"/>
      <x v="268"/>
      <x v="4046"/>
      <x v="3679"/>
    </i>
    <i>
      <x v="596"/>
      <x v="12"/>
      <x v="29"/>
      <x v="2"/>
      <x v="277"/>
      <x v="4047"/>
      <x v="3680"/>
    </i>
    <i>
      <x v="597"/>
      <x v="12"/>
      <x v="29"/>
      <x v="2"/>
      <x v="275"/>
      <x v="4048"/>
      <x v="3681"/>
    </i>
    <i>
      <x v="598"/>
      <x v="12"/>
      <x v="29"/>
      <x v="2"/>
      <x v="273"/>
      <x v="4049"/>
      <x v="3682"/>
    </i>
    <i>
      <x v="599"/>
      <x v="12"/>
      <x v="29"/>
      <x v="2"/>
      <x v="278"/>
      <x v="4050"/>
      <x v="3683"/>
    </i>
    <i>
      <x v="600"/>
      <x v="12"/>
      <x v="29"/>
      <x v="2"/>
      <x v="269"/>
      <x v="4051"/>
      <x v="3684"/>
    </i>
    <i>
      <x v="601"/>
      <x v="12"/>
      <x v="29"/>
      <x v="2"/>
      <x v="270"/>
      <x v="4052"/>
      <x v="3685"/>
    </i>
    <i>
      <x v="602"/>
      <x v="12"/>
      <x v="29"/>
      <x v="2"/>
      <x v="267"/>
      <x v="4053"/>
      <x v="3686"/>
    </i>
    <i>
      <x v="603"/>
      <x v="12"/>
      <x v="29"/>
      <x v="2"/>
      <x v="272"/>
      <x v="4054"/>
      <x v="3687"/>
    </i>
    <i>
      <x v="604"/>
      <x v="12"/>
      <x v="29"/>
      <x v="2"/>
      <x v="279"/>
      <x v="4055"/>
      <x v="3688"/>
    </i>
    <i>
      <x v="605"/>
      <x v="12"/>
      <x v="29"/>
      <x v="2"/>
      <x v="271"/>
      <x v="4056"/>
      <x v="3689"/>
    </i>
    <i>
      <x v="606"/>
      <x v="12"/>
      <x v="29"/>
      <x v="2"/>
      <x v="265"/>
      <x v="4057"/>
      <x v="3690"/>
    </i>
    <i>
      <x v="607"/>
      <x v="12"/>
      <x v="29"/>
      <x v="2"/>
      <x v="274"/>
      <x v="4058"/>
      <x v="3691"/>
    </i>
    <i>
      <x v="608"/>
      <x v="12"/>
      <x v="29"/>
      <x v="1"/>
      <x v="41"/>
      <x v="4059"/>
      <x v="3692"/>
    </i>
    <i>
      <x v="609"/>
      <x v="12"/>
      <x v="29"/>
      <x v="2"/>
      <x v="276"/>
      <x v="4060"/>
      <x v="3693"/>
    </i>
    <i>
      <x v="610"/>
      <x v="12"/>
      <x v="29"/>
      <x v="2"/>
      <x v="264"/>
      <x v="4061"/>
      <x v="3694"/>
    </i>
    <i>
      <x v="611"/>
      <x v="12"/>
      <x v="29"/>
      <x v="2"/>
      <x v="266"/>
      <x v="4062"/>
      <x v="3695"/>
    </i>
    <i>
      <x v="612"/>
      <x v="12"/>
      <x v="29"/>
      <x v="2"/>
      <x v="268"/>
      <x v="4063"/>
      <x v="3696"/>
    </i>
    <i>
      <x v="613"/>
      <x v="12"/>
      <x v="29"/>
      <x v="2"/>
      <x v="275"/>
      <x v="4064"/>
      <x v="3697"/>
    </i>
    <i>
      <x v="614"/>
      <x v="12"/>
      <x v="29"/>
      <x v="2"/>
      <x v="273"/>
      <x v="4065"/>
      <x v="3698"/>
    </i>
    <i>
      <x v="615"/>
      <x v="12"/>
      <x v="29"/>
      <x v="2"/>
      <x v="278"/>
      <x v="4066"/>
      <x v="3699"/>
    </i>
    <i>
      <x v="616"/>
      <x v="12"/>
      <x v="29"/>
      <x v="2"/>
      <x v="269"/>
      <x v="4067"/>
      <x v="3700"/>
    </i>
    <i>
      <x v="617"/>
      <x v="12"/>
      <x v="29"/>
      <x v="2"/>
      <x v="270"/>
      <x v="4068"/>
      <x v="3701"/>
    </i>
    <i>
      <x v="618"/>
      <x v="12"/>
      <x v="29"/>
      <x v="2"/>
      <x v="267"/>
      <x v="4069"/>
      <x v="3702"/>
    </i>
    <i>
      <x v="619"/>
      <x v="12"/>
      <x v="29"/>
      <x v="2"/>
      <x v="272"/>
      <x v="4070"/>
      <x v="3703"/>
    </i>
    <i>
      <x v="620"/>
      <x v="12"/>
      <x v="29"/>
      <x v="2"/>
      <x v="279"/>
      <x v="4071"/>
      <x v="3704"/>
    </i>
    <i>
      <x v="621"/>
      <x v="12"/>
      <x v="29"/>
      <x v="2"/>
      <x v="271"/>
      <x v="4072"/>
      <x v="3705"/>
    </i>
    <i>
      <x v="622"/>
      <x v="12"/>
      <x v="29"/>
      <x v="2"/>
      <x v="265"/>
      <x v="4073"/>
      <x v="3706"/>
    </i>
    <i>
      <x v="623"/>
      <x v="12"/>
      <x v="29"/>
      <x v="2"/>
      <x v="274"/>
      <x v="4074"/>
      <x v="3707"/>
    </i>
    <i>
      <x v="624"/>
      <x v="12"/>
      <x v="29"/>
      <x v="1"/>
      <x v="41"/>
      <x v="4075"/>
      <x v="3708"/>
    </i>
    <i>
      <x v="625"/>
      <x v="12"/>
      <x v="29"/>
      <x v="2"/>
      <x v="276"/>
      <x v="4076"/>
      <x v="3709"/>
    </i>
    <i>
      <x v="626"/>
      <x v="12"/>
      <x v="29"/>
      <x v="2"/>
      <x v="264"/>
      <x v="4077"/>
      <x v="3710"/>
    </i>
    <i>
      <x v="627"/>
      <x v="12"/>
      <x v="29"/>
      <x v="2"/>
      <x v="266"/>
      <x v="4078"/>
      <x v="3711"/>
    </i>
    <i>
      <x v="628"/>
      <x v="12"/>
      <x v="29"/>
      <x v="2"/>
      <x v="268"/>
      <x v="4079"/>
      <x v="3712"/>
    </i>
    <i>
      <x v="629"/>
      <x v="12"/>
      <x v="29"/>
      <x v="2"/>
      <x v="277"/>
      <x v="4080"/>
      <x v="3713"/>
    </i>
    <i>
      <x v="630"/>
      <x v="12"/>
      <x v="29"/>
      <x v="2"/>
      <x v="275"/>
      <x v="4081"/>
      <x v="3714"/>
    </i>
    <i>
      <x v="631"/>
      <x v="12"/>
      <x v="29"/>
      <x v="2"/>
      <x v="273"/>
      <x v="4082"/>
      <x v="3715"/>
    </i>
    <i>
      <x v="632"/>
      <x v="12"/>
      <x v="29"/>
      <x v="2"/>
      <x v="278"/>
      <x v="4083"/>
      <x v="3716"/>
    </i>
    <i>
      <x v="633"/>
      <x v="12"/>
      <x v="29"/>
      <x v="2"/>
      <x v="269"/>
      <x v="4084"/>
      <x v="3717"/>
    </i>
    <i>
      <x v="634"/>
      <x v="12"/>
      <x v="29"/>
      <x v="2"/>
      <x v="270"/>
      <x v="4085"/>
      <x v="3718"/>
    </i>
    <i>
      <x v="635"/>
      <x v="12"/>
      <x v="29"/>
      <x v="2"/>
      <x v="267"/>
      <x v="4086"/>
      <x v="3719"/>
    </i>
    <i>
      <x v="636"/>
      <x v="12"/>
      <x v="29"/>
      <x v="2"/>
      <x v="272"/>
      <x v="4087"/>
      <x v="3720"/>
    </i>
    <i>
      <x v="637"/>
      <x v="12"/>
      <x v="29"/>
      <x v="2"/>
      <x v="279"/>
      <x v="4088"/>
      <x v="3721"/>
    </i>
    <i>
      <x v="638"/>
      <x v="12"/>
      <x v="29"/>
      <x v="2"/>
      <x v="271"/>
      <x v="4089"/>
      <x v="3722"/>
    </i>
    <i>
      <x v="639"/>
      <x v="12"/>
      <x v="29"/>
      <x v="2"/>
      <x v="265"/>
      <x v="4090"/>
      <x v="3723"/>
    </i>
    <i>
      <x v="640"/>
      <x v="12"/>
      <x v="29"/>
      <x v="2"/>
      <x v="274"/>
      <x v="4091"/>
      <x v="3724"/>
    </i>
    <i>
      <x v="641"/>
      <x v="12"/>
      <x v="29"/>
      <x v="1"/>
      <x v="41"/>
      <x v="4092"/>
      <x v="3725"/>
    </i>
    <i>
      <x v="642"/>
      <x v="12"/>
      <x v="30"/>
      <x v="1"/>
      <x v="41"/>
      <x v="4093"/>
      <x v="3726"/>
    </i>
    <i>
      <x v="643"/>
      <x v="12"/>
      <x v="30"/>
      <x v="1"/>
      <x v="41"/>
      <x v="4094"/>
      <x v="3727"/>
    </i>
    <i>
      <x v="644"/>
      <x v="12"/>
      <x v="30"/>
      <x v="2"/>
      <x v="277"/>
      <x v="4095"/>
      <x v="3728"/>
    </i>
    <i>
      <x v="645"/>
      <x v="12"/>
      <x v="30"/>
      <x v="2"/>
      <x v="278"/>
      <x v="4096"/>
      <x v="3729"/>
    </i>
    <i>
      <x v="646"/>
      <x v="12"/>
      <x v="30"/>
      <x v="2"/>
      <x v="279"/>
      <x v="4097"/>
      <x v="3730"/>
    </i>
    <i>
      <x v="647"/>
      <x v="12"/>
      <x v="30"/>
      <x v="2"/>
      <x v="274"/>
      <x v="4098"/>
      <x v="3731"/>
    </i>
    <i>
      <x v="648"/>
      <x v="13"/>
      <x v="31"/>
      <x v="1"/>
      <x v="41"/>
      <x v="4099"/>
      <x v="3732"/>
    </i>
    <i>
      <x v="649"/>
      <x v="13"/>
      <x v="31"/>
      <x v="2"/>
      <x v="276"/>
      <x v="4100"/>
      <x v="3733"/>
    </i>
    <i>
      <x v="650"/>
      <x v="13"/>
      <x v="31"/>
      <x v="2"/>
      <x v="277"/>
      <x v="4101"/>
      <x v="3734"/>
    </i>
    <i>
      <x v="651"/>
      <x v="13"/>
      <x v="31"/>
      <x v="2"/>
      <x v="278"/>
      <x v="4102"/>
      <x v="3735"/>
    </i>
    <i>
      <x v="652"/>
      <x v="13"/>
      <x v="31"/>
      <x v="1"/>
      <x v="41"/>
      <x v="4103"/>
      <x v="3736"/>
    </i>
    <i>
      <x v="653"/>
      <x v="13"/>
      <x v="31"/>
      <x v="2"/>
      <x v="276"/>
      <x v="4104"/>
      <x v="3737"/>
    </i>
    <i>
      <x v="654"/>
      <x v="13"/>
      <x v="31"/>
      <x v="2"/>
      <x v="277"/>
      <x v="4105"/>
      <x v="3738"/>
    </i>
    <i>
      <x v="655"/>
      <x v="13"/>
      <x v="31"/>
      <x v="2"/>
      <x v="278"/>
      <x v="4106"/>
      <x v="3739"/>
    </i>
    <i>
      <x v="656"/>
      <x v="13"/>
      <x v="31"/>
      <x v="1"/>
      <x v="41"/>
      <x v="4107"/>
      <x v="3740"/>
    </i>
    <i>
      <x v="657"/>
      <x v="13"/>
      <x v="31"/>
      <x v="2"/>
      <x v="276"/>
      <x v="4108"/>
      <x v="3741"/>
    </i>
    <i>
      <x v="658"/>
      <x v="13"/>
      <x v="31"/>
      <x v="2"/>
      <x v="277"/>
      <x v="4109"/>
      <x v="3742"/>
    </i>
    <i>
      <x v="659"/>
      <x v="13"/>
      <x v="31"/>
      <x v="2"/>
      <x v="278"/>
      <x v="4110"/>
      <x v="3743"/>
    </i>
    <i>
      <x v="660"/>
      <x v="13"/>
      <x v="31"/>
      <x v="1"/>
      <x v="41"/>
      <x v="4111"/>
      <x v="3744"/>
    </i>
    <i>
      <x v="661"/>
      <x v="13"/>
      <x v="31"/>
      <x v="2"/>
      <x v="276"/>
      <x v="4112"/>
      <x v="3745"/>
    </i>
    <i>
      <x v="662"/>
      <x v="13"/>
      <x v="31"/>
      <x v="2"/>
      <x v="277"/>
      <x v="4113"/>
      <x v="3746"/>
    </i>
    <i>
      <x v="663"/>
      <x v="13"/>
      <x v="31"/>
      <x v="2"/>
      <x v="278"/>
      <x v="4114"/>
      <x v="3747"/>
    </i>
    <i>
      <x v="664"/>
      <x v="13"/>
      <x v="31"/>
      <x v="1"/>
      <x v="41"/>
      <x v="4115"/>
      <x v="3748"/>
    </i>
    <i>
      <x v="665"/>
      <x v="13"/>
      <x v="31"/>
      <x v="2"/>
      <x v="277"/>
      <x v="4116"/>
      <x v="3749"/>
    </i>
    <i>
      <x v="666"/>
      <x v="13"/>
      <x v="31"/>
      <x v="2"/>
      <x v="278"/>
      <x v="4117"/>
      <x v="3750"/>
    </i>
    <i>
      <x v="667"/>
      <x v="13"/>
      <x v="31"/>
      <x v="1"/>
      <x v="41"/>
      <x v="4118"/>
      <x v="3751"/>
    </i>
    <i>
      <x v="668"/>
      <x v="13"/>
      <x v="31"/>
      <x v="2"/>
      <x v="277"/>
      <x v="4119"/>
      <x v="3752"/>
    </i>
    <i>
      <x v="669"/>
      <x v="13"/>
      <x v="31"/>
      <x v="2"/>
      <x v="278"/>
      <x v="4120"/>
      <x v="3753"/>
    </i>
    <i>
      <x v="670"/>
      <x v="13"/>
      <x v="31"/>
      <x v="1"/>
      <x v="41"/>
      <x v="4121"/>
      <x v="3754"/>
    </i>
    <i>
      <x v="671"/>
      <x v="14"/>
      <x v="32"/>
      <x v="1"/>
      <x v="41"/>
      <x v="4122"/>
      <x v="3755"/>
    </i>
    <i>
      <x v="672"/>
      <x v="14"/>
      <x v="32"/>
      <x v="1"/>
      <x v="41"/>
      <x v="4123"/>
      <x v="3756"/>
    </i>
    <i>
      <x v="673"/>
      <x v="14"/>
      <x v="32"/>
      <x v="1"/>
      <x v="41"/>
      <x v="4124"/>
      <x v="3757"/>
    </i>
    <i>
      <x v="674"/>
      <x v="14"/>
      <x v="33"/>
      <x v="1"/>
      <x v="41"/>
      <x v="4125"/>
      <x v="3758"/>
    </i>
    <i>
      <x v="675"/>
      <x v="14"/>
      <x v="33"/>
      <x v="1"/>
      <x v="41"/>
      <x v="4126"/>
      <x v="3759"/>
    </i>
    <i>
      <x v="676"/>
      <x v="14"/>
      <x v="33"/>
      <x v="1"/>
      <x v="41"/>
      <x v="4127"/>
      <x v="3760"/>
    </i>
    <i>
      <x v="677"/>
      <x v="14"/>
      <x v="34"/>
      <x v="1"/>
      <x v="41"/>
      <x v="4128"/>
      <x v="3761"/>
    </i>
    <i>
      <x v="678"/>
      <x v="14"/>
      <x v="34"/>
      <x v="2"/>
      <x v="275"/>
      <x v="4129"/>
      <x v="3762"/>
    </i>
    <i>
      <x v="679"/>
      <x v="14"/>
      <x v="34"/>
      <x v="2"/>
      <x v="362"/>
      <x v="4130"/>
      <x v="3763"/>
    </i>
    <i>
      <x v="680"/>
      <x v="14"/>
      <x v="34"/>
      <x v="2"/>
      <x v="278"/>
      <x v="4131"/>
      <x v="3764"/>
    </i>
    <i>
      <x v="681"/>
      <x v="14"/>
      <x v="34"/>
      <x v="2"/>
      <x v="269"/>
      <x v="4132"/>
      <x v="3765"/>
    </i>
    <i>
      <x v="682"/>
      <x v="14"/>
      <x v="34"/>
      <x v="2"/>
      <x v="271"/>
      <x v="4133"/>
      <x v="3766"/>
    </i>
    <i>
      <x v="683"/>
      <x v="15"/>
      <x v="35"/>
      <x v="1"/>
      <x v="41"/>
      <x v="4134"/>
      <x v="3767"/>
    </i>
    <i>
      <x v="684"/>
      <x v="15"/>
      <x v="35"/>
      <x v="1"/>
      <x v="41"/>
      <x v="4135"/>
      <x v="3768"/>
    </i>
    <i>
      <x v="685"/>
      <x v="15"/>
      <x v="35"/>
      <x v="1"/>
      <x v="41"/>
      <x v="4136"/>
      <x v="3769"/>
    </i>
    <i>
      <x v="686"/>
      <x v="15"/>
      <x v="35"/>
      <x v="1"/>
      <x v="41"/>
      <x v="4137"/>
      <x v="3770"/>
    </i>
    <i>
      <x v="687"/>
      <x v="15"/>
      <x v="35"/>
      <x v="1"/>
      <x v="41"/>
      <x v="4138"/>
      <x v="3771"/>
    </i>
    <i>
      <x v="688"/>
      <x v="15"/>
      <x v="35"/>
      <x v="1"/>
      <x v="41"/>
      <x v="4139"/>
      <x v="3772"/>
    </i>
    <i>
      <x v="689"/>
      <x v="15"/>
      <x v="35"/>
      <x v="1"/>
      <x v="41"/>
      <x v="4140"/>
      <x v="3773"/>
    </i>
    <i>
      <x v="690"/>
      <x v="15"/>
      <x v="35"/>
      <x v="1"/>
      <x v="41"/>
      <x v="4141"/>
      <x v="3774"/>
    </i>
    <i>
      <x v="691"/>
      <x v="15"/>
      <x v="35"/>
      <x v="1"/>
      <x v="41"/>
      <x v="4142"/>
      <x v="3775"/>
    </i>
    <i>
      <x v="692"/>
      <x v="15"/>
      <x v="35"/>
      <x v="1"/>
      <x v="41"/>
      <x v="4143"/>
      <x v="3776"/>
    </i>
    <i>
      <x v="693"/>
      <x v="15"/>
      <x v="35"/>
      <x v="1"/>
      <x v="41"/>
      <x v="4144"/>
      <x v="3777"/>
    </i>
    <i>
      <x v="694"/>
      <x v="15"/>
      <x v="35"/>
      <x v="1"/>
      <x v="41"/>
      <x v="4145"/>
      <x v="3778"/>
    </i>
    <i>
      <x v="695"/>
      <x v="15"/>
      <x v="35"/>
      <x v="1"/>
      <x v="41"/>
      <x v="4146"/>
      <x v="3779"/>
    </i>
    <i>
      <x v="696"/>
      <x v="15"/>
      <x v="35"/>
      <x v="1"/>
      <x v="41"/>
      <x v="4147"/>
      <x v="3780"/>
    </i>
    <i>
      <x v="697"/>
      <x v="15"/>
      <x v="35"/>
      <x v="1"/>
      <x v="41"/>
      <x v="4148"/>
      <x v="3781"/>
    </i>
    <i>
      <x v="698"/>
      <x v="15"/>
      <x v="35"/>
      <x v="1"/>
      <x v="41"/>
      <x v="4149"/>
      <x v="3782"/>
    </i>
    <i>
      <x v="699"/>
      <x v="15"/>
      <x v="35"/>
      <x v="1"/>
      <x v="41"/>
      <x v="4150"/>
      <x v="3783"/>
    </i>
    <i>
      <x v="700"/>
      <x v="15"/>
      <x v="35"/>
      <x v="1"/>
      <x v="41"/>
      <x v="4151"/>
      <x v="3784"/>
    </i>
    <i>
      <x v="701"/>
      <x v="15"/>
      <x v="35"/>
      <x v="1"/>
      <x v="41"/>
      <x v="4152"/>
      <x v="3785"/>
    </i>
    <i>
      <x v="702"/>
      <x v="15"/>
      <x v="35"/>
      <x v="1"/>
      <x v="41"/>
      <x v="4153"/>
      <x v="3786"/>
    </i>
    <i>
      <x v="703"/>
      <x v="15"/>
      <x v="35"/>
      <x v="1"/>
      <x v="41"/>
      <x v="4154"/>
      <x v="3787"/>
    </i>
    <i>
      <x v="704"/>
      <x v="15"/>
      <x v="35"/>
      <x v="1"/>
      <x v="41"/>
      <x v="4155"/>
      <x v="3788"/>
    </i>
    <i>
      <x v="705"/>
      <x v="15"/>
      <x v="35"/>
      <x v="1"/>
      <x v="41"/>
      <x v="4156"/>
      <x v="3789"/>
    </i>
    <i>
      <x v="706"/>
      <x v="15"/>
      <x v="35"/>
      <x v="1"/>
      <x v="41"/>
      <x v="4157"/>
      <x v="3790"/>
    </i>
    <i>
      <x v="707"/>
      <x v="15"/>
      <x v="35"/>
      <x v="1"/>
      <x v="41"/>
      <x v="4158"/>
      <x v="3791"/>
    </i>
    <i>
      <x v="708"/>
      <x v="15"/>
      <x v="35"/>
      <x v="1"/>
      <x v="41"/>
      <x v="4159"/>
      <x v="3792"/>
    </i>
    <i>
      <x v="709"/>
      <x v="15"/>
      <x v="35"/>
      <x v="1"/>
      <x v="41"/>
      <x v="4160"/>
      <x v="3793"/>
    </i>
    <i>
      <x v="710"/>
      <x v="15"/>
      <x v="35"/>
      <x v="1"/>
      <x v="41"/>
      <x v="4161"/>
      <x v="3794"/>
    </i>
    <i>
      <x v="711"/>
      <x v="15"/>
      <x v="35"/>
      <x v="1"/>
      <x v="41"/>
      <x v="4162"/>
      <x v="3795"/>
    </i>
    <i>
      <x v="712"/>
      <x v="15"/>
      <x v="35"/>
      <x v="1"/>
      <x v="41"/>
      <x v="4163"/>
      <x v="3796"/>
    </i>
    <i>
      <x v="713"/>
      <x v="15"/>
      <x v="35"/>
      <x v="1"/>
      <x v="41"/>
      <x v="4164"/>
      <x v="3797"/>
    </i>
    <i>
      <x v="714"/>
      <x v="15"/>
      <x v="35"/>
      <x v="1"/>
      <x v="41"/>
      <x v="4165"/>
      <x v="3798"/>
    </i>
    <i>
      <x v="715"/>
      <x v="15"/>
      <x v="36"/>
      <x v="1"/>
      <x v="41"/>
      <x v="4166"/>
      <x v="3799"/>
    </i>
    <i>
      <x v="716"/>
      <x v="15"/>
      <x v="36"/>
      <x v="1"/>
      <x v="41"/>
      <x v="4167"/>
      <x v="3800"/>
    </i>
    <i>
      <x v="717"/>
      <x v="15"/>
      <x v="36"/>
      <x v="1"/>
      <x v="41"/>
      <x v="4168"/>
      <x v="3801"/>
    </i>
    <i>
      <x v="718"/>
      <x v="15"/>
      <x v="36"/>
      <x v="1"/>
      <x v="41"/>
      <x v="4169"/>
      <x v="3802"/>
    </i>
    <i>
      <x v="719"/>
      <x v="15"/>
      <x v="36"/>
      <x v="1"/>
      <x v="41"/>
      <x v="4170"/>
      <x v="3803"/>
    </i>
    <i>
      <x v="720"/>
      <x v="15"/>
      <x v="36"/>
      <x v="1"/>
      <x v="41"/>
      <x v="4171"/>
      <x v="3804"/>
    </i>
    <i>
      <x v="721"/>
      <x v="15"/>
      <x v="36"/>
      <x v="1"/>
      <x v="41"/>
      <x v="4172"/>
      <x v="3805"/>
    </i>
    <i>
      <x v="722"/>
      <x v="15"/>
      <x v="36"/>
      <x v="1"/>
      <x v="41"/>
      <x v="4173"/>
      <x v="3806"/>
    </i>
    <i>
      <x v="723"/>
      <x v="15"/>
      <x v="36"/>
      <x v="1"/>
      <x v="41"/>
      <x v="4174"/>
      <x v="3807"/>
    </i>
    <i>
      <x v="724"/>
      <x v="15"/>
      <x v="36"/>
      <x v="1"/>
      <x v="41"/>
      <x v="4175"/>
      <x v="3808"/>
    </i>
    <i>
      <x v="725"/>
      <x v="15"/>
      <x v="36"/>
      <x v="1"/>
      <x v="41"/>
      <x v="4176"/>
      <x v="3809"/>
    </i>
    <i>
      <x v="726"/>
      <x v="15"/>
      <x v="36"/>
      <x v="1"/>
      <x v="41"/>
      <x v="4177"/>
      <x v="3810"/>
    </i>
    <i>
      <x v="727"/>
      <x v="15"/>
      <x v="36"/>
      <x v="1"/>
      <x v="41"/>
      <x v="4178"/>
      <x v="3811"/>
    </i>
    <i>
      <x v="728"/>
      <x v="15"/>
      <x v="36"/>
      <x v="1"/>
      <x v="41"/>
      <x v="4179"/>
      <x v="3812"/>
    </i>
    <i>
      <x v="729"/>
      <x v="15"/>
      <x v="36"/>
      <x v="1"/>
      <x v="41"/>
      <x v="4180"/>
      <x v="3813"/>
    </i>
    <i>
      <x v="730"/>
      <x v="15"/>
      <x v="36"/>
      <x v="1"/>
      <x v="41"/>
      <x v="4181"/>
      <x v="3814"/>
    </i>
    <i>
      <x v="731"/>
      <x v="15"/>
      <x v="36"/>
      <x v="1"/>
      <x v="41"/>
      <x v="4182"/>
      <x v="3815"/>
    </i>
    <i>
      <x v="732"/>
      <x v="15"/>
      <x v="37"/>
      <x v="1"/>
      <x v="41"/>
      <x v="4183"/>
      <x v="3816"/>
    </i>
    <i>
      <x v="733"/>
      <x v="15"/>
      <x v="37"/>
      <x v="1"/>
      <x v="41"/>
      <x v="4184"/>
      <x v="3817"/>
    </i>
    <i>
      <x v="734"/>
      <x v="15"/>
      <x v="37"/>
      <x v="1"/>
      <x v="41"/>
      <x v="4185"/>
      <x v="3818"/>
    </i>
    <i>
      <x v="735"/>
      <x v="15"/>
      <x v="37"/>
      <x v="1"/>
      <x v="41"/>
      <x v="4186"/>
      <x v="3819"/>
    </i>
    <i>
      <x v="736"/>
      <x v="15"/>
      <x v="37"/>
      <x v="1"/>
      <x v="41"/>
      <x v="4187"/>
      <x v="3820"/>
    </i>
    <i>
      <x v="737"/>
      <x v="15"/>
      <x v="37"/>
      <x v="1"/>
      <x v="41"/>
      <x v="4188"/>
      <x v="3821"/>
    </i>
    <i>
      <x v="738"/>
      <x v="15"/>
      <x v="37"/>
      <x v="1"/>
      <x v="41"/>
      <x v="4189"/>
      <x v="3822"/>
    </i>
    <i>
      <x v="739"/>
      <x v="15"/>
      <x v="37"/>
      <x v="1"/>
      <x v="41"/>
      <x v="4190"/>
      <x v="3823"/>
    </i>
    <i>
      <x v="740"/>
      <x v="15"/>
      <x v="37"/>
      <x v="1"/>
      <x v="41"/>
      <x v="4191"/>
      <x v="3824"/>
    </i>
    <i>
      <x v="741"/>
      <x v="15"/>
      <x v="37"/>
      <x v="1"/>
      <x v="41"/>
      <x v="4192"/>
      <x v="3825"/>
    </i>
    <i>
      <x v="742"/>
      <x v="15"/>
      <x v="37"/>
      <x v="1"/>
      <x v="41"/>
      <x v="4193"/>
      <x v="3826"/>
    </i>
    <i>
      <x v="743"/>
      <x v="15"/>
      <x v="34"/>
      <x v="1"/>
      <x v="41"/>
      <x v="4194"/>
      <x v="3761"/>
    </i>
    <i>
      <x v="744"/>
      <x v="15"/>
      <x v="37"/>
      <x v="1"/>
      <x v="41"/>
      <x v="4195"/>
      <x v="3827"/>
    </i>
    <i>
      <x v="745"/>
      <x v="15"/>
      <x v="37"/>
      <x v="1"/>
      <x v="41"/>
      <x v="4196"/>
      <x v="3828"/>
    </i>
    <i>
      <x v="746"/>
      <x v="15"/>
      <x v="37"/>
      <x v="1"/>
      <x v="41"/>
      <x v="4197"/>
      <x v="3829"/>
    </i>
    <i>
      <x v="747"/>
      <x v="15"/>
      <x v="36"/>
      <x v="1"/>
      <x v="41"/>
      <x v="4198"/>
      <x v="3830"/>
    </i>
    <i>
      <x v="748"/>
      <x v="15"/>
      <x v="36"/>
      <x v="1"/>
      <x v="41"/>
      <x v="4199"/>
      <x v="3831"/>
    </i>
    <i>
      <x v="749"/>
      <x v="15"/>
      <x v="36"/>
      <x v="1"/>
      <x v="41"/>
      <x v="4200"/>
      <x v="3832"/>
    </i>
    <i>
      <x v="750"/>
      <x v="15"/>
      <x v="36"/>
      <x v="1"/>
      <x v="41"/>
      <x v="4201"/>
      <x v="3833"/>
    </i>
    <i>
      <x v="751"/>
      <x v="15"/>
      <x v="35"/>
      <x v="1"/>
      <x v="41"/>
      <x v="4202"/>
      <x v="3834"/>
    </i>
    <i>
      <x v="752"/>
      <x v="15"/>
      <x v="35"/>
      <x v="1"/>
      <x v="41"/>
      <x v="4203"/>
      <x v="3835"/>
    </i>
    <i>
      <x v="753"/>
      <x v="15"/>
      <x v="35"/>
      <x v="1"/>
      <x v="41"/>
      <x v="4204"/>
      <x v="3836"/>
    </i>
    <i>
      <x v="754"/>
      <x v="15"/>
      <x v="35"/>
      <x v="1"/>
      <x v="41"/>
      <x v="4205"/>
      <x v="3837"/>
    </i>
    <i>
      <x v="755"/>
      <x v="15"/>
      <x v="35"/>
      <x v="1"/>
      <x v="41"/>
      <x v="4206"/>
      <x v="3838"/>
    </i>
    <i>
      <x v="756"/>
      <x v="15"/>
      <x v="35"/>
      <x v="1"/>
      <x v="41"/>
      <x v="4207"/>
      <x v="3839"/>
    </i>
    <i>
      <x v="757"/>
      <x v="15"/>
      <x v="35"/>
      <x v="1"/>
      <x v="41"/>
      <x v="4208"/>
      <x v="3840"/>
    </i>
    <i>
      <x v="758"/>
      <x v="15"/>
      <x v="35"/>
      <x v="1"/>
      <x v="41"/>
      <x v="4209"/>
      <x v="3841"/>
    </i>
    <i>
      <x v="759"/>
      <x v="15"/>
      <x v="35"/>
      <x v="1"/>
      <x v="41"/>
      <x v="4210"/>
      <x v="3842"/>
    </i>
    <i>
      <x v="760"/>
      <x v="15"/>
      <x v="35"/>
      <x v="1"/>
      <x v="41"/>
      <x v="4211"/>
      <x v="3843"/>
    </i>
    <i>
      <x v="761"/>
      <x v="15"/>
      <x v="35"/>
      <x v="1"/>
      <x v="41"/>
      <x v="4212"/>
      <x v="3844"/>
    </i>
    <i>
      <x v="762"/>
      <x v="15"/>
      <x v="35"/>
      <x v="1"/>
      <x v="41"/>
      <x v="4213"/>
      <x v="3845"/>
    </i>
    <i>
      <x v="763"/>
      <x v="15"/>
      <x v="35"/>
      <x v="1"/>
      <x v="41"/>
      <x v="4214"/>
      <x v="3846"/>
    </i>
    <i>
      <x v="764"/>
      <x v="15"/>
      <x v="35"/>
      <x v="1"/>
      <x v="41"/>
      <x v="4215"/>
      <x v="3847"/>
    </i>
    <i>
      <x v="765"/>
      <x v="15"/>
      <x v="35"/>
      <x v="1"/>
      <x v="41"/>
      <x v="4216"/>
      <x v="3848"/>
    </i>
    <i>
      <x v="766"/>
      <x v="15"/>
      <x v="35"/>
      <x v="1"/>
      <x v="41"/>
      <x v="4217"/>
      <x v="3849"/>
    </i>
  </rowItems>
  <colItems count="1">
    <i/>
  </colItems>
  <formats count="1">
    <format dxfId="20415">
      <pivotArea dataOnly="0" outline="0" fieldPosition="0">
        <references count="1">
          <reference field="14" count="1">
            <x v="269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1" xr10:uid="{F919DA22-A1BD-45AF-974B-5661312AC36B}" sourceName="tema">
  <pivotTables>
    <pivotTable tabId="7" name="TablaDinámica1"/>
  </pivotTables>
  <data>
    <tabular pivotCacheId="299270925">
      <items count="38">
        <i x="1" s="1"/>
        <i x="21" s="1"/>
        <i x="2" s="1"/>
        <i x="3" s="1"/>
        <i x="27" s="1"/>
        <i x="25" s="1"/>
        <i x="26" s="1"/>
        <i x="13" s="1"/>
        <i x="12" s="1"/>
        <i x="4" s="1"/>
        <i x="0" s="1"/>
        <i x="14" s="1"/>
        <i x="23" s="1"/>
        <i x="24" s="1"/>
        <i x="6" s="1"/>
        <i x="18" s="1"/>
        <i x="5" s="1"/>
        <i x="19" s="1"/>
        <i x="7" s="1"/>
        <i x="20" s="1"/>
        <i x="17" s="1"/>
        <i x="15" s="1"/>
        <i x="9" s="1"/>
        <i x="11" s="1"/>
        <i x="10" s="1"/>
        <i x="16" s="1"/>
        <i x="22" s="1"/>
        <i x="8" s="1"/>
        <i x="32" s="1" nd="1"/>
        <i x="28" s="1" nd="1"/>
        <i x="33" s="1" nd="1"/>
        <i x="31" s="1" nd="1"/>
        <i x="34" s="1" nd="1"/>
        <i x="37" s="1" nd="1"/>
        <i x="30" s="1" nd="1"/>
        <i x="36" s="1" nd="1"/>
        <i x="35" s="1" nd="1"/>
        <i x="29"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799F3B83-8571-4A55-A4D0-19D4C6A836F1}"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57F20D2-FC23-4998-BBEF-BF2ED95646C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5FB6532B-722E-45DA-AB3D-3A04BE708D70}"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10169271-F778-4CA1-B1AB-12342CF2C48F}"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9E374758-0B42-486F-9226-AFCAD940DAA7}"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1" xr10:uid="{02B45344-0B6E-4604-A255-E2FFD91FA0E6}" sourceName="contenido">
  <pivotTables>
    <pivotTable tabId="7" name="TablaDinámica1"/>
  </pivotTables>
  <data>
    <tabular pivotCacheId="299270925">
      <items count="16">
        <i x="4" s="1"/>
        <i x="1" s="1"/>
        <i x="2" s="1"/>
        <i x="3" s="1"/>
        <i x="0" s="1"/>
        <i x="9" s="1"/>
        <i x="8" s="1"/>
        <i x="6" s="1"/>
        <i x="7" s="1"/>
        <i x="5" s="1"/>
        <i x="14" s="1" nd="1"/>
        <i x="13" s="1" nd="1"/>
        <i x="10" s="1" nd="1"/>
        <i x="12" s="1" nd="1"/>
        <i x="11"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1" xr10:uid="{7ABEB9C3-1F80-4DE6-A15C-04FB251C12A1}" sourceName="escala">
  <pivotTables>
    <pivotTable tabId="7" name="TablaDinámica1"/>
  </pivotTables>
  <data>
    <tabular pivotCacheId="299270925">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1" xr10:uid="{D98A9474-154C-41FE-BB43-AB7FA2DC76B9}" sourceName="territorio">
  <pivotTables>
    <pivotTable tabId="7" name="TablaDinámica1"/>
  </pivotTables>
  <data>
    <tabular pivotCacheId="299270925">
      <items count="363">
        <i x="0" s="1"/>
        <i x="2" s="1"/>
        <i x="15" s="1"/>
        <i x="3" s="1"/>
        <i x="11" s="1"/>
        <i x="4" s="1"/>
        <i x="9" s="1"/>
        <i x="10" s="1"/>
        <i x="14" s="1"/>
        <i x="12" s="1"/>
        <i x="7" s="1"/>
        <i x="16" s="1"/>
        <i x="6" s="1"/>
        <i x="1" s="1"/>
        <i x="5" s="1"/>
        <i x="8" s="1"/>
        <i x="17" s="1"/>
        <i x="13" s="1"/>
        <i x="24" s="1" nd="1"/>
        <i x="204" s="1" nd="1"/>
        <i x="250" s="1" nd="1"/>
        <i x="355" s="1" nd="1"/>
        <i x="352" s="1" nd="1"/>
        <i x="88" s="1" nd="1"/>
        <i x="69" s="1" nd="1"/>
        <i x="210" s="1" nd="1"/>
        <i x="239" s="1" nd="1"/>
        <i x="248" s="1" nd="1"/>
        <i x="63" s="1" nd="1"/>
        <i x="268" s="1" nd="1"/>
        <i x="251" s="1" nd="1"/>
        <i x="234" s="1" nd="1"/>
        <i x="215" s="1" nd="1"/>
        <i x="194" s="1" nd="1"/>
        <i x="328" s="1" nd="1"/>
        <i x="120" s="1" nd="1"/>
        <i x="316" s="1" nd="1"/>
        <i x="30" s="1" nd="1"/>
        <i x="70" s="1" nd="1"/>
        <i x="252" s="1" nd="1"/>
        <i x="312" s="1" nd="1"/>
        <i x="34" s="1" nd="1"/>
        <i x="305" s="1" nd="1"/>
        <i x="236" s="1" nd="1"/>
        <i x="244" s="1" nd="1"/>
        <i x="111" s="1" nd="1"/>
        <i x="201" s="1" nd="1"/>
        <i x="247" s="1" nd="1"/>
        <i x="112" s="1" nd="1"/>
        <i x="356" s="1" nd="1"/>
        <i x="191" s="1" nd="1"/>
        <i x="217" s="1" nd="1"/>
        <i x="205" s="1" nd="1"/>
        <i x="87" s="1" nd="1"/>
        <i x="171" s="1" nd="1"/>
        <i x="25" s="1" nd="1"/>
        <i x="107" s="1" nd="1"/>
        <i x="334" s="1" nd="1"/>
        <i x="213" s="1" nd="1"/>
        <i x="291" s="1" nd="1"/>
        <i x="114" s="1" nd="1"/>
        <i x="96" s="1" nd="1"/>
        <i x="294" s="1" nd="1"/>
        <i x="313" s="1" nd="1"/>
        <i x="105" s="1" nd="1"/>
        <i x="341" s="1" nd="1"/>
        <i x="137" s="1" nd="1"/>
        <i x="172" s="1" nd="1"/>
        <i x="100" s="1" nd="1"/>
        <i x="353" s="1" nd="1"/>
        <i x="147" s="1" nd="1"/>
        <i x="21" s="1" nd="1"/>
        <i x="195" s="1" nd="1"/>
        <i x="333" s="1" nd="1"/>
        <i x="283" s="1" nd="1"/>
        <i x="202" s="1" nd="1"/>
        <i x="75" s="1" nd="1"/>
        <i x="301" s="1" nd="1"/>
        <i x="79" s="1" nd="1"/>
        <i x="138" s="1" nd="1"/>
        <i x="197" s="1" nd="1"/>
        <i x="246" s="1" nd="1"/>
        <i x="296" s="1" nd="1"/>
        <i x="61" s="1" nd="1"/>
        <i x="127" s="1" nd="1"/>
        <i x="319" s="1" nd="1"/>
        <i x="226" s="1" nd="1"/>
        <i x="99" s="1" nd="1"/>
        <i x="349" s="1" nd="1"/>
        <i x="29" s="1" nd="1"/>
        <i x="130" s="1" nd="1"/>
        <i x="159" s="1" nd="1"/>
        <i x="261" s="1" nd="1"/>
        <i x="306" s="1" nd="1"/>
        <i x="233" s="1" nd="1"/>
        <i x="317" s="1" nd="1"/>
        <i x="133" s="1" nd="1"/>
        <i x="160" s="1" nd="1"/>
        <i x="23" s="1" nd="1"/>
        <i x="26" s="1" nd="1"/>
        <i x="357" s="1" nd="1"/>
        <i x="64" s="1" nd="1"/>
        <i x="143" s="1" nd="1"/>
        <i x="277" s="1" nd="1"/>
        <i x="254" s="1" nd="1"/>
        <i x="222" s="1" nd="1"/>
        <i x="304" s="1" nd="1"/>
        <i x="189" s="1" nd="1"/>
        <i x="255" s="1" nd="1"/>
        <i x="142" s="1" nd="1"/>
        <i x="57" s="1" nd="1"/>
        <i x="231" s="1" nd="1"/>
        <i x="206" s="1" nd="1"/>
        <i x="218" s="1" nd="1"/>
        <i x="300" s="1" nd="1"/>
        <i x="129" s="1" nd="1"/>
        <i x="342" s="1" nd="1"/>
        <i x="52" s="1" nd="1"/>
        <i x="321" s="1" nd="1"/>
        <i x="94" s="1" nd="1"/>
        <i x="48" s="1" nd="1"/>
        <i x="101" s="1" nd="1"/>
        <i x="106" s="1" nd="1"/>
        <i x="256" s="1" nd="1"/>
        <i x="126" s="1" nd="1"/>
        <i x="178" s="1" nd="1"/>
        <i x="158" s="1" nd="1"/>
        <i x="186" s="1" nd="1"/>
        <i x="46" s="1" nd="1"/>
        <i x="361" s="1" nd="1"/>
        <i x="121" s="1" nd="1"/>
        <i x="326" s="1" nd="1"/>
        <i x="183" s="1" nd="1"/>
        <i x="89" s="1" nd="1"/>
        <i x="117" s="1" nd="1"/>
        <i x="135" s="1" nd="1"/>
        <i x="67" s="1" nd="1"/>
        <i x="139" s="1" nd="1"/>
        <i x="285" s="1" nd="1"/>
        <i x="336" s="1" nd="1"/>
        <i x="80" s="1" nd="1"/>
        <i x="144" s="1" nd="1"/>
        <i x="335" s="1" nd="1"/>
        <i x="358" s="1" nd="1"/>
        <i x="58" s="1" nd="1"/>
        <i x="38" s="1" nd="1"/>
        <i x="198" s="1" nd="1"/>
        <i x="118" s="1" nd="1"/>
        <i x="282" s="1" nd="1"/>
        <i x="113" s="1" nd="1"/>
        <i x="157" s="1" nd="1"/>
        <i x="51" s="1" nd="1"/>
        <i x="337" s="1" nd="1"/>
        <i x="37" s="1" nd="1"/>
        <i x="235" s="1" nd="1"/>
        <i x="71" s="1" nd="1"/>
        <i x="221" s="1" nd="1"/>
        <i x="351" s="1" nd="1"/>
        <i x="322" s="1" nd="1"/>
        <i x="27" s="1" nd="1"/>
        <i x="175" s="1" nd="1"/>
        <i x="200" s="1" nd="1"/>
        <i x="323" s="1" nd="1"/>
        <i x="275" s="1" nd="1"/>
        <i x="348" s="1" nd="1"/>
        <i x="31" s="1" nd="1"/>
        <i x="269" s="1" nd="1"/>
        <i x="185" s="1" nd="1"/>
        <i x="302" s="1" nd="1"/>
        <i x="131" s="1" nd="1"/>
        <i x="332" s="1" nd="1"/>
        <i x="115" s="1" nd="1"/>
        <i x="82" s="1" nd="1"/>
        <i x="279" s="1" nd="1"/>
        <i x="136" s="1" nd="1"/>
        <i x="124" s="1" nd="1"/>
        <i x="98" s="1" nd="1"/>
        <i x="360" s="1" nd="1"/>
        <i x="97" s="1" nd="1"/>
        <i x="83" s="1" nd="1"/>
        <i x="329" s="1" nd="1"/>
        <i x="253" s="1" nd="1"/>
        <i x="47" s="1" nd="1"/>
        <i x="150" s="1" nd="1"/>
        <i x="338" s="1" nd="1"/>
        <i x="123" s="1" nd="1"/>
        <i x="267" s="1" nd="1"/>
        <i x="270" s="1" nd="1"/>
        <i x="259" s="1" nd="1"/>
        <i x="85" s="1" nd="1"/>
        <i x="161" s="1" nd="1"/>
        <i x="153" s="1" nd="1"/>
        <i x="249" s="1" nd="1"/>
        <i x="122" s="1" nd="1"/>
        <i x="92" s="1" nd="1"/>
        <i x="359" s="1" nd="1"/>
        <i x="173" s="1" nd="1"/>
        <i x="273" s="1" nd="1"/>
        <i x="93" s="1" nd="1"/>
        <i x="262" s="1" nd="1"/>
        <i x="350" s="1" nd="1"/>
        <i x="245" s="1" nd="1"/>
        <i x="90" s="1" nd="1"/>
        <i x="193" s="1" nd="1"/>
        <i x="272" s="1" nd="1"/>
        <i x="264" s="1" nd="1"/>
        <i x="36" s="1" nd="1"/>
        <i x="19" s="1" nd="1"/>
        <i x="271" s="1" nd="1"/>
        <i x="53" s="1" nd="1"/>
        <i x="297" s="1" nd="1"/>
        <i x="339" s="1" nd="1"/>
        <i x="22" s="1" nd="1"/>
        <i x="108" s="1" nd="1"/>
        <i x="208" s="1" nd="1"/>
        <i x="164" s="1" nd="1"/>
        <i x="298" s="1" nd="1"/>
        <i x="276" s="1" nd="1"/>
        <i x="311" s="1" nd="1"/>
        <i x="265" s="1" nd="1"/>
        <i x="170" s="1" nd="1"/>
        <i x="86" s="1" nd="1"/>
        <i x="56" s="1" nd="1"/>
        <i x="281" s="1" nd="1"/>
        <i x="77" s="1" nd="1"/>
        <i x="227" s="1" nd="1"/>
        <i x="232" s="1" nd="1"/>
        <i x="240" s="1" nd="1"/>
        <i x="84" s="1" nd="1"/>
        <i x="20" s="1" nd="1"/>
        <i x="162" s="1" nd="1"/>
        <i x="344" s="1" nd="1"/>
        <i x="257" s="1" nd="1"/>
        <i x="103" s="1" nd="1"/>
        <i x="152" s="1" nd="1"/>
        <i x="145" s="1" nd="1"/>
        <i x="149" s="1" nd="1"/>
        <i x="33" s="1" nd="1"/>
        <i x="230" s="1" nd="1"/>
        <i x="18" s="1" nd="1"/>
        <i x="81" s="1" nd="1"/>
        <i x="54" s="1" nd="1"/>
        <i x="223" s="1" nd="1"/>
        <i x="180" s="1" nd="1"/>
        <i x="68" s="1" nd="1"/>
        <i x="116" s="1" nd="1"/>
        <i x="109" s="1" nd="1"/>
        <i x="310" s="1" nd="1"/>
        <i x="74" s="1" nd="1"/>
        <i x="39" s="1" nd="1"/>
        <i x="324" s="1" nd="1"/>
        <i x="214" s="1" nd="1"/>
        <i x="110" s="1" nd="1"/>
        <i x="266" s="1" nd="1"/>
        <i x="196" s="1" nd="1"/>
        <i x="65" s="1" nd="1"/>
        <i x="303" s="1" nd="1"/>
        <i x="278" s="1" nd="1"/>
        <i x="225" s="1" nd="1"/>
        <i x="49" s="1" nd="1"/>
        <i x="32" s="1" nd="1"/>
        <i x="295" s="1" nd="1"/>
        <i x="104" s="1" nd="1"/>
        <i x="184" s="1" nd="1"/>
        <i x="237" s="1" nd="1"/>
        <i x="292" s="1" nd="1"/>
        <i x="154" s="1" nd="1"/>
        <i x="102" s="1" nd="1"/>
        <i x="216" s="1" nd="1"/>
        <i x="284" s="1" nd="1"/>
        <i x="263" s="1" nd="1"/>
        <i x="274" s="1" nd="1"/>
        <i x="293" s="1" nd="1"/>
        <i x="156" s="1" nd="1"/>
        <i x="242" s="1" nd="1"/>
        <i x="354" s="1" nd="1"/>
        <i x="209" s="1" nd="1"/>
        <i x="59" s="1" nd="1"/>
        <i x="289" s="1" nd="1"/>
        <i x="62" s="1" nd="1"/>
        <i x="331" s="1" nd="1"/>
        <i x="179" s="1" nd="1"/>
        <i x="91" s="1" nd="1"/>
        <i x="243" s="1" nd="1"/>
        <i x="308" s="1" nd="1"/>
        <i x="192" s="1" nd="1"/>
        <i x="228" s="1" nd="1"/>
        <i x="45" s="1" nd="1"/>
        <i x="211" s="1" nd="1"/>
        <i x="280" s="1" nd="1"/>
        <i x="41" s="1" nd="1"/>
        <i x="325" s="1" nd="1"/>
        <i x="50" s="1" nd="1"/>
        <i x="238" s="1" nd="1"/>
        <i x="155" s="1" nd="1"/>
        <i x="315" s="1" nd="1"/>
        <i x="258" s="1" nd="1"/>
        <i x="166" s="1" nd="1"/>
        <i x="151" s="1" nd="1"/>
        <i x="260" s="1" nd="1"/>
        <i x="73" s="1" nd="1"/>
        <i x="345" s="1" nd="1"/>
        <i x="66" s="1" nd="1"/>
        <i x="60" s="1" nd="1"/>
        <i x="167" s="1" nd="1"/>
        <i x="35" s="1" nd="1"/>
        <i x="288" s="1" nd="1"/>
        <i x="163" s="1" nd="1"/>
        <i x="187" s="1" nd="1"/>
        <i x="346" s="1" nd="1"/>
        <i x="190" s="1" nd="1"/>
        <i x="224" s="1" nd="1"/>
        <i x="176" s="1" nd="1"/>
        <i x="286" s="1" nd="1"/>
        <i x="318" s="1" nd="1"/>
        <i x="347" s="1" nd="1"/>
        <i x="177" s="1" nd="1"/>
        <i x="140" s="1" nd="1"/>
        <i x="287" s="1" nd="1"/>
        <i x="132" s="1" nd="1"/>
        <i x="307" s="1" nd="1"/>
        <i x="327" s="1" nd="1"/>
        <i x="72" s="1" nd="1"/>
        <i x="188" s="1" nd="1"/>
        <i x="42" s="1" nd="1"/>
        <i x="320" s="1" nd="1"/>
        <i x="220" s="1" nd="1"/>
        <i x="182" s="1" nd="1"/>
        <i x="165" s="1" nd="1"/>
        <i x="340" s="1" nd="1"/>
        <i x="199" s="1" nd="1"/>
        <i x="174" s="1" nd="1"/>
        <i x="119" s="1" nd="1"/>
        <i x="343" s="1" nd="1"/>
        <i x="169" s="1" nd="1"/>
        <i x="55" s="1" nd="1"/>
        <i x="146" s="1" nd="1"/>
        <i x="128" s="1" nd="1"/>
        <i x="141" s="1" nd="1"/>
        <i x="290" s="1" nd="1"/>
        <i x="299" s="1" nd="1"/>
        <i x="43" s="1" nd="1"/>
        <i x="28" s="1" nd="1"/>
        <i x="125" s="1" nd="1"/>
        <i x="203" s="1" nd="1"/>
        <i x="40" s="1" nd="1"/>
        <i x="78" s="1" nd="1"/>
        <i x="148" s="1" nd="1"/>
        <i x="44" s="1" nd="1"/>
        <i x="95" s="1" nd="1"/>
        <i x="219" s="1" nd="1"/>
        <i x="241" s="1" nd="1"/>
        <i x="134" s="1" nd="1"/>
        <i x="207" s="1" nd="1"/>
        <i x="314" s="1" nd="1"/>
        <i x="229" s="1" nd="1"/>
        <i x="212" s="1" nd="1"/>
        <i x="168" s="1" nd="1"/>
        <i x="181" s="1" nd="1"/>
        <i x="362" s="1" nd="1"/>
        <i x="76" s="1" nd="1"/>
        <i x="330" s="1" nd="1"/>
        <i x="30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2" xr10:uid="{B2A14C73-C19D-4393-AC56-58692EAF6B6B}" sourceName="contenido">
  <pivotTables>
    <pivotTable tabId="8" name="TablaDinámica1"/>
  </pivotTables>
  <data>
    <tabular pivotCacheId="299270925">
      <items count="16">
        <i x="4" s="1"/>
        <i x="1" s="1"/>
        <i x="2" s="1"/>
        <i x="3" s="1"/>
        <i x="0" s="1"/>
        <i x="9" s="1"/>
        <i x="8" s="1"/>
        <i x="6" s="1"/>
        <i x="7" s="1"/>
        <i x="5" s="1"/>
        <i x="14" s="1" nd="1"/>
        <i x="13" s="1" nd="1"/>
        <i x="10" s="1" nd="1"/>
        <i x="12" s="1" nd="1"/>
        <i x="11" s="1" nd="1"/>
        <i x="1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2" xr10:uid="{FDEB9D66-369B-48E7-A29D-CF9990BD58C4}" sourceName="tema">
  <pivotTables>
    <pivotTable tabId="8" name="TablaDinámica1"/>
  </pivotTables>
  <data>
    <tabular pivotCacheId="299270925">
      <items count="38">
        <i x="1" s="1"/>
        <i x="21" s="1"/>
        <i x="2" s="1"/>
        <i x="3" s="1"/>
        <i x="27" s="1"/>
        <i x="25" s="1"/>
        <i x="26" s="1"/>
        <i x="13" s="1"/>
        <i x="12" s="1"/>
        <i x="4" s="1"/>
        <i x="0" s="1"/>
        <i x="14" s="1"/>
        <i x="23" s="1"/>
        <i x="24" s="1"/>
        <i x="6" s="1"/>
        <i x="18" s="1"/>
        <i x="5" s="1"/>
        <i x="19" s="1"/>
        <i x="7" s="1"/>
        <i x="20" s="1"/>
        <i x="17" s="1"/>
        <i x="15" s="1"/>
        <i x="9" s="1"/>
        <i x="11" s="1"/>
        <i x="10" s="1"/>
        <i x="16" s="1"/>
        <i x="22" s="1"/>
        <i x="8" s="1"/>
        <i x="32" s="1" nd="1"/>
        <i x="28" s="1" nd="1"/>
        <i x="33" s="1" nd="1"/>
        <i x="31" s="1" nd="1"/>
        <i x="34" s="1" nd="1"/>
        <i x="37" s="1" nd="1"/>
        <i x="30" s="1" nd="1"/>
        <i x="36" s="1" nd="1"/>
        <i x="35" s="1" nd="1"/>
        <i x="29"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2" xr10:uid="{5BDE39DB-F105-4FD9-9654-54D65C8BBB40}" sourceName="escala">
  <pivotTables>
    <pivotTable tabId="8" name="TablaDinámica1"/>
  </pivotTables>
  <data>
    <tabular pivotCacheId="299270925">
      <items count="3">
        <i x="0" s="1"/>
        <i x="1" s="1"/>
        <i x="2"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7E55177B-FB12-4FD3-8006-217990E2D384}"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E23419E6-3099-47A2-B920-AA7DA4369E0C}"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xr10:uid="{A7C98DAD-6E4A-47C2-8E81-76D6DC778234}" cache="SegmentaciónDeDatos_tema" caption="tema" columnCount="2" style="SlicerStyleDark2" rowHeight="234950"/>
  <slicer name="contenido" xr10:uid="{8DF06948-F163-4492-B03C-CEE92BF54F08}" cache="SegmentaciónDeDatos_contenido" caption="contenido" columnCount="2" style="SlicerStyleDark2" rowHeight="234950"/>
  <slicer name="escala" xr10:uid="{03F171FE-3E98-47CC-9E19-C0A9E81484A3}" cache="SegmentaciónDeDatos_escala" caption="escala" style="SlicerStyleDark2" rowHeight="234950"/>
  <slicer name="territorio" xr10:uid="{02E49752-7E70-418C-BF49-1EDD124B6FAC}" cache="SegmentaciónDeDatos_territorio" caption="territorio" columnCount="2" style="SlicerStyleDark2" rowHeight="234950"/>
  <slicer name="Filtro Integrado" xr10:uid="{9CDFEA9D-1129-4A63-AD61-E0C60EB804B0}" cache="SegmentaciónDeDatos_Filtro_Integrado" caption="Filtro Integrado" style="SlicerStyleDark2" rowHeight="234950"/>
  <slicer name="Muestra" xr10:uid="{454E1B1A-26BD-4C91-9E4E-93E7AB224EE0}" cache="SegmentaciónDeDatos_Muestra" caption="Muestra" columnCount="2" style="SlicerStyleDark2" rowHeight="234950"/>
  <slicer name="temporalidad" xr10:uid="{5DE18238-8DCC-4E58-9061-3CDB93D58F23}" cache="SegmentaciónDeDatos_temporalidad" caption="temporalidad"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2" xr10:uid="{3C4F8069-11F9-43C8-944C-8FF7830607E3}" cache="SegmentaciónDeDatos_contenido2" caption="contenido" columnCount="2" style="SlicerStyleDark1" rowHeight="234950"/>
  <slicer name="tema 2" xr10:uid="{AC31845C-1268-4424-BA33-F4B7D3A02B98}" cache="SegmentaciónDeDatos_tema2" caption="tema" style="SlicerStyleDark1" rowHeight="234950"/>
  <slicer name="escala 2" xr10:uid="{96E77C1A-4841-4D5D-B726-66A34CE03A1A}" cache="SegmentaciónDeDatos_escala2" caption="escala"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1" xr10:uid="{6033B123-4664-4ADE-8CEC-361AB7EC0D51}" cache="SegmentaciónDeDatos_tema1" caption="tema" columnCount="2" rowHeight="234950"/>
  <slicer name="contenido 1" xr10:uid="{83B93E5C-7227-47ED-9F32-68942A780595}" cache="SegmentaciónDeDatos_contenido1" caption="contenido" rowHeight="234950"/>
  <slicer name="escala 1" xr10:uid="{32EB6CB9-C1D1-4954-B421-06D5FD3F67C5}" cache="SegmentaciónDeDatos_escala1" caption="escala" rowHeight="234950"/>
  <slicer name="territorio 1" xr10:uid="{EBF47E92-9BC9-4AEC-9108-E245008F9797}" cache="SegmentaciónDeDatos_territorio1" caption="territorio"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Economia" displayName="Economia" ref="A10:AA776" totalsRowShown="0" headerRowDxfId="20414">
  <autoFilter ref="A10:AA776" xr:uid="{97B5C476-3F9F-4197-BB18-4AEB96A9D3D7}"/>
  <tableColumns count="27">
    <tableColumn id="1" xr3:uid="{3D431003-FED6-4551-A9A5-C20BDD800BF5}" name="id" dataDxfId="20413"/>
    <tableColumn id="2" xr3:uid="{69EBE614-7415-4758-84D1-70A8BB5AD412}" name="idcoleccion" dataDxfId="20412"/>
    <tableColumn id="3" xr3:uid="{00067312-1731-4475-9E54-D88AF9927A57}" name="coleccion" dataDxfId="20411"/>
    <tableColumn id="4" xr3:uid="{2D5FA4E0-31EC-4F24-BE99-607D3D813655}" name="sector" dataDxfId="20410"/>
    <tableColumn id="5" xr3:uid="{DAA5ABD7-005E-4726-9D0E-964ABFE6C124}" name="Filtro URL" dataDxfId="20409"/>
    <tableColumn id="6" xr3:uid="{3EE64D21-CEE3-4F56-9BDB-E86405583F0C}" name="tema" dataDxfId="20408"/>
    <tableColumn id="7" xr3:uid="{B18CD19C-51DC-46C2-871C-6BE101FACFEB}" name="contenido" dataDxfId="20407"/>
    <tableColumn id="8" xr3:uid="{23D5C1AF-BDE4-4009-AB41-531D544CB052}" name="escala" dataDxfId="20406"/>
    <tableColumn id="9" xr3:uid="{DA849DF4-1E4F-43E4-98F9-07CF968F8068}" name="territorio" dataDxfId="20405"/>
    <tableColumn id="10" xr3:uid="{4CCEC976-24A6-484D-A3BB-EBEF50210414}" name="Filtro Integrado" dataDxfId="20404"/>
    <tableColumn id="11" xr3:uid="{633CF37C-9475-458F-93BD-3E6C829259FE}" name="Muestra" dataDxfId="20403"/>
    <tableColumn id="12" xr3:uid="{C9AD2F62-6D59-441D-86A3-D657475A5048}" name="temporalidad" dataDxfId="20402"/>
    <tableColumn id="13" xr3:uid="{9C90CF92-D46C-45CC-A515-665BEFD59FD0}" name="unidad_medida" dataDxfId="20401"/>
    <tableColumn id="14" xr3:uid="{A535AC73-D5CA-471D-961D-840916F57BFB}" name="fuente" dataDxfId="20400"/>
    <tableColumn id="15" xr3:uid="{CE821007-F8A2-469B-90CB-A97B34EA0E0D}" name="titulo" dataDxfId="20399">
      <calculatedColumnFormula>+"Resumen Indicadores de Desarrollo Personal y Social por Establecimiento para la "&amp;I11</calculatedColumnFormula>
    </tableColumn>
    <tableColumn id="16" xr3:uid="{ACF065FA-53DF-42A2-AB76-F382DF0507E9}" name="descripcion_larga" dataDxfId="20398"/>
    <tableColumn id="17" xr3:uid="{B3241B34-1F28-488E-962D-702279B7FC29}" name="visualizacion" dataDxfId="20397">
      <calculatedColumnFormula>+Q10</calculatedColumnFormula>
    </tableColumn>
    <tableColumn id="18" xr3:uid="{36E18FB8-B090-4513-8878-F34530369C6B}" name="tag" dataDxfId="2"/>
    <tableColumn id="19" xr3:uid="{34EAE68C-0B4D-4751-9FD6-9A20417E489D}" name="url" dataDxfId="0" dataCellStyle="Hipervínculo">
      <calculatedColumnFormula>"https://analytics.zoho.com/open-view/2395394000007087483?ZOHO_CRITERIA=%22Localiza_CL_Poblacion%22.%22Codcom%22%3D"&amp;Economia[[#This Row],[Filtro URL]]</calculatedColumnFormula>
    </tableColumn>
    <tableColumn id="20" xr3:uid="{B53287BC-B50E-4BCC-BB6C-DE60B70DC3AF}" name="Suscripcion" dataDxfId="1"/>
    <tableColumn id="21" xr3:uid="{6658E20A-9C4E-46D0-829C-CD31924B1376}" name="Color" dataDxfId="20396">
      <calculatedColumnFormula>+U10</calculatedColumnFormula>
    </tableColumn>
    <tableColumn id="22" xr3:uid="{21DBE239-F721-4DEC-9312-D9E30988F7A8}" name="id_grafico" dataDxfId="20395">
      <calculatedColumnFormula>+Economia[[#This Row],[idcoleccion]]&amp;"-"&amp;Economia[[#This Row],[id]]</calculatedColumnFormula>
    </tableColumn>
    <tableColumn id="23" xr3:uid="{51BFA0BA-A1A2-4D6D-9A13-0B82C3B88C4E}" name="idterritorio" dataDxfId="20394">
      <calculatedColumnFormula>+VLOOKUP(Economia[[#This Row],[Filtro URL]],Estructura!$X$4:$Y$366,2,0)</calculatedColumnFormula>
    </tableColumn>
    <tableColumn id="24" xr3:uid="{223E2DD3-A78B-40CF-935F-BB4012C57299}" name="id_tema" dataDxfId="20393">
      <calculatedColumnFormula>+VLOOKUP(Economia[[#This Row],[tema]],Estructura!$A$4:$C$1800,3,0)</calculatedColumnFormula>
    </tableColumn>
    <tableColumn id="25" xr3:uid="{75573ACC-C413-46F3-8534-404C576ECE29}" name="id_contenido" dataDxfId="20392">
      <calculatedColumnFormula>+VLOOKUP(Economia[[#This Row],[contenido]],Estructura!$E$4:$G$18,3,0)</calculatedColumnFormula>
    </tableColumn>
    <tableColumn id="26" xr3:uid="{B4A1188A-2AFB-4C47-96CE-A097012C4C72}" name="idfiltro" dataDxfId="20391">
      <calculatedColumnFormula>+VLOOKUP(Economia[[#This Row],[Filtro Integrado]],Estructura!$M$4:$O$367,3,0)</calculatedColumnFormula>
    </tableColumn>
    <tableColumn id="27" xr3:uid="{B70F5663-983D-46E9-A27F-F0856A7F11DA}" name="id_muestra" dataDxfId="20390">
      <calculatedColumnFormula>+VLOOKUP(Economia[[#This Row],[Muestra]],Estructura!$Q$4:$S$194,3,0)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nalytics.zoho.com/open-view/2395394000008332322" TargetMode="External"/><Relationship Id="rId21" Type="http://schemas.openxmlformats.org/officeDocument/2006/relationships/hyperlink" Target="https://analytics.zoho.com/open-view/2395394000008228339" TargetMode="External"/><Relationship Id="rId42" Type="http://schemas.openxmlformats.org/officeDocument/2006/relationships/hyperlink" Target="https://analytics.zoho.com/open-view/2395394000008229306" TargetMode="External"/><Relationship Id="rId63" Type="http://schemas.openxmlformats.org/officeDocument/2006/relationships/hyperlink" Target="https://analytics.zoho.com/open-view/2395394000008228339" TargetMode="External"/><Relationship Id="rId84" Type="http://schemas.openxmlformats.org/officeDocument/2006/relationships/hyperlink" Target="https://analytics.zoho.com/open-view/2395394000008228339" TargetMode="External"/><Relationship Id="rId138" Type="http://schemas.openxmlformats.org/officeDocument/2006/relationships/hyperlink" Target="https://analytics.zoho.com/open-view/2395394000008384329" TargetMode="External"/><Relationship Id="rId159" Type="http://schemas.openxmlformats.org/officeDocument/2006/relationships/hyperlink" Target="https://analytics.zoho.com/open-view/2395394000008387899" TargetMode="External"/><Relationship Id="rId170" Type="http://schemas.openxmlformats.org/officeDocument/2006/relationships/hyperlink" Target="https://analytics.zoho.com/open-view/2395394000008390875" TargetMode="External"/><Relationship Id="rId107" Type="http://schemas.openxmlformats.org/officeDocument/2006/relationships/hyperlink" Target="https://analytics.zoho.com/open-view/2395394000008328671" TargetMode="External"/><Relationship Id="rId11" Type="http://schemas.openxmlformats.org/officeDocument/2006/relationships/hyperlink" Target="https://analytics.zoho.com/open-view/2395394000008217072" TargetMode="External"/><Relationship Id="rId32" Type="http://schemas.openxmlformats.org/officeDocument/2006/relationships/hyperlink" Target="https://analytics.zoho.com/open-view/2395394000008229306" TargetMode="External"/><Relationship Id="rId53" Type="http://schemas.openxmlformats.org/officeDocument/2006/relationships/hyperlink" Target="https://analytics.zoho.com/open-view/2395394000008229306" TargetMode="External"/><Relationship Id="rId74" Type="http://schemas.openxmlformats.org/officeDocument/2006/relationships/hyperlink" Target="https://analytics.zoho.com/open-view/2395394000008228339" TargetMode="External"/><Relationship Id="rId128" Type="http://schemas.openxmlformats.org/officeDocument/2006/relationships/hyperlink" Target="https://analytics.zoho.com/open-view/2395394000008336356" TargetMode="External"/><Relationship Id="rId149" Type="http://schemas.openxmlformats.org/officeDocument/2006/relationships/hyperlink" Target="https://analytics.zoho.com/open-view/2395394000008322101" TargetMode="External"/><Relationship Id="rId5" Type="http://schemas.openxmlformats.org/officeDocument/2006/relationships/hyperlink" Target="https://analytics.zoho.com/open-view/2395394000008087966" TargetMode="External"/><Relationship Id="rId95" Type="http://schemas.openxmlformats.org/officeDocument/2006/relationships/hyperlink" Target="https://analytics.zoho.com/open-view/2395394000008324291" TargetMode="External"/><Relationship Id="rId160" Type="http://schemas.openxmlformats.org/officeDocument/2006/relationships/hyperlink" Target="https://analytics.zoho.com/open-view/2395394000008401769" TargetMode="External"/><Relationship Id="rId22" Type="http://schemas.openxmlformats.org/officeDocument/2006/relationships/hyperlink" Target="https://analytics.zoho.com/open-view/2395394000008228768" TargetMode="External"/><Relationship Id="rId43" Type="http://schemas.openxmlformats.org/officeDocument/2006/relationships/hyperlink" Target="https://analytics.zoho.com/open-view/2395394000008229306" TargetMode="External"/><Relationship Id="rId64" Type="http://schemas.openxmlformats.org/officeDocument/2006/relationships/hyperlink" Target="https://analytics.zoho.com/open-view/2395394000008228339" TargetMode="External"/><Relationship Id="rId118" Type="http://schemas.openxmlformats.org/officeDocument/2006/relationships/hyperlink" Target="https://analytics.zoho.com/open-view/2395394000008332687" TargetMode="External"/><Relationship Id="rId139" Type="http://schemas.openxmlformats.org/officeDocument/2006/relationships/hyperlink" Target="https://analytics.zoho.com/open-view/2395394000008340371" TargetMode="External"/><Relationship Id="rId85" Type="http://schemas.openxmlformats.org/officeDocument/2006/relationships/hyperlink" Target="https://analytics.zoho.com/open-view/2395394000008228339" TargetMode="External"/><Relationship Id="rId150" Type="http://schemas.openxmlformats.org/officeDocument/2006/relationships/hyperlink" Target="https://analytics.zoho.com/open-view/2395394000008322466" TargetMode="External"/><Relationship Id="rId171" Type="http://schemas.openxmlformats.org/officeDocument/2006/relationships/hyperlink" Target="https://analytics.zoho.com/open-view/2395394000008429325" TargetMode="External"/><Relationship Id="rId12" Type="http://schemas.openxmlformats.org/officeDocument/2006/relationships/hyperlink" Target="https://analytics.zoho.com/open-view/2395394000008222233" TargetMode="External"/><Relationship Id="rId33" Type="http://schemas.openxmlformats.org/officeDocument/2006/relationships/hyperlink" Target="https://analytics.zoho.com/open-view/2395394000008229306" TargetMode="External"/><Relationship Id="rId108" Type="http://schemas.openxmlformats.org/officeDocument/2006/relationships/hyperlink" Target="https://analytics.zoho.com/open-view/2395394000008329036" TargetMode="External"/><Relationship Id="rId129" Type="http://schemas.openxmlformats.org/officeDocument/2006/relationships/hyperlink" Target="https://analytics.zoho.com/open-view/2395394000008336721" TargetMode="External"/><Relationship Id="rId54" Type="http://schemas.openxmlformats.org/officeDocument/2006/relationships/hyperlink" Target="https://analytics.zoho.com/open-view/2395394000008229306" TargetMode="External"/><Relationship Id="rId75" Type="http://schemas.openxmlformats.org/officeDocument/2006/relationships/hyperlink" Target="https://analytics.zoho.com/open-view/2395394000008228339" TargetMode="External"/><Relationship Id="rId96" Type="http://schemas.openxmlformats.org/officeDocument/2006/relationships/hyperlink" Target="https://analytics.zoho.com/open-view/2395394000008324656" TargetMode="External"/><Relationship Id="rId140" Type="http://schemas.openxmlformats.org/officeDocument/2006/relationships/hyperlink" Target="https://analytics.zoho.com/open-view/2395394000008340736" TargetMode="External"/><Relationship Id="rId161" Type="http://schemas.openxmlformats.org/officeDocument/2006/relationships/hyperlink" Target="https://analytics.zoho.com/open-view/2395394000008394324" TargetMode="External"/><Relationship Id="rId6" Type="http://schemas.openxmlformats.org/officeDocument/2006/relationships/hyperlink" Target="https://analytics.zoho.com/open-view/2395394000008087732" TargetMode="External"/><Relationship Id="rId23" Type="http://schemas.openxmlformats.org/officeDocument/2006/relationships/hyperlink" Target="https://analytics.zoho.com/open-view/2395394000008229306" TargetMode="External"/><Relationship Id="rId28" Type="http://schemas.openxmlformats.org/officeDocument/2006/relationships/hyperlink" Target="https://analytics.zoho.com/open-view/2395394000008229306" TargetMode="External"/><Relationship Id="rId49" Type="http://schemas.openxmlformats.org/officeDocument/2006/relationships/hyperlink" Target="https://analytics.zoho.com/open-view/2395394000008229306" TargetMode="External"/><Relationship Id="rId114" Type="http://schemas.openxmlformats.org/officeDocument/2006/relationships/hyperlink" Target="https://analytics.zoho.com/open-view/2395394000008331227" TargetMode="External"/><Relationship Id="rId119" Type="http://schemas.openxmlformats.org/officeDocument/2006/relationships/hyperlink" Target="https://analytics.zoho.com/open-view/2395394000008333052" TargetMode="External"/><Relationship Id="rId44" Type="http://schemas.openxmlformats.org/officeDocument/2006/relationships/hyperlink" Target="https://analytics.zoho.com/open-view/2395394000008229306" TargetMode="External"/><Relationship Id="rId60" Type="http://schemas.openxmlformats.org/officeDocument/2006/relationships/hyperlink" Target="https://analytics.zoho.com/open-view/2395394000008229306" TargetMode="External"/><Relationship Id="rId65" Type="http://schemas.openxmlformats.org/officeDocument/2006/relationships/hyperlink" Target="https://analytics.zoho.com/open-view/2395394000008228339" TargetMode="External"/><Relationship Id="rId81" Type="http://schemas.openxmlformats.org/officeDocument/2006/relationships/hyperlink" Target="https://analytics.zoho.com/open-view/2395394000008228339" TargetMode="External"/><Relationship Id="rId86" Type="http://schemas.openxmlformats.org/officeDocument/2006/relationships/hyperlink" Target="https://analytics.zoho.com/open-view/2395394000008228339" TargetMode="External"/><Relationship Id="rId130" Type="http://schemas.openxmlformats.org/officeDocument/2006/relationships/hyperlink" Target="https://analytics.zoho.com/open-view/2395394000008337086" TargetMode="External"/><Relationship Id="rId135" Type="http://schemas.openxmlformats.org/officeDocument/2006/relationships/hyperlink" Target="https://analytics.zoho.com/open-view/2395394000008338911" TargetMode="External"/><Relationship Id="rId151" Type="http://schemas.openxmlformats.org/officeDocument/2006/relationships/hyperlink" Target="https://analytics.zoho.com/open-view/2395394000008322831" TargetMode="External"/><Relationship Id="rId156" Type="http://schemas.openxmlformats.org/officeDocument/2006/relationships/hyperlink" Target="https://analytics.zoho.com/open-view/2395394000008404683" TargetMode="External"/><Relationship Id="rId177" Type="http://schemas.openxmlformats.org/officeDocument/2006/relationships/printerSettings" Target="../printerSettings/printerSettings1.bin"/><Relationship Id="rId172" Type="http://schemas.openxmlformats.org/officeDocument/2006/relationships/hyperlink" Target="https://analytics.zoho.com/open-view/2395394000008429151" TargetMode="External"/><Relationship Id="rId13" Type="http://schemas.openxmlformats.org/officeDocument/2006/relationships/hyperlink" Target="https://analytics.zoho.com/open-view/2395394000008222720" TargetMode="External"/><Relationship Id="rId18" Type="http://schemas.openxmlformats.org/officeDocument/2006/relationships/hyperlink" Target="https://analytics.zoho.com/open-view/2395394000008224920" TargetMode="External"/><Relationship Id="rId39" Type="http://schemas.openxmlformats.org/officeDocument/2006/relationships/hyperlink" Target="https://analytics.zoho.com/open-view/2395394000008229306" TargetMode="External"/><Relationship Id="rId109" Type="http://schemas.openxmlformats.org/officeDocument/2006/relationships/hyperlink" Target="https://analytics.zoho.com/open-view/2395394000008329401" TargetMode="External"/><Relationship Id="rId34" Type="http://schemas.openxmlformats.org/officeDocument/2006/relationships/hyperlink" Target="https://analytics.zoho.com/open-view/2395394000008229306" TargetMode="External"/><Relationship Id="rId50" Type="http://schemas.openxmlformats.org/officeDocument/2006/relationships/hyperlink" Target="https://analytics.zoho.com/open-view/2395394000008229306" TargetMode="External"/><Relationship Id="rId55" Type="http://schemas.openxmlformats.org/officeDocument/2006/relationships/hyperlink" Target="https://analytics.zoho.com/open-view/2395394000008229306" TargetMode="External"/><Relationship Id="rId76" Type="http://schemas.openxmlformats.org/officeDocument/2006/relationships/hyperlink" Target="https://analytics.zoho.com/open-view/2395394000008228339" TargetMode="External"/><Relationship Id="rId97" Type="http://schemas.openxmlformats.org/officeDocument/2006/relationships/hyperlink" Target="https://analytics.zoho.com/open-view/2395394000008325021" TargetMode="External"/><Relationship Id="rId104" Type="http://schemas.openxmlformats.org/officeDocument/2006/relationships/hyperlink" Target="https://analytics.zoho.com/open-view/2395394000008327576" TargetMode="External"/><Relationship Id="rId120" Type="http://schemas.openxmlformats.org/officeDocument/2006/relationships/hyperlink" Target="https://analytics.zoho.com/open-view/2395394000008333417" TargetMode="External"/><Relationship Id="rId125" Type="http://schemas.openxmlformats.org/officeDocument/2006/relationships/hyperlink" Target="https://analytics.zoho.com/open-view/2395394000008335242" TargetMode="External"/><Relationship Id="rId141" Type="http://schemas.openxmlformats.org/officeDocument/2006/relationships/hyperlink" Target="https://analytics.zoho.com/open-view/2395394000008341101" TargetMode="External"/><Relationship Id="rId146" Type="http://schemas.openxmlformats.org/officeDocument/2006/relationships/hyperlink" Target="https://analytics.zoho.com/open-view/2395394000008320430" TargetMode="External"/><Relationship Id="rId167" Type="http://schemas.openxmlformats.org/officeDocument/2006/relationships/hyperlink" Target="https://analytics.zoho.com/open-view/2395394000008428423" TargetMode="External"/><Relationship Id="rId7" Type="http://schemas.openxmlformats.org/officeDocument/2006/relationships/hyperlink" Target="https://analytics.zoho.com/open-view/2395394000008087414" TargetMode="External"/><Relationship Id="rId71" Type="http://schemas.openxmlformats.org/officeDocument/2006/relationships/hyperlink" Target="https://analytics.zoho.com/open-view/2395394000008228339" TargetMode="External"/><Relationship Id="rId92" Type="http://schemas.openxmlformats.org/officeDocument/2006/relationships/hyperlink" Target="https://analytics.zoho.com/open-view/2395394000008228339" TargetMode="External"/><Relationship Id="rId162" Type="http://schemas.openxmlformats.org/officeDocument/2006/relationships/hyperlink" Target="https://analytics.zoho.com/open-view/2395394000008396078" TargetMode="External"/><Relationship Id="rId2" Type="http://schemas.openxmlformats.org/officeDocument/2006/relationships/hyperlink" Target="https://analytics.zoho.com/open-view/2395394000008053557" TargetMode="External"/><Relationship Id="rId29" Type="http://schemas.openxmlformats.org/officeDocument/2006/relationships/hyperlink" Target="https://analytics.zoho.com/open-view/2395394000008229306" TargetMode="External"/><Relationship Id="rId24" Type="http://schemas.openxmlformats.org/officeDocument/2006/relationships/hyperlink" Target="https://analytics.zoho.com/open-view/2395394000008211379" TargetMode="External"/><Relationship Id="rId40" Type="http://schemas.openxmlformats.org/officeDocument/2006/relationships/hyperlink" Target="https://analytics.zoho.com/open-view/2395394000008229306" TargetMode="External"/><Relationship Id="rId45" Type="http://schemas.openxmlformats.org/officeDocument/2006/relationships/hyperlink" Target="https://analytics.zoho.com/open-view/2395394000008229306" TargetMode="External"/><Relationship Id="rId66" Type="http://schemas.openxmlformats.org/officeDocument/2006/relationships/hyperlink" Target="https://analytics.zoho.com/open-view/2395394000008228339" TargetMode="External"/><Relationship Id="rId87" Type="http://schemas.openxmlformats.org/officeDocument/2006/relationships/hyperlink" Target="https://analytics.zoho.com/open-view/2395394000008228339" TargetMode="External"/><Relationship Id="rId110" Type="http://schemas.openxmlformats.org/officeDocument/2006/relationships/hyperlink" Target="https://analytics.zoho.com/open-view/2395394000008329766" TargetMode="External"/><Relationship Id="rId115" Type="http://schemas.openxmlformats.org/officeDocument/2006/relationships/hyperlink" Target="https://analytics.zoho.com/open-view/2395394000008331592" TargetMode="External"/><Relationship Id="rId131" Type="http://schemas.openxmlformats.org/officeDocument/2006/relationships/hyperlink" Target="https://analytics.zoho.com/open-view/2395394000008337451" TargetMode="External"/><Relationship Id="rId136" Type="http://schemas.openxmlformats.org/officeDocument/2006/relationships/hyperlink" Target="https://analytics.zoho.com/open-view/2395394000008339276" TargetMode="External"/><Relationship Id="rId157" Type="http://schemas.openxmlformats.org/officeDocument/2006/relationships/hyperlink" Target="https://analytics.zoho.com/open-view/2395394000008400543" TargetMode="External"/><Relationship Id="rId178" Type="http://schemas.openxmlformats.org/officeDocument/2006/relationships/drawing" Target="../drawings/drawing1.xml"/><Relationship Id="rId61" Type="http://schemas.openxmlformats.org/officeDocument/2006/relationships/hyperlink" Target="https://analytics.zoho.com/open-view/2395394000008228339" TargetMode="External"/><Relationship Id="rId82" Type="http://schemas.openxmlformats.org/officeDocument/2006/relationships/hyperlink" Target="https://analytics.zoho.com/open-view/2395394000008228339" TargetMode="External"/><Relationship Id="rId152" Type="http://schemas.openxmlformats.org/officeDocument/2006/relationships/hyperlink" Target="https://analytics.zoho.com/open-view/2395394000008387327" TargetMode="External"/><Relationship Id="rId173" Type="http://schemas.openxmlformats.org/officeDocument/2006/relationships/hyperlink" Target="https://analytics.zoho.com/open-view/2395394000008400139" TargetMode="External"/><Relationship Id="rId19" Type="http://schemas.openxmlformats.org/officeDocument/2006/relationships/hyperlink" Target="https://analytics.zoho.com/open-view/2395394000008225467" TargetMode="External"/><Relationship Id="rId14" Type="http://schemas.openxmlformats.org/officeDocument/2006/relationships/hyperlink" Target="https://analytics.zoho.com/open-view/2395394000008223225" TargetMode="External"/><Relationship Id="rId30" Type="http://schemas.openxmlformats.org/officeDocument/2006/relationships/hyperlink" Target="https://analytics.zoho.com/open-view/2395394000008229306" TargetMode="External"/><Relationship Id="rId35" Type="http://schemas.openxmlformats.org/officeDocument/2006/relationships/hyperlink" Target="https://analytics.zoho.com/open-view/2395394000008229306" TargetMode="External"/><Relationship Id="rId56" Type="http://schemas.openxmlformats.org/officeDocument/2006/relationships/hyperlink" Target="https://analytics.zoho.com/open-view/2395394000008229306" TargetMode="External"/><Relationship Id="rId77" Type="http://schemas.openxmlformats.org/officeDocument/2006/relationships/hyperlink" Target="https://analytics.zoho.com/open-view/2395394000008228339" TargetMode="External"/><Relationship Id="rId100" Type="http://schemas.openxmlformats.org/officeDocument/2006/relationships/hyperlink" Target="https://analytics.zoho.com/open-view/2395394000008326116" TargetMode="External"/><Relationship Id="rId105" Type="http://schemas.openxmlformats.org/officeDocument/2006/relationships/hyperlink" Target="https://analytics.zoho.com/open-view/2395394000008327941" TargetMode="External"/><Relationship Id="rId126" Type="http://schemas.openxmlformats.org/officeDocument/2006/relationships/hyperlink" Target="https://analytics.zoho.com/open-view/2395394000008335799" TargetMode="External"/><Relationship Id="rId147" Type="http://schemas.openxmlformats.org/officeDocument/2006/relationships/hyperlink" Target="https://analytics.zoho.com/open-view/2395394000008320799" TargetMode="External"/><Relationship Id="rId168" Type="http://schemas.openxmlformats.org/officeDocument/2006/relationships/hyperlink" Target="https://analytics.zoho.com/open-view/2395394000008428252" TargetMode="External"/><Relationship Id="rId8" Type="http://schemas.openxmlformats.org/officeDocument/2006/relationships/hyperlink" Target="https://analytics.zoho.com/open-view/2395394000008087059" TargetMode="External"/><Relationship Id="rId51" Type="http://schemas.openxmlformats.org/officeDocument/2006/relationships/hyperlink" Target="https://analytics.zoho.com/open-view/2395394000008229306" TargetMode="External"/><Relationship Id="rId72" Type="http://schemas.openxmlformats.org/officeDocument/2006/relationships/hyperlink" Target="https://analytics.zoho.com/open-view/2395394000008228339" TargetMode="External"/><Relationship Id="rId93" Type="http://schemas.openxmlformats.org/officeDocument/2006/relationships/hyperlink" Target="https://analytics.zoho.com/open-view/2395394000008228016" TargetMode="External"/><Relationship Id="rId98" Type="http://schemas.openxmlformats.org/officeDocument/2006/relationships/hyperlink" Target="https://analytics.zoho.com/open-view/2395394000008325386" TargetMode="External"/><Relationship Id="rId121" Type="http://schemas.openxmlformats.org/officeDocument/2006/relationships/hyperlink" Target="https://analytics.zoho.com/open-view/2395394000008333782" TargetMode="External"/><Relationship Id="rId142" Type="http://schemas.openxmlformats.org/officeDocument/2006/relationships/hyperlink" Target="https://analytics.zoho.com/open-view/2395394000008341466" TargetMode="External"/><Relationship Id="rId163" Type="http://schemas.openxmlformats.org/officeDocument/2006/relationships/hyperlink" Target="https://analytics.zoho.com/open-view/2395394000008419864" TargetMode="External"/><Relationship Id="rId3" Type="http://schemas.openxmlformats.org/officeDocument/2006/relationships/hyperlink" Target="https://analytics.zoho.com/open-view/2395394000008080800" TargetMode="External"/><Relationship Id="rId25" Type="http://schemas.openxmlformats.org/officeDocument/2006/relationships/hyperlink" Target="https://analytics.zoho.com/open-view/2395394000008229306" TargetMode="External"/><Relationship Id="rId46" Type="http://schemas.openxmlformats.org/officeDocument/2006/relationships/hyperlink" Target="https://analytics.zoho.com/open-view/2395394000008229306" TargetMode="External"/><Relationship Id="rId67" Type="http://schemas.openxmlformats.org/officeDocument/2006/relationships/hyperlink" Target="https://analytics.zoho.com/open-view/2395394000008228339" TargetMode="External"/><Relationship Id="rId116" Type="http://schemas.openxmlformats.org/officeDocument/2006/relationships/hyperlink" Target="https://analytics.zoho.com/open-view/2395394000008331957" TargetMode="External"/><Relationship Id="rId137" Type="http://schemas.openxmlformats.org/officeDocument/2006/relationships/hyperlink" Target="https://analytics.zoho.com/open-view/2395394000008339641" TargetMode="External"/><Relationship Id="rId158" Type="http://schemas.openxmlformats.org/officeDocument/2006/relationships/hyperlink" Target="https://analytics.zoho.com/open-view/2395394000008401222" TargetMode="External"/><Relationship Id="rId20" Type="http://schemas.openxmlformats.org/officeDocument/2006/relationships/hyperlink" Target="https://analytics.zoho.com/open-view/2395394000008226575" TargetMode="External"/><Relationship Id="rId41" Type="http://schemas.openxmlformats.org/officeDocument/2006/relationships/hyperlink" Target="https://analytics.zoho.com/open-view/2395394000008229306" TargetMode="External"/><Relationship Id="rId62" Type="http://schemas.openxmlformats.org/officeDocument/2006/relationships/hyperlink" Target="https://analytics.zoho.com/open-view/2395394000008228339" TargetMode="External"/><Relationship Id="rId83" Type="http://schemas.openxmlformats.org/officeDocument/2006/relationships/hyperlink" Target="https://analytics.zoho.com/open-view/2395394000008228339" TargetMode="External"/><Relationship Id="rId88" Type="http://schemas.openxmlformats.org/officeDocument/2006/relationships/hyperlink" Target="https://analytics.zoho.com/open-view/2395394000008228339" TargetMode="External"/><Relationship Id="rId111" Type="http://schemas.openxmlformats.org/officeDocument/2006/relationships/hyperlink" Target="https://analytics.zoho.com/open-view/2395394000008330131" TargetMode="External"/><Relationship Id="rId132" Type="http://schemas.openxmlformats.org/officeDocument/2006/relationships/hyperlink" Target="https://analytics.zoho.com/open-view/2395394000008337816" TargetMode="External"/><Relationship Id="rId153" Type="http://schemas.openxmlformats.org/officeDocument/2006/relationships/hyperlink" Target="https://analytics.zoho.com/open-view/2395394000008403354" TargetMode="External"/><Relationship Id="rId174" Type="http://schemas.openxmlformats.org/officeDocument/2006/relationships/hyperlink" Target="https://analytics.zoho.com/open-view/2395394000008392491" TargetMode="External"/><Relationship Id="rId179" Type="http://schemas.openxmlformats.org/officeDocument/2006/relationships/table" Target="../tables/table1.xml"/><Relationship Id="rId15" Type="http://schemas.openxmlformats.org/officeDocument/2006/relationships/hyperlink" Target="https://analytics.zoho.com/open-view/2395394000008223628" TargetMode="External"/><Relationship Id="rId36" Type="http://schemas.openxmlformats.org/officeDocument/2006/relationships/hyperlink" Target="https://analytics.zoho.com/open-view/2395394000008229306" TargetMode="External"/><Relationship Id="rId57" Type="http://schemas.openxmlformats.org/officeDocument/2006/relationships/hyperlink" Target="https://analytics.zoho.com/open-view/2395394000008229306" TargetMode="External"/><Relationship Id="rId106" Type="http://schemas.openxmlformats.org/officeDocument/2006/relationships/hyperlink" Target="https://analytics.zoho.com/open-view/2395394000008328306" TargetMode="External"/><Relationship Id="rId127" Type="http://schemas.openxmlformats.org/officeDocument/2006/relationships/hyperlink" Target="https://analytics.zoho.com/open-view/2395394000008335991" TargetMode="External"/><Relationship Id="rId10" Type="http://schemas.openxmlformats.org/officeDocument/2006/relationships/hyperlink" Target="https://analytics.zoho.com/open-view/2395394000008086464" TargetMode="External"/><Relationship Id="rId31" Type="http://schemas.openxmlformats.org/officeDocument/2006/relationships/hyperlink" Target="https://analytics.zoho.com/open-view/2395394000008229306" TargetMode="External"/><Relationship Id="rId52" Type="http://schemas.openxmlformats.org/officeDocument/2006/relationships/hyperlink" Target="https://analytics.zoho.com/open-view/2395394000008229306" TargetMode="External"/><Relationship Id="rId73" Type="http://schemas.openxmlformats.org/officeDocument/2006/relationships/hyperlink" Target="https://analytics.zoho.com/open-view/2395394000008228339" TargetMode="External"/><Relationship Id="rId78" Type="http://schemas.openxmlformats.org/officeDocument/2006/relationships/hyperlink" Target="https://analytics.zoho.com/open-view/2395394000008228339" TargetMode="External"/><Relationship Id="rId94" Type="http://schemas.openxmlformats.org/officeDocument/2006/relationships/hyperlink" Target="https://analytics.zoho.com/open-view/2395394000008335607" TargetMode="External"/><Relationship Id="rId99" Type="http://schemas.openxmlformats.org/officeDocument/2006/relationships/hyperlink" Target="https://analytics.zoho.com/open-view/2395394000008325751" TargetMode="External"/><Relationship Id="rId101" Type="http://schemas.openxmlformats.org/officeDocument/2006/relationships/hyperlink" Target="https://analytics.zoho.com/open-view/2395394000008326481" TargetMode="External"/><Relationship Id="rId122" Type="http://schemas.openxmlformats.org/officeDocument/2006/relationships/hyperlink" Target="https://analytics.zoho.com/open-view/2395394000008334147" TargetMode="External"/><Relationship Id="rId143" Type="http://schemas.openxmlformats.org/officeDocument/2006/relationships/hyperlink" Target="https://analytics.zoho.com/open-view/2395394000008323926" TargetMode="External"/><Relationship Id="rId148" Type="http://schemas.openxmlformats.org/officeDocument/2006/relationships/hyperlink" Target="https://analytics.zoho.com/open-view/2395394000008321736" TargetMode="External"/><Relationship Id="rId164" Type="http://schemas.openxmlformats.org/officeDocument/2006/relationships/hyperlink" Target="https://analytics.zoho.com/open-view/2395394000008426058" TargetMode="External"/><Relationship Id="rId169" Type="http://schemas.openxmlformats.org/officeDocument/2006/relationships/hyperlink" Target="https://analytics.zoho.com/open-view/2395394000008388979" TargetMode="External"/><Relationship Id="rId4" Type="http://schemas.openxmlformats.org/officeDocument/2006/relationships/hyperlink" Target="https://analytics.zoho.com/open-view/2395394000008088380" TargetMode="External"/><Relationship Id="rId9" Type="http://schemas.openxmlformats.org/officeDocument/2006/relationships/hyperlink" Target="https://analytics.zoho.com/open-view/2395394000008086867" TargetMode="External"/><Relationship Id="rId180" Type="http://schemas.microsoft.com/office/2007/relationships/slicer" Target="../slicers/slicer1.xml"/><Relationship Id="rId26" Type="http://schemas.openxmlformats.org/officeDocument/2006/relationships/hyperlink" Target="https://analytics.zoho.com/open-view/2395394000008229306" TargetMode="External"/><Relationship Id="rId47" Type="http://schemas.openxmlformats.org/officeDocument/2006/relationships/hyperlink" Target="https://analytics.zoho.com/open-view/2395394000008229306" TargetMode="External"/><Relationship Id="rId68" Type="http://schemas.openxmlformats.org/officeDocument/2006/relationships/hyperlink" Target="https://analytics.zoho.com/open-view/2395394000008228339" TargetMode="External"/><Relationship Id="rId89" Type="http://schemas.openxmlformats.org/officeDocument/2006/relationships/hyperlink" Target="https://analytics.zoho.com/open-view/2395394000008228339" TargetMode="External"/><Relationship Id="rId112" Type="http://schemas.openxmlformats.org/officeDocument/2006/relationships/hyperlink" Target="https://analytics.zoho.com/open-view/2395394000008330496" TargetMode="External"/><Relationship Id="rId133" Type="http://schemas.openxmlformats.org/officeDocument/2006/relationships/hyperlink" Target="https://analytics.zoho.com/open-view/2395394000008338181" TargetMode="External"/><Relationship Id="rId154" Type="http://schemas.openxmlformats.org/officeDocument/2006/relationships/hyperlink" Target="https://analytics.zoho.com/open-view/2395394000008403760" TargetMode="External"/><Relationship Id="rId175" Type="http://schemas.openxmlformats.org/officeDocument/2006/relationships/hyperlink" Target="https://analytics.zoho.com/open-view/2395394000008430135" TargetMode="External"/><Relationship Id="rId16" Type="http://schemas.openxmlformats.org/officeDocument/2006/relationships/hyperlink" Target="https://analytics.zoho.com/open-view/2395394000008224055" TargetMode="External"/><Relationship Id="rId37" Type="http://schemas.openxmlformats.org/officeDocument/2006/relationships/hyperlink" Target="https://analytics.zoho.com/open-view/2395394000008229306" TargetMode="External"/><Relationship Id="rId58" Type="http://schemas.openxmlformats.org/officeDocument/2006/relationships/hyperlink" Target="https://analytics.zoho.com/open-view/2395394000008229306" TargetMode="External"/><Relationship Id="rId79" Type="http://schemas.openxmlformats.org/officeDocument/2006/relationships/hyperlink" Target="https://analytics.zoho.com/open-view/2395394000008228339" TargetMode="External"/><Relationship Id="rId102" Type="http://schemas.openxmlformats.org/officeDocument/2006/relationships/hyperlink" Target="https://analytics.zoho.com/open-view/2395394000008326846" TargetMode="External"/><Relationship Id="rId123" Type="http://schemas.openxmlformats.org/officeDocument/2006/relationships/hyperlink" Target="https://analytics.zoho.com/open-view/2395394000008334512" TargetMode="External"/><Relationship Id="rId144" Type="http://schemas.openxmlformats.org/officeDocument/2006/relationships/hyperlink" Target="https://analytics.zoho.com/open-view/2395394000008319668" TargetMode="External"/><Relationship Id="rId90" Type="http://schemas.openxmlformats.org/officeDocument/2006/relationships/hyperlink" Target="https://analytics.zoho.com/open-view/2395394000008228339" TargetMode="External"/><Relationship Id="rId165" Type="http://schemas.openxmlformats.org/officeDocument/2006/relationships/hyperlink" Target="https://analytics.zoho.com/open-view/2395394000008394884" TargetMode="External"/><Relationship Id="rId27" Type="http://schemas.openxmlformats.org/officeDocument/2006/relationships/hyperlink" Target="https://analytics.zoho.com/open-view/2395394000008229306" TargetMode="External"/><Relationship Id="rId48" Type="http://schemas.openxmlformats.org/officeDocument/2006/relationships/hyperlink" Target="https://analytics.zoho.com/open-view/2395394000008229306" TargetMode="External"/><Relationship Id="rId69" Type="http://schemas.openxmlformats.org/officeDocument/2006/relationships/hyperlink" Target="https://analytics.zoho.com/open-view/2395394000008228339" TargetMode="External"/><Relationship Id="rId113" Type="http://schemas.openxmlformats.org/officeDocument/2006/relationships/hyperlink" Target="https://analytics.zoho.com/open-view/2395394000008330862" TargetMode="External"/><Relationship Id="rId134" Type="http://schemas.openxmlformats.org/officeDocument/2006/relationships/hyperlink" Target="https://analytics.zoho.com/open-view/2395394000008338546" TargetMode="External"/><Relationship Id="rId80" Type="http://schemas.openxmlformats.org/officeDocument/2006/relationships/hyperlink" Target="https://analytics.zoho.com/open-view/2395394000008228339" TargetMode="External"/><Relationship Id="rId155" Type="http://schemas.openxmlformats.org/officeDocument/2006/relationships/hyperlink" Target="https://analytics.zoho.com/open-view/2395394000008383927" TargetMode="External"/><Relationship Id="rId176" Type="http://schemas.openxmlformats.org/officeDocument/2006/relationships/hyperlink" Target="https://analytics.zoho.com/open-view/2395394000008430306" TargetMode="External"/><Relationship Id="rId17" Type="http://schemas.openxmlformats.org/officeDocument/2006/relationships/hyperlink" Target="https://analytics.zoho.com/open-view/2395394000008224493" TargetMode="External"/><Relationship Id="rId38" Type="http://schemas.openxmlformats.org/officeDocument/2006/relationships/hyperlink" Target="https://analytics.zoho.com/open-view/2395394000008229306" TargetMode="External"/><Relationship Id="rId59" Type="http://schemas.openxmlformats.org/officeDocument/2006/relationships/hyperlink" Target="https://analytics.zoho.com/open-view/2395394000008229306" TargetMode="External"/><Relationship Id="rId103" Type="http://schemas.openxmlformats.org/officeDocument/2006/relationships/hyperlink" Target="https://analytics.zoho.com/open-view/2395394000008327211" TargetMode="External"/><Relationship Id="rId124" Type="http://schemas.openxmlformats.org/officeDocument/2006/relationships/hyperlink" Target="https://analytics.zoho.com/open-view/2395394000008334877" TargetMode="External"/><Relationship Id="rId70" Type="http://schemas.openxmlformats.org/officeDocument/2006/relationships/hyperlink" Target="https://analytics.zoho.com/open-view/2395394000008228339" TargetMode="External"/><Relationship Id="rId91" Type="http://schemas.openxmlformats.org/officeDocument/2006/relationships/hyperlink" Target="https://analytics.zoho.com/open-view/2395394000008228339" TargetMode="External"/><Relationship Id="rId145" Type="http://schemas.openxmlformats.org/officeDocument/2006/relationships/hyperlink" Target="https://analytics.zoho.com/open-view/2395394000008320061" TargetMode="External"/><Relationship Id="rId166" Type="http://schemas.openxmlformats.org/officeDocument/2006/relationships/hyperlink" Target="https://analytics.zoho.com/open-view/2395394000008396564" TargetMode="External"/><Relationship Id="rId1" Type="http://schemas.openxmlformats.org/officeDocument/2006/relationships/hyperlink" Target="https://analytics.zoho.com/open-view/2395394000008086091"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8:AA776"/>
  <sheetViews>
    <sheetView showGridLines="0" tabSelected="1" zoomScaleNormal="100" workbookViewId="0">
      <pane xSplit="1" ySplit="10" topLeftCell="O14" activePane="bottomRight" state="frozen"/>
      <selection pane="topRight" activeCell="B1" sqref="B1"/>
      <selection pane="bottomLeft" activeCell="A2" sqref="A2"/>
      <selection pane="bottomRight" activeCell="W4" sqref="W4"/>
    </sheetView>
  </sheetViews>
  <sheetFormatPr baseColWidth="10" defaultRowHeight="14.4" x14ac:dyDescent="0.3"/>
  <cols>
    <col min="1" max="1" width="5.33203125" style="2" customWidth="1"/>
    <col min="2" max="2" width="8.33203125" customWidth="1"/>
    <col min="3" max="3" width="11.5546875" customWidth="1"/>
    <col min="4" max="4" width="7.109375" bestFit="1" customWidth="1"/>
    <col min="5" max="5" width="7.5546875" customWidth="1"/>
    <col min="6" max="6" width="11.77734375" customWidth="1"/>
    <col min="7" max="7" width="10.109375" customWidth="1"/>
    <col min="8" max="8" width="8.21875" customWidth="1"/>
    <col min="9" max="9" width="11.44140625" style="2" customWidth="1"/>
    <col min="10" max="10" width="14.6640625" style="2" bestFit="1" customWidth="1"/>
    <col min="11" max="11" width="14.44140625" customWidth="1"/>
    <col min="12" max="12" width="12.109375" customWidth="1"/>
    <col min="13" max="13" width="13.77734375" customWidth="1"/>
    <col min="14" max="14" width="18.5546875" customWidth="1"/>
    <col min="15" max="15" width="31.44140625" customWidth="1"/>
    <col min="16" max="16" width="44.6640625" customWidth="1"/>
    <col min="17" max="17" width="11.6640625" customWidth="1"/>
    <col min="18" max="18" width="8.88671875" customWidth="1"/>
    <col min="19" max="19" width="36.77734375" style="1" customWidth="1"/>
    <col min="20" max="20" width="12.77734375" bestFit="1" customWidth="1"/>
    <col min="21" max="21" width="6.33203125" bestFit="1" customWidth="1"/>
    <col min="22" max="22" width="9.33203125" bestFit="1" customWidth="1"/>
    <col min="23" max="23" width="9.6640625" bestFit="1" customWidth="1"/>
    <col min="24" max="24" width="8.109375" bestFit="1" customWidth="1"/>
    <col min="25" max="25" width="11.109375" bestFit="1" customWidth="1"/>
    <col min="26" max="26" width="7" bestFit="1" customWidth="1"/>
    <col min="27" max="27" width="10.21875" bestFit="1" customWidth="1"/>
  </cols>
  <sheetData>
    <row r="8" spans="1:27" ht="12" customHeight="1" x14ac:dyDescent="0.3"/>
    <row r="9" spans="1:27" ht="15" customHeight="1" x14ac:dyDescent="0.3">
      <c r="L9" s="40">
        <f>+SUBTOTAL(3,Economia[id])</f>
        <v>766</v>
      </c>
      <c r="M9" s="41">
        <f>+COUNTA(A11:A1048576)</f>
        <v>766</v>
      </c>
    </row>
    <row r="10" spans="1:27" ht="19.2" customHeight="1" x14ac:dyDescent="0.3">
      <c r="A10" s="7" t="s">
        <v>0</v>
      </c>
      <c r="B10" s="8" t="s">
        <v>383</v>
      </c>
      <c r="C10" s="8" t="s">
        <v>1</v>
      </c>
      <c r="D10" s="8" t="s">
        <v>2</v>
      </c>
      <c r="E10" s="9" t="s">
        <v>365</v>
      </c>
      <c r="F10" s="8" t="s">
        <v>3</v>
      </c>
      <c r="G10" s="8" t="s">
        <v>4</v>
      </c>
      <c r="H10" s="7" t="s">
        <v>5</v>
      </c>
      <c r="I10" s="7" t="s">
        <v>6</v>
      </c>
      <c r="J10" s="10" t="s">
        <v>22</v>
      </c>
      <c r="K10" s="10" t="s">
        <v>23</v>
      </c>
      <c r="L10" s="8" t="s">
        <v>7</v>
      </c>
      <c r="M10" s="8" t="s">
        <v>8</v>
      </c>
      <c r="N10" s="8" t="s">
        <v>9</v>
      </c>
      <c r="O10" s="8" t="s">
        <v>10</v>
      </c>
      <c r="P10" s="8" t="s">
        <v>11</v>
      </c>
      <c r="Q10" s="8" t="s">
        <v>12</v>
      </c>
      <c r="R10" s="8" t="s">
        <v>13</v>
      </c>
      <c r="S10" s="8" t="s">
        <v>19</v>
      </c>
      <c r="T10" s="11" t="s">
        <v>382</v>
      </c>
      <c r="U10" s="3" t="s">
        <v>384</v>
      </c>
      <c r="V10" s="19" t="s">
        <v>394</v>
      </c>
      <c r="W10" s="19" t="s">
        <v>395</v>
      </c>
      <c r="X10" s="19" t="s">
        <v>387</v>
      </c>
      <c r="Y10" s="19" t="s">
        <v>388</v>
      </c>
      <c r="Z10" s="19" t="s">
        <v>391</v>
      </c>
      <c r="AA10" s="19" t="s">
        <v>390</v>
      </c>
    </row>
    <row r="11" spans="1:27" ht="61.2" x14ac:dyDescent="0.3">
      <c r="A11" s="48" t="s">
        <v>392</v>
      </c>
      <c r="B11" s="12">
        <v>140</v>
      </c>
      <c r="C11" s="13" t="s">
        <v>645</v>
      </c>
      <c r="D11" s="13" t="s">
        <v>645</v>
      </c>
      <c r="E11" s="20">
        <v>0</v>
      </c>
      <c r="F11" s="12" t="s">
        <v>646</v>
      </c>
      <c r="G11" s="44" t="s">
        <v>647</v>
      </c>
      <c r="H11" s="14" t="s">
        <v>18</v>
      </c>
      <c r="I11" s="12" t="s">
        <v>14</v>
      </c>
      <c r="J11" s="12" t="s">
        <v>15</v>
      </c>
      <c r="K11" s="12" t="s">
        <v>648</v>
      </c>
      <c r="L11" s="12" t="s">
        <v>649</v>
      </c>
      <c r="M11" s="12" t="s">
        <v>650</v>
      </c>
      <c r="N11" s="12" t="s">
        <v>651</v>
      </c>
      <c r="O11" s="45" t="str">
        <f>"Evolución del "&amp;Economia[[#This Row],[Muestra]]&amp;" a escala Nacional - "&amp;I11&amp;", durante el "&amp;L11</f>
        <v>Evolución del Índice de Producción Minera a escala Nacional - Chile, durante el Periodo 2014-2021 (mensual)</v>
      </c>
      <c r="P11" s="28" t="str">
        <f>"El Índice de Producción Minera (IPMin) Base promedio año 2014=100 mide la evolución de la actividad productiva de la industria minera desde el punto de vista de la oferta. El gráfico muestra la variación mensual del "&amp;Economia[[#This Row],[Muestra]]&amp;",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durante el Periodo 2014-2021 (mensual) de acuerdo a datos recopilados por el Instituto Nacional de Estadísticas (INE)- Índice</v>
      </c>
      <c r="Q11" s="32" t="s">
        <v>386</v>
      </c>
      <c r="R11" s="15"/>
      <c r="S11" s="16" t="s">
        <v>652</v>
      </c>
      <c r="T11" s="17">
        <v>100200300</v>
      </c>
      <c r="U11" s="26" t="s">
        <v>398</v>
      </c>
      <c r="V11" s="21" t="str">
        <f>+Economia[[#This Row],[idcoleccion]]&amp;"-"&amp;Economia[[#This Row],[id]]</f>
        <v>140-0001</v>
      </c>
      <c r="W11" s="21">
        <f>+VLOOKUP(Economia[[#This Row],[Filtro URL]],Estructura!$X$4:$Y$366,2,0)</f>
        <v>14100000</v>
      </c>
      <c r="X11" s="21" t="str">
        <f>+VLOOKUP(Economia[[#This Row],[tema]],Estructura!$A$4:$C$1800,3,0)</f>
        <v>T-141</v>
      </c>
      <c r="Y11" s="21" t="str">
        <f>+VLOOKUP(Economia[[#This Row],[contenido]],Estructura!$E$4:$G$18,3,0)</f>
        <v>C-141</v>
      </c>
      <c r="Z11" s="21" t="str">
        <f>+VLOOKUP(Economia[[#This Row],[Filtro Integrado]],Estructura!$M$4:$O$367,3,0)</f>
        <v>FI-141</v>
      </c>
      <c r="AA11" s="21" t="str">
        <f>+VLOOKUP(Economia[[#This Row],[Muestra]],Estructura!$Q$4:$S$194,3,0)</f>
        <v>M-141</v>
      </c>
    </row>
    <row r="12" spans="1:27" ht="61.2" x14ac:dyDescent="0.3">
      <c r="A12" s="49" t="s">
        <v>393</v>
      </c>
      <c r="B12" s="12">
        <f>+B11</f>
        <v>140</v>
      </c>
      <c r="C12" s="13" t="str">
        <f>+C11</f>
        <v>Economía</v>
      </c>
      <c r="D12" s="13" t="str">
        <f>+D11</f>
        <v>Economía</v>
      </c>
      <c r="E12" s="27">
        <v>1</v>
      </c>
      <c r="F12" s="12" t="s">
        <v>646</v>
      </c>
      <c r="G12" s="44" t="s">
        <v>647</v>
      </c>
      <c r="H12" s="46" t="s">
        <v>15</v>
      </c>
      <c r="I12" s="31" t="s">
        <v>366</v>
      </c>
      <c r="J12" s="12" t="s">
        <v>399</v>
      </c>
      <c r="K12" s="12" t="str">
        <f>+K11</f>
        <v>Índice de Producción Minera</v>
      </c>
      <c r="L12" s="12" t="s">
        <v>649</v>
      </c>
      <c r="M12" s="12" t="str">
        <f>+M11</f>
        <v>Índice</v>
      </c>
      <c r="N12" s="12" t="str">
        <f>+N11</f>
        <v>Instituto Nacional de Estadísticas (INE)</v>
      </c>
      <c r="O12" s="45" t="str">
        <f>"Evolución del "&amp;Economia[[#This Row],[Muestra]]&amp;" en la "&amp;I12&amp;", durante el "&amp;L12</f>
        <v>Evolución del Índice de Producción Minera en la Región de Tarapacá, durante el Periodo 2014-2021 (mensual)</v>
      </c>
      <c r="P12"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v>
      </c>
      <c r="Q12" s="32" t="str">
        <f>+Q11</f>
        <v>Gráfico Evolución</v>
      </c>
      <c r="R12" s="28"/>
      <c r="S12"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https://analytics.zoho.com/open-view/2395394000008086867?ZOHO_CRITERIA=%22Consolidado_Estadisticas_Regionales_New%22.%22C%C3%B3digo%20regi%C3%B3n%22%3D1</v>
      </c>
      <c r="T12" s="17">
        <v>100200300</v>
      </c>
      <c r="U12" s="26" t="str">
        <f>+U11</f>
        <v>#1774B9</v>
      </c>
      <c r="V12" s="21" t="str">
        <f>+Economia[[#This Row],[idcoleccion]]&amp;"-"&amp;Economia[[#This Row],[id]]</f>
        <v>140-0002</v>
      </c>
      <c r="W12" s="21">
        <f>+VLOOKUP(Economia[[#This Row],[Filtro URL]],Estructura!$X$4:$Y$366,2,0)</f>
        <v>14200001</v>
      </c>
      <c r="X12" s="21" t="str">
        <f>+VLOOKUP(Economia[[#This Row],[tema]],Estructura!$A$4:$C$1800,3,0)</f>
        <v>T-141</v>
      </c>
      <c r="Y12" s="21" t="str">
        <f>+VLOOKUP(Economia[[#This Row],[contenido]],Estructura!$E$4:$G$18,3,0)</f>
        <v>C-141</v>
      </c>
      <c r="Z12" s="21" t="str">
        <f>+VLOOKUP(Economia[[#This Row],[Filtro Integrado]],Estructura!$M$4:$O$367,3,0)</f>
        <v>FI-142</v>
      </c>
      <c r="AA12" s="21" t="str">
        <f>+VLOOKUP(Economia[[#This Row],[Muestra]],Estructura!$Q$4:$S$194,3,0)</f>
        <v>M-141</v>
      </c>
    </row>
    <row r="13" spans="1:27" ht="71.400000000000006" x14ac:dyDescent="0.3">
      <c r="A13" s="50" t="s">
        <v>400</v>
      </c>
      <c r="B13" s="12">
        <f t="shared" ref="B13:B14" si="0">+B12</f>
        <v>140</v>
      </c>
      <c r="C13" s="13" t="str">
        <f t="shared" ref="C13:C14" si="1">+C12</f>
        <v>Economía</v>
      </c>
      <c r="D13" s="13" t="str">
        <f t="shared" ref="D13:D14" si="2">+D12</f>
        <v>Economía</v>
      </c>
      <c r="E13" s="27">
        <v>2</v>
      </c>
      <c r="F13" s="12" t="s">
        <v>646</v>
      </c>
      <c r="G13" s="44" t="s">
        <v>647</v>
      </c>
      <c r="H13" s="46" t="s">
        <v>15</v>
      </c>
      <c r="I13" s="31" t="s">
        <v>367</v>
      </c>
      <c r="J13" s="12" t="str">
        <f>+J12</f>
        <v>Ninguno</v>
      </c>
      <c r="K13" s="12" t="str">
        <f t="shared" ref="K13:K15" si="3">+K12</f>
        <v>Índice de Producción Minera</v>
      </c>
      <c r="L13" s="12" t="s">
        <v>649</v>
      </c>
      <c r="M13" s="12" t="str">
        <f>+M12</f>
        <v>Índice</v>
      </c>
      <c r="N13" s="12" t="str">
        <f t="shared" ref="N13:N76" si="4">+N12</f>
        <v>Instituto Nacional de Estadísticas (INE)</v>
      </c>
      <c r="O13" s="45" t="str">
        <f>"Evolución del "&amp;Economia[[#This Row],[Muestra]]&amp;" en la "&amp;I13&amp;", durante el "&amp;L13</f>
        <v>Evolución del Índice de Producción Minera en la Región de Antofagasta, durante el Periodo 2014-2021 (mensual)</v>
      </c>
      <c r="P13"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v>
      </c>
      <c r="Q13" s="32" t="str">
        <f>+Q11</f>
        <v>Gráfico Evolución</v>
      </c>
      <c r="R13" s="28"/>
      <c r="S13"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https://analytics.zoho.com/open-view/2395394000008086867?ZOHO_CRITERIA=%22Consolidado_Estadisticas_Regionales_New%22.%22C%C3%B3digo%20regi%C3%B3n%22%3D2</v>
      </c>
      <c r="T13" s="17">
        <v>100200301</v>
      </c>
      <c r="U13" s="26" t="str">
        <f t="shared" ref="U13:U28" si="5">+U12</f>
        <v>#1774B9</v>
      </c>
      <c r="V13" s="21" t="str">
        <f>+Economia[[#This Row],[idcoleccion]]&amp;"-"&amp;Economia[[#This Row],[id]]</f>
        <v>140-0003</v>
      </c>
      <c r="W13" s="21">
        <f>+VLOOKUP(Economia[[#This Row],[Filtro URL]],Estructura!$X$4:$Y$366,2,0)</f>
        <v>14200002</v>
      </c>
      <c r="X13" s="21" t="str">
        <f>+VLOOKUP(Economia[[#This Row],[tema]],Estructura!$A$4:$C$1800,3,0)</f>
        <v>T-141</v>
      </c>
      <c r="Y13" s="21" t="str">
        <f>+VLOOKUP(Economia[[#This Row],[contenido]],Estructura!$E$4:$G$18,3,0)</f>
        <v>C-141</v>
      </c>
      <c r="Z13" s="21" t="str">
        <f>+VLOOKUP(Economia[[#This Row],[Filtro Integrado]],Estructura!$M$4:$O$367,3,0)</f>
        <v>FI-142</v>
      </c>
      <c r="AA13" s="21" t="str">
        <f>+VLOOKUP(Economia[[#This Row],[Muestra]],Estructura!$Q$4:$S$194,3,0)</f>
        <v>M-141</v>
      </c>
    </row>
    <row r="14" spans="1:27" ht="61.2" x14ac:dyDescent="0.3">
      <c r="A14" s="50" t="s">
        <v>401</v>
      </c>
      <c r="B14" s="12">
        <f t="shared" si="0"/>
        <v>140</v>
      </c>
      <c r="C14" s="13" t="str">
        <f t="shared" si="1"/>
        <v>Economía</v>
      </c>
      <c r="D14" s="13" t="str">
        <f t="shared" si="2"/>
        <v>Economía</v>
      </c>
      <c r="E14" s="27">
        <v>3</v>
      </c>
      <c r="F14" s="12" t="s">
        <v>646</v>
      </c>
      <c r="G14" s="44" t="s">
        <v>647</v>
      </c>
      <c r="H14" s="46" t="s">
        <v>15</v>
      </c>
      <c r="I14" s="31" t="s">
        <v>368</v>
      </c>
      <c r="J14" s="12" t="str">
        <f t="shared" ref="J14:J19" si="6">+J13</f>
        <v>Ninguno</v>
      </c>
      <c r="K14" s="12" t="str">
        <f t="shared" si="3"/>
        <v>Índice de Producción Minera</v>
      </c>
      <c r="L14" s="12" t="s">
        <v>649</v>
      </c>
      <c r="M14" s="12" t="str">
        <f t="shared" ref="M14:M17" si="7">+M13</f>
        <v>Índice</v>
      </c>
      <c r="N14" s="12" t="str">
        <f t="shared" si="4"/>
        <v>Instituto Nacional de Estadísticas (INE)</v>
      </c>
      <c r="O14" s="45" t="str">
        <f>"Evolución del "&amp;Economia[[#This Row],[Muestra]]&amp;" en la "&amp;I14&amp;", durante el "&amp;L14</f>
        <v>Evolución del Índice de Producción Minera en la Región de Atacama, durante el Periodo 2014-2021 (mensual)</v>
      </c>
      <c r="P14"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v>
      </c>
      <c r="Q14" s="32" t="str">
        <f t="shared" ref="Q14:Q34" si="8">+Q12</f>
        <v>Gráfico Evolución</v>
      </c>
      <c r="R14" s="28"/>
      <c r="S14"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https://analytics.zoho.com/open-view/2395394000008086867?ZOHO_CRITERIA=%22Consolidado_Estadisticas_Regionales_New%22.%22C%C3%B3digo%20regi%C3%B3n%22%3D3</v>
      </c>
      <c r="T14" s="17">
        <v>100200302</v>
      </c>
      <c r="U14" s="26" t="str">
        <f t="shared" si="5"/>
        <v>#1774B9</v>
      </c>
      <c r="V14" s="21" t="str">
        <f>+Economia[[#This Row],[idcoleccion]]&amp;"-"&amp;Economia[[#This Row],[id]]</f>
        <v>140-0004</v>
      </c>
      <c r="W14" s="21">
        <f>+VLOOKUP(Economia[[#This Row],[Filtro URL]],Estructura!$X$4:$Y$366,2,0)</f>
        <v>14200003</v>
      </c>
      <c r="X14" s="21" t="str">
        <f>+VLOOKUP(Economia[[#This Row],[tema]],Estructura!$A$4:$C$1800,3,0)</f>
        <v>T-141</v>
      </c>
      <c r="Y14" s="21" t="str">
        <f>+VLOOKUP(Economia[[#This Row],[contenido]],Estructura!$E$4:$G$18,3,0)</f>
        <v>C-141</v>
      </c>
      <c r="Z14" s="21" t="str">
        <f>+VLOOKUP(Economia[[#This Row],[Filtro Integrado]],Estructura!$M$4:$O$367,3,0)</f>
        <v>FI-142</v>
      </c>
      <c r="AA14" s="21" t="str">
        <f>+VLOOKUP(Economia[[#This Row],[Muestra]],Estructura!$Q$4:$S$194,3,0)</f>
        <v>M-141</v>
      </c>
    </row>
    <row r="15" spans="1:27" ht="71.400000000000006" x14ac:dyDescent="0.3">
      <c r="A15" s="50" t="s">
        <v>402</v>
      </c>
      <c r="B15" s="12">
        <f t="shared" ref="B15:B28" si="9">+B14</f>
        <v>140</v>
      </c>
      <c r="C15" s="13" t="str">
        <f t="shared" ref="C15:C28" si="10">+C14</f>
        <v>Economía</v>
      </c>
      <c r="D15" s="13" t="str">
        <f t="shared" ref="D15:D28" si="11">+D14</f>
        <v>Economía</v>
      </c>
      <c r="E15" s="27">
        <v>4</v>
      </c>
      <c r="F15" s="12" t="s">
        <v>646</v>
      </c>
      <c r="G15" s="44" t="s">
        <v>647</v>
      </c>
      <c r="H15" s="46" t="s">
        <v>15</v>
      </c>
      <c r="I15" s="31" t="s">
        <v>369</v>
      </c>
      <c r="J15" s="12" t="str">
        <f t="shared" si="6"/>
        <v>Ninguno</v>
      </c>
      <c r="K15" s="12" t="str">
        <f t="shared" si="3"/>
        <v>Índice de Producción Minera</v>
      </c>
      <c r="L15" s="12" t="s">
        <v>649</v>
      </c>
      <c r="M15" s="12" t="str">
        <f t="shared" si="7"/>
        <v>Índice</v>
      </c>
      <c r="N15" s="12" t="str">
        <f t="shared" si="4"/>
        <v>Instituto Nacional de Estadísticas (INE)</v>
      </c>
      <c r="O15" s="45" t="str">
        <f>"Evolución del "&amp;Economia[[#This Row],[Muestra]]&amp;" en la "&amp;I15&amp;", durante el "&amp;L15</f>
        <v>Evolución del Índice de Producción Minera en la Región de Coquimbo, durante el Periodo 2014-2021 (mensual)</v>
      </c>
      <c r="P15"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v>
      </c>
      <c r="Q15" s="32" t="str">
        <f t="shared" si="8"/>
        <v>Gráfico Evolución</v>
      </c>
      <c r="R15" s="28"/>
      <c r="S15"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https://analytics.zoho.com/open-view/2395394000008086867?ZOHO_CRITERIA=%22Consolidado_Estadisticas_Regionales_New%22.%22C%C3%B3digo%20regi%C3%B3n%22%3D4</v>
      </c>
      <c r="T15" s="17"/>
      <c r="U15" s="26" t="str">
        <f t="shared" si="5"/>
        <v>#1774B9</v>
      </c>
      <c r="V15" s="21" t="str">
        <f>+Economia[[#This Row],[idcoleccion]]&amp;"-"&amp;Economia[[#This Row],[id]]</f>
        <v>140-0005</v>
      </c>
      <c r="W15" s="21">
        <f>+VLOOKUP(Economia[[#This Row],[Filtro URL]],Estructura!$X$4:$Y$366,2,0)</f>
        <v>14200004</v>
      </c>
      <c r="X15" s="21" t="str">
        <f>+VLOOKUP(Economia[[#This Row],[tema]],Estructura!$A$4:$C$1800,3,0)</f>
        <v>T-141</v>
      </c>
      <c r="Y15" s="30" t="str">
        <f>+VLOOKUP(Economia[[#This Row],[contenido]],Estructura!$E$4:$G$18,3,0)</f>
        <v>C-141</v>
      </c>
      <c r="Z15" s="21" t="str">
        <f>+VLOOKUP(Economia[[#This Row],[Filtro Integrado]],Estructura!$M$4:$O$367,3,0)</f>
        <v>FI-142</v>
      </c>
      <c r="AA15" s="21" t="str">
        <f>+VLOOKUP(Economia[[#This Row],[Muestra]],Estructura!$Q$4:$S$194,3,0)</f>
        <v>M-141</v>
      </c>
    </row>
    <row r="16" spans="1:27" ht="71.400000000000006" x14ac:dyDescent="0.3">
      <c r="A16" s="48" t="s">
        <v>403</v>
      </c>
      <c r="B16" s="12">
        <f t="shared" si="9"/>
        <v>140</v>
      </c>
      <c r="C16" s="13" t="str">
        <f t="shared" si="10"/>
        <v>Economía</v>
      </c>
      <c r="D16" s="13" t="str">
        <f t="shared" si="11"/>
        <v>Economía</v>
      </c>
      <c r="E16" s="20">
        <v>0</v>
      </c>
      <c r="F16" s="12" t="s">
        <v>646</v>
      </c>
      <c r="G16" s="44" t="s">
        <v>647</v>
      </c>
      <c r="H16" s="14" t="s">
        <v>18</v>
      </c>
      <c r="I16" s="12" t="s">
        <v>14</v>
      </c>
      <c r="J16" s="12" t="str">
        <f t="shared" si="6"/>
        <v>Ninguno</v>
      </c>
      <c r="K16" s="12" t="s">
        <v>653</v>
      </c>
      <c r="L16" s="12" t="s">
        <v>649</v>
      </c>
      <c r="M16" s="12" t="str">
        <f t="shared" si="7"/>
        <v>Índice</v>
      </c>
      <c r="N16" s="12" t="str">
        <f t="shared" si="4"/>
        <v>Instituto Nacional de Estadísticas (INE)</v>
      </c>
      <c r="O16" s="45" t="str">
        <f>"Evolución del "&amp;Economia[[#This Row],[Muestra]]&amp;" a escala Nacional - "&amp;I16&amp;", durante el "&amp;L16</f>
        <v>Evolución del Índice de Producción de Minería Metálica a escala Nacional - Chile, durante el Periodo 2014-2021 (mensual)</v>
      </c>
      <c r="P16" s="28" t="str">
        <f>"El Índice de Producción Minera (IPMin) Base promedio año 2014=100 mide la actividad relacionada con la explotación y los procesos complementarios destinados a la obtención de elementos metálicos.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la Chile, durante el Periodo 2014-2021 (mensual) de acuerdo a datos recopilados por el Instituto Nacional de Estadísticas (INE)- Índice</v>
      </c>
      <c r="Q16" s="32" t="str">
        <f t="shared" si="8"/>
        <v>Gráfico Evolución</v>
      </c>
      <c r="R16" s="28"/>
      <c r="S16" s="16" t="s">
        <v>654</v>
      </c>
      <c r="T16" s="17"/>
      <c r="U16" s="26" t="str">
        <f t="shared" si="5"/>
        <v>#1774B9</v>
      </c>
      <c r="V16" s="21" t="str">
        <f>+Economia[[#This Row],[idcoleccion]]&amp;"-"&amp;Economia[[#This Row],[id]]</f>
        <v>140-0006</v>
      </c>
      <c r="W16" s="21">
        <f>+VLOOKUP(Economia[[#This Row],[Filtro URL]],Estructura!$X$4:$Y$366,2,0)</f>
        <v>14100000</v>
      </c>
      <c r="X16" s="21" t="str">
        <f>+VLOOKUP(Economia[[#This Row],[tema]],Estructura!$A$4:$C$1800,3,0)</f>
        <v>T-141</v>
      </c>
      <c r="Y16" s="30" t="str">
        <f>+VLOOKUP(Economia[[#This Row],[contenido]],Estructura!$E$4:$G$18,3,0)</f>
        <v>C-141</v>
      </c>
      <c r="Z16" s="21" t="str">
        <f>+VLOOKUP(Economia[[#This Row],[Filtro Integrado]],Estructura!$M$4:$O$367,3,0)</f>
        <v>FI-142</v>
      </c>
      <c r="AA16" s="21" t="str">
        <f>+VLOOKUP(Economia[[#This Row],[Muestra]],Estructura!$Q$4:$S$194,3,0)</f>
        <v>M-142</v>
      </c>
    </row>
    <row r="17" spans="1:27" ht="71.400000000000006" x14ac:dyDescent="0.3">
      <c r="A17" s="48" t="s">
        <v>404</v>
      </c>
      <c r="B17" s="12">
        <f t="shared" si="9"/>
        <v>140</v>
      </c>
      <c r="C17" s="13" t="str">
        <f t="shared" si="10"/>
        <v>Economía</v>
      </c>
      <c r="D17" s="13" t="str">
        <f t="shared" si="11"/>
        <v>Economía</v>
      </c>
      <c r="E17" s="20">
        <v>0</v>
      </c>
      <c r="F17" s="12" t="s">
        <v>646</v>
      </c>
      <c r="G17" s="44" t="s">
        <v>647</v>
      </c>
      <c r="H17" s="14" t="s">
        <v>18</v>
      </c>
      <c r="I17" s="12" t="s">
        <v>14</v>
      </c>
      <c r="J17" s="12" t="str">
        <f t="shared" si="6"/>
        <v>Ninguno</v>
      </c>
      <c r="K17" s="12" t="s">
        <v>655</v>
      </c>
      <c r="L17" s="12" t="s">
        <v>649</v>
      </c>
      <c r="M17" s="12" t="str">
        <f t="shared" si="7"/>
        <v>Índice</v>
      </c>
      <c r="N17" s="12" t="str">
        <f t="shared" si="4"/>
        <v>Instituto Nacional de Estadísticas (INE)</v>
      </c>
      <c r="O17" s="45" t="str">
        <f>"Evolución del "&amp;Economia[[#This Row],[Muestra]]&amp;" a escala Nacional - "&amp;I17&amp;", durante el "&amp;L17</f>
        <v>Evolución del Índice de Producción de Minería No Metálica a escala Nacional - Chile, durante el Periodo 2014-2021 (mensual)</v>
      </c>
      <c r="P17" s="28" t="str">
        <f>"El Índice de Producción Minera (IPMin) Base promedio año 2014=100 mide la actividad relacionada con la explotación y los procesos complementarios destinados a la obtención de elementos metálicos.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No Metálica para la Chile, durante el Periodo 2014-2021 (mensual) de acuerdo a datos recopilados por el Instituto Nacional de Estadísticas (INE)- Índice</v>
      </c>
      <c r="Q17" s="32" t="str">
        <f t="shared" si="8"/>
        <v>Gráfico Evolución</v>
      </c>
      <c r="R17" s="28"/>
      <c r="S17" s="16" t="s">
        <v>656</v>
      </c>
      <c r="T17" s="17"/>
      <c r="U17" s="26" t="str">
        <f t="shared" si="5"/>
        <v>#1774B9</v>
      </c>
      <c r="V17" s="21" t="str">
        <f>+Economia[[#This Row],[idcoleccion]]&amp;"-"&amp;Economia[[#This Row],[id]]</f>
        <v>140-0007</v>
      </c>
      <c r="W17" s="21">
        <f>+VLOOKUP(Economia[[#This Row],[Filtro URL]],Estructura!$X$4:$Y$366,2,0)</f>
        <v>14100000</v>
      </c>
      <c r="X17" s="21" t="str">
        <f>+VLOOKUP(Economia[[#This Row],[tema]],Estructura!$A$4:$C$1800,3,0)</f>
        <v>T-141</v>
      </c>
      <c r="Y17" s="30" t="str">
        <f>+VLOOKUP(Economia[[#This Row],[contenido]],Estructura!$E$4:$G$18,3,0)</f>
        <v>C-141</v>
      </c>
      <c r="Z17" s="21" t="str">
        <f>+VLOOKUP(Economia[[#This Row],[Filtro Integrado]],Estructura!$M$4:$O$367,3,0)</f>
        <v>FI-142</v>
      </c>
      <c r="AA17" s="21" t="str">
        <f>+VLOOKUP(Economia[[#This Row],[Muestra]],Estructura!$Q$4:$S$194,3,0)</f>
        <v>M-143</v>
      </c>
    </row>
    <row r="18" spans="1:27" ht="51" x14ac:dyDescent="0.3">
      <c r="A18" s="48" t="s">
        <v>405</v>
      </c>
      <c r="B18" s="12">
        <f t="shared" si="9"/>
        <v>140</v>
      </c>
      <c r="C18" s="13" t="str">
        <f t="shared" si="10"/>
        <v>Economía</v>
      </c>
      <c r="D18" s="13" t="str">
        <f t="shared" si="11"/>
        <v>Economía</v>
      </c>
      <c r="E18" s="20">
        <v>0</v>
      </c>
      <c r="F18" s="12" t="s">
        <v>657</v>
      </c>
      <c r="G18" s="44" t="s">
        <v>647</v>
      </c>
      <c r="H18" s="14" t="s">
        <v>18</v>
      </c>
      <c r="I18" s="12" t="s">
        <v>14</v>
      </c>
      <c r="J18" s="12" t="str">
        <f t="shared" si="6"/>
        <v>Ninguno</v>
      </c>
      <c r="K18" s="12" t="s">
        <v>658</v>
      </c>
      <c r="L18" s="12" t="s">
        <v>649</v>
      </c>
      <c r="M18" s="12" t="s">
        <v>659</v>
      </c>
      <c r="N18" s="12" t="str">
        <f t="shared" si="4"/>
        <v>Instituto Nacional de Estadísticas (INE)</v>
      </c>
      <c r="O18" s="45" t="str">
        <f>"Evolución de la "&amp;Economia[[#This Row],[Muestra]]&amp;" a Escala Nacional "&amp;I18&amp;", durante el "&amp;L18</f>
        <v>Evolución de la Producción de Carbón a Escala Nacional Chile, durante el Periodo 2014-2021 (mensual)</v>
      </c>
      <c r="P18" s="28" t="str">
        <f>"Se aprecia la variación mensual de la cantidad de carbón, proveniente de la explotación de minas subterráneas o cielo abierto a Escala Nacional, durante el "&amp;Economia[[#This Row],[temporalidad]]&amp;" de acuerdo a datos recopilados por el "&amp;Economia[[#This Row],[fuente]]&amp;"- "&amp;Economia[[#This Row],[unidad_medida]]</f>
        <v>Se aprecia la variación mensual de la cantidad de carbón, proveniente de la explotación de minas subterráneas o cielo abierto a Escala Nacional, durante el Periodo 2014-2021 (mensual) de acuerdo a datos recopilados por el Instituto Nacional de Estadísticas (INE)- toneladas (t)</v>
      </c>
      <c r="Q18" s="32" t="str">
        <f t="shared" si="8"/>
        <v>Gráfico Evolución</v>
      </c>
      <c r="R18" s="28"/>
      <c r="S18" s="16" t="s">
        <v>660</v>
      </c>
      <c r="T18" s="17"/>
      <c r="U18" s="26" t="str">
        <f t="shared" si="5"/>
        <v>#1774B9</v>
      </c>
      <c r="V18" s="21" t="str">
        <f>+Economia[[#This Row],[idcoleccion]]&amp;"-"&amp;Economia[[#This Row],[id]]</f>
        <v>140-0008</v>
      </c>
      <c r="W18" s="21">
        <f>+VLOOKUP(Economia[[#This Row],[Filtro URL]],Estructura!$X$4:$Y$366,2,0)</f>
        <v>14100000</v>
      </c>
      <c r="X18" s="21" t="str">
        <f>+VLOOKUP(Economia[[#This Row],[tema]],Estructura!$A$4:$C$1800,3,0)</f>
        <v>T-142</v>
      </c>
      <c r="Y18" s="30" t="str">
        <f>+VLOOKUP(Economia[[#This Row],[contenido]],Estructura!$E$4:$G$18,3,0)</f>
        <v>C-141</v>
      </c>
      <c r="Z18" s="21" t="str">
        <f>+VLOOKUP(Economia[[#This Row],[Filtro Integrado]],Estructura!$M$4:$O$367,3,0)</f>
        <v>FI-142</v>
      </c>
      <c r="AA18" s="21" t="str">
        <f>+VLOOKUP(Economia[[#This Row],[Muestra]],Estructura!$Q$4:$S$194,3,0)</f>
        <v>M-144</v>
      </c>
    </row>
    <row r="19" spans="1:27" ht="40.799999999999997" x14ac:dyDescent="0.3">
      <c r="A19" s="48" t="s">
        <v>406</v>
      </c>
      <c r="B19" s="12">
        <f t="shared" si="9"/>
        <v>140</v>
      </c>
      <c r="C19" s="13" t="str">
        <f t="shared" si="10"/>
        <v>Economía</v>
      </c>
      <c r="D19" s="13" t="str">
        <f t="shared" si="11"/>
        <v>Economía</v>
      </c>
      <c r="E19" s="20">
        <v>0</v>
      </c>
      <c r="F19" s="12" t="s">
        <v>661</v>
      </c>
      <c r="G19" s="44" t="s">
        <v>647</v>
      </c>
      <c r="H19" s="14" t="s">
        <v>18</v>
      </c>
      <c r="I19" s="12" t="s">
        <v>14</v>
      </c>
      <c r="J19" s="12" t="str">
        <f t="shared" si="6"/>
        <v>Ninguno</v>
      </c>
      <c r="K19" s="12" t="s">
        <v>662</v>
      </c>
      <c r="L19" s="12" t="s">
        <v>649</v>
      </c>
      <c r="M19" s="12" t="str">
        <f t="shared" ref="M19" si="12">+M18</f>
        <v>toneladas (t)</v>
      </c>
      <c r="N19" s="12" t="str">
        <f t="shared" si="4"/>
        <v>Instituto Nacional de Estadísticas (INE)</v>
      </c>
      <c r="O19" s="45" t="str">
        <f>"Evolución de la "&amp;Economia[[#This Row],[Muestra]]&amp;" a Escala Nacional "&amp;I19&amp;", durante el "&amp;L19</f>
        <v>Evolución de la Producción de Cloruro de Sodio a Escala Nacional Chile, durante el Periodo 2014-2021 (mensual)</v>
      </c>
      <c r="P19" s="28" t="str">
        <f>"Se muestra la variación mensual de la producción de Cloruro de Sodio a Escala Nacional, durante el "&amp;Economia[[#This Row],[temporalidad]]&amp;" de acuerdo a datos recopilados por el "&amp;Economia[[#This Row],[fuente]]&amp;"- "&amp;Economia[[#This Row],[unidad_medida]]</f>
        <v>Se muestra la variación mensual de la producción de Cloruro de Sodio a Escala Nacional, durante el Periodo 2014-2021 (mensual) de acuerdo a datos recopilados por el Instituto Nacional de Estadísticas (INE)- toneladas (t)</v>
      </c>
      <c r="Q19" s="32" t="str">
        <f t="shared" si="8"/>
        <v>Gráfico Evolución</v>
      </c>
      <c r="R19" s="28"/>
      <c r="S19" s="16" t="s">
        <v>663</v>
      </c>
      <c r="T19" s="17"/>
      <c r="U19" s="26" t="str">
        <f t="shared" si="5"/>
        <v>#1774B9</v>
      </c>
      <c r="V19" s="21" t="str">
        <f>+Economia[[#This Row],[idcoleccion]]&amp;"-"&amp;Economia[[#This Row],[id]]</f>
        <v>140-0009</v>
      </c>
      <c r="W19" s="21">
        <f>+VLOOKUP(Economia[[#This Row],[Filtro URL]],Estructura!$X$4:$Y$366,2,0)</f>
        <v>14100000</v>
      </c>
      <c r="X19" s="21" t="str">
        <f>+VLOOKUP(Economia[[#This Row],[tema]],Estructura!$A$4:$C$1800,3,0)</f>
        <v>T-143</v>
      </c>
      <c r="Y19" s="30" t="str">
        <f>+VLOOKUP(Economia[[#This Row],[contenido]],Estructura!$E$4:$G$18,3,0)</f>
        <v>C-141</v>
      </c>
      <c r="Z19" s="21" t="str">
        <f>+VLOOKUP(Economia[[#This Row],[Filtro Integrado]],Estructura!$M$4:$O$367,3,0)</f>
        <v>FI-142</v>
      </c>
      <c r="AA19" s="21" t="str">
        <f>+VLOOKUP(Economia[[#This Row],[Muestra]],Estructura!$Q$4:$S$194,3,0)</f>
        <v>M-145</v>
      </c>
    </row>
    <row r="20" spans="1:27" ht="61.2" x14ac:dyDescent="0.3">
      <c r="A20" s="48" t="s">
        <v>407</v>
      </c>
      <c r="B20" s="12">
        <f t="shared" si="9"/>
        <v>140</v>
      </c>
      <c r="C20" s="13" t="str">
        <f t="shared" si="10"/>
        <v>Economía</v>
      </c>
      <c r="D20" s="13" t="str">
        <f t="shared" si="11"/>
        <v>Economía</v>
      </c>
      <c r="E20" s="20">
        <v>0</v>
      </c>
      <c r="F20" s="12" t="s">
        <v>664</v>
      </c>
      <c r="G20" s="44" t="s">
        <v>647</v>
      </c>
      <c r="H20" s="14" t="s">
        <v>18</v>
      </c>
      <c r="I20" s="12" t="s">
        <v>14</v>
      </c>
      <c r="J20" s="12" t="s">
        <v>15</v>
      </c>
      <c r="K20" s="12" t="s">
        <v>665</v>
      </c>
      <c r="L20" s="12" t="s">
        <v>649</v>
      </c>
      <c r="M20" s="12" t="s">
        <v>666</v>
      </c>
      <c r="N20" s="12" t="str">
        <f t="shared" si="4"/>
        <v>Instituto Nacional de Estadísticas (INE)</v>
      </c>
      <c r="O20" s="45" t="str">
        <f>"Evolución de la "&amp;Economia[[#This Row],[Muestra]]&amp;" a Escala Nacional "&amp;I20&amp;", durante el "&amp;L20</f>
        <v>Evolución de la Producción de Cobre a Escala Nacional Chile, durante el Periodo 2014-2021 (mensual)</v>
      </c>
      <c r="P20" s="28" t="str">
        <f>"Se muestra la variación mensual de la producción de cobre mina. Incluye toneladas métricas de fino contenido en concentrados de cobre, cátodos y blister-ánodos, realizados íntegramente en el mismo lugar de la extracción a Escala Nacional,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a Escala Nacional, durante el Periodo 2014-2021 (mensual) de acuerdo a datos recopilados por el Instituto Nacional de Estadísticas (INE)- toneladas métricas de fino (tmf)</v>
      </c>
      <c r="Q20" s="32" t="str">
        <f t="shared" si="8"/>
        <v>Gráfico Evolución</v>
      </c>
      <c r="R20" s="28"/>
      <c r="S20" s="16" t="s">
        <v>667</v>
      </c>
      <c r="T20" s="17"/>
      <c r="U20" s="26" t="str">
        <f t="shared" si="5"/>
        <v>#1774B9</v>
      </c>
      <c r="V20" s="21" t="str">
        <f>+Economia[[#This Row],[idcoleccion]]&amp;"-"&amp;Economia[[#This Row],[id]]</f>
        <v>140-0010</v>
      </c>
      <c r="W20" s="21">
        <f>+VLOOKUP(Economia[[#This Row],[Filtro URL]],Estructura!$X$4:$Y$366,2,0)</f>
        <v>14100000</v>
      </c>
      <c r="X20" s="21" t="str">
        <f>+VLOOKUP(Economia[[#This Row],[tema]],Estructura!$A$4:$C$1800,3,0)</f>
        <v>T-144</v>
      </c>
      <c r="Y20" s="30" t="str">
        <f>+VLOOKUP(Economia[[#This Row],[contenido]],Estructura!$E$4:$G$18,3,0)</f>
        <v>C-141</v>
      </c>
      <c r="Z20" s="21" t="str">
        <f>+VLOOKUP(Economia[[#This Row],[Filtro Integrado]],Estructura!$M$4:$O$367,3,0)</f>
        <v>FI-141</v>
      </c>
      <c r="AA20" s="21" t="str">
        <f>+VLOOKUP(Economia[[#This Row],[Muestra]],Estructura!$Q$4:$S$194,3,0)</f>
        <v>M-146</v>
      </c>
    </row>
    <row r="21" spans="1:27" ht="61.2" x14ac:dyDescent="0.3">
      <c r="A21" s="49" t="s">
        <v>408</v>
      </c>
      <c r="B21" s="12">
        <f t="shared" si="9"/>
        <v>140</v>
      </c>
      <c r="C21" s="13" t="str">
        <f t="shared" si="10"/>
        <v>Economía</v>
      </c>
      <c r="D21" s="13" t="str">
        <f t="shared" si="11"/>
        <v>Economía</v>
      </c>
      <c r="E21" s="27">
        <v>1</v>
      </c>
      <c r="F21" s="12" t="s">
        <v>664</v>
      </c>
      <c r="G21" s="44" t="s">
        <v>647</v>
      </c>
      <c r="H21" s="46" t="s">
        <v>15</v>
      </c>
      <c r="I21" s="31" t="s">
        <v>366</v>
      </c>
      <c r="J21" s="12" t="s">
        <v>399</v>
      </c>
      <c r="K21" s="12" t="str">
        <f t="shared" ref="K21:K25" si="13">+K20</f>
        <v>Producción de Cobre</v>
      </c>
      <c r="L21" s="12" t="s">
        <v>649</v>
      </c>
      <c r="M21" s="12" t="str">
        <f t="shared" ref="M21:M25" si="14">+M20</f>
        <v>toneladas métricas de fino (tmf)</v>
      </c>
      <c r="N21" s="12" t="str">
        <f t="shared" si="4"/>
        <v>Instituto Nacional de Estadísticas (INE)</v>
      </c>
      <c r="O21" s="45" t="str">
        <f>"Evolución de la "&amp;Economia[[#This Row],[Muestra]]&amp;" en la "&amp;I21&amp;", durante el "&amp;L21</f>
        <v>Evolución de la Producción de Cobre en la Región de Tarapacá, durante el Periodo 2014-2021 (mensual)</v>
      </c>
      <c r="P21"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v>
      </c>
      <c r="Q21" s="32" t="str">
        <f t="shared" si="8"/>
        <v>Gráfico Evolución</v>
      </c>
      <c r="R21" s="28"/>
      <c r="S21"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https://analytics.zoho.com/open-view/2395394000008086867?ZOHO_CRITERIA=%22Consolidado_Estadisticas_Regionales_New%22.%22C%C3%B3digo%20regi%C3%B3n%22%3D1</v>
      </c>
      <c r="T21" s="17"/>
      <c r="U21" s="26" t="str">
        <f t="shared" si="5"/>
        <v>#1774B9</v>
      </c>
      <c r="V21" s="21" t="str">
        <f>+Economia[[#This Row],[idcoleccion]]&amp;"-"&amp;Economia[[#This Row],[id]]</f>
        <v>140-0011</v>
      </c>
      <c r="W21" s="21">
        <f>+VLOOKUP(Economia[[#This Row],[Filtro URL]],Estructura!$X$4:$Y$366,2,0)</f>
        <v>14200001</v>
      </c>
      <c r="X21" s="21" t="str">
        <f>+VLOOKUP(Economia[[#This Row],[tema]],Estructura!$A$4:$C$1800,3,0)</f>
        <v>T-144</v>
      </c>
      <c r="Y21" s="30" t="str">
        <f>+VLOOKUP(Economia[[#This Row],[contenido]],Estructura!$E$4:$G$18,3,0)</f>
        <v>C-141</v>
      </c>
      <c r="Z21" s="21" t="str">
        <f>+VLOOKUP(Economia[[#This Row],[Filtro Integrado]],Estructura!$M$4:$O$367,3,0)</f>
        <v>FI-142</v>
      </c>
      <c r="AA21" s="21" t="str">
        <f>+VLOOKUP(Economia[[#This Row],[Muestra]],Estructura!$Q$4:$S$194,3,0)</f>
        <v>M-146</v>
      </c>
    </row>
    <row r="22" spans="1:27" ht="61.2" x14ac:dyDescent="0.3">
      <c r="A22" s="50" t="s">
        <v>409</v>
      </c>
      <c r="B22" s="12">
        <f t="shared" si="9"/>
        <v>140</v>
      </c>
      <c r="C22" s="13" t="str">
        <f t="shared" si="10"/>
        <v>Economía</v>
      </c>
      <c r="D22" s="13" t="str">
        <f t="shared" si="11"/>
        <v>Economía</v>
      </c>
      <c r="E22" s="27">
        <v>2</v>
      </c>
      <c r="F22" s="12" t="s">
        <v>664</v>
      </c>
      <c r="G22" s="44" t="s">
        <v>647</v>
      </c>
      <c r="H22" s="46" t="s">
        <v>15</v>
      </c>
      <c r="I22" s="31" t="s">
        <v>367</v>
      </c>
      <c r="J22" s="12" t="str">
        <f t="shared" ref="J22:J25" si="15">+J21</f>
        <v>Ninguno</v>
      </c>
      <c r="K22" s="12" t="str">
        <f t="shared" si="13"/>
        <v>Producción de Cobre</v>
      </c>
      <c r="L22" s="12" t="s">
        <v>649</v>
      </c>
      <c r="M22" s="12" t="str">
        <f t="shared" si="14"/>
        <v>toneladas métricas de fino (tmf)</v>
      </c>
      <c r="N22" s="12" t="str">
        <f t="shared" si="4"/>
        <v>Instituto Nacional de Estadísticas (INE)</v>
      </c>
      <c r="O22" s="45" t="str">
        <f>"Evolución de la "&amp;Economia[[#This Row],[Muestra]]&amp;" en la "&amp;I22&amp;", durante el "&amp;L22</f>
        <v>Evolución de la Producción de Cobre en la Región de Antofagasta, durante el Periodo 2014-2021 (mensual)</v>
      </c>
      <c r="P22"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v>
      </c>
      <c r="Q22" s="32" t="str">
        <f t="shared" si="8"/>
        <v>Gráfico Evolución</v>
      </c>
      <c r="R22" s="28"/>
      <c r="S22"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https://analytics.zoho.com/open-view/2395394000008086867?ZOHO_CRITERIA=%22Consolidado_Estadisticas_Regionales_New%22.%22C%C3%B3digo%20regi%C3%B3n%22%3D2</v>
      </c>
      <c r="T22" s="17"/>
      <c r="U22" s="26" t="str">
        <f t="shared" si="5"/>
        <v>#1774B9</v>
      </c>
      <c r="V22" s="21" t="str">
        <f>+Economia[[#This Row],[idcoleccion]]&amp;"-"&amp;Economia[[#This Row],[id]]</f>
        <v>140-0012</v>
      </c>
      <c r="W22" s="21">
        <f>+VLOOKUP(Economia[[#This Row],[Filtro URL]],Estructura!$X$4:$Y$366,2,0)</f>
        <v>14200002</v>
      </c>
      <c r="X22" s="21" t="str">
        <f>+VLOOKUP(Economia[[#This Row],[tema]],Estructura!$A$4:$C$1800,3,0)</f>
        <v>T-144</v>
      </c>
      <c r="Y22" s="30" t="str">
        <f>+VLOOKUP(Economia[[#This Row],[contenido]],Estructura!$E$4:$G$18,3,0)</f>
        <v>C-141</v>
      </c>
      <c r="Z22" s="21" t="str">
        <f>+VLOOKUP(Economia[[#This Row],[Filtro Integrado]],Estructura!$M$4:$O$367,3,0)</f>
        <v>FI-142</v>
      </c>
      <c r="AA22" s="21" t="str">
        <f>+VLOOKUP(Economia[[#This Row],[Muestra]],Estructura!$Q$4:$S$194,3,0)</f>
        <v>M-146</v>
      </c>
    </row>
    <row r="23" spans="1:27" ht="61.2" x14ac:dyDescent="0.3">
      <c r="A23" s="50" t="s">
        <v>410</v>
      </c>
      <c r="B23" s="12">
        <f t="shared" si="9"/>
        <v>140</v>
      </c>
      <c r="C23" s="13" t="str">
        <f t="shared" si="10"/>
        <v>Economía</v>
      </c>
      <c r="D23" s="13" t="str">
        <f t="shared" si="11"/>
        <v>Economía</v>
      </c>
      <c r="E23" s="27">
        <v>3</v>
      </c>
      <c r="F23" s="12" t="s">
        <v>664</v>
      </c>
      <c r="G23" s="44" t="s">
        <v>647</v>
      </c>
      <c r="H23" s="46" t="s">
        <v>15</v>
      </c>
      <c r="I23" s="31" t="s">
        <v>368</v>
      </c>
      <c r="J23" s="12" t="str">
        <f t="shared" si="15"/>
        <v>Ninguno</v>
      </c>
      <c r="K23" s="12" t="str">
        <f t="shared" si="13"/>
        <v>Producción de Cobre</v>
      </c>
      <c r="L23" s="12" t="s">
        <v>649</v>
      </c>
      <c r="M23" s="12" t="str">
        <f t="shared" si="14"/>
        <v>toneladas métricas de fino (tmf)</v>
      </c>
      <c r="N23" s="12" t="str">
        <f t="shared" si="4"/>
        <v>Instituto Nacional de Estadísticas (INE)</v>
      </c>
      <c r="O23" s="45" t="str">
        <f>"Evolución de la "&amp;Economia[[#This Row],[Muestra]]&amp;" en la "&amp;I23&amp;", durante el "&amp;L23</f>
        <v>Evolución de la Producción de Cobre en la Región de Atacama, durante el Periodo 2014-2021 (mensual)</v>
      </c>
      <c r="P23"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v>
      </c>
      <c r="Q23" s="32" t="str">
        <f t="shared" si="8"/>
        <v>Gráfico Evolución</v>
      </c>
      <c r="R23" s="28"/>
      <c r="S23"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https://analytics.zoho.com/open-view/2395394000008086867?ZOHO_CRITERIA=%22Consolidado_Estadisticas_Regionales_New%22.%22C%C3%B3digo%20regi%C3%B3n%22%3D3</v>
      </c>
      <c r="T23" s="17"/>
      <c r="U23" s="26" t="str">
        <f t="shared" si="5"/>
        <v>#1774B9</v>
      </c>
      <c r="V23" s="21" t="str">
        <f>+Economia[[#This Row],[idcoleccion]]&amp;"-"&amp;Economia[[#This Row],[id]]</f>
        <v>140-0013</v>
      </c>
      <c r="W23" s="21">
        <f>+VLOOKUP(Economia[[#This Row],[Filtro URL]],Estructura!$X$4:$Y$366,2,0)</f>
        <v>14200003</v>
      </c>
      <c r="X23" s="21" t="str">
        <f>+VLOOKUP(Economia[[#This Row],[tema]],Estructura!$A$4:$C$1800,3,0)</f>
        <v>T-144</v>
      </c>
      <c r="Y23" s="30" t="str">
        <f>+VLOOKUP(Economia[[#This Row],[contenido]],Estructura!$E$4:$G$18,3,0)</f>
        <v>C-141</v>
      </c>
      <c r="Z23" s="21" t="str">
        <f>+VLOOKUP(Economia[[#This Row],[Filtro Integrado]],Estructura!$M$4:$O$367,3,0)</f>
        <v>FI-142</v>
      </c>
      <c r="AA23" s="21" t="str">
        <f>+VLOOKUP(Economia[[#This Row],[Muestra]],Estructura!$Q$4:$S$194,3,0)</f>
        <v>M-146</v>
      </c>
    </row>
    <row r="24" spans="1:27" ht="61.2" x14ac:dyDescent="0.3">
      <c r="A24" s="50" t="s">
        <v>411</v>
      </c>
      <c r="B24" s="12">
        <f t="shared" si="9"/>
        <v>140</v>
      </c>
      <c r="C24" s="13" t="str">
        <f t="shared" si="10"/>
        <v>Economía</v>
      </c>
      <c r="D24" s="13" t="str">
        <f t="shared" si="11"/>
        <v>Economía</v>
      </c>
      <c r="E24" s="27">
        <v>4</v>
      </c>
      <c r="F24" s="12" t="s">
        <v>664</v>
      </c>
      <c r="G24" s="44" t="s">
        <v>647</v>
      </c>
      <c r="H24" s="46" t="s">
        <v>15</v>
      </c>
      <c r="I24" s="31" t="s">
        <v>369</v>
      </c>
      <c r="J24" s="12" t="str">
        <f t="shared" si="15"/>
        <v>Ninguno</v>
      </c>
      <c r="K24" s="12" t="str">
        <f t="shared" si="13"/>
        <v>Producción de Cobre</v>
      </c>
      <c r="L24" s="12" t="s">
        <v>649</v>
      </c>
      <c r="M24" s="12" t="str">
        <f t="shared" si="14"/>
        <v>toneladas métricas de fino (tmf)</v>
      </c>
      <c r="N24" s="12" t="str">
        <f t="shared" si="4"/>
        <v>Instituto Nacional de Estadísticas (INE)</v>
      </c>
      <c r="O24" s="45" t="str">
        <f>"Evolución de la "&amp;Economia[[#This Row],[Muestra]]&amp;" en la "&amp;I24&amp;", durante el "&amp;L24</f>
        <v>Evolución de la Producción de Cobre en la Región de Coquimbo, durante el Periodo 2014-2021 (mensual)</v>
      </c>
      <c r="P24"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v>
      </c>
      <c r="Q24" s="32" t="str">
        <f t="shared" si="8"/>
        <v>Gráfico Evolución</v>
      </c>
      <c r="R24" s="28"/>
      <c r="S24"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https://analytics.zoho.com/open-view/2395394000008086867?ZOHO_CRITERIA=%22Consolidado_Estadisticas_Regionales_New%22.%22C%C3%B3digo%20regi%C3%B3n%22%3D4</v>
      </c>
      <c r="T24" s="17"/>
      <c r="U24" s="26" t="str">
        <f t="shared" si="5"/>
        <v>#1774B9</v>
      </c>
      <c r="V24" s="21" t="str">
        <f>+Economia[[#This Row],[idcoleccion]]&amp;"-"&amp;Economia[[#This Row],[id]]</f>
        <v>140-0014</v>
      </c>
      <c r="W24" s="21">
        <f>+VLOOKUP(Economia[[#This Row],[Filtro URL]],Estructura!$X$4:$Y$366,2,0)</f>
        <v>14200004</v>
      </c>
      <c r="X24" s="21" t="str">
        <f>+VLOOKUP(Economia[[#This Row],[tema]],Estructura!$A$4:$C$1800,3,0)</f>
        <v>T-144</v>
      </c>
      <c r="Y24" s="30" t="str">
        <f>+VLOOKUP(Economia[[#This Row],[contenido]],Estructura!$E$4:$G$18,3,0)</f>
        <v>C-141</v>
      </c>
      <c r="Z24" s="21" t="str">
        <f>+VLOOKUP(Economia[[#This Row],[Filtro Integrado]],Estructura!$M$4:$O$367,3,0)</f>
        <v>FI-142</v>
      </c>
      <c r="AA24" s="21" t="str">
        <f>+VLOOKUP(Economia[[#This Row],[Muestra]],Estructura!$Q$4:$S$194,3,0)</f>
        <v>M-146</v>
      </c>
    </row>
    <row r="25" spans="1:27" ht="61.2" x14ac:dyDescent="0.3">
      <c r="A25" s="50" t="s">
        <v>412</v>
      </c>
      <c r="B25" s="12">
        <f t="shared" si="9"/>
        <v>140</v>
      </c>
      <c r="C25" s="13" t="str">
        <f t="shared" si="10"/>
        <v>Economía</v>
      </c>
      <c r="D25" s="13" t="str">
        <f t="shared" si="11"/>
        <v>Economía</v>
      </c>
      <c r="E25" s="35">
        <v>5</v>
      </c>
      <c r="F25" s="33" t="s">
        <v>664</v>
      </c>
      <c r="G25" s="44" t="s">
        <v>647</v>
      </c>
      <c r="H25" s="46" t="s">
        <v>15</v>
      </c>
      <c r="I25" s="31" t="s">
        <v>370</v>
      </c>
      <c r="J25" s="12" t="str">
        <f t="shared" si="15"/>
        <v>Ninguno</v>
      </c>
      <c r="K25" s="12" t="str">
        <f t="shared" si="13"/>
        <v>Producción de Cobre</v>
      </c>
      <c r="L25" s="12" t="s">
        <v>649</v>
      </c>
      <c r="M25" s="12" t="str">
        <f t="shared" si="14"/>
        <v>toneladas métricas de fino (tmf)</v>
      </c>
      <c r="N25" s="12" t="str">
        <f t="shared" si="4"/>
        <v>Instituto Nacional de Estadísticas (INE)</v>
      </c>
      <c r="O25" s="45" t="str">
        <f>"Evolución de la "&amp;Economia[[#This Row],[Muestra]]&amp;" en la "&amp;I25&amp;", durante el "&amp;L25</f>
        <v>Evolución de la Producción de Cobre en la Región de Valparaíso, durante el Periodo 2014-2021 (mensual)</v>
      </c>
      <c r="P25"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v>
      </c>
      <c r="Q25" s="38" t="str">
        <f>+Q24</f>
        <v>Gráfico Evolución</v>
      </c>
      <c r="R25" s="37"/>
      <c r="S25" s="16" t="str">
        <f>+"https://analytics.zoho.com/open-view/2395394000008086867?ZOHO_CRITERIA=%22Consolidado_Estadisticas_Regionales_New%22.%22C%C3%B3digo%20regi%C3%B3n%22%3D"&amp;Economia[[#This Row],[Filtro URL]]</f>
        <v>https://analytics.zoho.com/open-view/2395394000008086867?ZOHO_CRITERIA=%22Consolidado_Estadisticas_Regionales_New%22.%22C%C3%B3digo%20regi%C3%B3n%22%3D5</v>
      </c>
      <c r="T25" s="17"/>
      <c r="U25" s="26" t="str">
        <f t="shared" si="5"/>
        <v>#1774B9</v>
      </c>
      <c r="V25" s="21" t="str">
        <f>+Economia[[#This Row],[idcoleccion]]&amp;"-"&amp;Economia[[#This Row],[id]]</f>
        <v>140-0015</v>
      </c>
      <c r="W25" s="21">
        <f>+VLOOKUP(Economia[[#This Row],[Filtro URL]],Estructura!$X$4:$Y$366,2,0)</f>
        <v>14200005</v>
      </c>
      <c r="X25" s="21" t="str">
        <f>+VLOOKUP(Economia[[#This Row],[tema]],Estructura!$A$4:$C$1800,3,0)</f>
        <v>T-144</v>
      </c>
      <c r="Y25" s="30" t="str">
        <f>+VLOOKUP(Economia[[#This Row],[contenido]],Estructura!$E$4:$G$18,3,0)</f>
        <v>C-141</v>
      </c>
      <c r="Z25" s="21" t="str">
        <f>+VLOOKUP(Economia[[#This Row],[Filtro Integrado]],Estructura!$M$4:$O$367,3,0)</f>
        <v>FI-142</v>
      </c>
      <c r="AA25" s="21" t="str">
        <f>+VLOOKUP(Economia[[#This Row],[Muestra]],Estructura!$Q$4:$S$194,3,0)</f>
        <v>M-146</v>
      </c>
    </row>
    <row r="26" spans="1:27" ht="61.2" x14ac:dyDescent="0.3">
      <c r="A26" s="48" t="s">
        <v>413</v>
      </c>
      <c r="B26" s="12">
        <f t="shared" si="9"/>
        <v>140</v>
      </c>
      <c r="C26" s="13" t="str">
        <f t="shared" si="10"/>
        <v>Economía</v>
      </c>
      <c r="D26" s="13" t="str">
        <f t="shared" si="11"/>
        <v>Economía</v>
      </c>
      <c r="E26" s="20">
        <v>0</v>
      </c>
      <c r="F26" s="33" t="s">
        <v>668</v>
      </c>
      <c r="G26" s="44" t="s">
        <v>647</v>
      </c>
      <c r="H26" s="36" t="s">
        <v>18</v>
      </c>
      <c r="I26" s="33" t="s">
        <v>14</v>
      </c>
      <c r="J26" s="12" t="s">
        <v>15</v>
      </c>
      <c r="K26" s="33" t="s">
        <v>669</v>
      </c>
      <c r="L26" s="33" t="s">
        <v>649</v>
      </c>
      <c r="M26" s="33" t="s">
        <v>670</v>
      </c>
      <c r="N26" s="33" t="str">
        <f t="shared" si="4"/>
        <v>Instituto Nacional de Estadísticas (INE)</v>
      </c>
      <c r="O26" s="37" t="str">
        <f>"Evolución de la "&amp;Economia[[#This Row],[Muestra]]&amp;" a Escala Nacional "&amp;I26&amp;", durante el "&amp;L26</f>
        <v>Evolución de la Producción de Hierro a Escala Nacional Chile, durante el Periodo 2014-2021 (mensual)</v>
      </c>
      <c r="P26" s="37" t="str">
        <f>"Se muestra la variación mensual de la producción de Hierro. Incluye pellet, pellet feed y sinter, entre otros, realizados por integración de procesos en el mismo lugar de la extracción a Escala Nacional, durante el "&amp;Economia[[#This Row],[temporalidad]]&amp;" de acuerdo a datos recopilados por el "&amp;Economia[[#This Row],[fuente]]&amp;"- "&amp;Economia[[#This Row],[unidad_medida]]</f>
        <v>Se muestra la variación mensual de la producción de Hierro. Incluye pellet, pellet feed y sinter, entre otros, realizados por integración de procesos en el mismo lugar de la extracción a Escala Nacional, durante el Periodo 2014-2021 (mensual) de acuerdo a datos recopilados por el Instituto Nacional de Estadísticas (INE)- toneladas de mineral (tm)</v>
      </c>
      <c r="Q26" s="38" t="str">
        <f t="shared" si="8"/>
        <v>Gráfico Evolución</v>
      </c>
      <c r="R26" s="37"/>
      <c r="S26" s="66" t="s">
        <v>671</v>
      </c>
      <c r="T26" s="17"/>
      <c r="U26" s="26" t="str">
        <f t="shared" si="5"/>
        <v>#1774B9</v>
      </c>
      <c r="V26" s="21" t="str">
        <f>+Economia[[#This Row],[idcoleccion]]&amp;"-"&amp;Economia[[#This Row],[id]]</f>
        <v>140-0016</v>
      </c>
      <c r="W26" s="21">
        <f>+VLOOKUP(Economia[[#This Row],[Filtro URL]],Estructura!$X$4:$Y$366,2,0)</f>
        <v>14100000</v>
      </c>
      <c r="X26" s="21" t="str">
        <f>+VLOOKUP(Economia[[#This Row],[tema]],Estructura!$A$4:$C$1800,3,0)</f>
        <v>T-145</v>
      </c>
      <c r="Y26" s="30" t="str">
        <f>+VLOOKUP(Economia[[#This Row],[contenido]],Estructura!$E$4:$G$18,3,0)</f>
        <v>C-141</v>
      </c>
      <c r="Z26" s="21" t="str">
        <f>+VLOOKUP(Economia[[#This Row],[Filtro Integrado]],Estructura!$M$4:$O$367,3,0)</f>
        <v>FI-141</v>
      </c>
      <c r="AA26" s="21" t="str">
        <f>+VLOOKUP(Economia[[#This Row],[Muestra]],Estructura!$Q$4:$S$194,3,0)</f>
        <v>M-147</v>
      </c>
    </row>
    <row r="27" spans="1:27" ht="51" x14ac:dyDescent="0.3">
      <c r="A27" s="48" t="s">
        <v>414</v>
      </c>
      <c r="B27" s="12">
        <f t="shared" si="9"/>
        <v>140</v>
      </c>
      <c r="C27" s="13" t="str">
        <f t="shared" si="10"/>
        <v>Economía</v>
      </c>
      <c r="D27" s="13" t="str">
        <f t="shared" si="11"/>
        <v>Economía</v>
      </c>
      <c r="E27" s="20">
        <v>0</v>
      </c>
      <c r="F27" s="33" t="s">
        <v>672</v>
      </c>
      <c r="G27" s="44" t="s">
        <v>647</v>
      </c>
      <c r="H27" s="36" t="s">
        <v>18</v>
      </c>
      <c r="I27" s="33" t="s">
        <v>14</v>
      </c>
      <c r="J27" s="33" t="str">
        <f t="shared" ref="J27" si="16">+J26</f>
        <v>Región</v>
      </c>
      <c r="K27" s="33" t="s">
        <v>673</v>
      </c>
      <c r="L27" s="33" t="s">
        <v>649</v>
      </c>
      <c r="M27" s="33" t="s">
        <v>674</v>
      </c>
      <c r="N27" s="33" t="str">
        <f t="shared" si="4"/>
        <v>Instituto Nacional de Estadísticas (INE)</v>
      </c>
      <c r="O27" s="37" t="str">
        <f>"Evolución de la "&amp;Economia[[#This Row],[Muestra]]&amp;" a Escala Nacional "&amp;I27&amp;", durante el "&amp;L27</f>
        <v>Evolución de la Producción de Oro a Escala Nacional Chile, durante el Periodo 2014-2021 (mensual)</v>
      </c>
      <c r="P27" s="37" t="str">
        <f>"Se muestra la variación mensual de la producción de Oro proveniente de la explotación de minas de cobre y de yacimientos mixtos a Escala Nacional,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v>
      </c>
      <c r="Q27" s="38" t="str">
        <f t="shared" si="8"/>
        <v>Gráfico Evolución</v>
      </c>
      <c r="R27" s="37"/>
      <c r="S27" s="66" t="s">
        <v>675</v>
      </c>
      <c r="T27" s="17"/>
      <c r="U27" s="26" t="str">
        <f t="shared" si="5"/>
        <v>#1774B9</v>
      </c>
      <c r="V27" s="21" t="str">
        <f>+Economia[[#This Row],[idcoleccion]]&amp;"-"&amp;Economia[[#This Row],[id]]</f>
        <v>140-0017</v>
      </c>
      <c r="W27" s="21">
        <f>+VLOOKUP(Economia[[#This Row],[Filtro URL]],Estructura!$X$4:$Y$366,2,0)</f>
        <v>14100000</v>
      </c>
      <c r="X27" s="21" t="str">
        <f>+VLOOKUP(Economia[[#This Row],[tema]],Estructura!$A$4:$C$1800,3,0)</f>
        <v>T-146</v>
      </c>
      <c r="Y27" s="30" t="str">
        <f>+VLOOKUP(Economia[[#This Row],[contenido]],Estructura!$E$4:$G$18,3,0)</f>
        <v>C-141</v>
      </c>
      <c r="Z27" s="21" t="str">
        <f>+VLOOKUP(Economia[[#This Row],[Filtro Integrado]],Estructura!$M$4:$O$367,3,0)</f>
        <v>FI-141</v>
      </c>
      <c r="AA27" s="21" t="str">
        <f>+VLOOKUP(Economia[[#This Row],[Muestra]],Estructura!$Q$4:$S$194,3,0)</f>
        <v>M-148</v>
      </c>
    </row>
    <row r="28" spans="1:27" ht="51" x14ac:dyDescent="0.3">
      <c r="A28" s="49" t="s">
        <v>415</v>
      </c>
      <c r="B28" s="12">
        <f t="shared" si="9"/>
        <v>140</v>
      </c>
      <c r="C28" s="13" t="str">
        <f t="shared" si="10"/>
        <v>Economía</v>
      </c>
      <c r="D28" s="13" t="str">
        <f t="shared" si="11"/>
        <v>Economía</v>
      </c>
      <c r="E28" s="35">
        <v>2</v>
      </c>
      <c r="F28" s="33" t="s">
        <v>672</v>
      </c>
      <c r="G28" s="44" t="s">
        <v>647</v>
      </c>
      <c r="H28" s="46" t="s">
        <v>15</v>
      </c>
      <c r="I28" s="31" t="s">
        <v>367</v>
      </c>
      <c r="J28" s="33" t="s">
        <v>399</v>
      </c>
      <c r="K28" s="33" t="s">
        <v>673</v>
      </c>
      <c r="L28" s="33" t="s">
        <v>649</v>
      </c>
      <c r="M28" s="33" t="s">
        <v>674</v>
      </c>
      <c r="N28" s="33" t="str">
        <f t="shared" si="4"/>
        <v>Instituto Nacional de Estadísticas (INE)</v>
      </c>
      <c r="O28" s="37" t="str">
        <f>"Evolución de la "&amp;Economia[[#This Row],[Muestra]]&amp;" a Escala Nacional "&amp;I28&amp;", durante el "&amp;L28</f>
        <v>Evolución de la Producción de Oro a Escala Nacional Región de Antofagasta, durante el Periodo 2014-2021 (mensual)</v>
      </c>
      <c r="P28" s="37" t="str">
        <f>"Se muestra la variación mensual de la producción de Oro proveniente de la explotación de minas de cobre y de yacimientos mixtos a Escala Nacional,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v>
      </c>
      <c r="Q28" s="38" t="str">
        <f t="shared" si="8"/>
        <v>Gráfico Evolución</v>
      </c>
      <c r="R28" s="37"/>
      <c r="S28" s="16" t="str">
        <f>+"https://analytics.zoho.com/open-view/2395394000008087966?ZOHO_CRITERIA=%22Consolidado_Estadisticas_Regionales_New%22.%22C%C3%B3digo%20regi%C3%B3n%22%3D"&amp;Economia[[#This Row],[Filtro URL]]</f>
        <v>https://analytics.zoho.com/open-view/2395394000008087966?ZOHO_CRITERIA=%22Consolidado_Estadisticas_Regionales_New%22.%22C%C3%B3digo%20regi%C3%B3n%22%3D2</v>
      </c>
      <c r="T28" s="17"/>
      <c r="U28" s="26" t="str">
        <f t="shared" si="5"/>
        <v>#1774B9</v>
      </c>
      <c r="V28" s="21" t="str">
        <f>+Economia[[#This Row],[idcoleccion]]&amp;"-"&amp;Economia[[#This Row],[id]]</f>
        <v>140-0018</v>
      </c>
      <c r="W28" s="21">
        <f>+VLOOKUP(Economia[[#This Row],[Filtro URL]],Estructura!$X$4:$Y$366,2,0)</f>
        <v>14200002</v>
      </c>
      <c r="X28" s="21" t="str">
        <f>+VLOOKUP(Economia[[#This Row],[tema]],Estructura!$A$4:$C$1800,3,0)</f>
        <v>T-146</v>
      </c>
      <c r="Y28" s="30" t="str">
        <f>+VLOOKUP(Economia[[#This Row],[contenido]],Estructura!$E$4:$G$18,3,0)</f>
        <v>C-141</v>
      </c>
      <c r="Z28" s="21" t="str">
        <f>+VLOOKUP(Economia[[#This Row],[Filtro Integrado]],Estructura!$M$4:$O$367,3,0)</f>
        <v>FI-142</v>
      </c>
      <c r="AA28" s="21" t="str">
        <f>+VLOOKUP(Economia[[#This Row],[Muestra]],Estructura!$Q$4:$S$194,3,0)</f>
        <v>M-148</v>
      </c>
    </row>
    <row r="29" spans="1:27" ht="51" x14ac:dyDescent="0.3">
      <c r="A29" s="50" t="s">
        <v>416</v>
      </c>
      <c r="B29" s="12">
        <f>+B28</f>
        <v>140</v>
      </c>
      <c r="C29" s="13" t="str">
        <f>+C28</f>
        <v>Economía</v>
      </c>
      <c r="D29" s="13" t="str">
        <f>+D28</f>
        <v>Economía</v>
      </c>
      <c r="E29" s="35">
        <v>3</v>
      </c>
      <c r="F29" s="33" t="s">
        <v>672</v>
      </c>
      <c r="G29" s="44" t="s">
        <v>647</v>
      </c>
      <c r="H29" s="46" t="s">
        <v>15</v>
      </c>
      <c r="I29" s="31" t="s">
        <v>368</v>
      </c>
      <c r="J29" s="33" t="str">
        <f t="shared" ref="J29:J36" si="17">+J28</f>
        <v>Ninguno</v>
      </c>
      <c r="K29" s="33" t="s">
        <v>673</v>
      </c>
      <c r="L29" s="33" t="s">
        <v>649</v>
      </c>
      <c r="M29" s="33" t="s">
        <v>674</v>
      </c>
      <c r="N29" s="33" t="str">
        <f t="shared" si="4"/>
        <v>Instituto Nacional de Estadísticas (INE)</v>
      </c>
      <c r="O29" s="37" t="str">
        <f>"Evolución de la "&amp;Economia[[#This Row],[Muestra]]&amp;" a Escala Nacional "&amp;I29&amp;", durante el "&amp;L29</f>
        <v>Evolución de la Producción de Oro a Escala Nacional Región de Atacama, durante el Periodo 2014-2021 (mensual)</v>
      </c>
      <c r="P29" s="37" t="str">
        <f>"Se muestra la variación mensual de la producción de Oro proveniente de la explotación de minas de cobre y de yacimientos mixtos a Escala Nacional,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v>
      </c>
      <c r="Q29" s="38" t="str">
        <f t="shared" si="8"/>
        <v>Gráfico Evolución</v>
      </c>
      <c r="R29" s="37"/>
      <c r="S29" s="16" t="str">
        <f>+"https://analytics.zoho.com/open-view/2395394000008087966?ZOHO_CRITERIA=%22Consolidado_Estadisticas_Regionales_New%22.%22C%C3%B3digo%20regi%C3%B3n%22%3D"&amp;Economia[[#This Row],[Filtro URL]]</f>
        <v>https://analytics.zoho.com/open-view/2395394000008087966?ZOHO_CRITERIA=%22Consolidado_Estadisticas_Regionales_New%22.%22C%C3%B3digo%20regi%C3%B3n%22%3D3</v>
      </c>
      <c r="T29" s="17">
        <v>100200300</v>
      </c>
      <c r="U29" s="29" t="str">
        <f>+U28</f>
        <v>#1774B9</v>
      </c>
      <c r="V29" s="30" t="str">
        <f>+Economia[[#This Row],[idcoleccion]]&amp;"-"&amp;Economia[[#This Row],[id]]</f>
        <v>140-0019</v>
      </c>
      <c r="W29" s="21">
        <f>+VLOOKUP(Economia[[#This Row],[Filtro URL]],Estructura!$X$4:$Y$366,2,0)</f>
        <v>14200003</v>
      </c>
      <c r="X29" s="21" t="str">
        <f>+VLOOKUP(Economia[[#This Row],[tema]],Estructura!$A$4:$C$1800,3,0)</f>
        <v>T-146</v>
      </c>
      <c r="Y29" s="30" t="str">
        <f>+VLOOKUP(Economia[[#This Row],[contenido]],Estructura!$E$4:$G$18,3,0)</f>
        <v>C-141</v>
      </c>
      <c r="Z29" s="30" t="str">
        <f>+VLOOKUP(Economia[[#This Row],[Filtro Integrado]],Estructura!$M$4:$O$367,3,0)</f>
        <v>FI-142</v>
      </c>
      <c r="AA29" s="30" t="str">
        <f>+VLOOKUP(Economia[[#This Row],[Muestra]],Estructura!$Q$4:$S$194,3,0)</f>
        <v>M-148</v>
      </c>
    </row>
    <row r="30" spans="1:27" ht="51" x14ac:dyDescent="0.3">
      <c r="A30" s="50" t="s">
        <v>417</v>
      </c>
      <c r="B30" s="12">
        <f t="shared" ref="B30:B31" si="18">+B29</f>
        <v>140</v>
      </c>
      <c r="C30" s="13" t="str">
        <f t="shared" ref="C30:C31" si="19">+C29</f>
        <v>Economía</v>
      </c>
      <c r="D30" s="13" t="str">
        <f t="shared" ref="D30:D31" si="20">+D29</f>
        <v>Economía</v>
      </c>
      <c r="E30" s="35">
        <v>4</v>
      </c>
      <c r="F30" s="33" t="s">
        <v>672</v>
      </c>
      <c r="G30" s="44" t="s">
        <v>647</v>
      </c>
      <c r="H30" s="46" t="s">
        <v>15</v>
      </c>
      <c r="I30" s="31" t="s">
        <v>369</v>
      </c>
      <c r="J30" s="33" t="str">
        <f t="shared" si="17"/>
        <v>Ninguno</v>
      </c>
      <c r="K30" s="33" t="s">
        <v>673</v>
      </c>
      <c r="L30" s="33" t="s">
        <v>649</v>
      </c>
      <c r="M30" s="33" t="s">
        <v>674</v>
      </c>
      <c r="N30" s="33" t="str">
        <f t="shared" si="4"/>
        <v>Instituto Nacional de Estadísticas (INE)</v>
      </c>
      <c r="O30" s="37" t="str">
        <f>"Evolución de la "&amp;Economia[[#This Row],[Muestra]]&amp;" a Escala Nacional "&amp;I30&amp;", durante el "&amp;L30</f>
        <v>Evolución de la Producción de Oro a Escala Nacional Región de Coquimbo, durante el Periodo 2014-2021 (mensual)</v>
      </c>
      <c r="P30" s="37" t="str">
        <f>"Se muestra la variación mensual de la producción de Oro proveniente de la explotación de minas de cobre y de yacimientos mixtos a Escala Nacional,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v>
      </c>
      <c r="Q30" s="38" t="str">
        <f t="shared" si="8"/>
        <v>Gráfico Evolución</v>
      </c>
      <c r="R30" s="37"/>
      <c r="S30" s="16" t="str">
        <f>+"https://analytics.zoho.com/open-view/2395394000008087966?ZOHO_CRITERIA=%22Consolidado_Estadisticas_Regionales_New%22.%22C%C3%B3digo%20regi%C3%B3n%22%3D"&amp;Economia[[#This Row],[Filtro URL]]</f>
        <v>https://analytics.zoho.com/open-view/2395394000008087966?ZOHO_CRITERIA=%22Consolidado_Estadisticas_Regionales_New%22.%22C%C3%B3digo%20regi%C3%B3n%22%3D4</v>
      </c>
      <c r="T30" s="17">
        <v>100200301</v>
      </c>
      <c r="U30" s="29" t="str">
        <f t="shared" ref="U30" si="21">+U29</f>
        <v>#1774B9</v>
      </c>
      <c r="V30" s="30" t="str">
        <f>+Economia[[#This Row],[idcoleccion]]&amp;"-"&amp;Economia[[#This Row],[id]]</f>
        <v>140-0020</v>
      </c>
      <c r="W30" s="21">
        <f>+VLOOKUP(Economia[[#This Row],[Filtro URL]],Estructura!$X$4:$Y$366,2,0)</f>
        <v>14200004</v>
      </c>
      <c r="X30" s="21" t="str">
        <f>+VLOOKUP(Economia[[#This Row],[tema]],Estructura!$A$4:$C$1800,3,0)</f>
        <v>T-146</v>
      </c>
      <c r="Y30" s="30" t="str">
        <f>+VLOOKUP(Economia[[#This Row],[contenido]],Estructura!$E$4:$G$18,3,0)</f>
        <v>C-141</v>
      </c>
      <c r="Z30" s="30" t="str">
        <f>+VLOOKUP(Economia[[#This Row],[Filtro Integrado]],Estructura!$M$4:$O$367,3,0)</f>
        <v>FI-142</v>
      </c>
      <c r="AA30" s="30" t="str">
        <f>+VLOOKUP(Economia[[#This Row],[Muestra]],Estructura!$Q$4:$S$194,3,0)</f>
        <v>M-148</v>
      </c>
    </row>
    <row r="31" spans="1:27" ht="51" x14ac:dyDescent="0.3">
      <c r="A31" s="48" t="s">
        <v>418</v>
      </c>
      <c r="B31" s="33">
        <f t="shared" si="18"/>
        <v>140</v>
      </c>
      <c r="C31" s="34" t="str">
        <f t="shared" si="19"/>
        <v>Economía</v>
      </c>
      <c r="D31" s="34" t="str">
        <f t="shared" si="20"/>
        <v>Economía</v>
      </c>
      <c r="E31" s="20">
        <v>0</v>
      </c>
      <c r="F31" s="33" t="s">
        <v>676</v>
      </c>
      <c r="G31" s="44" t="s">
        <v>647</v>
      </c>
      <c r="H31" s="36" t="s">
        <v>18</v>
      </c>
      <c r="I31" s="33" t="s">
        <v>14</v>
      </c>
      <c r="J31" s="33" t="s">
        <v>399</v>
      </c>
      <c r="K31" s="33" t="s">
        <v>677</v>
      </c>
      <c r="L31" s="33" t="s">
        <v>649</v>
      </c>
      <c r="M31" s="12" t="s">
        <v>666</v>
      </c>
      <c r="N31" s="33" t="str">
        <f t="shared" si="4"/>
        <v>Instituto Nacional de Estadísticas (INE)</v>
      </c>
      <c r="O31" s="37" t="str">
        <f>"Evolución de la "&amp;Economia[[#This Row],[Muestra]]&amp;" a Escala Nacional "&amp;I31&amp;", durante el "&amp;L31</f>
        <v>Evolución de la Producción de Molibdeno a Escala Nacional Chile, durante el Periodo 2014-2021 (mensual)</v>
      </c>
      <c r="P31" s="37" t="str">
        <f>"Se muestra la variación mensual de la producción de concentrado de Molibdeno proveniente de la explotación de minas de cobre a Escala Nacional, durante el "&amp;Economia[[#This Row],[temporalidad]]&amp;" de acuerdo a datos recopilados por el "&amp;Economia[[#This Row],[fuente]]&amp;"- "&amp;Economia[[#This Row],[unidad_medida]]</f>
        <v>Se muestra la variación mensual de la producción de concentrado de Molibdeno proveniente de la explotación de minas de cobre a Escala Nacional, durante el Periodo 2014-2021 (mensual) de acuerdo a datos recopilados por el Instituto Nacional de Estadísticas (INE)- toneladas métricas de fino (tmf)</v>
      </c>
      <c r="Q31" s="38" t="str">
        <f t="shared" si="8"/>
        <v>Gráfico Evolución</v>
      </c>
      <c r="R31" s="37"/>
      <c r="S31" s="66" t="s">
        <v>678</v>
      </c>
      <c r="T31" s="39">
        <v>100200302</v>
      </c>
      <c r="U31" s="29" t="str">
        <f t="shared" ref="U31:U45" si="22">+U30</f>
        <v>#1774B9</v>
      </c>
      <c r="V31" s="30" t="str">
        <f>+Economia[[#This Row],[idcoleccion]]&amp;"-"&amp;Economia[[#This Row],[id]]</f>
        <v>140-0021</v>
      </c>
      <c r="W31" s="21">
        <f>+VLOOKUP(Economia[[#This Row],[Filtro URL]],Estructura!$X$4:$Y$366,2,0)</f>
        <v>14100000</v>
      </c>
      <c r="X31" s="21" t="str">
        <f>+VLOOKUP(Economia[[#This Row],[tema]],Estructura!$A$4:$C$1800,3,0)</f>
        <v>T-147</v>
      </c>
      <c r="Y31" s="30" t="str">
        <f>+VLOOKUP(Economia[[#This Row],[contenido]],Estructura!$E$4:$G$18,3,0)</f>
        <v>C-141</v>
      </c>
      <c r="Z31" s="30" t="str">
        <f>+VLOOKUP(Economia[[#This Row],[Filtro Integrado]],Estructura!$M$4:$O$367,3,0)</f>
        <v>FI-142</v>
      </c>
      <c r="AA31" s="30" t="str">
        <f>+VLOOKUP(Economia[[#This Row],[Muestra]],Estructura!$Q$4:$S$194,3,0)</f>
        <v>M-149</v>
      </c>
    </row>
    <row r="32" spans="1:27" ht="51" x14ac:dyDescent="0.3">
      <c r="A32" s="48" t="s">
        <v>419</v>
      </c>
      <c r="B32" s="33">
        <f t="shared" ref="B32:B45" si="23">+B31</f>
        <v>140</v>
      </c>
      <c r="C32" s="34" t="str">
        <f t="shared" ref="C32:C45" si="24">+C31</f>
        <v>Economía</v>
      </c>
      <c r="D32" s="34" t="str">
        <f t="shared" ref="D32:D45" si="25">+D31</f>
        <v>Economía</v>
      </c>
      <c r="E32" s="20">
        <v>0</v>
      </c>
      <c r="F32" s="33" t="s">
        <v>679</v>
      </c>
      <c r="G32" s="44" t="s">
        <v>647</v>
      </c>
      <c r="H32" s="36" t="s">
        <v>18</v>
      </c>
      <c r="I32" s="33" t="s">
        <v>14</v>
      </c>
      <c r="J32" s="33" t="s">
        <v>15</v>
      </c>
      <c r="K32" s="33" t="s">
        <v>680</v>
      </c>
      <c r="L32" s="33" t="s">
        <v>649</v>
      </c>
      <c r="M32" s="12" t="s">
        <v>674</v>
      </c>
      <c r="N32" s="33" t="str">
        <f t="shared" si="4"/>
        <v>Instituto Nacional de Estadísticas (INE)</v>
      </c>
      <c r="O32" s="37" t="str">
        <f>"Evolución de la "&amp;Economia[[#This Row],[Muestra]]&amp;" a Escala Nacional "&amp;I32&amp;", durante el "&amp;L32</f>
        <v>Evolución de la Producción de Plata a Escala Nacional Chile, durante el Periodo 2014-2021 (mensual)</v>
      </c>
      <c r="P32" s="37" t="str">
        <f>"Se muestra la variación mensual de la producción de Plata proveniente de la explotación de minas de cobre y de yacimientos mixtos a Escala Nacional,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a Escala Nacional, durante el Periodo 2014-2021 (mensual) de acuerdo a datos recopilados por el Instituto Nacional de Estadísticas (INE)- kilógramos de fino contenido (kgf)</v>
      </c>
      <c r="Q32" s="38" t="str">
        <f t="shared" si="8"/>
        <v>Gráfico Evolución</v>
      </c>
      <c r="R32" s="37"/>
      <c r="S32" s="66" t="s">
        <v>681</v>
      </c>
      <c r="T32" s="17"/>
      <c r="U32" s="29" t="str">
        <f t="shared" si="22"/>
        <v>#1774B9</v>
      </c>
      <c r="V32" s="30" t="str">
        <f>+Economia[[#This Row],[idcoleccion]]&amp;"-"&amp;Economia[[#This Row],[id]]</f>
        <v>140-0022</v>
      </c>
      <c r="W32" s="21">
        <f>+VLOOKUP(Economia[[#This Row],[Filtro URL]],Estructura!$X$4:$Y$366,2,0)</f>
        <v>14100000</v>
      </c>
      <c r="X32" s="21" t="str">
        <f>+VLOOKUP(Economia[[#This Row],[tema]],Estructura!$A$4:$C$1800,3,0)</f>
        <v>T-148</v>
      </c>
      <c r="Y32" s="30" t="str">
        <f>+VLOOKUP(Economia[[#This Row],[contenido]],Estructura!$E$4:$G$18,3,0)</f>
        <v>C-141</v>
      </c>
      <c r="Z32" s="30" t="str">
        <f>+VLOOKUP(Economia[[#This Row],[Filtro Integrado]],Estructura!$M$4:$O$367,3,0)</f>
        <v>FI-141</v>
      </c>
      <c r="AA32" s="30" t="str">
        <f>+VLOOKUP(Economia[[#This Row],[Muestra]],Estructura!$Q$4:$S$194,3,0)</f>
        <v>M-150</v>
      </c>
    </row>
    <row r="33" spans="1:27" ht="51" x14ac:dyDescent="0.3">
      <c r="A33" s="49" t="s">
        <v>420</v>
      </c>
      <c r="B33" s="33">
        <f t="shared" si="23"/>
        <v>140</v>
      </c>
      <c r="C33" s="34" t="str">
        <f t="shared" si="24"/>
        <v>Economía</v>
      </c>
      <c r="D33" s="34" t="str">
        <f t="shared" si="25"/>
        <v>Economía</v>
      </c>
      <c r="E33" s="27">
        <v>2</v>
      </c>
      <c r="F33" s="33" t="s">
        <v>679</v>
      </c>
      <c r="G33" s="44" t="s">
        <v>647</v>
      </c>
      <c r="H33" s="46" t="s">
        <v>15</v>
      </c>
      <c r="I33" s="31" t="s">
        <v>367</v>
      </c>
      <c r="J33" s="33" t="s">
        <v>399</v>
      </c>
      <c r="K33" s="33" t="s">
        <v>680</v>
      </c>
      <c r="L33" s="33" t="s">
        <v>649</v>
      </c>
      <c r="M33" s="12" t="str">
        <f t="shared" ref="M33:M36" si="26">+M32</f>
        <v>kilógramos de fino contenido (kgf)</v>
      </c>
      <c r="N33" s="33" t="str">
        <f t="shared" si="4"/>
        <v>Instituto Nacional de Estadísticas (INE)</v>
      </c>
      <c r="O33" s="37" t="str">
        <f>"Evolución de la "&amp;Economia[[#This Row],[Muestra]]&amp;" para la "&amp;I33&amp;", durante el "&amp;L33</f>
        <v>Evolución de la Producción de Plata para la Región de Antofagasta, durante el Periodo 2014-2021 (mensual)</v>
      </c>
      <c r="P33"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v>
      </c>
      <c r="Q33" s="38" t="str">
        <f t="shared" si="8"/>
        <v>Gráfico Evolución</v>
      </c>
      <c r="R33" s="37"/>
      <c r="S33" s="16" t="str">
        <f>+"https://analytics.zoho.com/open-view/2395394000008088380?ZOHO_CRITERIA=%22Consolidado_Estadisticas_Regionales_New%22.%22C%C3%B3digo%20regi%C3%B3n%22%3D"&amp;Economia[[#This Row],[Filtro URL]]</f>
        <v>https://analytics.zoho.com/open-view/2395394000008088380?ZOHO_CRITERIA=%22Consolidado_Estadisticas_Regionales_New%22.%22C%C3%B3digo%20regi%C3%B3n%22%3D2</v>
      </c>
      <c r="T33" s="17"/>
      <c r="U33" s="29" t="str">
        <f t="shared" si="22"/>
        <v>#1774B9</v>
      </c>
      <c r="V33" s="30" t="str">
        <f>+Economia[[#This Row],[idcoleccion]]&amp;"-"&amp;Economia[[#This Row],[id]]</f>
        <v>140-0023</v>
      </c>
      <c r="W33" s="21">
        <f>+VLOOKUP(Economia[[#This Row],[Filtro URL]],Estructura!$X$4:$Y$366,2,0)</f>
        <v>14200002</v>
      </c>
      <c r="X33" s="21" t="str">
        <f>+VLOOKUP(Economia[[#This Row],[tema]],Estructura!$A$4:$C$1800,3,0)</f>
        <v>T-148</v>
      </c>
      <c r="Y33" s="30" t="str">
        <f>+VLOOKUP(Economia[[#This Row],[contenido]],Estructura!$E$4:$G$18,3,0)</f>
        <v>C-141</v>
      </c>
      <c r="Z33" s="30" t="str">
        <f>+VLOOKUP(Economia[[#This Row],[Filtro Integrado]],Estructura!$M$4:$O$367,3,0)</f>
        <v>FI-142</v>
      </c>
      <c r="AA33" s="30" t="str">
        <f>+VLOOKUP(Economia[[#This Row],[Muestra]],Estructura!$Q$4:$S$194,3,0)</f>
        <v>M-150</v>
      </c>
    </row>
    <row r="34" spans="1:27" ht="51" x14ac:dyDescent="0.3">
      <c r="A34" s="50" t="s">
        <v>421</v>
      </c>
      <c r="B34" s="33">
        <f t="shared" si="23"/>
        <v>140</v>
      </c>
      <c r="C34" s="34" t="str">
        <f t="shared" si="24"/>
        <v>Economía</v>
      </c>
      <c r="D34" s="34" t="str">
        <f t="shared" si="25"/>
        <v>Economía</v>
      </c>
      <c r="E34" s="27">
        <v>3</v>
      </c>
      <c r="F34" s="33" t="s">
        <v>679</v>
      </c>
      <c r="G34" s="44" t="s">
        <v>647</v>
      </c>
      <c r="H34" s="46" t="s">
        <v>15</v>
      </c>
      <c r="I34" s="31" t="s">
        <v>368</v>
      </c>
      <c r="J34" s="33" t="str">
        <f t="shared" si="17"/>
        <v>Ninguno</v>
      </c>
      <c r="K34" s="33" t="s">
        <v>680</v>
      </c>
      <c r="L34" s="33" t="s">
        <v>649</v>
      </c>
      <c r="M34" s="12" t="str">
        <f t="shared" si="26"/>
        <v>kilógramos de fino contenido (kgf)</v>
      </c>
      <c r="N34" s="33" t="str">
        <f t="shared" si="4"/>
        <v>Instituto Nacional de Estadísticas (INE)</v>
      </c>
      <c r="O34" s="37" t="str">
        <f>"Evolución de la "&amp;Economia[[#This Row],[Muestra]]&amp;" para la "&amp;I34&amp;", durante el "&amp;L34</f>
        <v>Evolución de la Producción de Plata para la Región de Atacama, durante el Periodo 2014-2021 (mensual)</v>
      </c>
      <c r="P34"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v>
      </c>
      <c r="Q34" s="38" t="str">
        <f t="shared" si="8"/>
        <v>Gráfico Evolución</v>
      </c>
      <c r="R34" s="37"/>
      <c r="S34" s="16" t="str">
        <f>+"https://analytics.zoho.com/open-view/2395394000008088380?ZOHO_CRITERIA=%22Consolidado_Estadisticas_Regionales_New%22.%22C%C3%B3digo%20regi%C3%B3n%22%3D"&amp;Economia[[#This Row],[Filtro URL]]</f>
        <v>https://analytics.zoho.com/open-view/2395394000008088380?ZOHO_CRITERIA=%22Consolidado_Estadisticas_Regionales_New%22.%22C%C3%B3digo%20regi%C3%B3n%22%3D3</v>
      </c>
      <c r="T34" s="17"/>
      <c r="U34" s="29" t="str">
        <f t="shared" si="22"/>
        <v>#1774B9</v>
      </c>
      <c r="V34" s="30" t="str">
        <f>+Economia[[#This Row],[idcoleccion]]&amp;"-"&amp;Economia[[#This Row],[id]]</f>
        <v>140-0024</v>
      </c>
      <c r="W34" s="21">
        <f>+VLOOKUP(Economia[[#This Row],[Filtro URL]],Estructura!$X$4:$Y$366,2,0)</f>
        <v>14200003</v>
      </c>
      <c r="X34" s="21" t="str">
        <f>+VLOOKUP(Economia[[#This Row],[tema]],Estructura!$A$4:$C$1800,3,0)</f>
        <v>T-148</v>
      </c>
      <c r="Y34" s="30" t="str">
        <f>+VLOOKUP(Economia[[#This Row],[contenido]],Estructura!$E$4:$G$18,3,0)</f>
        <v>C-141</v>
      </c>
      <c r="Z34" s="30" t="str">
        <f>+VLOOKUP(Economia[[#This Row],[Filtro Integrado]],Estructura!$M$4:$O$367,3,0)</f>
        <v>FI-142</v>
      </c>
      <c r="AA34" s="30" t="str">
        <f>+VLOOKUP(Economia[[#This Row],[Muestra]],Estructura!$Q$4:$S$194,3,0)</f>
        <v>M-150</v>
      </c>
    </row>
    <row r="35" spans="1:27" ht="51" x14ac:dyDescent="0.3">
      <c r="A35" s="50" t="s">
        <v>422</v>
      </c>
      <c r="B35" s="33">
        <f t="shared" si="23"/>
        <v>140</v>
      </c>
      <c r="C35" s="34" t="str">
        <f t="shared" si="24"/>
        <v>Economía</v>
      </c>
      <c r="D35" s="34" t="str">
        <f t="shared" si="25"/>
        <v>Economía</v>
      </c>
      <c r="E35" s="27">
        <v>4</v>
      </c>
      <c r="F35" s="33" t="s">
        <v>679</v>
      </c>
      <c r="G35" s="44" t="s">
        <v>647</v>
      </c>
      <c r="H35" s="46" t="s">
        <v>15</v>
      </c>
      <c r="I35" s="31" t="s">
        <v>369</v>
      </c>
      <c r="J35" s="33" t="str">
        <f t="shared" si="17"/>
        <v>Ninguno</v>
      </c>
      <c r="K35" s="33" t="s">
        <v>680</v>
      </c>
      <c r="L35" s="33" t="s">
        <v>649</v>
      </c>
      <c r="M35" s="12" t="str">
        <f t="shared" si="26"/>
        <v>kilógramos de fino contenido (kgf)</v>
      </c>
      <c r="N35" s="33" t="str">
        <f t="shared" si="4"/>
        <v>Instituto Nacional de Estadísticas (INE)</v>
      </c>
      <c r="O35" s="37" t="str">
        <f>"Evolución de la "&amp;Economia[[#This Row],[Muestra]]&amp;" para la "&amp;I35&amp;", durante el "&amp;L35</f>
        <v>Evolución de la Producción de Plata para la Región de Coquimbo, durante el Periodo 2014-2021 (mensual)</v>
      </c>
      <c r="P35"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v>
      </c>
      <c r="Q35" s="15" t="str">
        <f t="shared" ref="Q35:Q36" si="27">+Q34</f>
        <v>Gráfico Evolución</v>
      </c>
      <c r="R35" s="28"/>
      <c r="S35" s="16" t="str">
        <f>+"https://analytics.zoho.com/open-view/2395394000008088380?ZOHO_CRITERIA=%22Consolidado_Estadisticas_Regionales_New%22.%22C%C3%B3digo%20regi%C3%B3n%22%3D"&amp;Economia[[#This Row],[Filtro URL]]</f>
        <v>https://analytics.zoho.com/open-view/2395394000008088380?ZOHO_CRITERIA=%22Consolidado_Estadisticas_Regionales_New%22.%22C%C3%B3digo%20regi%C3%B3n%22%3D4</v>
      </c>
      <c r="T35" s="17"/>
      <c r="U35" s="29" t="str">
        <f t="shared" si="22"/>
        <v>#1774B9</v>
      </c>
      <c r="V35" s="30" t="str">
        <f>+Economia[[#This Row],[idcoleccion]]&amp;"-"&amp;Economia[[#This Row],[id]]</f>
        <v>140-0025</v>
      </c>
      <c r="W35" s="21">
        <f>+VLOOKUP(Economia[[#This Row],[Filtro URL]],Estructura!$X$4:$Y$366,2,0)</f>
        <v>14200004</v>
      </c>
      <c r="X35" s="21" t="str">
        <f>+VLOOKUP(Economia[[#This Row],[tema]],Estructura!$A$4:$C$1800,3,0)</f>
        <v>T-148</v>
      </c>
      <c r="Y35" s="30" t="str">
        <f>+VLOOKUP(Economia[[#This Row],[contenido]],Estructura!$E$4:$G$18,3,0)</f>
        <v>C-141</v>
      </c>
      <c r="Z35" s="30" t="str">
        <f>+VLOOKUP(Economia[[#This Row],[Filtro Integrado]],Estructura!$M$4:$O$367,3,0)</f>
        <v>FI-142</v>
      </c>
      <c r="AA35" s="30" t="str">
        <f>+VLOOKUP(Economia[[#This Row],[Muestra]],Estructura!$Q$4:$S$194,3,0)</f>
        <v>M-150</v>
      </c>
    </row>
    <row r="36" spans="1:27" ht="51" x14ac:dyDescent="0.3">
      <c r="A36" s="50" t="s">
        <v>423</v>
      </c>
      <c r="B36" s="33">
        <f t="shared" si="23"/>
        <v>140</v>
      </c>
      <c r="C36" s="34" t="str">
        <f t="shared" si="24"/>
        <v>Economía</v>
      </c>
      <c r="D36" s="34" t="str">
        <f t="shared" si="25"/>
        <v>Economía</v>
      </c>
      <c r="E36" s="35">
        <v>5</v>
      </c>
      <c r="F36" s="33" t="s">
        <v>679</v>
      </c>
      <c r="G36" s="44" t="s">
        <v>647</v>
      </c>
      <c r="H36" s="46" t="s">
        <v>15</v>
      </c>
      <c r="I36" s="31" t="s">
        <v>370</v>
      </c>
      <c r="J36" s="33" t="str">
        <f t="shared" si="17"/>
        <v>Ninguno</v>
      </c>
      <c r="K36" s="33" t="s">
        <v>680</v>
      </c>
      <c r="L36" s="33" t="s">
        <v>649</v>
      </c>
      <c r="M36" s="12" t="str">
        <f t="shared" si="26"/>
        <v>kilógramos de fino contenido (kgf)</v>
      </c>
      <c r="N36" s="33" t="str">
        <f t="shared" si="4"/>
        <v>Instituto Nacional de Estadísticas (INE)</v>
      </c>
      <c r="O36" s="37" t="str">
        <f>"Evolución de la "&amp;Economia[[#This Row],[Muestra]]&amp;" para la "&amp;I36&amp;", durante el "&amp;L36</f>
        <v>Evolución de la Producción de Plata para la Región de Valparaíso, durante el Periodo 2014-2021 (mensual)</v>
      </c>
      <c r="P36"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v>
      </c>
      <c r="Q36" s="15" t="str">
        <f t="shared" si="27"/>
        <v>Gráfico Evolución</v>
      </c>
      <c r="R36" s="28"/>
      <c r="S36" s="16" t="str">
        <f>+"https://analytics.zoho.com/open-view/2395394000008088380?ZOHO_CRITERIA=%22Consolidado_Estadisticas_Regionales_New%22.%22C%C3%B3digo%20regi%C3%B3n%22%3D"&amp;Economia[[#This Row],[Filtro URL]]</f>
        <v>https://analytics.zoho.com/open-view/2395394000008088380?ZOHO_CRITERIA=%22Consolidado_Estadisticas_Regionales_New%22.%22C%C3%B3digo%20regi%C3%B3n%22%3D5</v>
      </c>
      <c r="T36" s="17"/>
      <c r="U36" s="29" t="str">
        <f t="shared" si="22"/>
        <v>#1774B9</v>
      </c>
      <c r="V36" s="30" t="str">
        <f>+Economia[[#This Row],[idcoleccion]]&amp;"-"&amp;Economia[[#This Row],[id]]</f>
        <v>140-0026</v>
      </c>
      <c r="W36" s="21">
        <f>+VLOOKUP(Economia[[#This Row],[Filtro URL]],Estructura!$X$4:$Y$366,2,0)</f>
        <v>14200005</v>
      </c>
      <c r="X36" s="21" t="str">
        <f>+VLOOKUP(Economia[[#This Row],[tema]],Estructura!$A$4:$C$1800,3,0)</f>
        <v>T-148</v>
      </c>
      <c r="Y36" s="30" t="str">
        <f>+VLOOKUP(Economia[[#This Row],[contenido]],Estructura!$E$4:$G$18,3,0)</f>
        <v>C-141</v>
      </c>
      <c r="Z36" s="30" t="str">
        <f>+VLOOKUP(Economia[[#This Row],[Filtro Integrado]],Estructura!$M$4:$O$367,3,0)</f>
        <v>FI-142</v>
      </c>
      <c r="AA36" s="30" t="str">
        <f>+VLOOKUP(Economia[[#This Row],[Muestra]],Estructura!$Q$4:$S$194,3,0)</f>
        <v>M-150</v>
      </c>
    </row>
    <row r="37" spans="1:27" ht="51" x14ac:dyDescent="0.3">
      <c r="A37" s="48" t="s">
        <v>424</v>
      </c>
      <c r="B37" s="33">
        <f t="shared" si="23"/>
        <v>140</v>
      </c>
      <c r="C37" s="34" t="str">
        <f t="shared" si="24"/>
        <v>Economía</v>
      </c>
      <c r="D37" s="34" t="str">
        <f t="shared" si="25"/>
        <v>Economía</v>
      </c>
      <c r="E37" s="20">
        <v>0</v>
      </c>
      <c r="F37" s="33" t="s">
        <v>682</v>
      </c>
      <c r="G37" s="47" t="s">
        <v>683</v>
      </c>
      <c r="H37" s="36" t="s">
        <v>18</v>
      </c>
      <c r="I37" s="33" t="s">
        <v>14</v>
      </c>
      <c r="J37" s="33" t="s">
        <v>15</v>
      </c>
      <c r="K37" s="33" t="s">
        <v>684</v>
      </c>
      <c r="L37" s="33" t="s">
        <v>649</v>
      </c>
      <c r="M37" s="33" t="s">
        <v>685</v>
      </c>
      <c r="N37" s="33" t="str">
        <f t="shared" si="4"/>
        <v>Instituto Nacional de Estadísticas (INE)</v>
      </c>
      <c r="O37" s="37" t="s">
        <v>686</v>
      </c>
      <c r="P37" s="37"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v>
      </c>
      <c r="Q37" s="38" t="str">
        <f>+Q36</f>
        <v>Gráfico Evolución</v>
      </c>
      <c r="R37" s="37"/>
      <c r="S37" s="66" t="s">
        <v>687</v>
      </c>
      <c r="T37" s="17"/>
      <c r="U37" s="29" t="str">
        <f t="shared" si="22"/>
        <v>#1774B9</v>
      </c>
      <c r="V37" s="30" t="str">
        <f>+Economia[[#This Row],[idcoleccion]]&amp;"-"&amp;Economia[[#This Row],[id]]</f>
        <v>140-0027</v>
      </c>
      <c r="W37" s="21">
        <f>+VLOOKUP(Economia[[#This Row],[Filtro URL]],Estructura!$X$4:$Y$366,2,0)</f>
        <v>14100000</v>
      </c>
      <c r="X37" s="21" t="str">
        <f>+VLOOKUP(Economia[[#This Row],[tema]],Estructura!$A$4:$C$1800,3,0)</f>
        <v>T-149</v>
      </c>
      <c r="Y37" s="30" t="str">
        <f>+VLOOKUP(Economia[[#This Row],[contenido]],Estructura!$E$4:$G$18,3,0)</f>
        <v>C-142</v>
      </c>
      <c r="Z37" s="30" t="str">
        <f>+VLOOKUP(Economia[[#This Row],[Filtro Integrado]],Estructura!$M$4:$O$367,3,0)</f>
        <v>FI-141</v>
      </c>
      <c r="AA37" s="30" t="str">
        <f>+VLOOKUP(Economia[[#This Row],[Muestra]],Estructura!$Q$4:$S$194,3,0)</f>
        <v>M-151</v>
      </c>
    </row>
    <row r="38" spans="1:27" ht="51" x14ac:dyDescent="0.3">
      <c r="A38" s="49" t="s">
        <v>425</v>
      </c>
      <c r="B38" s="33">
        <f t="shared" si="23"/>
        <v>140</v>
      </c>
      <c r="C38" s="34" t="str">
        <f t="shared" si="24"/>
        <v>Economía</v>
      </c>
      <c r="D38" s="34" t="str">
        <f t="shared" si="25"/>
        <v>Economía</v>
      </c>
      <c r="E38" s="27">
        <v>1</v>
      </c>
      <c r="F38" s="33" t="s">
        <v>682</v>
      </c>
      <c r="G38" s="47" t="s">
        <v>683</v>
      </c>
      <c r="H38" s="46" t="s">
        <v>15</v>
      </c>
      <c r="I38" s="31" t="s">
        <v>366</v>
      </c>
      <c r="J38" s="12" t="s">
        <v>688</v>
      </c>
      <c r="K38" s="33" t="s">
        <v>684</v>
      </c>
      <c r="L38" s="33" t="s">
        <v>649</v>
      </c>
      <c r="M38" s="33" t="s">
        <v>685</v>
      </c>
      <c r="N38" s="33" t="str">
        <f t="shared" si="4"/>
        <v>Instituto Nacional de Estadísticas (INE)</v>
      </c>
      <c r="O38" s="37" t="str">
        <f>+"Evolución Mensual del Número de Viviendas Autorizadas para Construcción en la "&amp;Economia[[#This Row],[territorio]]</f>
        <v>Evolución Mensual del Número de Viviendas Autorizadas para Construcción en la Región de Tarapacá</v>
      </c>
      <c r="P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Número de Viviendas (unidades)</v>
      </c>
      <c r="Q38" s="15" t="str">
        <f t="shared" ref="Q38:Q101" si="28">+Q37</f>
        <v>Gráfico Evolución</v>
      </c>
      <c r="R38" s="28"/>
      <c r="S38"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v>
      </c>
      <c r="T38" s="17"/>
      <c r="U38" s="29" t="str">
        <f t="shared" si="22"/>
        <v>#1774B9</v>
      </c>
      <c r="V38" s="30" t="str">
        <f>+Economia[[#This Row],[idcoleccion]]&amp;"-"&amp;Economia[[#This Row],[id]]</f>
        <v>140-0028</v>
      </c>
      <c r="W38" s="21">
        <f>+VLOOKUP(Economia[[#This Row],[Filtro URL]],Estructura!$X$4:$Y$366,2,0)</f>
        <v>14200001</v>
      </c>
      <c r="X38" s="21" t="str">
        <f>+VLOOKUP(Economia[[#This Row],[tema]],Estructura!$A$4:$C$1800,3,0)</f>
        <v>T-149</v>
      </c>
      <c r="Y38" s="30" t="str">
        <f>+VLOOKUP(Economia[[#This Row],[contenido]],Estructura!$E$4:$G$18,3,0)</f>
        <v>C-142</v>
      </c>
      <c r="Z38" s="30" t="str">
        <f>+VLOOKUP(Economia[[#This Row],[Filtro Integrado]],Estructura!$M$4:$O$367,3,0)</f>
        <v>FI-143</v>
      </c>
      <c r="AA38" s="30" t="str">
        <f>+VLOOKUP(Economia[[#This Row],[Muestra]],Estructura!$Q$4:$S$194,3,0)</f>
        <v>M-151</v>
      </c>
    </row>
    <row r="39" spans="1:27" ht="51" x14ac:dyDescent="0.3">
      <c r="A39" s="50" t="s">
        <v>426</v>
      </c>
      <c r="B39" s="33">
        <f t="shared" si="23"/>
        <v>140</v>
      </c>
      <c r="C39" s="34" t="str">
        <f t="shared" si="24"/>
        <v>Economía</v>
      </c>
      <c r="D39" s="34" t="str">
        <f t="shared" si="25"/>
        <v>Economía</v>
      </c>
      <c r="E39" s="27">
        <v>2</v>
      </c>
      <c r="F39" s="33" t="s">
        <v>682</v>
      </c>
      <c r="G39" s="47" t="s">
        <v>683</v>
      </c>
      <c r="H39" s="46" t="s">
        <v>15</v>
      </c>
      <c r="I39" s="31" t="s">
        <v>367</v>
      </c>
      <c r="J39" s="12" t="str">
        <f>+J38</f>
        <v>Fecha</v>
      </c>
      <c r="K39" s="33" t="s">
        <v>684</v>
      </c>
      <c r="L39" s="33" t="s">
        <v>649</v>
      </c>
      <c r="M39" s="33" t="s">
        <v>685</v>
      </c>
      <c r="N39" s="33" t="str">
        <f t="shared" si="4"/>
        <v>Instituto Nacional de Estadísticas (INE)</v>
      </c>
      <c r="O39" s="37" t="str">
        <f>+"Evolución Mensual del Número de Viviendas Autorizadas para Construcción en la "&amp;Economia[[#This Row],[territorio]]</f>
        <v>Evolución Mensual del Número de Viviendas Autorizadas para Construcción en la Región de Antofagasta</v>
      </c>
      <c r="P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Número de Viviendas (unidades)</v>
      </c>
      <c r="Q39" s="15" t="str">
        <f t="shared" si="28"/>
        <v>Gráfico Evolución</v>
      </c>
      <c r="R39" s="28"/>
      <c r="S39"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https://analytics.zoho.com/open-view/2395394000008211894?ZOHO_CRITERIA=%22Consolidado_Estadisticas_Regionales_New%22.%22C%C3%B3digo%20regi%C3%B3n%22%3D2</v>
      </c>
      <c r="T39" s="17"/>
      <c r="U39" s="29" t="str">
        <f t="shared" si="22"/>
        <v>#1774B9</v>
      </c>
      <c r="V39" s="30" t="str">
        <f>+Economia[[#This Row],[idcoleccion]]&amp;"-"&amp;Economia[[#This Row],[id]]</f>
        <v>140-0029</v>
      </c>
      <c r="W39" s="21">
        <f>+VLOOKUP(Economia[[#This Row],[Filtro URL]],Estructura!$X$4:$Y$366,2,0)</f>
        <v>14200002</v>
      </c>
      <c r="X39" s="21" t="str">
        <f>+VLOOKUP(Economia[[#This Row],[tema]],Estructura!$A$4:$C$1800,3,0)</f>
        <v>T-149</v>
      </c>
      <c r="Y39" s="30" t="str">
        <f>+VLOOKUP(Economia[[#This Row],[contenido]],Estructura!$E$4:$G$18,3,0)</f>
        <v>C-142</v>
      </c>
      <c r="Z39" s="30" t="str">
        <f>+VLOOKUP(Economia[[#This Row],[Filtro Integrado]],Estructura!$M$4:$O$367,3,0)</f>
        <v>FI-143</v>
      </c>
      <c r="AA39" s="30" t="str">
        <f>+VLOOKUP(Economia[[#This Row],[Muestra]],Estructura!$Q$4:$S$194,3,0)</f>
        <v>M-151</v>
      </c>
    </row>
    <row r="40" spans="1:27" ht="51" x14ac:dyDescent="0.3">
      <c r="A40" s="50" t="s">
        <v>427</v>
      </c>
      <c r="B40" s="33">
        <f t="shared" si="23"/>
        <v>140</v>
      </c>
      <c r="C40" s="34" t="str">
        <f t="shared" si="24"/>
        <v>Economía</v>
      </c>
      <c r="D40" s="34" t="str">
        <f t="shared" si="25"/>
        <v>Economía</v>
      </c>
      <c r="E40" s="27">
        <v>3</v>
      </c>
      <c r="F40" s="33" t="s">
        <v>682</v>
      </c>
      <c r="G40" s="47" t="s">
        <v>683</v>
      </c>
      <c r="H40" s="46" t="s">
        <v>15</v>
      </c>
      <c r="I40" s="31" t="s">
        <v>368</v>
      </c>
      <c r="J40" s="12" t="str">
        <f t="shared" ref="J40:J53" si="29">+J39</f>
        <v>Fecha</v>
      </c>
      <c r="K40" s="33" t="s">
        <v>684</v>
      </c>
      <c r="L40" s="33" t="s">
        <v>649</v>
      </c>
      <c r="M40" s="33" t="s">
        <v>685</v>
      </c>
      <c r="N40" s="33" t="str">
        <f t="shared" si="4"/>
        <v>Instituto Nacional de Estadísticas (INE)</v>
      </c>
      <c r="O40" s="37" t="str">
        <f>+"Evolución Mensual del Número de Viviendas Autorizadas para Construcción en la "&amp;Economia[[#This Row],[territorio]]</f>
        <v>Evolución Mensual del Número de Viviendas Autorizadas para Construcción en la Región de Atacama</v>
      </c>
      <c r="P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Número de Viviendas (unidades)</v>
      </c>
      <c r="Q40" s="15" t="str">
        <f t="shared" si="28"/>
        <v>Gráfico Evolución</v>
      </c>
      <c r="R40" s="28"/>
      <c r="S40"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https://analytics.zoho.com/open-view/2395394000008211894?ZOHO_CRITERIA=%22Consolidado_Estadisticas_Regionales_New%22.%22C%C3%B3digo%20regi%C3%B3n%22%3D3</v>
      </c>
      <c r="T40" s="17"/>
      <c r="U40" s="29" t="str">
        <f t="shared" si="22"/>
        <v>#1774B9</v>
      </c>
      <c r="V40" s="30" t="str">
        <f>+Economia[[#This Row],[idcoleccion]]&amp;"-"&amp;Economia[[#This Row],[id]]</f>
        <v>140-0030</v>
      </c>
      <c r="W40" s="21">
        <f>+VLOOKUP(Economia[[#This Row],[Filtro URL]],Estructura!$X$4:$Y$366,2,0)</f>
        <v>14200003</v>
      </c>
      <c r="X40" s="21" t="str">
        <f>+VLOOKUP(Economia[[#This Row],[tema]],Estructura!$A$4:$C$1800,3,0)</f>
        <v>T-149</v>
      </c>
      <c r="Y40" s="30" t="str">
        <f>+VLOOKUP(Economia[[#This Row],[contenido]],Estructura!$E$4:$G$18,3,0)</f>
        <v>C-142</v>
      </c>
      <c r="Z40" s="30" t="str">
        <f>+VLOOKUP(Economia[[#This Row],[Filtro Integrado]],Estructura!$M$4:$O$367,3,0)</f>
        <v>FI-143</v>
      </c>
      <c r="AA40" s="30" t="str">
        <f>+VLOOKUP(Economia[[#This Row],[Muestra]],Estructura!$Q$4:$S$194,3,0)</f>
        <v>M-151</v>
      </c>
    </row>
    <row r="41" spans="1:27" ht="51" x14ac:dyDescent="0.3">
      <c r="A41" s="50" t="s">
        <v>428</v>
      </c>
      <c r="B41" s="33">
        <f t="shared" si="23"/>
        <v>140</v>
      </c>
      <c r="C41" s="34" t="str">
        <f t="shared" si="24"/>
        <v>Economía</v>
      </c>
      <c r="D41" s="34" t="str">
        <f t="shared" si="25"/>
        <v>Economía</v>
      </c>
      <c r="E41" s="27">
        <v>4</v>
      </c>
      <c r="F41" s="33" t="s">
        <v>682</v>
      </c>
      <c r="G41" s="47" t="s">
        <v>683</v>
      </c>
      <c r="H41" s="46" t="s">
        <v>15</v>
      </c>
      <c r="I41" s="31" t="s">
        <v>369</v>
      </c>
      <c r="J41" s="12" t="str">
        <f t="shared" si="29"/>
        <v>Fecha</v>
      </c>
      <c r="K41" s="33" t="s">
        <v>684</v>
      </c>
      <c r="L41" s="33" t="s">
        <v>649</v>
      </c>
      <c r="M41" s="33" t="s">
        <v>685</v>
      </c>
      <c r="N41" s="33" t="str">
        <f t="shared" si="4"/>
        <v>Instituto Nacional de Estadísticas (INE)</v>
      </c>
      <c r="O41" s="37" t="str">
        <f>+"Evolución Mensual del Número de Viviendas Autorizadas para Construcción en la "&amp;Economia[[#This Row],[territorio]]</f>
        <v>Evolución Mensual del Número de Viviendas Autorizadas para Construcción en la Región de Coquimbo</v>
      </c>
      <c r="P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Número de Viviendas (unidades)</v>
      </c>
      <c r="Q41" s="15" t="str">
        <f t="shared" si="28"/>
        <v>Gráfico Evolución</v>
      </c>
      <c r="R41" s="28"/>
      <c r="S41"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https://analytics.zoho.com/open-view/2395394000008211894?ZOHO_CRITERIA=%22Consolidado_Estadisticas_Regionales_New%22.%22C%C3%B3digo%20regi%C3%B3n%22%3D4</v>
      </c>
      <c r="T41" s="17"/>
      <c r="U41" s="29" t="str">
        <f t="shared" si="22"/>
        <v>#1774B9</v>
      </c>
      <c r="V41" s="30" t="str">
        <f>+Economia[[#This Row],[idcoleccion]]&amp;"-"&amp;Economia[[#This Row],[id]]</f>
        <v>140-0031</v>
      </c>
      <c r="W41" s="21">
        <f>+VLOOKUP(Economia[[#This Row],[Filtro URL]],Estructura!$X$4:$Y$366,2,0)</f>
        <v>14200004</v>
      </c>
      <c r="X41" s="21" t="str">
        <f>+VLOOKUP(Economia[[#This Row],[tema]],Estructura!$A$4:$C$1800,3,0)</f>
        <v>T-149</v>
      </c>
      <c r="Y41" s="30" t="str">
        <f>+VLOOKUP(Economia[[#This Row],[contenido]],Estructura!$E$4:$G$18,3,0)</f>
        <v>C-142</v>
      </c>
      <c r="Z41" s="30" t="str">
        <f>+VLOOKUP(Economia[[#This Row],[Filtro Integrado]],Estructura!$M$4:$O$367,3,0)</f>
        <v>FI-143</v>
      </c>
      <c r="AA41" s="30" t="str">
        <f>+VLOOKUP(Economia[[#This Row],[Muestra]],Estructura!$Q$4:$S$194,3,0)</f>
        <v>M-151</v>
      </c>
    </row>
    <row r="42" spans="1:27" ht="51" x14ac:dyDescent="0.3">
      <c r="A42" s="50" t="s">
        <v>429</v>
      </c>
      <c r="B42" s="33">
        <f t="shared" si="23"/>
        <v>140</v>
      </c>
      <c r="C42" s="34" t="str">
        <f t="shared" si="24"/>
        <v>Economía</v>
      </c>
      <c r="D42" s="34" t="str">
        <f t="shared" si="25"/>
        <v>Economía</v>
      </c>
      <c r="E42" s="27">
        <v>5</v>
      </c>
      <c r="F42" s="33" t="s">
        <v>682</v>
      </c>
      <c r="G42" s="47" t="s">
        <v>683</v>
      </c>
      <c r="H42" s="46" t="s">
        <v>15</v>
      </c>
      <c r="I42" s="31" t="s">
        <v>370</v>
      </c>
      <c r="J42" s="12" t="str">
        <f t="shared" si="29"/>
        <v>Fecha</v>
      </c>
      <c r="K42" s="33" t="s">
        <v>684</v>
      </c>
      <c r="L42" s="33" t="s">
        <v>649</v>
      </c>
      <c r="M42" s="33" t="s">
        <v>685</v>
      </c>
      <c r="N42" s="33" t="str">
        <f t="shared" si="4"/>
        <v>Instituto Nacional de Estadísticas (INE)</v>
      </c>
      <c r="O42" s="37" t="str">
        <f>+"Evolución Mensual del Número de Viviendas Autorizadas para Construcción en la "&amp;Economia[[#This Row],[territorio]]</f>
        <v>Evolución Mensual del Número de Viviendas Autorizadas para Construcción en la Región de Valparaíso</v>
      </c>
      <c r="P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Número de Viviendas (unidades)</v>
      </c>
      <c r="Q42" s="15" t="str">
        <f t="shared" si="28"/>
        <v>Gráfico Evolución</v>
      </c>
      <c r="R42" s="28"/>
      <c r="S42"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https://analytics.zoho.com/open-view/2395394000008211894?ZOHO_CRITERIA=%22Consolidado_Estadisticas_Regionales_New%22.%22C%C3%B3digo%20regi%C3%B3n%22%3D5</v>
      </c>
      <c r="T42" s="17"/>
      <c r="U42" s="29" t="str">
        <f t="shared" si="22"/>
        <v>#1774B9</v>
      </c>
      <c r="V42" s="30" t="str">
        <f>+Economia[[#This Row],[idcoleccion]]&amp;"-"&amp;Economia[[#This Row],[id]]</f>
        <v>140-0032</v>
      </c>
      <c r="W42" s="21">
        <f>+VLOOKUP(Economia[[#This Row],[Filtro URL]],Estructura!$X$4:$Y$366,2,0)</f>
        <v>14200005</v>
      </c>
      <c r="X42" s="21" t="str">
        <f>+VLOOKUP(Economia[[#This Row],[tema]],Estructura!$A$4:$C$1800,3,0)</f>
        <v>T-149</v>
      </c>
      <c r="Y42" s="30" t="str">
        <f>+VLOOKUP(Economia[[#This Row],[contenido]],Estructura!$E$4:$G$18,3,0)</f>
        <v>C-142</v>
      </c>
      <c r="Z42" s="30" t="str">
        <f>+VLOOKUP(Economia[[#This Row],[Filtro Integrado]],Estructura!$M$4:$O$367,3,0)</f>
        <v>FI-143</v>
      </c>
      <c r="AA42" s="30" t="str">
        <f>+VLOOKUP(Economia[[#This Row],[Muestra]],Estructura!$Q$4:$S$194,3,0)</f>
        <v>M-151</v>
      </c>
    </row>
    <row r="43" spans="1:27" ht="51" x14ac:dyDescent="0.3">
      <c r="A43" s="50" t="s">
        <v>430</v>
      </c>
      <c r="B43" s="33">
        <f t="shared" si="23"/>
        <v>140</v>
      </c>
      <c r="C43" s="34" t="str">
        <f t="shared" si="24"/>
        <v>Economía</v>
      </c>
      <c r="D43" s="34" t="str">
        <f t="shared" si="25"/>
        <v>Economía</v>
      </c>
      <c r="E43" s="27">
        <v>6</v>
      </c>
      <c r="F43" s="33" t="s">
        <v>682</v>
      </c>
      <c r="G43" s="47" t="s">
        <v>683</v>
      </c>
      <c r="H43" s="46" t="s">
        <v>15</v>
      </c>
      <c r="I43" s="31" t="s">
        <v>371</v>
      </c>
      <c r="J43" s="12" t="str">
        <f t="shared" si="29"/>
        <v>Fecha</v>
      </c>
      <c r="K43" s="33" t="s">
        <v>684</v>
      </c>
      <c r="L43" s="33" t="s">
        <v>649</v>
      </c>
      <c r="M43" s="33" t="s">
        <v>685</v>
      </c>
      <c r="N43" s="33" t="str">
        <f t="shared" si="4"/>
        <v>Instituto Nacional de Estadísticas (INE)</v>
      </c>
      <c r="O43" s="37" t="str">
        <f>+"Evolución Mensual del Número de Viviendas Autorizadas para Construcción en la "&amp;Economia[[#This Row],[territorio]]</f>
        <v>Evolución Mensual del Número de Viviendas Autorizadas para Construcción en la Región de O'Higgins</v>
      </c>
      <c r="P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Número de Viviendas (unidades)</v>
      </c>
      <c r="Q43" s="15" t="str">
        <f t="shared" si="28"/>
        <v>Gráfico Evolución</v>
      </c>
      <c r="R43" s="28"/>
      <c r="S43"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https://analytics.zoho.com/open-view/2395394000008211894?ZOHO_CRITERIA=%22Consolidado_Estadisticas_Regionales_New%22.%22C%C3%B3digo%20regi%C3%B3n%22%3D6</v>
      </c>
      <c r="T43" s="17"/>
      <c r="U43" s="29" t="str">
        <f t="shared" si="22"/>
        <v>#1774B9</v>
      </c>
      <c r="V43" s="30" t="str">
        <f>+Economia[[#This Row],[idcoleccion]]&amp;"-"&amp;Economia[[#This Row],[id]]</f>
        <v>140-0033</v>
      </c>
      <c r="W43" s="21">
        <f>+VLOOKUP(Economia[[#This Row],[Filtro URL]],Estructura!$X$4:$Y$366,2,0)</f>
        <v>14200006</v>
      </c>
      <c r="X43" s="21" t="str">
        <f>+VLOOKUP(Economia[[#This Row],[tema]],Estructura!$A$4:$C$1800,3,0)</f>
        <v>T-149</v>
      </c>
      <c r="Y43" s="30" t="str">
        <f>+VLOOKUP(Economia[[#This Row],[contenido]],Estructura!$E$4:$G$18,3,0)</f>
        <v>C-142</v>
      </c>
      <c r="Z43" s="30" t="str">
        <f>+VLOOKUP(Economia[[#This Row],[Filtro Integrado]],Estructura!$M$4:$O$367,3,0)</f>
        <v>FI-143</v>
      </c>
      <c r="AA43" s="30" t="str">
        <f>+VLOOKUP(Economia[[#This Row],[Muestra]],Estructura!$Q$4:$S$194,3,0)</f>
        <v>M-151</v>
      </c>
    </row>
    <row r="44" spans="1:27" ht="51" x14ac:dyDescent="0.3">
      <c r="A44" s="50" t="s">
        <v>431</v>
      </c>
      <c r="B44" s="33">
        <f t="shared" si="23"/>
        <v>140</v>
      </c>
      <c r="C44" s="34" t="str">
        <f t="shared" si="24"/>
        <v>Economía</v>
      </c>
      <c r="D44" s="34" t="str">
        <f t="shared" si="25"/>
        <v>Economía</v>
      </c>
      <c r="E44" s="27">
        <v>7</v>
      </c>
      <c r="F44" s="33" t="s">
        <v>682</v>
      </c>
      <c r="G44" s="47" t="s">
        <v>683</v>
      </c>
      <c r="H44" s="46" t="s">
        <v>15</v>
      </c>
      <c r="I44" s="31" t="s">
        <v>372</v>
      </c>
      <c r="J44" s="12" t="str">
        <f t="shared" si="29"/>
        <v>Fecha</v>
      </c>
      <c r="K44" s="33" t="s">
        <v>684</v>
      </c>
      <c r="L44" s="33" t="s">
        <v>649</v>
      </c>
      <c r="M44" s="33" t="s">
        <v>685</v>
      </c>
      <c r="N44" s="33" t="str">
        <f t="shared" si="4"/>
        <v>Instituto Nacional de Estadísticas (INE)</v>
      </c>
      <c r="O44" s="37" t="str">
        <f>+"Evolución Mensual del Número de Viviendas Autorizadas para Construcción en la "&amp;Economia[[#This Row],[territorio]]</f>
        <v>Evolución Mensual del Número de Viviendas Autorizadas para Construcción en la Región de Maule</v>
      </c>
      <c r="P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Número de Viviendas (unidades)</v>
      </c>
      <c r="Q44" s="15" t="str">
        <f t="shared" si="28"/>
        <v>Gráfico Evolución</v>
      </c>
      <c r="R44" s="28"/>
      <c r="S44"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https://analytics.zoho.com/open-view/2395394000008211894?ZOHO_CRITERIA=%22Consolidado_Estadisticas_Regionales_New%22.%22C%C3%B3digo%20regi%C3%B3n%22%3D7</v>
      </c>
      <c r="T44" s="17"/>
      <c r="U44" s="29" t="str">
        <f t="shared" si="22"/>
        <v>#1774B9</v>
      </c>
      <c r="V44" s="30" t="str">
        <f>+Economia[[#This Row],[idcoleccion]]&amp;"-"&amp;Economia[[#This Row],[id]]</f>
        <v>140-0034</v>
      </c>
      <c r="W44" s="21">
        <f>+VLOOKUP(Economia[[#This Row],[Filtro URL]],Estructura!$X$4:$Y$366,2,0)</f>
        <v>14200007</v>
      </c>
      <c r="X44" s="21" t="str">
        <f>+VLOOKUP(Economia[[#This Row],[tema]],Estructura!$A$4:$C$1800,3,0)</f>
        <v>T-149</v>
      </c>
      <c r="Y44" s="30" t="str">
        <f>+VLOOKUP(Economia[[#This Row],[contenido]],Estructura!$E$4:$G$18,3,0)</f>
        <v>C-142</v>
      </c>
      <c r="Z44" s="30" t="str">
        <f>+VLOOKUP(Economia[[#This Row],[Filtro Integrado]],Estructura!$M$4:$O$367,3,0)</f>
        <v>FI-143</v>
      </c>
      <c r="AA44" s="30" t="str">
        <f>+VLOOKUP(Economia[[#This Row],[Muestra]],Estructura!$Q$4:$S$194,3,0)</f>
        <v>M-151</v>
      </c>
    </row>
    <row r="45" spans="1:27" ht="51" x14ac:dyDescent="0.3">
      <c r="A45" s="50" t="s">
        <v>432</v>
      </c>
      <c r="B45" s="33">
        <f t="shared" si="23"/>
        <v>140</v>
      </c>
      <c r="C45" s="34" t="str">
        <f t="shared" si="24"/>
        <v>Economía</v>
      </c>
      <c r="D45" s="34" t="str">
        <f t="shared" si="25"/>
        <v>Economía</v>
      </c>
      <c r="E45" s="27">
        <v>8</v>
      </c>
      <c r="F45" s="33" t="s">
        <v>682</v>
      </c>
      <c r="G45" s="47" t="s">
        <v>683</v>
      </c>
      <c r="H45" s="46" t="s">
        <v>15</v>
      </c>
      <c r="I45" s="31" t="s">
        <v>373</v>
      </c>
      <c r="J45" s="12" t="str">
        <f t="shared" si="29"/>
        <v>Fecha</v>
      </c>
      <c r="K45" s="33" t="s">
        <v>684</v>
      </c>
      <c r="L45" s="33" t="s">
        <v>649</v>
      </c>
      <c r="M45" s="33" t="s">
        <v>685</v>
      </c>
      <c r="N45" s="33" t="str">
        <f t="shared" si="4"/>
        <v>Instituto Nacional de Estadísticas (INE)</v>
      </c>
      <c r="O45" s="37" t="str">
        <f>+"Evolución Mensual del Número de Viviendas Autorizadas para Construcción en la "&amp;Economia[[#This Row],[territorio]]</f>
        <v>Evolución Mensual del Número de Viviendas Autorizadas para Construcción en la Región del Biobío</v>
      </c>
      <c r="P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Número de Viviendas (unidades)</v>
      </c>
      <c r="Q45" s="15" t="str">
        <f t="shared" si="28"/>
        <v>Gráfico Evolución</v>
      </c>
      <c r="R45" s="28"/>
      <c r="S45"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https://analytics.zoho.com/open-view/2395394000008211894?ZOHO_CRITERIA=%22Consolidado_Estadisticas_Regionales_New%22.%22C%C3%B3digo%20regi%C3%B3n%22%3D8</v>
      </c>
      <c r="T45" s="39"/>
      <c r="U45" s="29" t="str">
        <f t="shared" si="22"/>
        <v>#1774B9</v>
      </c>
      <c r="V45" s="30" t="str">
        <f>+Economia[[#This Row],[idcoleccion]]&amp;"-"&amp;Economia[[#This Row],[id]]</f>
        <v>140-0035</v>
      </c>
      <c r="W45" s="21">
        <f>+VLOOKUP(Economia[[#This Row],[Filtro URL]],Estructura!$X$4:$Y$366,2,0)</f>
        <v>14200008</v>
      </c>
      <c r="X45" s="21" t="str">
        <f>+VLOOKUP(Economia[[#This Row],[tema]],Estructura!$A$4:$C$1800,3,0)</f>
        <v>T-149</v>
      </c>
      <c r="Y45" s="30" t="str">
        <f>+VLOOKUP(Economia[[#This Row],[contenido]],Estructura!$E$4:$G$18,3,0)</f>
        <v>C-142</v>
      </c>
      <c r="Z45" s="30" t="str">
        <f>+VLOOKUP(Economia[[#This Row],[Filtro Integrado]],Estructura!$M$4:$O$367,3,0)</f>
        <v>FI-143</v>
      </c>
      <c r="AA45" s="30" t="str">
        <f>+VLOOKUP(Economia[[#This Row],[Muestra]],Estructura!$Q$4:$S$194,3,0)</f>
        <v>M-151</v>
      </c>
    </row>
    <row r="46" spans="1:27" ht="51" x14ac:dyDescent="0.3">
      <c r="A46" s="50" t="s">
        <v>433</v>
      </c>
      <c r="B46" s="12">
        <f>+B45</f>
        <v>140</v>
      </c>
      <c r="C46" s="13" t="str">
        <f>+C45</f>
        <v>Economía</v>
      </c>
      <c r="D46" s="13" t="str">
        <f>+D45</f>
        <v>Economía</v>
      </c>
      <c r="E46" s="27">
        <v>9</v>
      </c>
      <c r="F46" s="33" t="s">
        <v>682</v>
      </c>
      <c r="G46" s="47" t="s">
        <v>683</v>
      </c>
      <c r="H46" s="46" t="s">
        <v>15</v>
      </c>
      <c r="I46" s="31" t="s">
        <v>374</v>
      </c>
      <c r="J46" s="12" t="str">
        <f t="shared" si="29"/>
        <v>Fecha</v>
      </c>
      <c r="K46" s="33" t="s">
        <v>684</v>
      </c>
      <c r="L46" s="33" t="s">
        <v>649</v>
      </c>
      <c r="M46" s="33" t="s">
        <v>685</v>
      </c>
      <c r="N46" s="33" t="str">
        <f t="shared" si="4"/>
        <v>Instituto Nacional de Estadísticas (INE)</v>
      </c>
      <c r="O46" s="37" t="str">
        <f>+"Evolución Mensual del Número de Viviendas Autorizadas para Construcción en la "&amp;Economia[[#This Row],[territorio]]</f>
        <v>Evolución Mensual del Número de Viviendas Autorizadas para Construcción en la Región de La Araucanía</v>
      </c>
      <c r="P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Número de Viviendas (unidades)</v>
      </c>
      <c r="Q46" s="15" t="str">
        <f t="shared" si="28"/>
        <v>Gráfico Evolución</v>
      </c>
      <c r="R46" s="28"/>
      <c r="S46"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https://analytics.zoho.com/open-view/2395394000008211894?ZOHO_CRITERIA=%22Consolidado_Estadisticas_Regionales_New%22.%22C%C3%B3digo%20regi%C3%B3n%22%3D9</v>
      </c>
      <c r="T46" s="17">
        <v>100200300</v>
      </c>
      <c r="U46" s="29" t="str">
        <f>+U45</f>
        <v>#1774B9</v>
      </c>
      <c r="V46" s="30" t="str">
        <f>+Economia[[#This Row],[idcoleccion]]&amp;"-"&amp;Economia[[#This Row],[id]]</f>
        <v>140-0036</v>
      </c>
      <c r="W46" s="21">
        <f>+VLOOKUP(Economia[[#This Row],[Filtro URL]],Estructura!$X$4:$Y$366,2,0)</f>
        <v>14200009</v>
      </c>
      <c r="X46" s="21" t="str">
        <f>+VLOOKUP(Economia[[#This Row],[tema]],Estructura!$A$4:$C$1800,3,0)</f>
        <v>T-149</v>
      </c>
      <c r="Y46" s="30" t="str">
        <f>+VLOOKUP(Economia[[#This Row],[contenido]],Estructura!$E$4:$G$18,3,0)</f>
        <v>C-142</v>
      </c>
      <c r="Z46" s="30" t="str">
        <f>+VLOOKUP(Economia[[#This Row],[Filtro Integrado]],Estructura!$M$4:$O$367,3,0)</f>
        <v>FI-143</v>
      </c>
      <c r="AA46" s="30" t="str">
        <f>+VLOOKUP(Economia[[#This Row],[Muestra]],Estructura!$Q$4:$S$194,3,0)</f>
        <v>M-151</v>
      </c>
    </row>
    <row r="47" spans="1:27" ht="51" x14ac:dyDescent="0.3">
      <c r="A47" s="50" t="s">
        <v>434</v>
      </c>
      <c r="B47" s="12">
        <f t="shared" ref="B47:B110" si="30">+B46</f>
        <v>140</v>
      </c>
      <c r="C47" s="13" t="str">
        <f t="shared" ref="C47:C110" si="31">+C46</f>
        <v>Economía</v>
      </c>
      <c r="D47" s="13" t="str">
        <f t="shared" ref="D47:D110" si="32">+D46</f>
        <v>Economía</v>
      </c>
      <c r="E47" s="27">
        <v>10</v>
      </c>
      <c r="F47" s="33" t="s">
        <v>682</v>
      </c>
      <c r="G47" s="47" t="s">
        <v>683</v>
      </c>
      <c r="H47" s="46" t="s">
        <v>15</v>
      </c>
      <c r="I47" s="31" t="s">
        <v>375</v>
      </c>
      <c r="J47" s="12" t="str">
        <f t="shared" si="29"/>
        <v>Fecha</v>
      </c>
      <c r="K47" s="33" t="s">
        <v>684</v>
      </c>
      <c r="L47" s="33" t="s">
        <v>649</v>
      </c>
      <c r="M47" s="33" t="s">
        <v>685</v>
      </c>
      <c r="N47" s="33" t="str">
        <f t="shared" si="4"/>
        <v>Instituto Nacional de Estadísticas (INE)</v>
      </c>
      <c r="O47" s="37" t="str">
        <f>+"Evolución Mensual del Número de Viviendas Autorizadas para Construcción en la "&amp;Economia[[#This Row],[territorio]]</f>
        <v>Evolución Mensual del Número de Viviendas Autorizadas para Construcción en la Región de Los Lagos</v>
      </c>
      <c r="P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Número de Viviendas (unidades)</v>
      </c>
      <c r="Q47" s="15" t="str">
        <f t="shared" si="28"/>
        <v>Gráfico Evolución</v>
      </c>
      <c r="R47" s="28"/>
      <c r="S47"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https://analytics.zoho.com/open-view/2395394000008211894?ZOHO_CRITERIA=%22Consolidado_Estadisticas_Regionales_New%22.%22C%C3%B3digo%20regi%C3%B3n%22%3D10</v>
      </c>
      <c r="T47" s="17">
        <v>100200301</v>
      </c>
      <c r="U47" s="29" t="str">
        <f t="shared" ref="U47:U110" si="33">+U46</f>
        <v>#1774B9</v>
      </c>
      <c r="V47" s="30" t="str">
        <f>+Economia[[#This Row],[idcoleccion]]&amp;"-"&amp;Economia[[#This Row],[id]]</f>
        <v>140-0037</v>
      </c>
      <c r="W47" s="21">
        <f>+VLOOKUP(Economia[[#This Row],[Filtro URL]],Estructura!$X$4:$Y$366,2,0)</f>
        <v>14200010</v>
      </c>
      <c r="X47" s="21" t="str">
        <f>+VLOOKUP(Economia[[#This Row],[tema]],Estructura!$A$4:$C$1800,3,0)</f>
        <v>T-149</v>
      </c>
      <c r="Y47" s="30" t="str">
        <f>+VLOOKUP(Economia[[#This Row],[contenido]],Estructura!$E$4:$G$18,3,0)</f>
        <v>C-142</v>
      </c>
      <c r="Z47" s="30" t="str">
        <f>+VLOOKUP(Economia[[#This Row],[Filtro Integrado]],Estructura!$M$4:$O$367,3,0)</f>
        <v>FI-143</v>
      </c>
      <c r="AA47" s="30" t="str">
        <f>+VLOOKUP(Economia[[#This Row],[Muestra]],Estructura!$Q$4:$S$194,3,0)</f>
        <v>M-151</v>
      </c>
    </row>
    <row r="48" spans="1:27" ht="51" x14ac:dyDescent="0.3">
      <c r="A48" s="50" t="s">
        <v>435</v>
      </c>
      <c r="B48" s="12">
        <f t="shared" si="30"/>
        <v>140</v>
      </c>
      <c r="C48" s="13" t="str">
        <f t="shared" si="31"/>
        <v>Economía</v>
      </c>
      <c r="D48" s="13" t="str">
        <f t="shared" si="32"/>
        <v>Economía</v>
      </c>
      <c r="E48" s="27">
        <v>11</v>
      </c>
      <c r="F48" s="33" t="s">
        <v>682</v>
      </c>
      <c r="G48" s="47" t="s">
        <v>683</v>
      </c>
      <c r="H48" s="46" t="s">
        <v>15</v>
      </c>
      <c r="I48" s="31" t="s">
        <v>376</v>
      </c>
      <c r="J48" s="12" t="str">
        <f t="shared" si="29"/>
        <v>Fecha</v>
      </c>
      <c r="K48" s="33" t="s">
        <v>684</v>
      </c>
      <c r="L48" s="33" t="s">
        <v>649</v>
      </c>
      <c r="M48" s="33" t="s">
        <v>685</v>
      </c>
      <c r="N48" s="33" t="str">
        <f t="shared" si="4"/>
        <v>Instituto Nacional de Estadísticas (INE)</v>
      </c>
      <c r="O48" s="37" t="str">
        <f>+"Evolución Mensual del Número de Viviendas Autorizadas para Construcción en la "&amp;Economia[[#This Row],[territorio]]</f>
        <v>Evolución Mensual del Número de Viviendas Autorizadas para Construcción en la Región de Aysén</v>
      </c>
      <c r="P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Número de Viviendas (unidades)</v>
      </c>
      <c r="Q48" s="15" t="str">
        <f t="shared" si="28"/>
        <v>Gráfico Evolución</v>
      </c>
      <c r="R48" s="28"/>
      <c r="S48"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https://analytics.zoho.com/open-view/2395394000008211894?ZOHO_CRITERIA=%22Consolidado_Estadisticas_Regionales_New%22.%22C%C3%B3digo%20regi%C3%B3n%22%3D11</v>
      </c>
      <c r="T48" s="17">
        <v>100200302</v>
      </c>
      <c r="U48" s="29" t="str">
        <f t="shared" si="33"/>
        <v>#1774B9</v>
      </c>
      <c r="V48" s="30" t="str">
        <f>+Economia[[#This Row],[idcoleccion]]&amp;"-"&amp;Economia[[#This Row],[id]]</f>
        <v>140-0038</v>
      </c>
      <c r="W48" s="21">
        <f>+VLOOKUP(Economia[[#This Row],[Filtro URL]],Estructura!$X$4:$Y$366,2,0)</f>
        <v>14200011</v>
      </c>
      <c r="X48" s="21" t="str">
        <f>+VLOOKUP(Economia[[#This Row],[tema]],Estructura!$A$4:$C$1800,3,0)</f>
        <v>T-149</v>
      </c>
      <c r="Y48" s="30" t="str">
        <f>+VLOOKUP(Economia[[#This Row],[contenido]],Estructura!$E$4:$G$18,3,0)</f>
        <v>C-142</v>
      </c>
      <c r="Z48" s="30" t="str">
        <f>+VLOOKUP(Economia[[#This Row],[Filtro Integrado]],Estructura!$M$4:$O$367,3,0)</f>
        <v>FI-143</v>
      </c>
      <c r="AA48" s="30" t="str">
        <f>+VLOOKUP(Economia[[#This Row],[Muestra]],Estructura!$Q$4:$S$194,3,0)</f>
        <v>M-151</v>
      </c>
    </row>
    <row r="49" spans="1:27" ht="51" x14ac:dyDescent="0.3">
      <c r="A49" s="50" t="s">
        <v>436</v>
      </c>
      <c r="B49" s="12">
        <f t="shared" si="30"/>
        <v>140</v>
      </c>
      <c r="C49" s="13" t="str">
        <f t="shared" si="31"/>
        <v>Economía</v>
      </c>
      <c r="D49" s="13" t="str">
        <f t="shared" si="32"/>
        <v>Economía</v>
      </c>
      <c r="E49" s="27">
        <v>12</v>
      </c>
      <c r="F49" s="33" t="s">
        <v>682</v>
      </c>
      <c r="G49" s="47" t="s">
        <v>683</v>
      </c>
      <c r="H49" s="46" t="s">
        <v>15</v>
      </c>
      <c r="I49" s="31" t="s">
        <v>377</v>
      </c>
      <c r="J49" s="12" t="str">
        <f t="shared" si="29"/>
        <v>Fecha</v>
      </c>
      <c r="K49" s="33" t="s">
        <v>684</v>
      </c>
      <c r="L49" s="33" t="s">
        <v>649</v>
      </c>
      <c r="M49" s="33" t="s">
        <v>685</v>
      </c>
      <c r="N49" s="33" t="str">
        <f t="shared" si="4"/>
        <v>Instituto Nacional de Estadísticas (INE)</v>
      </c>
      <c r="O49" s="37" t="str">
        <f>+"Evolución Mensual del Número de Viviendas Autorizadas para Construcción en la "&amp;Economia[[#This Row],[territorio]]</f>
        <v>Evolución Mensual del Número de Viviendas Autorizadas para Construcción en la Región de Magallanes</v>
      </c>
      <c r="P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Número de Viviendas (unidades)</v>
      </c>
      <c r="Q49" s="15" t="str">
        <f t="shared" si="28"/>
        <v>Gráfico Evolución</v>
      </c>
      <c r="R49" s="28"/>
      <c r="S49"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https://analytics.zoho.com/open-view/2395394000008211894?ZOHO_CRITERIA=%22Consolidado_Estadisticas_Regionales_New%22.%22C%C3%B3digo%20regi%C3%B3n%22%3D12</v>
      </c>
      <c r="T49" s="17"/>
      <c r="U49" s="29" t="str">
        <f t="shared" si="33"/>
        <v>#1774B9</v>
      </c>
      <c r="V49" s="30" t="str">
        <f>+Economia[[#This Row],[idcoleccion]]&amp;"-"&amp;Economia[[#This Row],[id]]</f>
        <v>140-0039</v>
      </c>
      <c r="W49" s="21">
        <f>+VLOOKUP(Economia[[#This Row],[Filtro URL]],Estructura!$X$4:$Y$366,2,0)</f>
        <v>14200012</v>
      </c>
      <c r="X49" s="21" t="str">
        <f>+VLOOKUP(Economia[[#This Row],[tema]],Estructura!$A$4:$C$1800,3,0)</f>
        <v>T-149</v>
      </c>
      <c r="Y49" s="30" t="str">
        <f>+VLOOKUP(Economia[[#This Row],[contenido]],Estructura!$E$4:$G$18,3,0)</f>
        <v>C-142</v>
      </c>
      <c r="Z49" s="30" t="str">
        <f>+VLOOKUP(Economia[[#This Row],[Filtro Integrado]],Estructura!$M$4:$O$367,3,0)</f>
        <v>FI-143</v>
      </c>
      <c r="AA49" s="30" t="str">
        <f>+VLOOKUP(Economia[[#This Row],[Muestra]],Estructura!$Q$4:$S$194,3,0)</f>
        <v>M-151</v>
      </c>
    </row>
    <row r="50" spans="1:27" ht="51" x14ac:dyDescent="0.3">
      <c r="A50" s="50" t="s">
        <v>437</v>
      </c>
      <c r="B50" s="12">
        <f t="shared" si="30"/>
        <v>140</v>
      </c>
      <c r="C50" s="13" t="str">
        <f t="shared" si="31"/>
        <v>Economía</v>
      </c>
      <c r="D50" s="13" t="str">
        <f t="shared" si="32"/>
        <v>Economía</v>
      </c>
      <c r="E50" s="27">
        <v>13</v>
      </c>
      <c r="F50" s="33" t="s">
        <v>682</v>
      </c>
      <c r="G50" s="47" t="s">
        <v>683</v>
      </c>
      <c r="H50" s="46" t="s">
        <v>15</v>
      </c>
      <c r="I50" s="31" t="s">
        <v>378</v>
      </c>
      <c r="J50" s="12" t="str">
        <f t="shared" si="29"/>
        <v>Fecha</v>
      </c>
      <c r="K50" s="33" t="s">
        <v>684</v>
      </c>
      <c r="L50" s="33" t="s">
        <v>649</v>
      </c>
      <c r="M50" s="33" t="s">
        <v>685</v>
      </c>
      <c r="N50" s="33" t="str">
        <f t="shared" si="4"/>
        <v>Instituto Nacional de Estadísticas (INE)</v>
      </c>
      <c r="O50" s="37" t="str">
        <f>+"Evolución Mensual del Número de Viviendas Autorizadas para Construcción en la "&amp;Economia[[#This Row],[territorio]]</f>
        <v>Evolución Mensual del Número de Viviendas Autorizadas para Construcción en la Región Metropolitana</v>
      </c>
      <c r="P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Número de Viviendas (unidades)</v>
      </c>
      <c r="Q50" s="15" t="str">
        <f t="shared" si="28"/>
        <v>Gráfico Evolución</v>
      </c>
      <c r="R50" s="28"/>
      <c r="S50"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https://analytics.zoho.com/open-view/2395394000008211894?ZOHO_CRITERIA=%22Consolidado_Estadisticas_Regionales_New%22.%22C%C3%B3digo%20regi%C3%B3n%22%3D13</v>
      </c>
      <c r="T50" s="17"/>
      <c r="U50" s="29" t="str">
        <f t="shared" si="33"/>
        <v>#1774B9</v>
      </c>
      <c r="V50" s="30" t="str">
        <f>+Economia[[#This Row],[idcoleccion]]&amp;"-"&amp;Economia[[#This Row],[id]]</f>
        <v>140-0040</v>
      </c>
      <c r="W50" s="21">
        <f>+VLOOKUP(Economia[[#This Row],[Filtro URL]],Estructura!$X$4:$Y$366,2,0)</f>
        <v>14200013</v>
      </c>
      <c r="X50" s="21" t="str">
        <f>+VLOOKUP(Economia[[#This Row],[tema]],Estructura!$A$4:$C$1800,3,0)</f>
        <v>T-149</v>
      </c>
      <c r="Y50" s="30" t="str">
        <f>+VLOOKUP(Economia[[#This Row],[contenido]],Estructura!$E$4:$G$18,3,0)</f>
        <v>C-142</v>
      </c>
      <c r="Z50" s="30" t="str">
        <f>+VLOOKUP(Economia[[#This Row],[Filtro Integrado]],Estructura!$M$4:$O$367,3,0)</f>
        <v>FI-143</v>
      </c>
      <c r="AA50" s="30" t="str">
        <f>+VLOOKUP(Economia[[#This Row],[Muestra]],Estructura!$Q$4:$S$194,3,0)</f>
        <v>M-151</v>
      </c>
    </row>
    <row r="51" spans="1:27" ht="51" x14ac:dyDescent="0.3">
      <c r="A51" s="50" t="s">
        <v>438</v>
      </c>
      <c r="B51" s="12">
        <f t="shared" si="30"/>
        <v>140</v>
      </c>
      <c r="C51" s="13" t="str">
        <f t="shared" si="31"/>
        <v>Economía</v>
      </c>
      <c r="D51" s="13" t="str">
        <f t="shared" si="32"/>
        <v>Economía</v>
      </c>
      <c r="E51" s="27">
        <v>14</v>
      </c>
      <c r="F51" s="33" t="s">
        <v>682</v>
      </c>
      <c r="G51" s="47" t="s">
        <v>683</v>
      </c>
      <c r="H51" s="46" t="s">
        <v>15</v>
      </c>
      <c r="I51" s="31" t="s">
        <v>379</v>
      </c>
      <c r="J51" s="12" t="str">
        <f t="shared" si="29"/>
        <v>Fecha</v>
      </c>
      <c r="K51" s="33" t="s">
        <v>684</v>
      </c>
      <c r="L51" s="33" t="s">
        <v>649</v>
      </c>
      <c r="M51" s="33" t="s">
        <v>685</v>
      </c>
      <c r="N51" s="33" t="str">
        <f t="shared" si="4"/>
        <v>Instituto Nacional de Estadísticas (INE)</v>
      </c>
      <c r="O51" s="37" t="str">
        <f>+"Evolución Mensual del Número de Viviendas Autorizadas para Construcción en la "&amp;Economia[[#This Row],[territorio]]</f>
        <v>Evolución Mensual del Número de Viviendas Autorizadas para Construcción en la Región de Los Ríos</v>
      </c>
      <c r="P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Número de Viviendas (unidades)</v>
      </c>
      <c r="Q51" s="15" t="str">
        <f t="shared" si="28"/>
        <v>Gráfico Evolución</v>
      </c>
      <c r="R51" s="28"/>
      <c r="S51"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https://analytics.zoho.com/open-view/2395394000008211894?ZOHO_CRITERIA=%22Consolidado_Estadisticas_Regionales_New%22.%22C%C3%B3digo%20regi%C3%B3n%22%3D14</v>
      </c>
      <c r="T51" s="17"/>
      <c r="U51" s="29" t="str">
        <f t="shared" si="33"/>
        <v>#1774B9</v>
      </c>
      <c r="V51" s="30" t="str">
        <f>+Economia[[#This Row],[idcoleccion]]&amp;"-"&amp;Economia[[#This Row],[id]]</f>
        <v>140-0041</v>
      </c>
      <c r="W51" s="21">
        <f>+VLOOKUP(Economia[[#This Row],[Filtro URL]],Estructura!$X$4:$Y$366,2,0)</f>
        <v>14200014</v>
      </c>
      <c r="X51" s="21" t="str">
        <f>+VLOOKUP(Economia[[#This Row],[tema]],Estructura!$A$4:$C$1800,3,0)</f>
        <v>T-149</v>
      </c>
      <c r="Y51" s="30" t="str">
        <f>+VLOOKUP(Economia[[#This Row],[contenido]],Estructura!$E$4:$G$18,3,0)</f>
        <v>C-142</v>
      </c>
      <c r="Z51" s="30" t="str">
        <f>+VLOOKUP(Economia[[#This Row],[Filtro Integrado]],Estructura!$M$4:$O$367,3,0)</f>
        <v>FI-143</v>
      </c>
      <c r="AA51" s="30" t="str">
        <f>+VLOOKUP(Economia[[#This Row],[Muestra]],Estructura!$Q$4:$S$194,3,0)</f>
        <v>M-151</v>
      </c>
    </row>
    <row r="52" spans="1:27" ht="51" x14ac:dyDescent="0.3">
      <c r="A52" s="50" t="s">
        <v>439</v>
      </c>
      <c r="B52" s="12">
        <f t="shared" si="30"/>
        <v>140</v>
      </c>
      <c r="C52" s="13" t="str">
        <f t="shared" si="31"/>
        <v>Economía</v>
      </c>
      <c r="D52" s="13" t="str">
        <f t="shared" si="32"/>
        <v>Economía</v>
      </c>
      <c r="E52" s="27">
        <v>15</v>
      </c>
      <c r="F52" s="33" t="s">
        <v>682</v>
      </c>
      <c r="G52" s="47" t="s">
        <v>683</v>
      </c>
      <c r="H52" s="46" t="s">
        <v>15</v>
      </c>
      <c r="I52" s="31" t="s">
        <v>380</v>
      </c>
      <c r="J52" s="12" t="str">
        <f t="shared" si="29"/>
        <v>Fecha</v>
      </c>
      <c r="K52" s="33" t="s">
        <v>684</v>
      </c>
      <c r="L52" s="33" t="s">
        <v>649</v>
      </c>
      <c r="M52" s="33" t="s">
        <v>685</v>
      </c>
      <c r="N52" s="33" t="str">
        <f t="shared" si="4"/>
        <v>Instituto Nacional de Estadísticas (INE)</v>
      </c>
      <c r="O52" s="37" t="str">
        <f>+"Evolución Mensual del Número de Viviendas Autorizadas para Construcción en la "&amp;Economia[[#This Row],[territorio]]</f>
        <v>Evolución Mensual del Número de Viviendas Autorizadas para Construcción en la Región de Arica y Parinacota</v>
      </c>
      <c r="P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Número de Viviendas (unidades)</v>
      </c>
      <c r="Q52" s="15" t="str">
        <f t="shared" si="28"/>
        <v>Gráfico Evolución</v>
      </c>
      <c r="R52" s="28"/>
      <c r="S52"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https://analytics.zoho.com/open-view/2395394000008211894?ZOHO_CRITERIA=%22Consolidado_Estadisticas_Regionales_New%22.%22C%C3%B3digo%20regi%C3%B3n%22%3D15</v>
      </c>
      <c r="T52" s="17"/>
      <c r="U52" s="29" t="str">
        <f t="shared" si="33"/>
        <v>#1774B9</v>
      </c>
      <c r="V52" s="30" t="str">
        <f>+Economia[[#This Row],[idcoleccion]]&amp;"-"&amp;Economia[[#This Row],[id]]</f>
        <v>140-0042</v>
      </c>
      <c r="W52" s="21">
        <f>+VLOOKUP(Economia[[#This Row],[Filtro URL]],Estructura!$X$4:$Y$366,2,0)</f>
        <v>14200015</v>
      </c>
      <c r="X52" s="21" t="str">
        <f>+VLOOKUP(Economia[[#This Row],[tema]],Estructura!$A$4:$C$1800,3,0)</f>
        <v>T-149</v>
      </c>
      <c r="Y52" s="30" t="str">
        <f>+VLOOKUP(Economia[[#This Row],[contenido]],Estructura!$E$4:$G$18,3,0)</f>
        <v>C-142</v>
      </c>
      <c r="Z52" s="30" t="str">
        <f>+VLOOKUP(Economia[[#This Row],[Filtro Integrado]],Estructura!$M$4:$O$367,3,0)</f>
        <v>FI-143</v>
      </c>
      <c r="AA52" s="30" t="str">
        <f>+VLOOKUP(Economia[[#This Row],[Muestra]],Estructura!$Q$4:$S$194,3,0)</f>
        <v>M-151</v>
      </c>
    </row>
    <row r="53" spans="1:27" ht="51" x14ac:dyDescent="0.3">
      <c r="A53" s="50" t="s">
        <v>440</v>
      </c>
      <c r="B53" s="12">
        <f t="shared" si="30"/>
        <v>140</v>
      </c>
      <c r="C53" s="13" t="str">
        <f t="shared" si="31"/>
        <v>Economía</v>
      </c>
      <c r="D53" s="13" t="str">
        <f t="shared" si="32"/>
        <v>Economía</v>
      </c>
      <c r="E53" s="27">
        <v>16</v>
      </c>
      <c r="F53" s="33" t="s">
        <v>682</v>
      </c>
      <c r="G53" s="47" t="s">
        <v>683</v>
      </c>
      <c r="H53" s="46" t="s">
        <v>15</v>
      </c>
      <c r="I53" s="31" t="s">
        <v>381</v>
      </c>
      <c r="J53" s="12" t="str">
        <f t="shared" si="29"/>
        <v>Fecha</v>
      </c>
      <c r="K53" s="33" t="s">
        <v>684</v>
      </c>
      <c r="L53" s="33" t="s">
        <v>649</v>
      </c>
      <c r="M53" s="33" t="s">
        <v>685</v>
      </c>
      <c r="N53" s="33" t="str">
        <f t="shared" si="4"/>
        <v>Instituto Nacional de Estadísticas (INE)</v>
      </c>
      <c r="O53" s="37" t="str">
        <f>+"Evolución Mensual del Número de Viviendas Autorizadas para Construcción en la "&amp;Economia[[#This Row],[territorio]]</f>
        <v>Evolución Mensual del Número de Viviendas Autorizadas para Construcción en la Región de Ñuble</v>
      </c>
      <c r="P5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Número de Viviendas (unidades)</v>
      </c>
      <c r="Q53" s="38" t="str">
        <f t="shared" si="28"/>
        <v>Gráfico Evolución</v>
      </c>
      <c r="R53" s="37"/>
      <c r="S53"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https://analytics.zoho.com/open-view/2395394000008211894?ZOHO_CRITERIA=%22Consolidado_Estadisticas_Regionales_New%22.%22C%C3%B3digo%20regi%C3%B3n%22%3D16</v>
      </c>
      <c r="T53" s="17"/>
      <c r="U53" s="29" t="str">
        <f t="shared" si="33"/>
        <v>#1774B9</v>
      </c>
      <c r="V53" s="30" t="str">
        <f>+Economia[[#This Row],[idcoleccion]]&amp;"-"&amp;Economia[[#This Row],[id]]</f>
        <v>140-0043</v>
      </c>
      <c r="W53" s="21">
        <f>+VLOOKUP(Economia[[#This Row],[Filtro URL]],Estructura!$X$4:$Y$366,2,0)</f>
        <v>14200016</v>
      </c>
      <c r="X53" s="21" t="str">
        <f>+VLOOKUP(Economia[[#This Row],[tema]],Estructura!$A$4:$C$1800,3,0)</f>
        <v>T-149</v>
      </c>
      <c r="Y53" s="30" t="str">
        <f>+VLOOKUP(Economia[[#This Row],[contenido]],Estructura!$E$4:$G$18,3,0)</f>
        <v>C-142</v>
      </c>
      <c r="Z53" s="30" t="str">
        <f>+VLOOKUP(Economia[[#This Row],[Filtro Integrado]],Estructura!$M$4:$O$367,3,0)</f>
        <v>FI-143</v>
      </c>
      <c r="AA53" s="30" t="str">
        <f>+VLOOKUP(Economia[[#This Row],[Muestra]],Estructura!$Q$4:$S$194,3,0)</f>
        <v>M-151</v>
      </c>
    </row>
    <row r="54" spans="1:27" ht="51" x14ac:dyDescent="0.3">
      <c r="A54" s="48" t="s">
        <v>441</v>
      </c>
      <c r="B54" s="33">
        <f t="shared" si="30"/>
        <v>140</v>
      </c>
      <c r="C54" s="34" t="str">
        <f>+C53</f>
        <v>Economía</v>
      </c>
      <c r="D54" s="34" t="str">
        <f t="shared" si="32"/>
        <v>Economía</v>
      </c>
      <c r="E54" s="20">
        <v>0</v>
      </c>
      <c r="F54" s="33" t="s">
        <v>763</v>
      </c>
      <c r="G54" s="47" t="s">
        <v>683</v>
      </c>
      <c r="H54" s="36" t="s">
        <v>18</v>
      </c>
      <c r="I54" s="33" t="s">
        <v>14</v>
      </c>
      <c r="J54" s="33" t="s">
        <v>15</v>
      </c>
      <c r="K54" s="33" t="s">
        <v>762</v>
      </c>
      <c r="L54" s="33" t="s">
        <v>649</v>
      </c>
      <c r="M54" s="33" t="s">
        <v>761</v>
      </c>
      <c r="N54" s="33" t="str">
        <f t="shared" si="4"/>
        <v>Instituto Nacional de Estadísticas (INE)</v>
      </c>
      <c r="O54" s="37" t="s">
        <v>760</v>
      </c>
      <c r="P5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54" s="38" t="str">
        <f>+Q53</f>
        <v>Gráfico Evolución</v>
      </c>
      <c r="R54" s="37"/>
      <c r="S54" s="16" t="s">
        <v>759</v>
      </c>
      <c r="T54" s="17"/>
      <c r="U54" s="29" t="str">
        <f t="shared" si="33"/>
        <v>#1774B9</v>
      </c>
      <c r="V54" s="30" t="str">
        <f>+Economia[[#This Row],[idcoleccion]]&amp;"-"&amp;Economia[[#This Row],[id]]</f>
        <v>140-0044</v>
      </c>
      <c r="W54" s="21">
        <f>+VLOOKUP(Economia[[#This Row],[Filtro URL]],Estructura!$X$4:$Y$366,2,0)</f>
        <v>14100000</v>
      </c>
      <c r="X54" s="21" t="str">
        <f>+VLOOKUP(Economia[[#This Row],[tema]],Estructura!$A$4:$C$1800,3,0)</f>
        <v>T-150</v>
      </c>
      <c r="Y54" s="30" t="str">
        <f>+VLOOKUP(Economia[[#This Row],[contenido]],Estructura!$E$4:$G$18,3,0)</f>
        <v>C-142</v>
      </c>
      <c r="Z54" s="30" t="str">
        <f>+VLOOKUP(Economia[[#This Row],[Filtro Integrado]],Estructura!$M$4:$O$367,3,0)</f>
        <v>FI-141</v>
      </c>
      <c r="AA54" s="30" t="str">
        <f>+VLOOKUP(Economia[[#This Row],[Muestra]],Estructura!$Q$4:$S$194,3,0)</f>
        <v>M-152</v>
      </c>
    </row>
    <row r="55" spans="1:27" ht="51" x14ac:dyDescent="0.3">
      <c r="A55" s="49" t="s">
        <v>442</v>
      </c>
      <c r="B55" s="33">
        <f t="shared" si="30"/>
        <v>140</v>
      </c>
      <c r="C55" s="34" t="str">
        <f t="shared" si="31"/>
        <v>Economía</v>
      </c>
      <c r="D55" s="34" t="str">
        <f t="shared" si="32"/>
        <v>Economía</v>
      </c>
      <c r="E55" s="27">
        <v>1</v>
      </c>
      <c r="F55" s="33" t="s">
        <v>763</v>
      </c>
      <c r="G55" s="47" t="s">
        <v>683</v>
      </c>
      <c r="H55" s="46" t="s">
        <v>15</v>
      </c>
      <c r="I55" s="31" t="s">
        <v>366</v>
      </c>
      <c r="J55" s="12" t="s">
        <v>688</v>
      </c>
      <c r="K55" s="33" t="s">
        <v>762</v>
      </c>
      <c r="L55" s="33" t="s">
        <v>649</v>
      </c>
      <c r="M55" s="33" t="s">
        <v>761</v>
      </c>
      <c r="N55" s="33" t="str">
        <f t="shared" si="4"/>
        <v>Instituto Nacional de Estadísticas (INE)</v>
      </c>
      <c r="O55" s="37" t="str">
        <f>+"Evolución de la Superficie de las solicitudes de edificación Habitacional autorizada para construcción en la "&amp;Economia[[#This Row],[territorio]]</f>
        <v>Evolución de la Superficie de las solicitudes de edificación Habitacional autorizada para construcción en la Región de Tarapacá</v>
      </c>
      <c r="P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55" s="15" t="str">
        <f t="shared" si="28"/>
        <v>Gráfico Evolución</v>
      </c>
      <c r="R55" s="28"/>
      <c r="S55"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v>
      </c>
      <c r="T55" s="17"/>
      <c r="U55" s="29" t="str">
        <f t="shared" si="33"/>
        <v>#1774B9</v>
      </c>
      <c r="V55" s="30" t="str">
        <f>+Economia[[#This Row],[idcoleccion]]&amp;"-"&amp;Economia[[#This Row],[id]]</f>
        <v>140-0045</v>
      </c>
      <c r="W55" s="21">
        <f>+VLOOKUP(Economia[[#This Row],[Filtro URL]],Estructura!$X$4:$Y$366,2,0)</f>
        <v>14200001</v>
      </c>
      <c r="X55" s="21" t="str">
        <f>+VLOOKUP(Economia[[#This Row],[tema]],Estructura!$A$4:$C$1800,3,0)</f>
        <v>T-150</v>
      </c>
      <c r="Y55" s="30" t="str">
        <f>+VLOOKUP(Economia[[#This Row],[contenido]],Estructura!$E$4:$G$18,3,0)</f>
        <v>C-142</v>
      </c>
      <c r="Z55" s="30" t="str">
        <f>+VLOOKUP(Economia[[#This Row],[Filtro Integrado]],Estructura!$M$4:$O$367,3,0)</f>
        <v>FI-143</v>
      </c>
      <c r="AA55" s="30" t="str">
        <f>+VLOOKUP(Economia[[#This Row],[Muestra]],Estructura!$Q$4:$S$194,3,0)</f>
        <v>M-152</v>
      </c>
    </row>
    <row r="56" spans="1:27" ht="51" x14ac:dyDescent="0.3">
      <c r="A56" s="50" t="s">
        <v>443</v>
      </c>
      <c r="B56" s="33">
        <f t="shared" si="30"/>
        <v>140</v>
      </c>
      <c r="C56" s="34" t="str">
        <f t="shared" si="31"/>
        <v>Economía</v>
      </c>
      <c r="D56" s="34" t="str">
        <f t="shared" si="32"/>
        <v>Economía</v>
      </c>
      <c r="E56" s="27">
        <v>2</v>
      </c>
      <c r="F56" s="33" t="s">
        <v>763</v>
      </c>
      <c r="G56" s="47" t="s">
        <v>683</v>
      </c>
      <c r="H56" s="46" t="s">
        <v>15</v>
      </c>
      <c r="I56" s="31" t="s">
        <v>367</v>
      </c>
      <c r="J56" s="12" t="str">
        <f>+J55</f>
        <v>Fecha</v>
      </c>
      <c r="K56" s="33" t="s">
        <v>762</v>
      </c>
      <c r="L56" s="33" t="s">
        <v>649</v>
      </c>
      <c r="M56" s="33" t="s">
        <v>761</v>
      </c>
      <c r="N56" s="33" t="str">
        <f t="shared" si="4"/>
        <v>Instituto Nacional de Estadísticas (INE)</v>
      </c>
      <c r="O56" s="37" t="str">
        <f>+"Evolución de la Superficie de las solicitudes de edificación Habitacional autorizada para construcción en la "&amp;Economia[[#This Row],[territorio]]</f>
        <v>Evolución de la Superficie de las solicitudes de edificación Habitacional autorizada para construcción en la Región de Antofagasta</v>
      </c>
      <c r="P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56" s="15" t="str">
        <f t="shared" si="28"/>
        <v>Gráfico Evolución</v>
      </c>
      <c r="R56" s="28"/>
      <c r="S56"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https://analytics.zoho.com/open-view/2395394000008211894?ZOHO_CRITERIA=%22Consolidado_Estadisticas_Regionales_New%22.%22C%C3%B3digo%20regi%C3%B3n%22%3D2</v>
      </c>
      <c r="T56" s="17"/>
      <c r="U56" s="29" t="str">
        <f t="shared" si="33"/>
        <v>#1774B9</v>
      </c>
      <c r="V56" s="30" t="str">
        <f>+Economia[[#This Row],[idcoleccion]]&amp;"-"&amp;Economia[[#This Row],[id]]</f>
        <v>140-0046</v>
      </c>
      <c r="W56" s="21">
        <f>+VLOOKUP(Economia[[#This Row],[Filtro URL]],Estructura!$X$4:$Y$366,2,0)</f>
        <v>14200002</v>
      </c>
      <c r="X56" s="21" t="str">
        <f>+VLOOKUP(Economia[[#This Row],[tema]],Estructura!$A$4:$C$1800,3,0)</f>
        <v>T-150</v>
      </c>
      <c r="Y56" s="30" t="str">
        <f>+VLOOKUP(Economia[[#This Row],[contenido]],Estructura!$E$4:$G$18,3,0)</f>
        <v>C-142</v>
      </c>
      <c r="Z56" s="30" t="str">
        <f>+VLOOKUP(Economia[[#This Row],[Filtro Integrado]],Estructura!$M$4:$O$367,3,0)</f>
        <v>FI-143</v>
      </c>
      <c r="AA56" s="30" t="str">
        <f>+VLOOKUP(Economia[[#This Row],[Muestra]],Estructura!$Q$4:$S$194,3,0)</f>
        <v>M-152</v>
      </c>
    </row>
    <row r="57" spans="1:27" ht="51" x14ac:dyDescent="0.3">
      <c r="A57" s="50" t="s">
        <v>444</v>
      </c>
      <c r="B57" s="33">
        <f t="shared" si="30"/>
        <v>140</v>
      </c>
      <c r="C57" s="34" t="str">
        <f t="shared" si="31"/>
        <v>Economía</v>
      </c>
      <c r="D57" s="34" t="str">
        <f t="shared" si="32"/>
        <v>Economía</v>
      </c>
      <c r="E57" s="27">
        <v>3</v>
      </c>
      <c r="F57" s="33" t="s">
        <v>763</v>
      </c>
      <c r="G57" s="47" t="s">
        <v>683</v>
      </c>
      <c r="H57" s="46" t="s">
        <v>15</v>
      </c>
      <c r="I57" s="31" t="s">
        <v>368</v>
      </c>
      <c r="J57" s="12" t="str">
        <f t="shared" ref="J57:J70" si="34">+J56</f>
        <v>Fecha</v>
      </c>
      <c r="K57" s="33" t="s">
        <v>762</v>
      </c>
      <c r="L57" s="33" t="s">
        <v>649</v>
      </c>
      <c r="M57" s="33" t="s">
        <v>761</v>
      </c>
      <c r="N57" s="33" t="str">
        <f t="shared" si="4"/>
        <v>Instituto Nacional de Estadísticas (INE)</v>
      </c>
      <c r="O57" s="37" t="str">
        <f>+"Evolución de la Superficie de las solicitudes de edificación Habitacional autorizada para construcción en la "&amp;Economia[[#This Row],[territorio]]</f>
        <v>Evolución de la Superficie de las solicitudes de edificación Habitacional autorizada para construcción en la Región de Atacama</v>
      </c>
      <c r="P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57" s="15" t="str">
        <f t="shared" si="28"/>
        <v>Gráfico Evolución</v>
      </c>
      <c r="R57" s="28"/>
      <c r="S57"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https://analytics.zoho.com/open-view/2395394000008211894?ZOHO_CRITERIA=%22Consolidado_Estadisticas_Regionales_New%22.%22C%C3%B3digo%20regi%C3%B3n%22%3D3</v>
      </c>
      <c r="T57" s="17"/>
      <c r="U57" s="29" t="str">
        <f t="shared" si="33"/>
        <v>#1774B9</v>
      </c>
      <c r="V57" s="30" t="str">
        <f>+Economia[[#This Row],[idcoleccion]]&amp;"-"&amp;Economia[[#This Row],[id]]</f>
        <v>140-0047</v>
      </c>
      <c r="W57" s="21">
        <f>+VLOOKUP(Economia[[#This Row],[Filtro URL]],Estructura!$X$4:$Y$366,2,0)</f>
        <v>14200003</v>
      </c>
      <c r="X57" s="21" t="str">
        <f>+VLOOKUP(Economia[[#This Row],[tema]],Estructura!$A$4:$C$1800,3,0)</f>
        <v>T-150</v>
      </c>
      <c r="Y57" s="30" t="str">
        <f>+VLOOKUP(Economia[[#This Row],[contenido]],Estructura!$E$4:$G$18,3,0)</f>
        <v>C-142</v>
      </c>
      <c r="Z57" s="30" t="str">
        <f>+VLOOKUP(Economia[[#This Row],[Filtro Integrado]],Estructura!$M$4:$O$367,3,0)</f>
        <v>FI-143</v>
      </c>
      <c r="AA57" s="30" t="str">
        <f>+VLOOKUP(Economia[[#This Row],[Muestra]],Estructura!$Q$4:$S$194,3,0)</f>
        <v>M-152</v>
      </c>
    </row>
    <row r="58" spans="1:27" ht="51" x14ac:dyDescent="0.3">
      <c r="A58" s="50" t="s">
        <v>445</v>
      </c>
      <c r="B58" s="33">
        <f t="shared" si="30"/>
        <v>140</v>
      </c>
      <c r="C58" s="34" t="str">
        <f t="shared" si="31"/>
        <v>Economía</v>
      </c>
      <c r="D58" s="34" t="str">
        <f t="shared" si="32"/>
        <v>Economía</v>
      </c>
      <c r="E58" s="27">
        <v>4</v>
      </c>
      <c r="F58" s="33" t="s">
        <v>763</v>
      </c>
      <c r="G58" s="47" t="s">
        <v>683</v>
      </c>
      <c r="H58" s="46" t="s">
        <v>15</v>
      </c>
      <c r="I58" s="31" t="s">
        <v>369</v>
      </c>
      <c r="J58" s="12" t="str">
        <f t="shared" si="34"/>
        <v>Fecha</v>
      </c>
      <c r="K58" s="33" t="s">
        <v>762</v>
      </c>
      <c r="L58" s="33" t="s">
        <v>649</v>
      </c>
      <c r="M58" s="33" t="s">
        <v>761</v>
      </c>
      <c r="N58" s="33" t="str">
        <f t="shared" si="4"/>
        <v>Instituto Nacional de Estadísticas (INE)</v>
      </c>
      <c r="O58" s="37" t="str">
        <f>+"Evolución de la Superficie de las solicitudes de edificación Habitacional autorizada para construcción en la "&amp;Economia[[#This Row],[territorio]]</f>
        <v>Evolución de la Superficie de las solicitudes de edificación Habitacional autorizada para construcción en la Región de Coquimbo</v>
      </c>
      <c r="P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58" s="15" t="str">
        <f t="shared" si="28"/>
        <v>Gráfico Evolución</v>
      </c>
      <c r="R58" s="28"/>
      <c r="S58"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https://analytics.zoho.com/open-view/2395394000008211894?ZOHO_CRITERIA=%22Consolidado_Estadisticas_Regionales_New%22.%22C%C3%B3digo%20regi%C3%B3n%22%3D4</v>
      </c>
      <c r="T58" s="17"/>
      <c r="U58" s="29" t="str">
        <f t="shared" si="33"/>
        <v>#1774B9</v>
      </c>
      <c r="V58" s="30" t="str">
        <f>+Economia[[#This Row],[idcoleccion]]&amp;"-"&amp;Economia[[#This Row],[id]]</f>
        <v>140-0048</v>
      </c>
      <c r="W58" s="21">
        <f>+VLOOKUP(Economia[[#This Row],[Filtro URL]],Estructura!$X$4:$Y$366,2,0)</f>
        <v>14200004</v>
      </c>
      <c r="X58" s="21" t="str">
        <f>+VLOOKUP(Economia[[#This Row],[tema]],Estructura!$A$4:$C$1800,3,0)</f>
        <v>T-150</v>
      </c>
      <c r="Y58" s="30" t="str">
        <f>+VLOOKUP(Economia[[#This Row],[contenido]],Estructura!$E$4:$G$18,3,0)</f>
        <v>C-142</v>
      </c>
      <c r="Z58" s="30" t="str">
        <f>+VLOOKUP(Economia[[#This Row],[Filtro Integrado]],Estructura!$M$4:$O$367,3,0)</f>
        <v>FI-143</v>
      </c>
      <c r="AA58" s="30" t="str">
        <f>+VLOOKUP(Economia[[#This Row],[Muestra]],Estructura!$Q$4:$S$194,3,0)</f>
        <v>M-152</v>
      </c>
    </row>
    <row r="59" spans="1:27" ht="51" x14ac:dyDescent="0.3">
      <c r="A59" s="50" t="s">
        <v>446</v>
      </c>
      <c r="B59" s="33">
        <f t="shared" si="30"/>
        <v>140</v>
      </c>
      <c r="C59" s="34" t="str">
        <f t="shared" si="31"/>
        <v>Economía</v>
      </c>
      <c r="D59" s="34" t="str">
        <f t="shared" si="32"/>
        <v>Economía</v>
      </c>
      <c r="E59" s="27">
        <v>5</v>
      </c>
      <c r="F59" s="33" t="s">
        <v>763</v>
      </c>
      <c r="G59" s="47" t="s">
        <v>683</v>
      </c>
      <c r="H59" s="46" t="s">
        <v>15</v>
      </c>
      <c r="I59" s="31" t="s">
        <v>370</v>
      </c>
      <c r="J59" s="12" t="str">
        <f t="shared" si="34"/>
        <v>Fecha</v>
      </c>
      <c r="K59" s="33" t="s">
        <v>762</v>
      </c>
      <c r="L59" s="33" t="s">
        <v>649</v>
      </c>
      <c r="M59" s="33" t="s">
        <v>761</v>
      </c>
      <c r="N59" s="33" t="str">
        <f t="shared" si="4"/>
        <v>Instituto Nacional de Estadísticas (INE)</v>
      </c>
      <c r="O59" s="37" t="str">
        <f>+"Evolución de la Superficie de las solicitudes de edificación Habitacional autorizada para construcción en la "&amp;Economia[[#This Row],[territorio]]</f>
        <v>Evolución de la Superficie de las solicitudes de edificación Habitacional autorizada para construcción en la Región de Valparaíso</v>
      </c>
      <c r="P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59" s="15" t="str">
        <f t="shared" si="28"/>
        <v>Gráfico Evolución</v>
      </c>
      <c r="R59" s="28"/>
      <c r="S59"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https://analytics.zoho.com/open-view/2395394000008211894?ZOHO_CRITERIA=%22Consolidado_Estadisticas_Regionales_New%22.%22C%C3%B3digo%20regi%C3%B3n%22%3D5</v>
      </c>
      <c r="T59" s="17"/>
      <c r="U59" s="29" t="str">
        <f t="shared" si="33"/>
        <v>#1774B9</v>
      </c>
      <c r="V59" s="30" t="str">
        <f>+Economia[[#This Row],[idcoleccion]]&amp;"-"&amp;Economia[[#This Row],[id]]</f>
        <v>140-0049</v>
      </c>
      <c r="W59" s="21">
        <f>+VLOOKUP(Economia[[#This Row],[Filtro URL]],Estructura!$X$4:$Y$366,2,0)</f>
        <v>14200005</v>
      </c>
      <c r="X59" s="21" t="str">
        <f>+VLOOKUP(Economia[[#This Row],[tema]],Estructura!$A$4:$C$1800,3,0)</f>
        <v>T-150</v>
      </c>
      <c r="Y59" s="30" t="str">
        <f>+VLOOKUP(Economia[[#This Row],[contenido]],Estructura!$E$4:$G$18,3,0)</f>
        <v>C-142</v>
      </c>
      <c r="Z59" s="30" t="str">
        <f>+VLOOKUP(Economia[[#This Row],[Filtro Integrado]],Estructura!$M$4:$O$367,3,0)</f>
        <v>FI-143</v>
      </c>
      <c r="AA59" s="30" t="str">
        <f>+VLOOKUP(Economia[[#This Row],[Muestra]],Estructura!$Q$4:$S$194,3,0)</f>
        <v>M-152</v>
      </c>
    </row>
    <row r="60" spans="1:27" ht="51" x14ac:dyDescent="0.3">
      <c r="A60" s="50" t="s">
        <v>447</v>
      </c>
      <c r="B60" s="33">
        <f t="shared" si="30"/>
        <v>140</v>
      </c>
      <c r="C60" s="34" t="str">
        <f t="shared" si="31"/>
        <v>Economía</v>
      </c>
      <c r="D60" s="34" t="str">
        <f t="shared" si="32"/>
        <v>Economía</v>
      </c>
      <c r="E60" s="27">
        <v>6</v>
      </c>
      <c r="F60" s="33" t="s">
        <v>763</v>
      </c>
      <c r="G60" s="47" t="s">
        <v>683</v>
      </c>
      <c r="H60" s="46" t="s">
        <v>15</v>
      </c>
      <c r="I60" s="31" t="s">
        <v>371</v>
      </c>
      <c r="J60" s="12" t="str">
        <f t="shared" si="34"/>
        <v>Fecha</v>
      </c>
      <c r="K60" s="33" t="s">
        <v>762</v>
      </c>
      <c r="L60" s="33" t="s">
        <v>649</v>
      </c>
      <c r="M60" s="33" t="s">
        <v>761</v>
      </c>
      <c r="N60" s="33" t="str">
        <f t="shared" si="4"/>
        <v>Instituto Nacional de Estadísticas (INE)</v>
      </c>
      <c r="O60" s="37" t="str">
        <f>+"Evolución de la Superficie de las solicitudes de edificación Habitacional autorizada para construcción en la "&amp;Economia[[#This Row],[territorio]]</f>
        <v>Evolución de la Superficie de las solicitudes de edificación Habitacional autorizada para construcción en la Región de O'Higgins</v>
      </c>
      <c r="P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60" s="15" t="str">
        <f t="shared" si="28"/>
        <v>Gráfico Evolución</v>
      </c>
      <c r="R60" s="28"/>
      <c r="S60"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https://analytics.zoho.com/open-view/2395394000008211894?ZOHO_CRITERIA=%22Consolidado_Estadisticas_Regionales_New%22.%22C%C3%B3digo%20regi%C3%B3n%22%3D6</v>
      </c>
      <c r="T60" s="17"/>
      <c r="U60" s="29" t="str">
        <f t="shared" si="33"/>
        <v>#1774B9</v>
      </c>
      <c r="V60" s="30" t="str">
        <f>+Economia[[#This Row],[idcoleccion]]&amp;"-"&amp;Economia[[#This Row],[id]]</f>
        <v>140-0050</v>
      </c>
      <c r="W60" s="21">
        <f>+VLOOKUP(Economia[[#This Row],[Filtro URL]],Estructura!$X$4:$Y$366,2,0)</f>
        <v>14200006</v>
      </c>
      <c r="X60" s="21" t="str">
        <f>+VLOOKUP(Economia[[#This Row],[tema]],Estructura!$A$4:$C$1800,3,0)</f>
        <v>T-150</v>
      </c>
      <c r="Y60" s="30" t="str">
        <f>+VLOOKUP(Economia[[#This Row],[contenido]],Estructura!$E$4:$G$18,3,0)</f>
        <v>C-142</v>
      </c>
      <c r="Z60" s="30" t="str">
        <f>+VLOOKUP(Economia[[#This Row],[Filtro Integrado]],Estructura!$M$4:$O$367,3,0)</f>
        <v>FI-143</v>
      </c>
      <c r="AA60" s="30" t="str">
        <f>+VLOOKUP(Economia[[#This Row],[Muestra]],Estructura!$Q$4:$S$194,3,0)</f>
        <v>M-152</v>
      </c>
    </row>
    <row r="61" spans="1:27" ht="51" x14ac:dyDescent="0.3">
      <c r="A61" s="50" t="s">
        <v>448</v>
      </c>
      <c r="B61" s="33">
        <f t="shared" si="30"/>
        <v>140</v>
      </c>
      <c r="C61" s="34" t="str">
        <f t="shared" si="31"/>
        <v>Economía</v>
      </c>
      <c r="D61" s="34" t="str">
        <f t="shared" si="32"/>
        <v>Economía</v>
      </c>
      <c r="E61" s="27">
        <v>7</v>
      </c>
      <c r="F61" s="33" t="s">
        <v>763</v>
      </c>
      <c r="G61" s="47" t="s">
        <v>683</v>
      </c>
      <c r="H61" s="46" t="s">
        <v>15</v>
      </c>
      <c r="I61" s="31" t="s">
        <v>372</v>
      </c>
      <c r="J61" s="12" t="str">
        <f t="shared" si="34"/>
        <v>Fecha</v>
      </c>
      <c r="K61" s="33" t="s">
        <v>762</v>
      </c>
      <c r="L61" s="33" t="s">
        <v>649</v>
      </c>
      <c r="M61" s="33" t="s">
        <v>761</v>
      </c>
      <c r="N61" s="33" t="str">
        <f t="shared" si="4"/>
        <v>Instituto Nacional de Estadísticas (INE)</v>
      </c>
      <c r="O61" s="37" t="str">
        <f>+"Evolución de la Superficie de las solicitudes de edificación Habitacional autorizada para construcción en la "&amp;Economia[[#This Row],[territorio]]</f>
        <v>Evolución de la Superficie de las solicitudes de edificación Habitacional autorizada para construcción en la Región de Maule</v>
      </c>
      <c r="P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61" s="15" t="str">
        <f t="shared" si="28"/>
        <v>Gráfico Evolución</v>
      </c>
      <c r="R61" s="28"/>
      <c r="S61"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https://analytics.zoho.com/open-view/2395394000008211894?ZOHO_CRITERIA=%22Consolidado_Estadisticas_Regionales_New%22.%22C%C3%B3digo%20regi%C3%B3n%22%3D7</v>
      </c>
      <c r="T61" s="17"/>
      <c r="U61" s="29" t="str">
        <f t="shared" si="33"/>
        <v>#1774B9</v>
      </c>
      <c r="V61" s="30" t="str">
        <f>+Economia[[#This Row],[idcoleccion]]&amp;"-"&amp;Economia[[#This Row],[id]]</f>
        <v>140-0051</v>
      </c>
      <c r="W61" s="21">
        <f>+VLOOKUP(Economia[[#This Row],[Filtro URL]],Estructura!$X$4:$Y$366,2,0)</f>
        <v>14200007</v>
      </c>
      <c r="X61" s="21" t="str">
        <f>+VLOOKUP(Economia[[#This Row],[tema]],Estructura!$A$4:$C$1800,3,0)</f>
        <v>T-150</v>
      </c>
      <c r="Y61" s="30" t="str">
        <f>+VLOOKUP(Economia[[#This Row],[contenido]],Estructura!$E$4:$G$18,3,0)</f>
        <v>C-142</v>
      </c>
      <c r="Z61" s="30" t="str">
        <f>+VLOOKUP(Economia[[#This Row],[Filtro Integrado]],Estructura!$M$4:$O$367,3,0)</f>
        <v>FI-143</v>
      </c>
      <c r="AA61" s="30" t="str">
        <f>+VLOOKUP(Economia[[#This Row],[Muestra]],Estructura!$Q$4:$S$194,3,0)</f>
        <v>M-152</v>
      </c>
    </row>
    <row r="62" spans="1:27" ht="51" x14ac:dyDescent="0.3">
      <c r="A62" s="50" t="s">
        <v>449</v>
      </c>
      <c r="B62" s="33">
        <f t="shared" si="30"/>
        <v>140</v>
      </c>
      <c r="C62" s="34" t="str">
        <f t="shared" si="31"/>
        <v>Economía</v>
      </c>
      <c r="D62" s="34" t="str">
        <f t="shared" si="32"/>
        <v>Economía</v>
      </c>
      <c r="E62" s="27">
        <v>8</v>
      </c>
      <c r="F62" s="33" t="s">
        <v>763</v>
      </c>
      <c r="G62" s="47" t="s">
        <v>683</v>
      </c>
      <c r="H62" s="46" t="s">
        <v>15</v>
      </c>
      <c r="I62" s="31" t="s">
        <v>373</v>
      </c>
      <c r="J62" s="12" t="str">
        <f t="shared" si="34"/>
        <v>Fecha</v>
      </c>
      <c r="K62" s="33" t="s">
        <v>762</v>
      </c>
      <c r="L62" s="33" t="s">
        <v>649</v>
      </c>
      <c r="M62" s="33" t="s">
        <v>761</v>
      </c>
      <c r="N62" s="33" t="str">
        <f t="shared" si="4"/>
        <v>Instituto Nacional de Estadísticas (INE)</v>
      </c>
      <c r="O62" s="37" t="str">
        <f>+"Evolución de la Superficie de las solicitudes de edificación Habitacional autorizada para construcción en la "&amp;Economia[[#This Row],[territorio]]</f>
        <v>Evolución de la Superficie de las solicitudes de edificación Habitacional autorizada para construcción en la Región del Biobío</v>
      </c>
      <c r="P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62" s="15" t="str">
        <f t="shared" si="28"/>
        <v>Gráfico Evolución</v>
      </c>
      <c r="R62" s="28"/>
      <c r="S62"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https://analytics.zoho.com/open-view/2395394000008211894?ZOHO_CRITERIA=%22Consolidado_Estadisticas_Regionales_New%22.%22C%C3%B3digo%20regi%C3%B3n%22%3D8</v>
      </c>
      <c r="T62" s="39"/>
      <c r="U62" s="29" t="str">
        <f t="shared" si="33"/>
        <v>#1774B9</v>
      </c>
      <c r="V62" s="30" t="str">
        <f>+Economia[[#This Row],[idcoleccion]]&amp;"-"&amp;Economia[[#This Row],[id]]</f>
        <v>140-0052</v>
      </c>
      <c r="W62" s="21">
        <f>+VLOOKUP(Economia[[#This Row],[Filtro URL]],Estructura!$X$4:$Y$366,2,0)</f>
        <v>14200008</v>
      </c>
      <c r="X62" s="21" t="str">
        <f>+VLOOKUP(Economia[[#This Row],[tema]],Estructura!$A$4:$C$1800,3,0)</f>
        <v>T-150</v>
      </c>
      <c r="Y62" s="30" t="str">
        <f>+VLOOKUP(Economia[[#This Row],[contenido]],Estructura!$E$4:$G$18,3,0)</f>
        <v>C-142</v>
      </c>
      <c r="Z62" s="30" t="str">
        <f>+VLOOKUP(Economia[[#This Row],[Filtro Integrado]],Estructura!$M$4:$O$367,3,0)</f>
        <v>FI-143</v>
      </c>
      <c r="AA62" s="30" t="str">
        <f>+VLOOKUP(Economia[[#This Row],[Muestra]],Estructura!$Q$4:$S$194,3,0)</f>
        <v>M-152</v>
      </c>
    </row>
    <row r="63" spans="1:27" ht="51" x14ac:dyDescent="0.3">
      <c r="A63" s="50" t="s">
        <v>450</v>
      </c>
      <c r="B63" s="12">
        <f>+B62</f>
        <v>140</v>
      </c>
      <c r="C63" s="13" t="str">
        <f>+C62</f>
        <v>Economía</v>
      </c>
      <c r="D63" s="13" t="str">
        <f>+D62</f>
        <v>Economía</v>
      </c>
      <c r="E63" s="27">
        <v>9</v>
      </c>
      <c r="F63" s="33" t="s">
        <v>763</v>
      </c>
      <c r="G63" s="47" t="s">
        <v>683</v>
      </c>
      <c r="H63" s="46" t="s">
        <v>15</v>
      </c>
      <c r="I63" s="31" t="s">
        <v>374</v>
      </c>
      <c r="J63" s="12" t="str">
        <f t="shared" si="34"/>
        <v>Fecha</v>
      </c>
      <c r="K63" s="33" t="s">
        <v>762</v>
      </c>
      <c r="L63" s="33" t="s">
        <v>649</v>
      </c>
      <c r="M63" s="33" t="s">
        <v>761</v>
      </c>
      <c r="N63" s="33" t="str">
        <f t="shared" si="4"/>
        <v>Instituto Nacional de Estadísticas (INE)</v>
      </c>
      <c r="O63" s="37" t="str">
        <f>+"Evolución de la Superficie de las solicitudes de edificación Habitacional autorizada para construcción en la "&amp;Economia[[#This Row],[territorio]]</f>
        <v>Evolución de la Superficie de las solicitudes de edificación Habitacional autorizada para construcción en la Región de La Araucanía</v>
      </c>
      <c r="P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63" s="15" t="str">
        <f t="shared" si="28"/>
        <v>Gráfico Evolución</v>
      </c>
      <c r="R63" s="28"/>
      <c r="S63"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https://analytics.zoho.com/open-view/2395394000008211894?ZOHO_CRITERIA=%22Consolidado_Estadisticas_Regionales_New%22.%22C%C3%B3digo%20regi%C3%B3n%22%3D9</v>
      </c>
      <c r="T63" s="17">
        <v>100200300</v>
      </c>
      <c r="U63" s="29" t="str">
        <f>+U62</f>
        <v>#1774B9</v>
      </c>
      <c r="V63" s="30" t="str">
        <f>+Economia[[#This Row],[idcoleccion]]&amp;"-"&amp;Economia[[#This Row],[id]]</f>
        <v>140-0053</v>
      </c>
      <c r="W63" s="21">
        <f>+VLOOKUP(Economia[[#This Row],[Filtro URL]],Estructura!$X$4:$Y$366,2,0)</f>
        <v>14200009</v>
      </c>
      <c r="X63" s="21" t="str">
        <f>+VLOOKUP(Economia[[#This Row],[tema]],Estructura!$A$4:$C$1800,3,0)</f>
        <v>T-150</v>
      </c>
      <c r="Y63" s="30" t="str">
        <f>+VLOOKUP(Economia[[#This Row],[contenido]],Estructura!$E$4:$G$18,3,0)</f>
        <v>C-142</v>
      </c>
      <c r="Z63" s="30" t="str">
        <f>+VLOOKUP(Economia[[#This Row],[Filtro Integrado]],Estructura!$M$4:$O$367,3,0)</f>
        <v>FI-143</v>
      </c>
      <c r="AA63" s="30" t="str">
        <f>+VLOOKUP(Economia[[#This Row],[Muestra]],Estructura!$Q$4:$S$194,3,0)</f>
        <v>M-152</v>
      </c>
    </row>
    <row r="64" spans="1:27" ht="51" x14ac:dyDescent="0.3">
      <c r="A64" s="50" t="s">
        <v>451</v>
      </c>
      <c r="B64" s="12">
        <f t="shared" si="30"/>
        <v>140</v>
      </c>
      <c r="C64" s="13" t="str">
        <f t="shared" si="31"/>
        <v>Economía</v>
      </c>
      <c r="D64" s="13" t="str">
        <f t="shared" si="32"/>
        <v>Economía</v>
      </c>
      <c r="E64" s="27">
        <v>10</v>
      </c>
      <c r="F64" s="33" t="s">
        <v>763</v>
      </c>
      <c r="G64" s="47" t="s">
        <v>683</v>
      </c>
      <c r="H64" s="46" t="s">
        <v>15</v>
      </c>
      <c r="I64" s="31" t="s">
        <v>375</v>
      </c>
      <c r="J64" s="12" t="str">
        <f t="shared" si="34"/>
        <v>Fecha</v>
      </c>
      <c r="K64" s="33" t="s">
        <v>762</v>
      </c>
      <c r="L64" s="33" t="s">
        <v>649</v>
      </c>
      <c r="M64" s="33" t="s">
        <v>761</v>
      </c>
      <c r="N64" s="33" t="str">
        <f t="shared" si="4"/>
        <v>Instituto Nacional de Estadísticas (INE)</v>
      </c>
      <c r="O64" s="37" t="str">
        <f>+"Evolución de la Superficie de las solicitudes de edificación Habitacional autorizada para construcción en la "&amp;Economia[[#This Row],[territorio]]</f>
        <v>Evolución de la Superficie de las solicitudes de edificación Habitacional autorizada para construcción en la Región de Los Lagos</v>
      </c>
      <c r="P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64" s="15" t="str">
        <f t="shared" si="28"/>
        <v>Gráfico Evolución</v>
      </c>
      <c r="R64" s="28"/>
      <c r="S64"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https://analytics.zoho.com/open-view/2395394000008211894?ZOHO_CRITERIA=%22Consolidado_Estadisticas_Regionales_New%22.%22C%C3%B3digo%20regi%C3%B3n%22%3D10</v>
      </c>
      <c r="T64" s="17">
        <v>100200301</v>
      </c>
      <c r="U64" s="29" t="str">
        <f t="shared" si="33"/>
        <v>#1774B9</v>
      </c>
      <c r="V64" s="30" t="str">
        <f>+Economia[[#This Row],[idcoleccion]]&amp;"-"&amp;Economia[[#This Row],[id]]</f>
        <v>140-0054</v>
      </c>
      <c r="W64" s="21">
        <f>+VLOOKUP(Economia[[#This Row],[Filtro URL]],Estructura!$X$4:$Y$366,2,0)</f>
        <v>14200010</v>
      </c>
      <c r="X64" s="21" t="str">
        <f>+VLOOKUP(Economia[[#This Row],[tema]],Estructura!$A$4:$C$1800,3,0)</f>
        <v>T-150</v>
      </c>
      <c r="Y64" s="30" t="str">
        <f>+VLOOKUP(Economia[[#This Row],[contenido]],Estructura!$E$4:$G$18,3,0)</f>
        <v>C-142</v>
      </c>
      <c r="Z64" s="30" t="str">
        <f>+VLOOKUP(Economia[[#This Row],[Filtro Integrado]],Estructura!$M$4:$O$367,3,0)</f>
        <v>FI-143</v>
      </c>
      <c r="AA64" s="30" t="str">
        <f>+VLOOKUP(Economia[[#This Row],[Muestra]],Estructura!$Q$4:$S$194,3,0)</f>
        <v>M-152</v>
      </c>
    </row>
    <row r="65" spans="1:27" ht="51" x14ac:dyDescent="0.3">
      <c r="A65" s="50" t="s">
        <v>452</v>
      </c>
      <c r="B65" s="12">
        <f t="shared" si="30"/>
        <v>140</v>
      </c>
      <c r="C65" s="13" t="str">
        <f t="shared" si="31"/>
        <v>Economía</v>
      </c>
      <c r="D65" s="13" t="str">
        <f t="shared" si="32"/>
        <v>Economía</v>
      </c>
      <c r="E65" s="27">
        <v>11</v>
      </c>
      <c r="F65" s="33" t="s">
        <v>763</v>
      </c>
      <c r="G65" s="47" t="s">
        <v>683</v>
      </c>
      <c r="H65" s="46" t="s">
        <v>15</v>
      </c>
      <c r="I65" s="31" t="s">
        <v>376</v>
      </c>
      <c r="J65" s="12" t="str">
        <f t="shared" si="34"/>
        <v>Fecha</v>
      </c>
      <c r="K65" s="33" t="s">
        <v>762</v>
      </c>
      <c r="L65" s="33" t="s">
        <v>649</v>
      </c>
      <c r="M65" s="33" t="s">
        <v>761</v>
      </c>
      <c r="N65" s="33" t="str">
        <f t="shared" si="4"/>
        <v>Instituto Nacional de Estadísticas (INE)</v>
      </c>
      <c r="O65" s="37" t="str">
        <f>+"Evolución de la Superficie de las solicitudes de edificación Habitacional autorizada para construcción en la "&amp;Economia[[#This Row],[territorio]]</f>
        <v>Evolución de la Superficie de las solicitudes de edificación Habitacional autorizada para construcción en la Región de Aysén</v>
      </c>
      <c r="P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65" s="15" t="str">
        <f t="shared" si="28"/>
        <v>Gráfico Evolución</v>
      </c>
      <c r="R65" s="28"/>
      <c r="S65"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https://analytics.zoho.com/open-view/2395394000008211894?ZOHO_CRITERIA=%22Consolidado_Estadisticas_Regionales_New%22.%22C%C3%B3digo%20regi%C3%B3n%22%3D11</v>
      </c>
      <c r="T65" s="17">
        <v>100200302</v>
      </c>
      <c r="U65" s="29" t="str">
        <f t="shared" si="33"/>
        <v>#1774B9</v>
      </c>
      <c r="V65" s="30" t="str">
        <f>+Economia[[#This Row],[idcoleccion]]&amp;"-"&amp;Economia[[#This Row],[id]]</f>
        <v>140-0055</v>
      </c>
      <c r="W65" s="21">
        <f>+VLOOKUP(Economia[[#This Row],[Filtro URL]],Estructura!$X$4:$Y$366,2,0)</f>
        <v>14200011</v>
      </c>
      <c r="X65" s="21" t="str">
        <f>+VLOOKUP(Economia[[#This Row],[tema]],Estructura!$A$4:$C$1800,3,0)</f>
        <v>T-150</v>
      </c>
      <c r="Y65" s="30" t="str">
        <f>+VLOOKUP(Economia[[#This Row],[contenido]],Estructura!$E$4:$G$18,3,0)</f>
        <v>C-142</v>
      </c>
      <c r="Z65" s="30" t="str">
        <f>+VLOOKUP(Economia[[#This Row],[Filtro Integrado]],Estructura!$M$4:$O$367,3,0)</f>
        <v>FI-143</v>
      </c>
      <c r="AA65" s="30" t="str">
        <f>+VLOOKUP(Economia[[#This Row],[Muestra]],Estructura!$Q$4:$S$194,3,0)</f>
        <v>M-152</v>
      </c>
    </row>
    <row r="66" spans="1:27" ht="51" x14ac:dyDescent="0.3">
      <c r="A66" s="50" t="s">
        <v>453</v>
      </c>
      <c r="B66" s="12">
        <f t="shared" si="30"/>
        <v>140</v>
      </c>
      <c r="C66" s="13" t="str">
        <f t="shared" si="31"/>
        <v>Economía</v>
      </c>
      <c r="D66" s="13" t="str">
        <f t="shared" si="32"/>
        <v>Economía</v>
      </c>
      <c r="E66" s="27">
        <v>12</v>
      </c>
      <c r="F66" s="33" t="s">
        <v>763</v>
      </c>
      <c r="G66" s="47" t="s">
        <v>683</v>
      </c>
      <c r="H66" s="46" t="s">
        <v>15</v>
      </c>
      <c r="I66" s="31" t="s">
        <v>377</v>
      </c>
      <c r="J66" s="12" t="str">
        <f t="shared" si="34"/>
        <v>Fecha</v>
      </c>
      <c r="K66" s="33" t="s">
        <v>762</v>
      </c>
      <c r="L66" s="33" t="s">
        <v>649</v>
      </c>
      <c r="M66" s="33" t="s">
        <v>761</v>
      </c>
      <c r="N66" s="33" t="str">
        <f t="shared" si="4"/>
        <v>Instituto Nacional de Estadísticas (INE)</v>
      </c>
      <c r="O66" s="37" t="str">
        <f>+"Evolución de la Superficie de las solicitudes de edificación Habitacional autorizada para construcción en la "&amp;Economia[[#This Row],[territorio]]</f>
        <v>Evolución de la Superficie de las solicitudes de edificación Habitacional autorizada para construcción en la Región de Magallanes</v>
      </c>
      <c r="P6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66" s="15" t="str">
        <f t="shared" si="28"/>
        <v>Gráfico Evolución</v>
      </c>
      <c r="R66" s="28"/>
      <c r="S66"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https://analytics.zoho.com/open-view/2395394000008211894?ZOHO_CRITERIA=%22Consolidado_Estadisticas_Regionales_New%22.%22C%C3%B3digo%20regi%C3%B3n%22%3D12</v>
      </c>
      <c r="T66" s="17"/>
      <c r="U66" s="29" t="str">
        <f t="shared" si="33"/>
        <v>#1774B9</v>
      </c>
      <c r="V66" s="30" t="str">
        <f>+Economia[[#This Row],[idcoleccion]]&amp;"-"&amp;Economia[[#This Row],[id]]</f>
        <v>140-0056</v>
      </c>
      <c r="W66" s="21">
        <f>+VLOOKUP(Economia[[#This Row],[Filtro URL]],Estructura!$X$4:$Y$366,2,0)</f>
        <v>14200012</v>
      </c>
      <c r="X66" s="21" t="str">
        <f>+VLOOKUP(Economia[[#This Row],[tema]],Estructura!$A$4:$C$1800,3,0)</f>
        <v>T-150</v>
      </c>
      <c r="Y66" s="30" t="str">
        <f>+VLOOKUP(Economia[[#This Row],[contenido]],Estructura!$E$4:$G$18,3,0)</f>
        <v>C-142</v>
      </c>
      <c r="Z66" s="30" t="str">
        <f>+VLOOKUP(Economia[[#This Row],[Filtro Integrado]],Estructura!$M$4:$O$367,3,0)</f>
        <v>FI-143</v>
      </c>
      <c r="AA66" s="30" t="str">
        <f>+VLOOKUP(Economia[[#This Row],[Muestra]],Estructura!$Q$4:$S$194,3,0)</f>
        <v>M-152</v>
      </c>
    </row>
    <row r="67" spans="1:27" ht="51" x14ac:dyDescent="0.3">
      <c r="A67" s="50" t="s">
        <v>454</v>
      </c>
      <c r="B67" s="12">
        <f t="shared" si="30"/>
        <v>140</v>
      </c>
      <c r="C67" s="13" t="str">
        <f t="shared" si="31"/>
        <v>Economía</v>
      </c>
      <c r="D67" s="13" t="str">
        <f t="shared" si="32"/>
        <v>Economía</v>
      </c>
      <c r="E67" s="27">
        <v>13</v>
      </c>
      <c r="F67" s="33" t="s">
        <v>763</v>
      </c>
      <c r="G67" s="47" t="s">
        <v>683</v>
      </c>
      <c r="H67" s="46" t="s">
        <v>15</v>
      </c>
      <c r="I67" s="31" t="s">
        <v>378</v>
      </c>
      <c r="J67" s="12" t="str">
        <f t="shared" si="34"/>
        <v>Fecha</v>
      </c>
      <c r="K67" s="33" t="s">
        <v>762</v>
      </c>
      <c r="L67" s="33" t="s">
        <v>649</v>
      </c>
      <c r="M67" s="33" t="s">
        <v>761</v>
      </c>
      <c r="N67" s="33" t="str">
        <f t="shared" si="4"/>
        <v>Instituto Nacional de Estadísticas (INE)</v>
      </c>
      <c r="O67" s="37" t="str">
        <f>+"Evolución de la Superficie de las solicitudes de edificación Habitacional autorizada para construcción en la "&amp;Economia[[#This Row],[territorio]]</f>
        <v>Evolución de la Superficie de las solicitudes de edificación Habitacional autorizada para construcción en la Región Metropolitana</v>
      </c>
      <c r="P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67" s="15" t="str">
        <f t="shared" si="28"/>
        <v>Gráfico Evolución</v>
      </c>
      <c r="R67" s="28"/>
      <c r="S67"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https://analytics.zoho.com/open-view/2395394000008211894?ZOHO_CRITERIA=%22Consolidado_Estadisticas_Regionales_New%22.%22C%C3%B3digo%20regi%C3%B3n%22%3D13</v>
      </c>
      <c r="T67" s="17"/>
      <c r="U67" s="29" t="str">
        <f t="shared" si="33"/>
        <v>#1774B9</v>
      </c>
      <c r="V67" s="30" t="str">
        <f>+Economia[[#This Row],[idcoleccion]]&amp;"-"&amp;Economia[[#This Row],[id]]</f>
        <v>140-0057</v>
      </c>
      <c r="W67" s="21">
        <f>+VLOOKUP(Economia[[#This Row],[Filtro URL]],Estructura!$X$4:$Y$366,2,0)</f>
        <v>14200013</v>
      </c>
      <c r="X67" s="21" t="str">
        <f>+VLOOKUP(Economia[[#This Row],[tema]],Estructura!$A$4:$C$1800,3,0)</f>
        <v>T-150</v>
      </c>
      <c r="Y67" s="30" t="str">
        <f>+VLOOKUP(Economia[[#This Row],[contenido]],Estructura!$E$4:$G$18,3,0)</f>
        <v>C-142</v>
      </c>
      <c r="Z67" s="30" t="str">
        <f>+VLOOKUP(Economia[[#This Row],[Filtro Integrado]],Estructura!$M$4:$O$367,3,0)</f>
        <v>FI-143</v>
      </c>
      <c r="AA67" s="30" t="str">
        <f>+VLOOKUP(Economia[[#This Row],[Muestra]],Estructura!$Q$4:$S$194,3,0)</f>
        <v>M-152</v>
      </c>
    </row>
    <row r="68" spans="1:27" ht="51" x14ac:dyDescent="0.3">
      <c r="A68" s="50" t="s">
        <v>455</v>
      </c>
      <c r="B68" s="12">
        <f t="shared" si="30"/>
        <v>140</v>
      </c>
      <c r="C68" s="13" t="str">
        <f t="shared" si="31"/>
        <v>Economía</v>
      </c>
      <c r="D68" s="13" t="str">
        <f t="shared" si="32"/>
        <v>Economía</v>
      </c>
      <c r="E68" s="27">
        <v>14</v>
      </c>
      <c r="F68" s="33" t="s">
        <v>763</v>
      </c>
      <c r="G68" s="47" t="s">
        <v>683</v>
      </c>
      <c r="H68" s="46" t="s">
        <v>15</v>
      </c>
      <c r="I68" s="31" t="s">
        <v>379</v>
      </c>
      <c r="J68" s="12" t="str">
        <f t="shared" si="34"/>
        <v>Fecha</v>
      </c>
      <c r="K68" s="33" t="s">
        <v>762</v>
      </c>
      <c r="L68" s="33" t="s">
        <v>649</v>
      </c>
      <c r="M68" s="33" t="s">
        <v>761</v>
      </c>
      <c r="N68" s="33" t="str">
        <f t="shared" si="4"/>
        <v>Instituto Nacional de Estadísticas (INE)</v>
      </c>
      <c r="O68" s="37" t="str">
        <f>+"Evolución de la Superficie de las solicitudes de edificación Habitacional autorizada para construcción en la "&amp;Economia[[#This Row],[territorio]]</f>
        <v>Evolución de la Superficie de las solicitudes de edificación Habitacional autorizada para construcción en la Región de Los Ríos</v>
      </c>
      <c r="P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68" s="15" t="str">
        <f t="shared" si="28"/>
        <v>Gráfico Evolución</v>
      </c>
      <c r="R68" s="28"/>
      <c r="S68"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https://analytics.zoho.com/open-view/2395394000008211894?ZOHO_CRITERIA=%22Consolidado_Estadisticas_Regionales_New%22.%22C%C3%B3digo%20regi%C3%B3n%22%3D14</v>
      </c>
      <c r="T68" s="17"/>
      <c r="U68" s="29" t="str">
        <f t="shared" si="33"/>
        <v>#1774B9</v>
      </c>
      <c r="V68" s="30" t="str">
        <f>+Economia[[#This Row],[idcoleccion]]&amp;"-"&amp;Economia[[#This Row],[id]]</f>
        <v>140-0058</v>
      </c>
      <c r="W68" s="21">
        <f>+VLOOKUP(Economia[[#This Row],[Filtro URL]],Estructura!$X$4:$Y$366,2,0)</f>
        <v>14200014</v>
      </c>
      <c r="X68" s="21" t="str">
        <f>+VLOOKUP(Economia[[#This Row],[tema]],Estructura!$A$4:$C$1800,3,0)</f>
        <v>T-150</v>
      </c>
      <c r="Y68" s="30" t="str">
        <f>+VLOOKUP(Economia[[#This Row],[contenido]],Estructura!$E$4:$G$18,3,0)</f>
        <v>C-142</v>
      </c>
      <c r="Z68" s="30" t="str">
        <f>+VLOOKUP(Economia[[#This Row],[Filtro Integrado]],Estructura!$M$4:$O$367,3,0)</f>
        <v>FI-143</v>
      </c>
      <c r="AA68" s="30" t="str">
        <f>+VLOOKUP(Economia[[#This Row],[Muestra]],Estructura!$Q$4:$S$194,3,0)</f>
        <v>M-152</v>
      </c>
    </row>
    <row r="69" spans="1:27" ht="51" x14ac:dyDescent="0.3">
      <c r="A69" s="50" t="s">
        <v>456</v>
      </c>
      <c r="B69" s="12">
        <f t="shared" si="30"/>
        <v>140</v>
      </c>
      <c r="C69" s="13" t="str">
        <f t="shared" si="31"/>
        <v>Economía</v>
      </c>
      <c r="D69" s="13" t="str">
        <f t="shared" si="32"/>
        <v>Economía</v>
      </c>
      <c r="E69" s="27">
        <v>15</v>
      </c>
      <c r="F69" s="33" t="s">
        <v>763</v>
      </c>
      <c r="G69" s="47" t="s">
        <v>683</v>
      </c>
      <c r="H69" s="46" t="s">
        <v>15</v>
      </c>
      <c r="I69" s="31" t="s">
        <v>380</v>
      </c>
      <c r="J69" s="12" t="str">
        <f t="shared" si="34"/>
        <v>Fecha</v>
      </c>
      <c r="K69" s="33" t="s">
        <v>762</v>
      </c>
      <c r="L69" s="33" t="s">
        <v>649</v>
      </c>
      <c r="M69" s="33" t="s">
        <v>761</v>
      </c>
      <c r="N69" s="33" t="str">
        <f t="shared" si="4"/>
        <v>Instituto Nacional de Estadísticas (INE)</v>
      </c>
      <c r="O69" s="37" t="str">
        <f>+"Evolución de la Superficie de las solicitudes de edificación Habitacional autorizada para construcción en la "&amp;Economia[[#This Row],[territorio]]</f>
        <v>Evolución de la Superficie de las solicitudes de edificación Habitacional autorizada para construcción en la Región de Arica y Parinacota</v>
      </c>
      <c r="P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69" s="15" t="str">
        <f t="shared" si="28"/>
        <v>Gráfico Evolución</v>
      </c>
      <c r="R69" s="28"/>
      <c r="S69"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https://analytics.zoho.com/open-view/2395394000008211894?ZOHO_CRITERIA=%22Consolidado_Estadisticas_Regionales_New%22.%22C%C3%B3digo%20regi%C3%B3n%22%3D15</v>
      </c>
      <c r="T69" s="17"/>
      <c r="U69" s="29" t="str">
        <f t="shared" si="33"/>
        <v>#1774B9</v>
      </c>
      <c r="V69" s="30" t="str">
        <f>+Economia[[#This Row],[idcoleccion]]&amp;"-"&amp;Economia[[#This Row],[id]]</f>
        <v>140-0059</v>
      </c>
      <c r="W69" s="21">
        <f>+VLOOKUP(Economia[[#This Row],[Filtro URL]],Estructura!$X$4:$Y$366,2,0)</f>
        <v>14200015</v>
      </c>
      <c r="X69" s="21" t="str">
        <f>+VLOOKUP(Economia[[#This Row],[tema]],Estructura!$A$4:$C$1800,3,0)</f>
        <v>T-150</v>
      </c>
      <c r="Y69" s="30" t="str">
        <f>+VLOOKUP(Economia[[#This Row],[contenido]],Estructura!$E$4:$G$18,3,0)</f>
        <v>C-142</v>
      </c>
      <c r="Z69" s="30" t="str">
        <f>+VLOOKUP(Economia[[#This Row],[Filtro Integrado]],Estructura!$M$4:$O$367,3,0)</f>
        <v>FI-143</v>
      </c>
      <c r="AA69" s="30" t="str">
        <f>+VLOOKUP(Economia[[#This Row],[Muestra]],Estructura!$Q$4:$S$194,3,0)</f>
        <v>M-152</v>
      </c>
    </row>
    <row r="70" spans="1:27" ht="51" x14ac:dyDescent="0.3">
      <c r="A70" s="50" t="s">
        <v>457</v>
      </c>
      <c r="B70" s="12">
        <f t="shared" si="30"/>
        <v>140</v>
      </c>
      <c r="C70" s="13" t="str">
        <f t="shared" si="31"/>
        <v>Economía</v>
      </c>
      <c r="D70" s="13" t="str">
        <f t="shared" si="32"/>
        <v>Economía</v>
      </c>
      <c r="E70" s="27">
        <v>16</v>
      </c>
      <c r="F70" s="33" t="s">
        <v>763</v>
      </c>
      <c r="G70" s="47" t="s">
        <v>683</v>
      </c>
      <c r="H70" s="46" t="s">
        <v>15</v>
      </c>
      <c r="I70" s="31" t="s">
        <v>381</v>
      </c>
      <c r="J70" s="12" t="str">
        <f t="shared" si="34"/>
        <v>Fecha</v>
      </c>
      <c r="K70" s="33" t="s">
        <v>762</v>
      </c>
      <c r="L70" s="33" t="s">
        <v>649</v>
      </c>
      <c r="M70" s="33" t="s">
        <v>761</v>
      </c>
      <c r="N70" s="33" t="str">
        <f t="shared" si="4"/>
        <v>Instituto Nacional de Estadísticas (INE)</v>
      </c>
      <c r="O70" s="37" t="str">
        <f>+"Evolución de la Superficie de las solicitudes de edificación Habitacional autorizada para construcción en la "&amp;Economia[[#This Row],[territorio]]</f>
        <v>Evolución de la Superficie de las solicitudes de edificación Habitacional autorizada para construcción en la Región de Ñuble</v>
      </c>
      <c r="P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70" s="38" t="str">
        <f t="shared" si="28"/>
        <v>Gráfico Evolución</v>
      </c>
      <c r="R70" s="37"/>
      <c r="S70" s="16" t="str">
        <f>+"https://analytics.zoho.com/open-view/2395394000008211894?ZOHO_CRITERIA=%22Consolidado_Estadisticas_Regionales_New%22.%22C%C3%B3digo%20regi%C3%B3n%22%3D"&amp;Economia[[#This Row],[Filtro URL]]</f>
        <v>https://analytics.zoho.com/open-view/2395394000008211894?ZOHO_CRITERIA=%22Consolidado_Estadisticas_Regionales_New%22.%22C%C3%B3digo%20regi%C3%B3n%22%3D16</v>
      </c>
      <c r="T70" s="17"/>
      <c r="U70" s="29" t="str">
        <f t="shared" si="33"/>
        <v>#1774B9</v>
      </c>
      <c r="V70" s="30" t="str">
        <f>+Economia[[#This Row],[idcoleccion]]&amp;"-"&amp;Economia[[#This Row],[id]]</f>
        <v>140-0060</v>
      </c>
      <c r="W70" s="21">
        <f>+VLOOKUP(Economia[[#This Row],[Filtro URL]],Estructura!$X$4:$Y$366,2,0)</f>
        <v>14200016</v>
      </c>
      <c r="X70" s="21" t="str">
        <f>+VLOOKUP(Economia[[#This Row],[tema]],Estructura!$A$4:$C$1800,3,0)</f>
        <v>T-150</v>
      </c>
      <c r="Y70" s="30" t="str">
        <f>+VLOOKUP(Economia[[#This Row],[contenido]],Estructura!$E$4:$G$18,3,0)</f>
        <v>C-142</v>
      </c>
      <c r="Z70" s="30" t="str">
        <f>+VLOOKUP(Economia[[#This Row],[Filtro Integrado]],Estructura!$M$4:$O$367,3,0)</f>
        <v>FI-143</v>
      </c>
      <c r="AA70" s="30" t="str">
        <f>+VLOOKUP(Economia[[#This Row],[Muestra]],Estructura!$Q$4:$S$194,3,0)</f>
        <v>M-152</v>
      </c>
    </row>
    <row r="71" spans="1:27" ht="51" x14ac:dyDescent="0.3">
      <c r="A71" s="48" t="s">
        <v>458</v>
      </c>
      <c r="B71" s="33">
        <f t="shared" si="30"/>
        <v>140</v>
      </c>
      <c r="C71" s="34" t="str">
        <f t="shared" si="31"/>
        <v>Economía</v>
      </c>
      <c r="D71" s="34" t="str">
        <f t="shared" si="32"/>
        <v>Economía</v>
      </c>
      <c r="E71" s="20">
        <v>0</v>
      </c>
      <c r="F71" s="33" t="s">
        <v>763</v>
      </c>
      <c r="G71" s="47" t="s">
        <v>683</v>
      </c>
      <c r="H71" s="36" t="s">
        <v>18</v>
      </c>
      <c r="I71" s="33" t="s">
        <v>14</v>
      </c>
      <c r="J71" s="33" t="s">
        <v>15</v>
      </c>
      <c r="K71" s="33" t="s">
        <v>765</v>
      </c>
      <c r="L71" s="33" t="s">
        <v>649</v>
      </c>
      <c r="M71" s="33" t="s">
        <v>761</v>
      </c>
      <c r="N71" s="33" t="str">
        <f t="shared" si="4"/>
        <v>Instituto Nacional de Estadísticas (INE)</v>
      </c>
      <c r="O71" s="51" t="s">
        <v>767</v>
      </c>
      <c r="P7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71" s="38" t="str">
        <f>+Q70</f>
        <v>Gráfico Evolución</v>
      </c>
      <c r="R71" s="37"/>
      <c r="S71" s="66" t="s">
        <v>764</v>
      </c>
      <c r="T71" s="17"/>
      <c r="U71" s="29" t="str">
        <f t="shared" si="33"/>
        <v>#1774B9</v>
      </c>
      <c r="V71" s="30" t="str">
        <f>+Economia[[#This Row],[idcoleccion]]&amp;"-"&amp;Economia[[#This Row],[id]]</f>
        <v>140-0061</v>
      </c>
      <c r="W71" s="21">
        <f>+VLOOKUP(Economia[[#This Row],[Filtro URL]],Estructura!$X$4:$Y$366,2,0)</f>
        <v>14100000</v>
      </c>
      <c r="X71" s="21" t="str">
        <f>+VLOOKUP(Economia[[#This Row],[tema]],Estructura!$A$4:$C$1800,3,0)</f>
        <v>T-150</v>
      </c>
      <c r="Y71" s="30" t="str">
        <f>+VLOOKUP(Economia[[#This Row],[contenido]],Estructura!$E$4:$G$18,3,0)</f>
        <v>C-142</v>
      </c>
      <c r="Z71" s="30" t="str">
        <f>+VLOOKUP(Economia[[#This Row],[Filtro Integrado]],Estructura!$M$4:$O$367,3,0)</f>
        <v>FI-141</v>
      </c>
      <c r="AA71" s="30" t="str">
        <f>+VLOOKUP(Economia[[#This Row],[Muestra]],Estructura!$Q$4:$S$194,3,0)</f>
        <v>M-153</v>
      </c>
    </row>
    <row r="72" spans="1:27" ht="51" x14ac:dyDescent="0.3">
      <c r="A72" s="49" t="s">
        <v>459</v>
      </c>
      <c r="B72" s="33">
        <f t="shared" si="30"/>
        <v>140</v>
      </c>
      <c r="C72" s="34" t="str">
        <f t="shared" si="31"/>
        <v>Economía</v>
      </c>
      <c r="D72" s="34" t="str">
        <f t="shared" si="32"/>
        <v>Economía</v>
      </c>
      <c r="E72" s="27">
        <v>1</v>
      </c>
      <c r="F72" s="33" t="s">
        <v>763</v>
      </c>
      <c r="G72" s="47" t="s">
        <v>683</v>
      </c>
      <c r="H72" s="46" t="s">
        <v>15</v>
      </c>
      <c r="I72" s="31" t="s">
        <v>366</v>
      </c>
      <c r="J72" s="12" t="s">
        <v>688</v>
      </c>
      <c r="K72" s="33" t="s">
        <v>765</v>
      </c>
      <c r="L72" s="33" t="s">
        <v>649</v>
      </c>
      <c r="M72" s="33" t="s">
        <v>761</v>
      </c>
      <c r="N72" s="33" t="str">
        <f t="shared" si="4"/>
        <v>Instituto Nacional de Estadísticas (INE)</v>
      </c>
      <c r="O72"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Tarapacá</v>
      </c>
      <c r="P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72" s="15" t="str">
        <f t="shared" si="28"/>
        <v>Gráfico Evolución</v>
      </c>
      <c r="R72" s="28"/>
      <c r="S72"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v>
      </c>
      <c r="T72" s="17"/>
      <c r="U72" s="29" t="str">
        <f t="shared" si="33"/>
        <v>#1774B9</v>
      </c>
      <c r="V72" s="30" t="str">
        <f>+Economia[[#This Row],[idcoleccion]]&amp;"-"&amp;Economia[[#This Row],[id]]</f>
        <v>140-0062</v>
      </c>
      <c r="W72" s="21">
        <f>+VLOOKUP(Economia[[#This Row],[Filtro URL]],Estructura!$X$4:$Y$366,2,0)</f>
        <v>14200001</v>
      </c>
      <c r="X72" s="21" t="str">
        <f>+VLOOKUP(Economia[[#This Row],[tema]],Estructura!$A$4:$C$1800,3,0)</f>
        <v>T-150</v>
      </c>
      <c r="Y72" s="30" t="str">
        <f>+VLOOKUP(Economia[[#This Row],[contenido]],Estructura!$E$4:$G$18,3,0)</f>
        <v>C-142</v>
      </c>
      <c r="Z72" s="30" t="str">
        <f>+VLOOKUP(Economia[[#This Row],[Filtro Integrado]],Estructura!$M$4:$O$367,3,0)</f>
        <v>FI-143</v>
      </c>
      <c r="AA72" s="30" t="str">
        <f>+VLOOKUP(Economia[[#This Row],[Muestra]],Estructura!$Q$4:$S$194,3,0)</f>
        <v>M-153</v>
      </c>
    </row>
    <row r="73" spans="1:27" ht="51" x14ac:dyDescent="0.3">
      <c r="A73" s="50" t="s">
        <v>460</v>
      </c>
      <c r="B73" s="33">
        <f t="shared" si="30"/>
        <v>140</v>
      </c>
      <c r="C73" s="34" t="str">
        <f t="shared" si="31"/>
        <v>Economía</v>
      </c>
      <c r="D73" s="34" t="str">
        <f t="shared" si="32"/>
        <v>Economía</v>
      </c>
      <c r="E73" s="27">
        <v>2</v>
      </c>
      <c r="F73" s="33" t="s">
        <v>763</v>
      </c>
      <c r="G73" s="47" t="s">
        <v>683</v>
      </c>
      <c r="H73" s="46" t="s">
        <v>15</v>
      </c>
      <c r="I73" s="31" t="s">
        <v>367</v>
      </c>
      <c r="J73" s="12" t="str">
        <f>+J72</f>
        <v>Fecha</v>
      </c>
      <c r="K73" s="33" t="s">
        <v>765</v>
      </c>
      <c r="L73" s="33" t="s">
        <v>649</v>
      </c>
      <c r="M73" s="33" t="s">
        <v>761</v>
      </c>
      <c r="N73" s="33" t="str">
        <f t="shared" si="4"/>
        <v>Instituto Nacional de Estadísticas (INE)</v>
      </c>
      <c r="O73"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Antofagasta</v>
      </c>
      <c r="P7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73" s="15" t="str">
        <f t="shared" si="28"/>
        <v>Gráfico Evolución</v>
      </c>
      <c r="R73" s="28"/>
      <c r="S73"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https://analytics.zoho.com/open-view/2395394000008222524?ZOHO_CRITERIA=%22Consolidado_Estadisticas_Regionales_New%22.%22C%C3%B3digo%20regi%C3%B3n%22%3D2</v>
      </c>
      <c r="T73" s="17"/>
      <c r="U73" s="29" t="str">
        <f t="shared" si="33"/>
        <v>#1774B9</v>
      </c>
      <c r="V73" s="30" t="str">
        <f>+Economia[[#This Row],[idcoleccion]]&amp;"-"&amp;Economia[[#This Row],[id]]</f>
        <v>140-0063</v>
      </c>
      <c r="W73" s="21">
        <f>+VLOOKUP(Economia[[#This Row],[Filtro URL]],Estructura!$X$4:$Y$366,2,0)</f>
        <v>14200002</v>
      </c>
      <c r="X73" s="21" t="str">
        <f>+VLOOKUP(Economia[[#This Row],[tema]],Estructura!$A$4:$C$1800,3,0)</f>
        <v>T-150</v>
      </c>
      <c r="Y73" s="30" t="str">
        <f>+VLOOKUP(Economia[[#This Row],[contenido]],Estructura!$E$4:$G$18,3,0)</f>
        <v>C-142</v>
      </c>
      <c r="Z73" s="30" t="str">
        <f>+VLOOKUP(Economia[[#This Row],[Filtro Integrado]],Estructura!$M$4:$O$367,3,0)</f>
        <v>FI-143</v>
      </c>
      <c r="AA73" s="30" t="str">
        <f>+VLOOKUP(Economia[[#This Row],[Muestra]],Estructura!$Q$4:$S$194,3,0)</f>
        <v>M-153</v>
      </c>
    </row>
    <row r="74" spans="1:27" ht="51" x14ac:dyDescent="0.3">
      <c r="A74" s="50" t="s">
        <v>461</v>
      </c>
      <c r="B74" s="33">
        <f t="shared" si="30"/>
        <v>140</v>
      </c>
      <c r="C74" s="34" t="str">
        <f t="shared" si="31"/>
        <v>Economía</v>
      </c>
      <c r="D74" s="34" t="str">
        <f t="shared" si="32"/>
        <v>Economía</v>
      </c>
      <c r="E74" s="27">
        <v>3</v>
      </c>
      <c r="F74" s="33" t="s">
        <v>763</v>
      </c>
      <c r="G74" s="47" t="s">
        <v>683</v>
      </c>
      <c r="H74" s="46" t="s">
        <v>15</v>
      </c>
      <c r="I74" s="31" t="s">
        <v>368</v>
      </c>
      <c r="J74" s="12" t="str">
        <f t="shared" ref="J74:J87" si="35">+J73</f>
        <v>Fecha</v>
      </c>
      <c r="K74" s="33" t="s">
        <v>765</v>
      </c>
      <c r="L74" s="33" t="s">
        <v>649</v>
      </c>
      <c r="M74" s="33" t="s">
        <v>761</v>
      </c>
      <c r="N74" s="33" t="str">
        <f t="shared" si="4"/>
        <v>Instituto Nacional de Estadísticas (INE)</v>
      </c>
      <c r="O74"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Atacama</v>
      </c>
      <c r="P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74" s="15" t="str">
        <f t="shared" si="28"/>
        <v>Gráfico Evolución</v>
      </c>
      <c r="R74" s="28"/>
      <c r="S74"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https://analytics.zoho.com/open-view/2395394000008222524?ZOHO_CRITERIA=%22Consolidado_Estadisticas_Regionales_New%22.%22C%C3%B3digo%20regi%C3%B3n%22%3D3</v>
      </c>
      <c r="T74" s="17"/>
      <c r="U74" s="29" t="str">
        <f t="shared" si="33"/>
        <v>#1774B9</v>
      </c>
      <c r="V74" s="30" t="str">
        <f>+Economia[[#This Row],[idcoleccion]]&amp;"-"&amp;Economia[[#This Row],[id]]</f>
        <v>140-0064</v>
      </c>
      <c r="W74" s="21">
        <f>+VLOOKUP(Economia[[#This Row],[Filtro URL]],Estructura!$X$4:$Y$366,2,0)</f>
        <v>14200003</v>
      </c>
      <c r="X74" s="21" t="str">
        <f>+VLOOKUP(Economia[[#This Row],[tema]],Estructura!$A$4:$C$1800,3,0)</f>
        <v>T-150</v>
      </c>
      <c r="Y74" s="30" t="str">
        <f>+VLOOKUP(Economia[[#This Row],[contenido]],Estructura!$E$4:$G$18,3,0)</f>
        <v>C-142</v>
      </c>
      <c r="Z74" s="30" t="str">
        <f>+VLOOKUP(Economia[[#This Row],[Filtro Integrado]],Estructura!$M$4:$O$367,3,0)</f>
        <v>FI-143</v>
      </c>
      <c r="AA74" s="30" t="str">
        <f>+VLOOKUP(Economia[[#This Row],[Muestra]],Estructura!$Q$4:$S$194,3,0)</f>
        <v>M-153</v>
      </c>
    </row>
    <row r="75" spans="1:27" ht="51" x14ac:dyDescent="0.3">
      <c r="A75" s="50" t="s">
        <v>462</v>
      </c>
      <c r="B75" s="33">
        <f t="shared" si="30"/>
        <v>140</v>
      </c>
      <c r="C75" s="34" t="str">
        <f t="shared" si="31"/>
        <v>Economía</v>
      </c>
      <c r="D75" s="34" t="str">
        <f t="shared" si="32"/>
        <v>Economía</v>
      </c>
      <c r="E75" s="27">
        <v>4</v>
      </c>
      <c r="F75" s="33" t="s">
        <v>763</v>
      </c>
      <c r="G75" s="47" t="s">
        <v>683</v>
      </c>
      <c r="H75" s="46" t="s">
        <v>15</v>
      </c>
      <c r="I75" s="31" t="s">
        <v>369</v>
      </c>
      <c r="J75" s="12" t="str">
        <f t="shared" si="35"/>
        <v>Fecha</v>
      </c>
      <c r="K75" s="33" t="s">
        <v>765</v>
      </c>
      <c r="L75" s="33" t="s">
        <v>649</v>
      </c>
      <c r="M75" s="33" t="s">
        <v>761</v>
      </c>
      <c r="N75" s="33" t="str">
        <f t="shared" si="4"/>
        <v>Instituto Nacional de Estadísticas (INE)</v>
      </c>
      <c r="O75"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Coquimbo</v>
      </c>
      <c r="P7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75" s="15" t="str">
        <f t="shared" si="28"/>
        <v>Gráfico Evolución</v>
      </c>
      <c r="R75" s="28"/>
      <c r="S75"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https://analytics.zoho.com/open-view/2395394000008222524?ZOHO_CRITERIA=%22Consolidado_Estadisticas_Regionales_New%22.%22C%C3%B3digo%20regi%C3%B3n%22%3D4</v>
      </c>
      <c r="T75" s="17"/>
      <c r="U75" s="29" t="str">
        <f t="shared" si="33"/>
        <v>#1774B9</v>
      </c>
      <c r="V75" s="30" t="str">
        <f>+Economia[[#This Row],[idcoleccion]]&amp;"-"&amp;Economia[[#This Row],[id]]</f>
        <v>140-0065</v>
      </c>
      <c r="W75" s="21">
        <f>+VLOOKUP(Economia[[#This Row],[Filtro URL]],Estructura!$X$4:$Y$366,2,0)</f>
        <v>14200004</v>
      </c>
      <c r="X75" s="21" t="str">
        <f>+VLOOKUP(Economia[[#This Row],[tema]],Estructura!$A$4:$C$1800,3,0)</f>
        <v>T-150</v>
      </c>
      <c r="Y75" s="30" t="str">
        <f>+VLOOKUP(Economia[[#This Row],[contenido]],Estructura!$E$4:$G$18,3,0)</f>
        <v>C-142</v>
      </c>
      <c r="Z75" s="30" t="str">
        <f>+VLOOKUP(Economia[[#This Row],[Filtro Integrado]],Estructura!$M$4:$O$367,3,0)</f>
        <v>FI-143</v>
      </c>
      <c r="AA75" s="30" t="str">
        <f>+VLOOKUP(Economia[[#This Row],[Muestra]],Estructura!$Q$4:$S$194,3,0)</f>
        <v>M-153</v>
      </c>
    </row>
    <row r="76" spans="1:27" ht="51" x14ac:dyDescent="0.3">
      <c r="A76" s="50" t="s">
        <v>463</v>
      </c>
      <c r="B76" s="33">
        <f t="shared" si="30"/>
        <v>140</v>
      </c>
      <c r="C76" s="34" t="str">
        <f t="shared" si="31"/>
        <v>Economía</v>
      </c>
      <c r="D76" s="34" t="str">
        <f t="shared" si="32"/>
        <v>Economía</v>
      </c>
      <c r="E76" s="27">
        <v>5</v>
      </c>
      <c r="F76" s="33" t="s">
        <v>763</v>
      </c>
      <c r="G76" s="47" t="s">
        <v>683</v>
      </c>
      <c r="H76" s="46" t="s">
        <v>15</v>
      </c>
      <c r="I76" s="31" t="s">
        <v>370</v>
      </c>
      <c r="J76" s="12" t="str">
        <f t="shared" si="35"/>
        <v>Fecha</v>
      </c>
      <c r="K76" s="33" t="s">
        <v>765</v>
      </c>
      <c r="L76" s="33" t="s">
        <v>649</v>
      </c>
      <c r="M76" s="33" t="s">
        <v>761</v>
      </c>
      <c r="N76" s="33" t="str">
        <f t="shared" si="4"/>
        <v>Instituto Nacional de Estadísticas (INE)</v>
      </c>
      <c r="O76"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Valparaíso</v>
      </c>
      <c r="P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76" s="15" t="str">
        <f t="shared" si="28"/>
        <v>Gráfico Evolución</v>
      </c>
      <c r="R76" s="28"/>
      <c r="S76"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https://analytics.zoho.com/open-view/2395394000008222524?ZOHO_CRITERIA=%22Consolidado_Estadisticas_Regionales_New%22.%22C%C3%B3digo%20regi%C3%B3n%22%3D5</v>
      </c>
      <c r="T76" s="17"/>
      <c r="U76" s="29" t="str">
        <f t="shared" si="33"/>
        <v>#1774B9</v>
      </c>
      <c r="V76" s="30" t="str">
        <f>+Economia[[#This Row],[idcoleccion]]&amp;"-"&amp;Economia[[#This Row],[id]]</f>
        <v>140-0066</v>
      </c>
      <c r="W76" s="21">
        <f>+VLOOKUP(Economia[[#This Row],[Filtro URL]],Estructura!$X$4:$Y$366,2,0)</f>
        <v>14200005</v>
      </c>
      <c r="X76" s="21" t="str">
        <f>+VLOOKUP(Economia[[#This Row],[tema]],Estructura!$A$4:$C$1800,3,0)</f>
        <v>T-150</v>
      </c>
      <c r="Y76" s="30" t="str">
        <f>+VLOOKUP(Economia[[#This Row],[contenido]],Estructura!$E$4:$G$18,3,0)</f>
        <v>C-142</v>
      </c>
      <c r="Z76" s="30" t="str">
        <f>+VLOOKUP(Economia[[#This Row],[Filtro Integrado]],Estructura!$M$4:$O$367,3,0)</f>
        <v>FI-143</v>
      </c>
      <c r="AA76" s="30" t="str">
        <f>+VLOOKUP(Economia[[#This Row],[Muestra]],Estructura!$Q$4:$S$194,3,0)</f>
        <v>M-153</v>
      </c>
    </row>
    <row r="77" spans="1:27" ht="51" x14ac:dyDescent="0.3">
      <c r="A77" s="50" t="s">
        <v>464</v>
      </c>
      <c r="B77" s="33">
        <f t="shared" si="30"/>
        <v>140</v>
      </c>
      <c r="C77" s="34" t="str">
        <f t="shared" si="31"/>
        <v>Economía</v>
      </c>
      <c r="D77" s="34" t="str">
        <f t="shared" si="32"/>
        <v>Economía</v>
      </c>
      <c r="E77" s="27">
        <v>6</v>
      </c>
      <c r="F77" s="33" t="s">
        <v>763</v>
      </c>
      <c r="G77" s="47" t="s">
        <v>683</v>
      </c>
      <c r="H77" s="46" t="s">
        <v>15</v>
      </c>
      <c r="I77" s="31" t="s">
        <v>371</v>
      </c>
      <c r="J77" s="12" t="str">
        <f t="shared" si="35"/>
        <v>Fecha</v>
      </c>
      <c r="K77" s="33" t="s">
        <v>765</v>
      </c>
      <c r="L77" s="33" t="s">
        <v>649</v>
      </c>
      <c r="M77" s="33" t="s">
        <v>761</v>
      </c>
      <c r="N77" s="33" t="str">
        <f t="shared" ref="N77:N140" si="36">+N76</f>
        <v>Instituto Nacional de Estadísticas (INE)</v>
      </c>
      <c r="O77"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O'Higgins</v>
      </c>
      <c r="P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77" s="15" t="str">
        <f t="shared" si="28"/>
        <v>Gráfico Evolución</v>
      </c>
      <c r="R77" s="28"/>
      <c r="S77"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https://analytics.zoho.com/open-view/2395394000008222524?ZOHO_CRITERIA=%22Consolidado_Estadisticas_Regionales_New%22.%22C%C3%B3digo%20regi%C3%B3n%22%3D6</v>
      </c>
      <c r="T77" s="17"/>
      <c r="U77" s="29" t="str">
        <f t="shared" si="33"/>
        <v>#1774B9</v>
      </c>
      <c r="V77" s="30" t="str">
        <f>+Economia[[#This Row],[idcoleccion]]&amp;"-"&amp;Economia[[#This Row],[id]]</f>
        <v>140-0067</v>
      </c>
      <c r="W77" s="21">
        <f>+VLOOKUP(Economia[[#This Row],[Filtro URL]],Estructura!$X$4:$Y$366,2,0)</f>
        <v>14200006</v>
      </c>
      <c r="X77" s="21" t="str">
        <f>+VLOOKUP(Economia[[#This Row],[tema]],Estructura!$A$4:$C$1800,3,0)</f>
        <v>T-150</v>
      </c>
      <c r="Y77" s="30" t="str">
        <f>+VLOOKUP(Economia[[#This Row],[contenido]],Estructura!$E$4:$G$18,3,0)</f>
        <v>C-142</v>
      </c>
      <c r="Z77" s="30" t="str">
        <f>+VLOOKUP(Economia[[#This Row],[Filtro Integrado]],Estructura!$M$4:$O$367,3,0)</f>
        <v>FI-143</v>
      </c>
      <c r="AA77" s="30" t="str">
        <f>+VLOOKUP(Economia[[#This Row],[Muestra]],Estructura!$Q$4:$S$194,3,0)</f>
        <v>M-153</v>
      </c>
    </row>
    <row r="78" spans="1:27" ht="51" x14ac:dyDescent="0.3">
      <c r="A78" s="50" t="s">
        <v>465</v>
      </c>
      <c r="B78" s="33">
        <f t="shared" si="30"/>
        <v>140</v>
      </c>
      <c r="C78" s="34" t="str">
        <f t="shared" si="31"/>
        <v>Economía</v>
      </c>
      <c r="D78" s="34" t="str">
        <f t="shared" si="32"/>
        <v>Economía</v>
      </c>
      <c r="E78" s="27">
        <v>7</v>
      </c>
      <c r="F78" s="33" t="s">
        <v>763</v>
      </c>
      <c r="G78" s="47" t="s">
        <v>683</v>
      </c>
      <c r="H78" s="46" t="s">
        <v>15</v>
      </c>
      <c r="I78" s="31" t="s">
        <v>372</v>
      </c>
      <c r="J78" s="12" t="str">
        <f t="shared" si="35"/>
        <v>Fecha</v>
      </c>
      <c r="K78" s="33" t="s">
        <v>765</v>
      </c>
      <c r="L78" s="33" t="s">
        <v>649</v>
      </c>
      <c r="M78" s="33" t="s">
        <v>761</v>
      </c>
      <c r="N78" s="33" t="str">
        <f t="shared" si="36"/>
        <v>Instituto Nacional de Estadísticas (INE)</v>
      </c>
      <c r="O78"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Maule</v>
      </c>
      <c r="P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78" s="15" t="str">
        <f t="shared" si="28"/>
        <v>Gráfico Evolución</v>
      </c>
      <c r="R78" s="28"/>
      <c r="S78"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https://analytics.zoho.com/open-view/2395394000008222524?ZOHO_CRITERIA=%22Consolidado_Estadisticas_Regionales_New%22.%22C%C3%B3digo%20regi%C3%B3n%22%3D7</v>
      </c>
      <c r="T78" s="17"/>
      <c r="U78" s="29" t="str">
        <f t="shared" si="33"/>
        <v>#1774B9</v>
      </c>
      <c r="V78" s="30" t="str">
        <f>+Economia[[#This Row],[idcoleccion]]&amp;"-"&amp;Economia[[#This Row],[id]]</f>
        <v>140-0068</v>
      </c>
      <c r="W78" s="21">
        <f>+VLOOKUP(Economia[[#This Row],[Filtro URL]],Estructura!$X$4:$Y$366,2,0)</f>
        <v>14200007</v>
      </c>
      <c r="X78" s="21" t="str">
        <f>+VLOOKUP(Economia[[#This Row],[tema]],Estructura!$A$4:$C$1800,3,0)</f>
        <v>T-150</v>
      </c>
      <c r="Y78" s="30" t="str">
        <f>+VLOOKUP(Economia[[#This Row],[contenido]],Estructura!$E$4:$G$18,3,0)</f>
        <v>C-142</v>
      </c>
      <c r="Z78" s="30" t="str">
        <f>+VLOOKUP(Economia[[#This Row],[Filtro Integrado]],Estructura!$M$4:$O$367,3,0)</f>
        <v>FI-143</v>
      </c>
      <c r="AA78" s="30" t="str">
        <f>+VLOOKUP(Economia[[#This Row],[Muestra]],Estructura!$Q$4:$S$194,3,0)</f>
        <v>M-153</v>
      </c>
    </row>
    <row r="79" spans="1:27" ht="51" x14ac:dyDescent="0.3">
      <c r="A79" s="50" t="s">
        <v>466</v>
      </c>
      <c r="B79" s="33">
        <f t="shared" si="30"/>
        <v>140</v>
      </c>
      <c r="C79" s="34" t="str">
        <f t="shared" si="31"/>
        <v>Economía</v>
      </c>
      <c r="D79" s="34" t="str">
        <f t="shared" si="32"/>
        <v>Economía</v>
      </c>
      <c r="E79" s="27">
        <v>8</v>
      </c>
      <c r="F79" s="33" t="s">
        <v>763</v>
      </c>
      <c r="G79" s="47" t="s">
        <v>683</v>
      </c>
      <c r="H79" s="46" t="s">
        <v>15</v>
      </c>
      <c r="I79" s="31" t="s">
        <v>373</v>
      </c>
      <c r="J79" s="12" t="str">
        <f t="shared" si="35"/>
        <v>Fecha</v>
      </c>
      <c r="K79" s="33" t="s">
        <v>765</v>
      </c>
      <c r="L79" s="33" t="s">
        <v>649</v>
      </c>
      <c r="M79" s="33" t="s">
        <v>761</v>
      </c>
      <c r="N79" s="33" t="str">
        <f t="shared" si="36"/>
        <v>Instituto Nacional de Estadísticas (INE)</v>
      </c>
      <c r="O79"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del Biobío</v>
      </c>
      <c r="P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79" s="15" t="str">
        <f t="shared" si="28"/>
        <v>Gráfico Evolución</v>
      </c>
      <c r="R79" s="28"/>
      <c r="S79"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https://analytics.zoho.com/open-view/2395394000008222524?ZOHO_CRITERIA=%22Consolidado_Estadisticas_Regionales_New%22.%22C%C3%B3digo%20regi%C3%B3n%22%3D8</v>
      </c>
      <c r="T79" s="39"/>
      <c r="U79" s="29" t="str">
        <f t="shared" si="33"/>
        <v>#1774B9</v>
      </c>
      <c r="V79" s="30" t="str">
        <f>+Economia[[#This Row],[idcoleccion]]&amp;"-"&amp;Economia[[#This Row],[id]]</f>
        <v>140-0069</v>
      </c>
      <c r="W79" s="21">
        <f>+VLOOKUP(Economia[[#This Row],[Filtro URL]],Estructura!$X$4:$Y$366,2,0)</f>
        <v>14200008</v>
      </c>
      <c r="X79" s="21" t="str">
        <f>+VLOOKUP(Economia[[#This Row],[tema]],Estructura!$A$4:$C$1800,3,0)</f>
        <v>T-150</v>
      </c>
      <c r="Y79" s="30" t="str">
        <f>+VLOOKUP(Economia[[#This Row],[contenido]],Estructura!$E$4:$G$18,3,0)</f>
        <v>C-142</v>
      </c>
      <c r="Z79" s="30" t="str">
        <f>+VLOOKUP(Economia[[#This Row],[Filtro Integrado]],Estructura!$M$4:$O$367,3,0)</f>
        <v>FI-143</v>
      </c>
      <c r="AA79" s="30" t="str">
        <f>+VLOOKUP(Economia[[#This Row],[Muestra]],Estructura!$Q$4:$S$194,3,0)</f>
        <v>M-153</v>
      </c>
    </row>
    <row r="80" spans="1:27" ht="51" x14ac:dyDescent="0.3">
      <c r="A80" s="50" t="s">
        <v>467</v>
      </c>
      <c r="B80" s="12">
        <f>+B79</f>
        <v>140</v>
      </c>
      <c r="C80" s="13" t="str">
        <f>+C79</f>
        <v>Economía</v>
      </c>
      <c r="D80" s="13" t="str">
        <f>+D79</f>
        <v>Economía</v>
      </c>
      <c r="E80" s="27">
        <v>9</v>
      </c>
      <c r="F80" s="33" t="s">
        <v>763</v>
      </c>
      <c r="G80" s="47" t="s">
        <v>683</v>
      </c>
      <c r="H80" s="46" t="s">
        <v>15</v>
      </c>
      <c r="I80" s="31" t="s">
        <v>374</v>
      </c>
      <c r="J80" s="12" t="str">
        <f t="shared" si="35"/>
        <v>Fecha</v>
      </c>
      <c r="K80" s="33" t="s">
        <v>765</v>
      </c>
      <c r="L80" s="33" t="s">
        <v>649</v>
      </c>
      <c r="M80" s="33" t="s">
        <v>761</v>
      </c>
      <c r="N80" s="33" t="str">
        <f t="shared" si="36"/>
        <v>Instituto Nacional de Estadísticas (INE)</v>
      </c>
      <c r="O80"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La Araucanía</v>
      </c>
      <c r="P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80" s="15" t="str">
        <f t="shared" si="28"/>
        <v>Gráfico Evolución</v>
      </c>
      <c r="R80" s="28"/>
      <c r="S80"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https://analytics.zoho.com/open-view/2395394000008222524?ZOHO_CRITERIA=%22Consolidado_Estadisticas_Regionales_New%22.%22C%C3%B3digo%20regi%C3%B3n%22%3D9</v>
      </c>
      <c r="T80" s="17">
        <v>100200300</v>
      </c>
      <c r="U80" s="29" t="str">
        <f>+U79</f>
        <v>#1774B9</v>
      </c>
      <c r="V80" s="30" t="str">
        <f>+Economia[[#This Row],[idcoleccion]]&amp;"-"&amp;Economia[[#This Row],[id]]</f>
        <v>140-0070</v>
      </c>
      <c r="W80" s="21">
        <f>+VLOOKUP(Economia[[#This Row],[Filtro URL]],Estructura!$X$4:$Y$366,2,0)</f>
        <v>14200009</v>
      </c>
      <c r="X80" s="21" t="str">
        <f>+VLOOKUP(Economia[[#This Row],[tema]],Estructura!$A$4:$C$1800,3,0)</f>
        <v>T-150</v>
      </c>
      <c r="Y80" s="30" t="str">
        <f>+VLOOKUP(Economia[[#This Row],[contenido]],Estructura!$E$4:$G$18,3,0)</f>
        <v>C-142</v>
      </c>
      <c r="Z80" s="30" t="str">
        <f>+VLOOKUP(Economia[[#This Row],[Filtro Integrado]],Estructura!$M$4:$O$367,3,0)</f>
        <v>FI-143</v>
      </c>
      <c r="AA80" s="30" t="str">
        <f>+VLOOKUP(Economia[[#This Row],[Muestra]],Estructura!$Q$4:$S$194,3,0)</f>
        <v>M-153</v>
      </c>
    </row>
    <row r="81" spans="1:27" ht="51" x14ac:dyDescent="0.3">
      <c r="A81" s="50" t="s">
        <v>468</v>
      </c>
      <c r="B81" s="12">
        <f t="shared" si="30"/>
        <v>140</v>
      </c>
      <c r="C81" s="13" t="str">
        <f t="shared" si="31"/>
        <v>Economía</v>
      </c>
      <c r="D81" s="13" t="str">
        <f t="shared" si="32"/>
        <v>Economía</v>
      </c>
      <c r="E81" s="27">
        <v>10</v>
      </c>
      <c r="F81" s="33" t="s">
        <v>763</v>
      </c>
      <c r="G81" s="47" t="s">
        <v>683</v>
      </c>
      <c r="H81" s="46" t="s">
        <v>15</v>
      </c>
      <c r="I81" s="31" t="s">
        <v>375</v>
      </c>
      <c r="J81" s="12" t="str">
        <f t="shared" si="35"/>
        <v>Fecha</v>
      </c>
      <c r="K81" s="33" t="s">
        <v>765</v>
      </c>
      <c r="L81" s="33" t="s">
        <v>649</v>
      </c>
      <c r="M81" s="33" t="s">
        <v>761</v>
      </c>
      <c r="N81" s="33" t="str">
        <f t="shared" si="36"/>
        <v>Instituto Nacional de Estadísticas (INE)</v>
      </c>
      <c r="O81"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Los Lagos</v>
      </c>
      <c r="P8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81" s="15" t="str">
        <f t="shared" si="28"/>
        <v>Gráfico Evolución</v>
      </c>
      <c r="R81" s="28"/>
      <c r="S81"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https://analytics.zoho.com/open-view/2395394000008222524?ZOHO_CRITERIA=%22Consolidado_Estadisticas_Regionales_New%22.%22C%C3%B3digo%20regi%C3%B3n%22%3D10</v>
      </c>
      <c r="T81" s="17">
        <v>100200301</v>
      </c>
      <c r="U81" s="29" t="str">
        <f t="shared" si="33"/>
        <v>#1774B9</v>
      </c>
      <c r="V81" s="30" t="str">
        <f>+Economia[[#This Row],[idcoleccion]]&amp;"-"&amp;Economia[[#This Row],[id]]</f>
        <v>140-0071</v>
      </c>
      <c r="W81" s="21">
        <f>+VLOOKUP(Economia[[#This Row],[Filtro URL]],Estructura!$X$4:$Y$366,2,0)</f>
        <v>14200010</v>
      </c>
      <c r="X81" s="21" t="str">
        <f>+VLOOKUP(Economia[[#This Row],[tema]],Estructura!$A$4:$C$1800,3,0)</f>
        <v>T-150</v>
      </c>
      <c r="Y81" s="30" t="str">
        <f>+VLOOKUP(Economia[[#This Row],[contenido]],Estructura!$E$4:$G$18,3,0)</f>
        <v>C-142</v>
      </c>
      <c r="Z81" s="30" t="str">
        <f>+VLOOKUP(Economia[[#This Row],[Filtro Integrado]],Estructura!$M$4:$O$367,3,0)</f>
        <v>FI-143</v>
      </c>
      <c r="AA81" s="30" t="str">
        <f>+VLOOKUP(Economia[[#This Row],[Muestra]],Estructura!$Q$4:$S$194,3,0)</f>
        <v>M-153</v>
      </c>
    </row>
    <row r="82" spans="1:27" ht="51" x14ac:dyDescent="0.3">
      <c r="A82" s="50" t="s">
        <v>469</v>
      </c>
      <c r="B82" s="12">
        <f t="shared" si="30"/>
        <v>140</v>
      </c>
      <c r="C82" s="13" t="str">
        <f t="shared" si="31"/>
        <v>Economía</v>
      </c>
      <c r="D82" s="13" t="str">
        <f t="shared" si="32"/>
        <v>Economía</v>
      </c>
      <c r="E82" s="27">
        <v>11</v>
      </c>
      <c r="F82" s="33" t="s">
        <v>763</v>
      </c>
      <c r="G82" s="47" t="s">
        <v>683</v>
      </c>
      <c r="H82" s="46" t="s">
        <v>15</v>
      </c>
      <c r="I82" s="31" t="s">
        <v>376</v>
      </c>
      <c r="J82" s="12" t="str">
        <f t="shared" si="35"/>
        <v>Fecha</v>
      </c>
      <c r="K82" s="33" t="s">
        <v>765</v>
      </c>
      <c r="L82" s="33" t="s">
        <v>649</v>
      </c>
      <c r="M82" s="33" t="s">
        <v>761</v>
      </c>
      <c r="N82" s="33" t="str">
        <f t="shared" si="36"/>
        <v>Instituto Nacional de Estadísticas (INE)</v>
      </c>
      <c r="O82"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Aysén</v>
      </c>
      <c r="P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82" s="15" t="str">
        <f t="shared" si="28"/>
        <v>Gráfico Evolución</v>
      </c>
      <c r="R82" s="28"/>
      <c r="S82"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https://analytics.zoho.com/open-view/2395394000008222524?ZOHO_CRITERIA=%22Consolidado_Estadisticas_Regionales_New%22.%22C%C3%B3digo%20regi%C3%B3n%22%3D11</v>
      </c>
      <c r="T82" s="17">
        <v>100200302</v>
      </c>
      <c r="U82" s="29" t="str">
        <f t="shared" si="33"/>
        <v>#1774B9</v>
      </c>
      <c r="V82" s="30" t="str">
        <f>+Economia[[#This Row],[idcoleccion]]&amp;"-"&amp;Economia[[#This Row],[id]]</f>
        <v>140-0072</v>
      </c>
      <c r="W82" s="21">
        <f>+VLOOKUP(Economia[[#This Row],[Filtro URL]],Estructura!$X$4:$Y$366,2,0)</f>
        <v>14200011</v>
      </c>
      <c r="X82" s="21" t="str">
        <f>+VLOOKUP(Economia[[#This Row],[tema]],Estructura!$A$4:$C$1800,3,0)</f>
        <v>T-150</v>
      </c>
      <c r="Y82" s="30" t="str">
        <f>+VLOOKUP(Economia[[#This Row],[contenido]],Estructura!$E$4:$G$18,3,0)</f>
        <v>C-142</v>
      </c>
      <c r="Z82" s="30" t="str">
        <f>+VLOOKUP(Economia[[#This Row],[Filtro Integrado]],Estructura!$M$4:$O$367,3,0)</f>
        <v>FI-143</v>
      </c>
      <c r="AA82" s="30" t="str">
        <f>+VLOOKUP(Economia[[#This Row],[Muestra]],Estructura!$Q$4:$S$194,3,0)</f>
        <v>M-153</v>
      </c>
    </row>
    <row r="83" spans="1:27" ht="51" x14ac:dyDescent="0.3">
      <c r="A83" s="50" t="s">
        <v>470</v>
      </c>
      <c r="B83" s="12">
        <f t="shared" si="30"/>
        <v>140</v>
      </c>
      <c r="C83" s="13" t="str">
        <f t="shared" si="31"/>
        <v>Economía</v>
      </c>
      <c r="D83" s="13" t="str">
        <f t="shared" si="32"/>
        <v>Economía</v>
      </c>
      <c r="E83" s="27">
        <v>12</v>
      </c>
      <c r="F83" s="33" t="s">
        <v>763</v>
      </c>
      <c r="G83" s="47" t="s">
        <v>683</v>
      </c>
      <c r="H83" s="46" t="s">
        <v>15</v>
      </c>
      <c r="I83" s="31" t="s">
        <v>377</v>
      </c>
      <c r="J83" s="12" t="str">
        <f t="shared" si="35"/>
        <v>Fecha</v>
      </c>
      <c r="K83" s="33" t="s">
        <v>765</v>
      </c>
      <c r="L83" s="33" t="s">
        <v>649</v>
      </c>
      <c r="M83" s="33" t="s">
        <v>761</v>
      </c>
      <c r="N83" s="33" t="str">
        <f t="shared" si="36"/>
        <v>Instituto Nacional de Estadísticas (INE)</v>
      </c>
      <c r="O83"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Magallanes</v>
      </c>
      <c r="P8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83" s="15" t="str">
        <f t="shared" si="28"/>
        <v>Gráfico Evolución</v>
      </c>
      <c r="R83" s="28"/>
      <c r="S83"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https://analytics.zoho.com/open-view/2395394000008222524?ZOHO_CRITERIA=%22Consolidado_Estadisticas_Regionales_New%22.%22C%C3%B3digo%20regi%C3%B3n%22%3D12</v>
      </c>
      <c r="T83" s="17"/>
      <c r="U83" s="29" t="str">
        <f t="shared" si="33"/>
        <v>#1774B9</v>
      </c>
      <c r="V83" s="30" t="str">
        <f>+Economia[[#This Row],[idcoleccion]]&amp;"-"&amp;Economia[[#This Row],[id]]</f>
        <v>140-0073</v>
      </c>
      <c r="W83" s="21">
        <f>+VLOOKUP(Economia[[#This Row],[Filtro URL]],Estructura!$X$4:$Y$366,2,0)</f>
        <v>14200012</v>
      </c>
      <c r="X83" s="21" t="str">
        <f>+VLOOKUP(Economia[[#This Row],[tema]],Estructura!$A$4:$C$1800,3,0)</f>
        <v>T-150</v>
      </c>
      <c r="Y83" s="30" t="str">
        <f>+VLOOKUP(Economia[[#This Row],[contenido]],Estructura!$E$4:$G$18,3,0)</f>
        <v>C-142</v>
      </c>
      <c r="Z83" s="30" t="str">
        <f>+VLOOKUP(Economia[[#This Row],[Filtro Integrado]],Estructura!$M$4:$O$367,3,0)</f>
        <v>FI-143</v>
      </c>
      <c r="AA83" s="30" t="str">
        <f>+VLOOKUP(Economia[[#This Row],[Muestra]],Estructura!$Q$4:$S$194,3,0)</f>
        <v>M-153</v>
      </c>
    </row>
    <row r="84" spans="1:27" ht="51" x14ac:dyDescent="0.3">
      <c r="A84" s="50" t="s">
        <v>471</v>
      </c>
      <c r="B84" s="12">
        <f t="shared" si="30"/>
        <v>140</v>
      </c>
      <c r="C84" s="13" t="str">
        <f t="shared" si="31"/>
        <v>Economía</v>
      </c>
      <c r="D84" s="13" t="str">
        <f t="shared" si="32"/>
        <v>Economía</v>
      </c>
      <c r="E84" s="27">
        <v>13</v>
      </c>
      <c r="F84" s="33" t="s">
        <v>763</v>
      </c>
      <c r="G84" s="47" t="s">
        <v>683</v>
      </c>
      <c r="H84" s="46" t="s">
        <v>15</v>
      </c>
      <c r="I84" s="31" t="s">
        <v>378</v>
      </c>
      <c r="J84" s="12" t="str">
        <f t="shared" si="35"/>
        <v>Fecha</v>
      </c>
      <c r="K84" s="33" t="s">
        <v>765</v>
      </c>
      <c r="L84" s="33" t="s">
        <v>649</v>
      </c>
      <c r="M84" s="33" t="s">
        <v>761</v>
      </c>
      <c r="N84" s="33" t="str">
        <f t="shared" si="36"/>
        <v>Instituto Nacional de Estadísticas (INE)</v>
      </c>
      <c r="O84"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Metropolitana</v>
      </c>
      <c r="P8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84" s="15" t="str">
        <f t="shared" si="28"/>
        <v>Gráfico Evolución</v>
      </c>
      <c r="R84" s="28"/>
      <c r="S84"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https://analytics.zoho.com/open-view/2395394000008222524?ZOHO_CRITERIA=%22Consolidado_Estadisticas_Regionales_New%22.%22C%C3%B3digo%20regi%C3%B3n%22%3D13</v>
      </c>
      <c r="T84" s="17"/>
      <c r="U84" s="29" t="str">
        <f t="shared" si="33"/>
        <v>#1774B9</v>
      </c>
      <c r="V84" s="30" t="str">
        <f>+Economia[[#This Row],[idcoleccion]]&amp;"-"&amp;Economia[[#This Row],[id]]</f>
        <v>140-0074</v>
      </c>
      <c r="W84" s="21">
        <f>+VLOOKUP(Economia[[#This Row],[Filtro URL]],Estructura!$X$4:$Y$366,2,0)</f>
        <v>14200013</v>
      </c>
      <c r="X84" s="21" t="str">
        <f>+VLOOKUP(Economia[[#This Row],[tema]],Estructura!$A$4:$C$1800,3,0)</f>
        <v>T-150</v>
      </c>
      <c r="Y84" s="30" t="str">
        <f>+VLOOKUP(Economia[[#This Row],[contenido]],Estructura!$E$4:$G$18,3,0)</f>
        <v>C-142</v>
      </c>
      <c r="Z84" s="30" t="str">
        <f>+VLOOKUP(Economia[[#This Row],[Filtro Integrado]],Estructura!$M$4:$O$367,3,0)</f>
        <v>FI-143</v>
      </c>
      <c r="AA84" s="30" t="str">
        <f>+VLOOKUP(Economia[[#This Row],[Muestra]],Estructura!$Q$4:$S$194,3,0)</f>
        <v>M-153</v>
      </c>
    </row>
    <row r="85" spans="1:27" ht="51" x14ac:dyDescent="0.3">
      <c r="A85" s="50" t="s">
        <v>472</v>
      </c>
      <c r="B85" s="12">
        <f t="shared" si="30"/>
        <v>140</v>
      </c>
      <c r="C85" s="13" t="str">
        <f t="shared" si="31"/>
        <v>Economía</v>
      </c>
      <c r="D85" s="13" t="str">
        <f t="shared" si="32"/>
        <v>Economía</v>
      </c>
      <c r="E85" s="27">
        <v>14</v>
      </c>
      <c r="F85" s="33" t="s">
        <v>763</v>
      </c>
      <c r="G85" s="47" t="s">
        <v>683</v>
      </c>
      <c r="H85" s="46" t="s">
        <v>15</v>
      </c>
      <c r="I85" s="31" t="s">
        <v>379</v>
      </c>
      <c r="J85" s="12" t="str">
        <f t="shared" si="35"/>
        <v>Fecha</v>
      </c>
      <c r="K85" s="33" t="s">
        <v>765</v>
      </c>
      <c r="L85" s="33" t="s">
        <v>649</v>
      </c>
      <c r="M85" s="33" t="s">
        <v>761</v>
      </c>
      <c r="N85" s="33" t="str">
        <f t="shared" si="36"/>
        <v>Instituto Nacional de Estadísticas (INE)</v>
      </c>
      <c r="O85"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Los Ríos</v>
      </c>
      <c r="P8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85" s="15" t="str">
        <f t="shared" si="28"/>
        <v>Gráfico Evolución</v>
      </c>
      <c r="R85" s="28"/>
      <c r="S85"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https://analytics.zoho.com/open-view/2395394000008222524?ZOHO_CRITERIA=%22Consolidado_Estadisticas_Regionales_New%22.%22C%C3%B3digo%20regi%C3%B3n%22%3D14</v>
      </c>
      <c r="T85" s="17"/>
      <c r="U85" s="29" t="str">
        <f t="shared" si="33"/>
        <v>#1774B9</v>
      </c>
      <c r="V85" s="30" t="str">
        <f>+Economia[[#This Row],[idcoleccion]]&amp;"-"&amp;Economia[[#This Row],[id]]</f>
        <v>140-0075</v>
      </c>
      <c r="W85" s="21">
        <f>+VLOOKUP(Economia[[#This Row],[Filtro URL]],Estructura!$X$4:$Y$366,2,0)</f>
        <v>14200014</v>
      </c>
      <c r="X85" s="21" t="str">
        <f>+VLOOKUP(Economia[[#This Row],[tema]],Estructura!$A$4:$C$1800,3,0)</f>
        <v>T-150</v>
      </c>
      <c r="Y85" s="30" t="str">
        <f>+VLOOKUP(Economia[[#This Row],[contenido]],Estructura!$E$4:$G$18,3,0)</f>
        <v>C-142</v>
      </c>
      <c r="Z85" s="30" t="str">
        <f>+VLOOKUP(Economia[[#This Row],[Filtro Integrado]],Estructura!$M$4:$O$367,3,0)</f>
        <v>FI-143</v>
      </c>
      <c r="AA85" s="30" t="str">
        <f>+VLOOKUP(Economia[[#This Row],[Muestra]],Estructura!$Q$4:$S$194,3,0)</f>
        <v>M-153</v>
      </c>
    </row>
    <row r="86" spans="1:27" ht="51" x14ac:dyDescent="0.3">
      <c r="A86" s="50" t="s">
        <v>473</v>
      </c>
      <c r="B86" s="12">
        <f t="shared" si="30"/>
        <v>140</v>
      </c>
      <c r="C86" s="13" t="str">
        <f t="shared" si="31"/>
        <v>Economía</v>
      </c>
      <c r="D86" s="13" t="str">
        <f t="shared" si="32"/>
        <v>Economía</v>
      </c>
      <c r="E86" s="27">
        <v>15</v>
      </c>
      <c r="F86" s="33" t="s">
        <v>763</v>
      </c>
      <c r="G86" s="47" t="s">
        <v>683</v>
      </c>
      <c r="H86" s="46" t="s">
        <v>15</v>
      </c>
      <c r="I86" s="31" t="s">
        <v>380</v>
      </c>
      <c r="J86" s="12" t="str">
        <f t="shared" si="35"/>
        <v>Fecha</v>
      </c>
      <c r="K86" s="33" t="s">
        <v>765</v>
      </c>
      <c r="L86" s="33" t="s">
        <v>649</v>
      </c>
      <c r="M86" s="33" t="s">
        <v>761</v>
      </c>
      <c r="N86" s="33" t="str">
        <f t="shared" si="36"/>
        <v>Instituto Nacional de Estadísticas (INE)</v>
      </c>
      <c r="O86"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Arica y Parinacota</v>
      </c>
      <c r="P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86" s="15" t="str">
        <f t="shared" si="28"/>
        <v>Gráfico Evolución</v>
      </c>
      <c r="R86" s="28"/>
      <c r="S86"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https://analytics.zoho.com/open-view/2395394000008222524?ZOHO_CRITERIA=%22Consolidado_Estadisticas_Regionales_New%22.%22C%C3%B3digo%20regi%C3%B3n%22%3D15</v>
      </c>
      <c r="T86" s="17"/>
      <c r="U86" s="29" t="str">
        <f t="shared" si="33"/>
        <v>#1774B9</v>
      </c>
      <c r="V86" s="30" t="str">
        <f>+Economia[[#This Row],[idcoleccion]]&amp;"-"&amp;Economia[[#This Row],[id]]</f>
        <v>140-0076</v>
      </c>
      <c r="W86" s="21">
        <f>+VLOOKUP(Economia[[#This Row],[Filtro URL]],Estructura!$X$4:$Y$366,2,0)</f>
        <v>14200015</v>
      </c>
      <c r="X86" s="21" t="str">
        <f>+VLOOKUP(Economia[[#This Row],[tema]],Estructura!$A$4:$C$1800,3,0)</f>
        <v>T-150</v>
      </c>
      <c r="Y86" s="30" t="str">
        <f>+VLOOKUP(Economia[[#This Row],[contenido]],Estructura!$E$4:$G$18,3,0)</f>
        <v>C-142</v>
      </c>
      <c r="Z86" s="30" t="str">
        <f>+VLOOKUP(Economia[[#This Row],[Filtro Integrado]],Estructura!$M$4:$O$367,3,0)</f>
        <v>FI-143</v>
      </c>
      <c r="AA86" s="30" t="str">
        <f>+VLOOKUP(Economia[[#This Row],[Muestra]],Estructura!$Q$4:$S$194,3,0)</f>
        <v>M-153</v>
      </c>
    </row>
    <row r="87" spans="1:27" ht="51" x14ac:dyDescent="0.3">
      <c r="A87" s="50" t="s">
        <v>474</v>
      </c>
      <c r="B87" s="12">
        <f t="shared" si="30"/>
        <v>140</v>
      </c>
      <c r="C87" s="13" t="str">
        <f t="shared" si="31"/>
        <v>Economía</v>
      </c>
      <c r="D87" s="13" t="str">
        <f t="shared" si="32"/>
        <v>Economía</v>
      </c>
      <c r="E87" s="27">
        <v>16</v>
      </c>
      <c r="F87" s="33" t="s">
        <v>763</v>
      </c>
      <c r="G87" s="47" t="s">
        <v>683</v>
      </c>
      <c r="H87" s="46" t="s">
        <v>15</v>
      </c>
      <c r="I87" s="31" t="s">
        <v>381</v>
      </c>
      <c r="J87" s="12" t="str">
        <f t="shared" si="35"/>
        <v>Fecha</v>
      </c>
      <c r="K87" s="33" t="s">
        <v>765</v>
      </c>
      <c r="L87" s="33" t="s">
        <v>649</v>
      </c>
      <c r="M87" s="33" t="s">
        <v>761</v>
      </c>
      <c r="N87" s="33" t="str">
        <f t="shared" si="36"/>
        <v>Instituto Nacional de Estadísticas (INE)</v>
      </c>
      <c r="O87"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Ñuble</v>
      </c>
      <c r="P8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87" s="38" t="str">
        <f t="shared" si="28"/>
        <v>Gráfico Evolución</v>
      </c>
      <c r="R87" s="37"/>
      <c r="S87" s="16" t="str">
        <f>+"https://analytics.zoho.com/open-view/2395394000008222524?ZOHO_CRITERIA=%22Consolidado_Estadisticas_Regionales_New%22.%22C%C3%B3digo%20regi%C3%B3n%22%3D"&amp;Economia[[#This Row],[Filtro URL]]</f>
        <v>https://analytics.zoho.com/open-view/2395394000008222524?ZOHO_CRITERIA=%22Consolidado_Estadisticas_Regionales_New%22.%22C%C3%B3digo%20regi%C3%B3n%22%3D16</v>
      </c>
      <c r="T87" s="17"/>
      <c r="U87" s="29" t="str">
        <f t="shared" si="33"/>
        <v>#1774B9</v>
      </c>
      <c r="V87" s="30" t="str">
        <f>+Economia[[#This Row],[idcoleccion]]&amp;"-"&amp;Economia[[#This Row],[id]]</f>
        <v>140-0077</v>
      </c>
      <c r="W87" s="21">
        <f>+VLOOKUP(Economia[[#This Row],[Filtro URL]],Estructura!$X$4:$Y$366,2,0)</f>
        <v>14200016</v>
      </c>
      <c r="X87" s="21" t="str">
        <f>+VLOOKUP(Economia[[#This Row],[tema]],Estructura!$A$4:$C$1800,3,0)</f>
        <v>T-150</v>
      </c>
      <c r="Y87" s="30" t="str">
        <f>+VLOOKUP(Economia[[#This Row],[contenido]],Estructura!$E$4:$G$18,3,0)</f>
        <v>C-142</v>
      </c>
      <c r="Z87" s="30" t="str">
        <f>+VLOOKUP(Economia[[#This Row],[Filtro Integrado]],Estructura!$M$4:$O$367,3,0)</f>
        <v>FI-143</v>
      </c>
      <c r="AA87" s="30" t="str">
        <f>+VLOOKUP(Economia[[#This Row],[Muestra]],Estructura!$Q$4:$S$194,3,0)</f>
        <v>M-153</v>
      </c>
    </row>
    <row r="88" spans="1:27" ht="51" x14ac:dyDescent="0.3">
      <c r="A88" s="48" t="s">
        <v>475</v>
      </c>
      <c r="B88" s="33">
        <f t="shared" si="30"/>
        <v>140</v>
      </c>
      <c r="C88" s="34" t="str">
        <f t="shared" si="31"/>
        <v>Economía</v>
      </c>
      <c r="D88" s="34" t="str">
        <f t="shared" si="32"/>
        <v>Economía</v>
      </c>
      <c r="E88" s="20">
        <v>0</v>
      </c>
      <c r="F88" s="33" t="s">
        <v>763</v>
      </c>
      <c r="G88" s="47" t="s">
        <v>683</v>
      </c>
      <c r="H88" s="36" t="s">
        <v>18</v>
      </c>
      <c r="I88" s="33" t="s">
        <v>14</v>
      </c>
      <c r="J88" s="33" t="s">
        <v>15</v>
      </c>
      <c r="K88" s="33" t="s">
        <v>769</v>
      </c>
      <c r="L88" s="33" t="s">
        <v>649</v>
      </c>
      <c r="M88" s="33" t="s">
        <v>761</v>
      </c>
      <c r="N88" s="33" t="str">
        <f t="shared" si="36"/>
        <v>Instituto Nacional de Estadísticas (INE)</v>
      </c>
      <c r="O88" s="51" t="s">
        <v>768</v>
      </c>
      <c r="P8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88" s="38" t="str">
        <f>+Q87</f>
        <v>Gráfico Evolución</v>
      </c>
      <c r="R88" s="37"/>
      <c r="S88" s="66" t="s">
        <v>766</v>
      </c>
      <c r="T88" s="17"/>
      <c r="U88" s="29" t="str">
        <f t="shared" si="33"/>
        <v>#1774B9</v>
      </c>
      <c r="V88" s="30" t="str">
        <f>+Economia[[#This Row],[idcoleccion]]&amp;"-"&amp;Economia[[#This Row],[id]]</f>
        <v>140-0078</v>
      </c>
      <c r="W88" s="21">
        <f>+VLOOKUP(Economia[[#This Row],[Filtro URL]],Estructura!$X$4:$Y$366,2,0)</f>
        <v>14100000</v>
      </c>
      <c r="X88" s="21" t="str">
        <f>+VLOOKUP(Economia[[#This Row],[tema]],Estructura!$A$4:$C$1800,3,0)</f>
        <v>T-150</v>
      </c>
      <c r="Y88" s="30" t="str">
        <f>+VLOOKUP(Economia[[#This Row],[contenido]],Estructura!$E$4:$G$18,3,0)</f>
        <v>C-142</v>
      </c>
      <c r="Z88" s="30" t="str">
        <f>+VLOOKUP(Economia[[#This Row],[Filtro Integrado]],Estructura!$M$4:$O$367,3,0)</f>
        <v>FI-141</v>
      </c>
      <c r="AA88" s="30" t="str">
        <f>+VLOOKUP(Economia[[#This Row],[Muestra]],Estructura!$Q$4:$S$194,3,0)</f>
        <v>M-154</v>
      </c>
    </row>
    <row r="89" spans="1:27" ht="51" x14ac:dyDescent="0.3">
      <c r="A89" s="49" t="s">
        <v>476</v>
      </c>
      <c r="B89" s="33">
        <f t="shared" si="30"/>
        <v>140</v>
      </c>
      <c r="C89" s="34" t="str">
        <f t="shared" si="31"/>
        <v>Economía</v>
      </c>
      <c r="D89" s="34" t="str">
        <f t="shared" si="32"/>
        <v>Economía</v>
      </c>
      <c r="E89" s="27">
        <v>1</v>
      </c>
      <c r="F89" s="33" t="s">
        <v>763</v>
      </c>
      <c r="G89" s="47" t="s">
        <v>683</v>
      </c>
      <c r="H89" s="46" t="s">
        <v>15</v>
      </c>
      <c r="I89" s="31" t="s">
        <v>366</v>
      </c>
      <c r="J89" s="12" t="s">
        <v>688</v>
      </c>
      <c r="K89" s="33" t="s">
        <v>769</v>
      </c>
      <c r="L89" s="33" t="s">
        <v>649</v>
      </c>
      <c r="M89" s="33" t="s">
        <v>761</v>
      </c>
      <c r="N89" s="33" t="str">
        <f t="shared" si="36"/>
        <v>Instituto Nacional de Estadísticas (INE)</v>
      </c>
      <c r="O89"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Tarapacá</v>
      </c>
      <c r="P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89" s="15" t="str">
        <f t="shared" si="28"/>
        <v>Gráfico Evolución</v>
      </c>
      <c r="R89" s="28"/>
      <c r="S89"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v>
      </c>
      <c r="T89" s="17"/>
      <c r="U89" s="29" t="str">
        <f t="shared" si="33"/>
        <v>#1774B9</v>
      </c>
      <c r="V89" s="30" t="str">
        <f>+Economia[[#This Row],[idcoleccion]]&amp;"-"&amp;Economia[[#This Row],[id]]</f>
        <v>140-0079</v>
      </c>
      <c r="W89" s="21">
        <f>+VLOOKUP(Economia[[#This Row],[Filtro URL]],Estructura!$X$4:$Y$366,2,0)</f>
        <v>14200001</v>
      </c>
      <c r="X89" s="21" t="str">
        <f>+VLOOKUP(Economia[[#This Row],[tema]],Estructura!$A$4:$C$1800,3,0)</f>
        <v>T-150</v>
      </c>
      <c r="Y89" s="30" t="str">
        <f>+VLOOKUP(Economia[[#This Row],[contenido]],Estructura!$E$4:$G$18,3,0)</f>
        <v>C-142</v>
      </c>
      <c r="Z89" s="30" t="str">
        <f>+VLOOKUP(Economia[[#This Row],[Filtro Integrado]],Estructura!$M$4:$O$367,3,0)</f>
        <v>FI-143</v>
      </c>
      <c r="AA89" s="30" t="str">
        <f>+VLOOKUP(Economia[[#This Row],[Muestra]],Estructura!$Q$4:$S$194,3,0)</f>
        <v>M-154</v>
      </c>
    </row>
    <row r="90" spans="1:27" ht="51" x14ac:dyDescent="0.3">
      <c r="A90" s="50" t="s">
        <v>477</v>
      </c>
      <c r="B90" s="33">
        <f t="shared" si="30"/>
        <v>140</v>
      </c>
      <c r="C90" s="34" t="str">
        <f t="shared" si="31"/>
        <v>Economía</v>
      </c>
      <c r="D90" s="34" t="str">
        <f t="shared" si="32"/>
        <v>Economía</v>
      </c>
      <c r="E90" s="27">
        <v>2</v>
      </c>
      <c r="F90" s="33" t="s">
        <v>763</v>
      </c>
      <c r="G90" s="47" t="s">
        <v>683</v>
      </c>
      <c r="H90" s="46" t="s">
        <v>15</v>
      </c>
      <c r="I90" s="31" t="s">
        <v>367</v>
      </c>
      <c r="J90" s="12" t="str">
        <f>+J89</f>
        <v>Fecha</v>
      </c>
      <c r="K90" s="33" t="s">
        <v>769</v>
      </c>
      <c r="L90" s="33" t="s">
        <v>649</v>
      </c>
      <c r="M90" s="33" t="s">
        <v>761</v>
      </c>
      <c r="N90" s="33" t="str">
        <f t="shared" si="36"/>
        <v>Instituto Nacional de Estadísticas (INE)</v>
      </c>
      <c r="O90"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Antofagasta</v>
      </c>
      <c r="P9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90" s="15" t="str">
        <f t="shared" si="28"/>
        <v>Gráfico Evolución</v>
      </c>
      <c r="R90" s="28"/>
      <c r="S90"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https://analytics.zoho.com/open-view/2395394000008222926?ZOHO_CRITERIA=%22Consolidado_Estadisticas_Regionales_New%22.%22C%C3%B3digo%20regi%C3%B3n%22%3D2</v>
      </c>
      <c r="T90" s="17"/>
      <c r="U90" s="29" t="str">
        <f t="shared" si="33"/>
        <v>#1774B9</v>
      </c>
      <c r="V90" s="30" t="str">
        <f>+Economia[[#This Row],[idcoleccion]]&amp;"-"&amp;Economia[[#This Row],[id]]</f>
        <v>140-0080</v>
      </c>
      <c r="W90" s="21">
        <f>+VLOOKUP(Economia[[#This Row],[Filtro URL]],Estructura!$X$4:$Y$366,2,0)</f>
        <v>14200002</v>
      </c>
      <c r="X90" s="21" t="str">
        <f>+VLOOKUP(Economia[[#This Row],[tema]],Estructura!$A$4:$C$1800,3,0)</f>
        <v>T-150</v>
      </c>
      <c r="Y90" s="30" t="str">
        <f>+VLOOKUP(Economia[[#This Row],[contenido]],Estructura!$E$4:$G$18,3,0)</f>
        <v>C-142</v>
      </c>
      <c r="Z90" s="30" t="str">
        <f>+VLOOKUP(Economia[[#This Row],[Filtro Integrado]],Estructura!$M$4:$O$367,3,0)</f>
        <v>FI-143</v>
      </c>
      <c r="AA90" s="30" t="str">
        <f>+VLOOKUP(Economia[[#This Row],[Muestra]],Estructura!$Q$4:$S$194,3,0)</f>
        <v>M-154</v>
      </c>
    </row>
    <row r="91" spans="1:27" ht="51" x14ac:dyDescent="0.3">
      <c r="A91" s="50" t="s">
        <v>478</v>
      </c>
      <c r="B91" s="33">
        <f t="shared" si="30"/>
        <v>140</v>
      </c>
      <c r="C91" s="34" t="str">
        <f t="shared" si="31"/>
        <v>Economía</v>
      </c>
      <c r="D91" s="34" t="str">
        <f t="shared" si="32"/>
        <v>Economía</v>
      </c>
      <c r="E91" s="27">
        <v>3</v>
      </c>
      <c r="F91" s="33" t="s">
        <v>763</v>
      </c>
      <c r="G91" s="47" t="s">
        <v>683</v>
      </c>
      <c r="H91" s="46" t="s">
        <v>15</v>
      </c>
      <c r="I91" s="31" t="s">
        <v>368</v>
      </c>
      <c r="J91" s="12" t="str">
        <f t="shared" ref="J91:J104" si="37">+J90</f>
        <v>Fecha</v>
      </c>
      <c r="K91" s="33" t="s">
        <v>769</v>
      </c>
      <c r="L91" s="33" t="s">
        <v>649</v>
      </c>
      <c r="M91" s="33" t="s">
        <v>761</v>
      </c>
      <c r="N91" s="33" t="str">
        <f t="shared" si="36"/>
        <v>Instituto Nacional de Estadísticas (INE)</v>
      </c>
      <c r="O91"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Atacama</v>
      </c>
      <c r="P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91" s="15" t="str">
        <f t="shared" si="28"/>
        <v>Gráfico Evolución</v>
      </c>
      <c r="R91" s="28"/>
      <c r="S91"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https://analytics.zoho.com/open-view/2395394000008222926?ZOHO_CRITERIA=%22Consolidado_Estadisticas_Regionales_New%22.%22C%C3%B3digo%20regi%C3%B3n%22%3D3</v>
      </c>
      <c r="T91" s="17"/>
      <c r="U91" s="29" t="str">
        <f t="shared" si="33"/>
        <v>#1774B9</v>
      </c>
      <c r="V91" s="30" t="str">
        <f>+Economia[[#This Row],[idcoleccion]]&amp;"-"&amp;Economia[[#This Row],[id]]</f>
        <v>140-0081</v>
      </c>
      <c r="W91" s="21">
        <f>+VLOOKUP(Economia[[#This Row],[Filtro URL]],Estructura!$X$4:$Y$366,2,0)</f>
        <v>14200003</v>
      </c>
      <c r="X91" s="21" t="str">
        <f>+VLOOKUP(Economia[[#This Row],[tema]],Estructura!$A$4:$C$1800,3,0)</f>
        <v>T-150</v>
      </c>
      <c r="Y91" s="30" t="str">
        <f>+VLOOKUP(Economia[[#This Row],[contenido]],Estructura!$E$4:$G$18,3,0)</f>
        <v>C-142</v>
      </c>
      <c r="Z91" s="30" t="str">
        <f>+VLOOKUP(Economia[[#This Row],[Filtro Integrado]],Estructura!$M$4:$O$367,3,0)</f>
        <v>FI-143</v>
      </c>
      <c r="AA91" s="30" t="str">
        <f>+VLOOKUP(Economia[[#This Row],[Muestra]],Estructura!$Q$4:$S$194,3,0)</f>
        <v>M-154</v>
      </c>
    </row>
    <row r="92" spans="1:27" ht="51" x14ac:dyDescent="0.3">
      <c r="A92" s="50" t="s">
        <v>479</v>
      </c>
      <c r="B92" s="33">
        <f t="shared" si="30"/>
        <v>140</v>
      </c>
      <c r="C92" s="34" t="str">
        <f t="shared" si="31"/>
        <v>Economía</v>
      </c>
      <c r="D92" s="34" t="str">
        <f t="shared" si="32"/>
        <v>Economía</v>
      </c>
      <c r="E92" s="27">
        <v>4</v>
      </c>
      <c r="F92" s="33" t="s">
        <v>763</v>
      </c>
      <c r="G92" s="47" t="s">
        <v>683</v>
      </c>
      <c r="H92" s="46" t="s">
        <v>15</v>
      </c>
      <c r="I92" s="31" t="s">
        <v>369</v>
      </c>
      <c r="J92" s="12" t="str">
        <f t="shared" si="37"/>
        <v>Fecha</v>
      </c>
      <c r="K92" s="33" t="s">
        <v>769</v>
      </c>
      <c r="L92" s="33" t="s">
        <v>649</v>
      </c>
      <c r="M92" s="33" t="s">
        <v>761</v>
      </c>
      <c r="N92" s="33" t="str">
        <f t="shared" si="36"/>
        <v>Instituto Nacional de Estadísticas (INE)</v>
      </c>
      <c r="O92"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Coquimbo</v>
      </c>
      <c r="P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92" s="15" t="str">
        <f t="shared" si="28"/>
        <v>Gráfico Evolución</v>
      </c>
      <c r="R92" s="28"/>
      <c r="S92"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https://analytics.zoho.com/open-view/2395394000008222926?ZOHO_CRITERIA=%22Consolidado_Estadisticas_Regionales_New%22.%22C%C3%B3digo%20regi%C3%B3n%22%3D4</v>
      </c>
      <c r="T92" s="17"/>
      <c r="U92" s="29" t="str">
        <f t="shared" si="33"/>
        <v>#1774B9</v>
      </c>
      <c r="V92" s="30" t="str">
        <f>+Economia[[#This Row],[idcoleccion]]&amp;"-"&amp;Economia[[#This Row],[id]]</f>
        <v>140-0082</v>
      </c>
      <c r="W92" s="21">
        <f>+VLOOKUP(Economia[[#This Row],[Filtro URL]],Estructura!$X$4:$Y$366,2,0)</f>
        <v>14200004</v>
      </c>
      <c r="X92" s="21" t="str">
        <f>+VLOOKUP(Economia[[#This Row],[tema]],Estructura!$A$4:$C$1800,3,0)</f>
        <v>T-150</v>
      </c>
      <c r="Y92" s="30" t="str">
        <f>+VLOOKUP(Economia[[#This Row],[contenido]],Estructura!$E$4:$G$18,3,0)</f>
        <v>C-142</v>
      </c>
      <c r="Z92" s="30" t="str">
        <f>+VLOOKUP(Economia[[#This Row],[Filtro Integrado]],Estructura!$M$4:$O$367,3,0)</f>
        <v>FI-143</v>
      </c>
      <c r="AA92" s="30" t="str">
        <f>+VLOOKUP(Economia[[#This Row],[Muestra]],Estructura!$Q$4:$S$194,3,0)</f>
        <v>M-154</v>
      </c>
    </row>
    <row r="93" spans="1:27" ht="51" x14ac:dyDescent="0.3">
      <c r="A93" s="50" t="s">
        <v>480</v>
      </c>
      <c r="B93" s="33">
        <f t="shared" si="30"/>
        <v>140</v>
      </c>
      <c r="C93" s="34" t="str">
        <f t="shared" si="31"/>
        <v>Economía</v>
      </c>
      <c r="D93" s="34" t="str">
        <f t="shared" si="32"/>
        <v>Economía</v>
      </c>
      <c r="E93" s="27">
        <v>5</v>
      </c>
      <c r="F93" s="33" t="s">
        <v>763</v>
      </c>
      <c r="G93" s="47" t="s">
        <v>683</v>
      </c>
      <c r="H93" s="46" t="s">
        <v>15</v>
      </c>
      <c r="I93" s="31" t="s">
        <v>370</v>
      </c>
      <c r="J93" s="12" t="str">
        <f t="shared" si="37"/>
        <v>Fecha</v>
      </c>
      <c r="K93" s="33" t="s">
        <v>769</v>
      </c>
      <c r="L93" s="33" t="s">
        <v>649</v>
      </c>
      <c r="M93" s="33" t="s">
        <v>761</v>
      </c>
      <c r="N93" s="33" t="str">
        <f t="shared" si="36"/>
        <v>Instituto Nacional de Estadísticas (INE)</v>
      </c>
      <c r="O93"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Valparaíso</v>
      </c>
      <c r="P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93" s="15" t="str">
        <f t="shared" si="28"/>
        <v>Gráfico Evolución</v>
      </c>
      <c r="R93" s="28"/>
      <c r="S93"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https://analytics.zoho.com/open-view/2395394000008222926?ZOHO_CRITERIA=%22Consolidado_Estadisticas_Regionales_New%22.%22C%C3%B3digo%20regi%C3%B3n%22%3D5</v>
      </c>
      <c r="T93" s="17"/>
      <c r="U93" s="29" t="str">
        <f t="shared" si="33"/>
        <v>#1774B9</v>
      </c>
      <c r="V93" s="30" t="str">
        <f>+Economia[[#This Row],[idcoleccion]]&amp;"-"&amp;Economia[[#This Row],[id]]</f>
        <v>140-0083</v>
      </c>
      <c r="W93" s="21">
        <f>+VLOOKUP(Economia[[#This Row],[Filtro URL]],Estructura!$X$4:$Y$366,2,0)</f>
        <v>14200005</v>
      </c>
      <c r="X93" s="21" t="str">
        <f>+VLOOKUP(Economia[[#This Row],[tema]],Estructura!$A$4:$C$1800,3,0)</f>
        <v>T-150</v>
      </c>
      <c r="Y93" s="30" t="str">
        <f>+VLOOKUP(Economia[[#This Row],[contenido]],Estructura!$E$4:$G$18,3,0)</f>
        <v>C-142</v>
      </c>
      <c r="Z93" s="30" t="str">
        <f>+VLOOKUP(Economia[[#This Row],[Filtro Integrado]],Estructura!$M$4:$O$367,3,0)</f>
        <v>FI-143</v>
      </c>
      <c r="AA93" s="30" t="str">
        <f>+VLOOKUP(Economia[[#This Row],[Muestra]],Estructura!$Q$4:$S$194,3,0)</f>
        <v>M-154</v>
      </c>
    </row>
    <row r="94" spans="1:27" ht="51" x14ac:dyDescent="0.3">
      <c r="A94" s="50" t="s">
        <v>481</v>
      </c>
      <c r="B94" s="33">
        <f t="shared" si="30"/>
        <v>140</v>
      </c>
      <c r="C94" s="34" t="str">
        <f t="shared" si="31"/>
        <v>Economía</v>
      </c>
      <c r="D94" s="34" t="str">
        <f t="shared" si="32"/>
        <v>Economía</v>
      </c>
      <c r="E94" s="27">
        <v>6</v>
      </c>
      <c r="F94" s="33" t="s">
        <v>763</v>
      </c>
      <c r="G94" s="47" t="s">
        <v>683</v>
      </c>
      <c r="H94" s="46" t="s">
        <v>15</v>
      </c>
      <c r="I94" s="31" t="s">
        <v>371</v>
      </c>
      <c r="J94" s="12" t="str">
        <f t="shared" si="37"/>
        <v>Fecha</v>
      </c>
      <c r="K94" s="33" t="s">
        <v>769</v>
      </c>
      <c r="L94" s="33" t="s">
        <v>649</v>
      </c>
      <c r="M94" s="33" t="s">
        <v>761</v>
      </c>
      <c r="N94" s="33" t="str">
        <f t="shared" si="36"/>
        <v>Instituto Nacional de Estadísticas (INE)</v>
      </c>
      <c r="O94"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O'Higgins</v>
      </c>
      <c r="P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94" s="15" t="str">
        <f t="shared" si="28"/>
        <v>Gráfico Evolución</v>
      </c>
      <c r="R94" s="28"/>
      <c r="S94"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https://analytics.zoho.com/open-view/2395394000008222926?ZOHO_CRITERIA=%22Consolidado_Estadisticas_Regionales_New%22.%22C%C3%B3digo%20regi%C3%B3n%22%3D6</v>
      </c>
      <c r="T94" s="17"/>
      <c r="U94" s="29" t="str">
        <f t="shared" si="33"/>
        <v>#1774B9</v>
      </c>
      <c r="V94" s="30" t="str">
        <f>+Economia[[#This Row],[idcoleccion]]&amp;"-"&amp;Economia[[#This Row],[id]]</f>
        <v>140-0084</v>
      </c>
      <c r="W94" s="21">
        <f>+VLOOKUP(Economia[[#This Row],[Filtro URL]],Estructura!$X$4:$Y$366,2,0)</f>
        <v>14200006</v>
      </c>
      <c r="X94" s="21" t="str">
        <f>+VLOOKUP(Economia[[#This Row],[tema]],Estructura!$A$4:$C$1800,3,0)</f>
        <v>T-150</v>
      </c>
      <c r="Y94" s="30" t="str">
        <f>+VLOOKUP(Economia[[#This Row],[contenido]],Estructura!$E$4:$G$18,3,0)</f>
        <v>C-142</v>
      </c>
      <c r="Z94" s="30" t="str">
        <f>+VLOOKUP(Economia[[#This Row],[Filtro Integrado]],Estructura!$M$4:$O$367,3,0)</f>
        <v>FI-143</v>
      </c>
      <c r="AA94" s="30" t="str">
        <f>+VLOOKUP(Economia[[#This Row],[Muestra]],Estructura!$Q$4:$S$194,3,0)</f>
        <v>M-154</v>
      </c>
    </row>
    <row r="95" spans="1:27" ht="51" x14ac:dyDescent="0.3">
      <c r="A95" s="50" t="s">
        <v>482</v>
      </c>
      <c r="B95" s="33">
        <f t="shared" si="30"/>
        <v>140</v>
      </c>
      <c r="C95" s="34" t="str">
        <f t="shared" si="31"/>
        <v>Economía</v>
      </c>
      <c r="D95" s="34" t="str">
        <f t="shared" si="32"/>
        <v>Economía</v>
      </c>
      <c r="E95" s="27">
        <v>7</v>
      </c>
      <c r="F95" s="33" t="s">
        <v>763</v>
      </c>
      <c r="G95" s="47" t="s">
        <v>683</v>
      </c>
      <c r="H95" s="46" t="s">
        <v>15</v>
      </c>
      <c r="I95" s="31" t="s">
        <v>372</v>
      </c>
      <c r="J95" s="12" t="str">
        <f t="shared" si="37"/>
        <v>Fecha</v>
      </c>
      <c r="K95" s="33" t="s">
        <v>769</v>
      </c>
      <c r="L95" s="33" t="s">
        <v>649</v>
      </c>
      <c r="M95" s="33" t="s">
        <v>761</v>
      </c>
      <c r="N95" s="33" t="str">
        <f t="shared" si="36"/>
        <v>Instituto Nacional de Estadísticas (INE)</v>
      </c>
      <c r="O95"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Maule</v>
      </c>
      <c r="P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95" s="15" t="str">
        <f t="shared" si="28"/>
        <v>Gráfico Evolución</v>
      </c>
      <c r="R95" s="28"/>
      <c r="S95"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https://analytics.zoho.com/open-view/2395394000008222926?ZOHO_CRITERIA=%22Consolidado_Estadisticas_Regionales_New%22.%22C%C3%B3digo%20regi%C3%B3n%22%3D7</v>
      </c>
      <c r="T95" s="17"/>
      <c r="U95" s="29" t="str">
        <f t="shared" si="33"/>
        <v>#1774B9</v>
      </c>
      <c r="V95" s="30" t="str">
        <f>+Economia[[#This Row],[idcoleccion]]&amp;"-"&amp;Economia[[#This Row],[id]]</f>
        <v>140-0085</v>
      </c>
      <c r="W95" s="21">
        <f>+VLOOKUP(Economia[[#This Row],[Filtro URL]],Estructura!$X$4:$Y$366,2,0)</f>
        <v>14200007</v>
      </c>
      <c r="X95" s="21" t="str">
        <f>+VLOOKUP(Economia[[#This Row],[tema]],Estructura!$A$4:$C$1800,3,0)</f>
        <v>T-150</v>
      </c>
      <c r="Y95" s="30" t="str">
        <f>+VLOOKUP(Economia[[#This Row],[contenido]],Estructura!$E$4:$G$18,3,0)</f>
        <v>C-142</v>
      </c>
      <c r="Z95" s="30" t="str">
        <f>+VLOOKUP(Economia[[#This Row],[Filtro Integrado]],Estructura!$M$4:$O$367,3,0)</f>
        <v>FI-143</v>
      </c>
      <c r="AA95" s="30" t="str">
        <f>+VLOOKUP(Economia[[#This Row],[Muestra]],Estructura!$Q$4:$S$194,3,0)</f>
        <v>M-154</v>
      </c>
    </row>
    <row r="96" spans="1:27" ht="51" x14ac:dyDescent="0.3">
      <c r="A96" s="50" t="s">
        <v>483</v>
      </c>
      <c r="B96" s="33">
        <f t="shared" si="30"/>
        <v>140</v>
      </c>
      <c r="C96" s="34" t="str">
        <f t="shared" si="31"/>
        <v>Economía</v>
      </c>
      <c r="D96" s="34" t="str">
        <f t="shared" si="32"/>
        <v>Economía</v>
      </c>
      <c r="E96" s="27">
        <v>8</v>
      </c>
      <c r="F96" s="33" t="s">
        <v>763</v>
      </c>
      <c r="G96" s="47" t="s">
        <v>683</v>
      </c>
      <c r="H96" s="46" t="s">
        <v>15</v>
      </c>
      <c r="I96" s="31" t="s">
        <v>373</v>
      </c>
      <c r="J96" s="12" t="str">
        <f t="shared" si="37"/>
        <v>Fecha</v>
      </c>
      <c r="K96" s="33" t="s">
        <v>769</v>
      </c>
      <c r="L96" s="33" t="s">
        <v>649</v>
      </c>
      <c r="M96" s="33" t="s">
        <v>761</v>
      </c>
      <c r="N96" s="33" t="str">
        <f t="shared" si="36"/>
        <v>Instituto Nacional de Estadísticas (INE)</v>
      </c>
      <c r="O96"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del Biobío</v>
      </c>
      <c r="P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96" s="15" t="str">
        <f t="shared" si="28"/>
        <v>Gráfico Evolución</v>
      </c>
      <c r="R96" s="28"/>
      <c r="S96"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https://analytics.zoho.com/open-view/2395394000008222926?ZOHO_CRITERIA=%22Consolidado_Estadisticas_Regionales_New%22.%22C%C3%B3digo%20regi%C3%B3n%22%3D8</v>
      </c>
      <c r="T96" s="39"/>
      <c r="U96" s="29" t="str">
        <f t="shared" si="33"/>
        <v>#1774B9</v>
      </c>
      <c r="V96" s="30" t="str">
        <f>+Economia[[#This Row],[idcoleccion]]&amp;"-"&amp;Economia[[#This Row],[id]]</f>
        <v>140-0086</v>
      </c>
      <c r="W96" s="21">
        <f>+VLOOKUP(Economia[[#This Row],[Filtro URL]],Estructura!$X$4:$Y$366,2,0)</f>
        <v>14200008</v>
      </c>
      <c r="X96" s="21" t="str">
        <f>+VLOOKUP(Economia[[#This Row],[tema]],Estructura!$A$4:$C$1800,3,0)</f>
        <v>T-150</v>
      </c>
      <c r="Y96" s="30" t="str">
        <f>+VLOOKUP(Economia[[#This Row],[contenido]],Estructura!$E$4:$G$18,3,0)</f>
        <v>C-142</v>
      </c>
      <c r="Z96" s="30" t="str">
        <f>+VLOOKUP(Economia[[#This Row],[Filtro Integrado]],Estructura!$M$4:$O$367,3,0)</f>
        <v>FI-143</v>
      </c>
      <c r="AA96" s="30" t="str">
        <f>+VLOOKUP(Economia[[#This Row],[Muestra]],Estructura!$Q$4:$S$194,3,0)</f>
        <v>M-154</v>
      </c>
    </row>
    <row r="97" spans="1:27" ht="51" x14ac:dyDescent="0.3">
      <c r="A97" s="50" t="s">
        <v>484</v>
      </c>
      <c r="B97" s="12">
        <f>+B96</f>
        <v>140</v>
      </c>
      <c r="C97" s="13" t="str">
        <f>+C96</f>
        <v>Economía</v>
      </c>
      <c r="D97" s="13" t="str">
        <f>+D96</f>
        <v>Economía</v>
      </c>
      <c r="E97" s="27">
        <v>9</v>
      </c>
      <c r="F97" s="33" t="s">
        <v>763</v>
      </c>
      <c r="G97" s="47" t="s">
        <v>683</v>
      </c>
      <c r="H97" s="46" t="s">
        <v>15</v>
      </c>
      <c r="I97" s="31" t="s">
        <v>374</v>
      </c>
      <c r="J97" s="12" t="str">
        <f t="shared" si="37"/>
        <v>Fecha</v>
      </c>
      <c r="K97" s="33" t="s">
        <v>769</v>
      </c>
      <c r="L97" s="33" t="s">
        <v>649</v>
      </c>
      <c r="M97" s="33" t="s">
        <v>761</v>
      </c>
      <c r="N97" s="33" t="str">
        <f t="shared" si="36"/>
        <v>Instituto Nacional de Estadísticas (INE)</v>
      </c>
      <c r="O97"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La Araucanía</v>
      </c>
      <c r="P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97" s="15" t="str">
        <f t="shared" si="28"/>
        <v>Gráfico Evolución</v>
      </c>
      <c r="R97" s="28"/>
      <c r="S97"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https://analytics.zoho.com/open-view/2395394000008222926?ZOHO_CRITERIA=%22Consolidado_Estadisticas_Regionales_New%22.%22C%C3%B3digo%20regi%C3%B3n%22%3D9</v>
      </c>
      <c r="T97" s="17">
        <v>100200300</v>
      </c>
      <c r="U97" s="29" t="str">
        <f>+U96</f>
        <v>#1774B9</v>
      </c>
      <c r="V97" s="30" t="str">
        <f>+Economia[[#This Row],[idcoleccion]]&amp;"-"&amp;Economia[[#This Row],[id]]</f>
        <v>140-0087</v>
      </c>
      <c r="W97" s="21">
        <f>+VLOOKUP(Economia[[#This Row],[Filtro URL]],Estructura!$X$4:$Y$366,2,0)</f>
        <v>14200009</v>
      </c>
      <c r="X97" s="21" t="str">
        <f>+VLOOKUP(Economia[[#This Row],[tema]],Estructura!$A$4:$C$1800,3,0)</f>
        <v>T-150</v>
      </c>
      <c r="Y97" s="30" t="str">
        <f>+VLOOKUP(Economia[[#This Row],[contenido]],Estructura!$E$4:$G$18,3,0)</f>
        <v>C-142</v>
      </c>
      <c r="Z97" s="30" t="str">
        <f>+VLOOKUP(Economia[[#This Row],[Filtro Integrado]],Estructura!$M$4:$O$367,3,0)</f>
        <v>FI-143</v>
      </c>
      <c r="AA97" s="30" t="str">
        <f>+VLOOKUP(Economia[[#This Row],[Muestra]],Estructura!$Q$4:$S$194,3,0)</f>
        <v>M-154</v>
      </c>
    </row>
    <row r="98" spans="1:27" ht="51" x14ac:dyDescent="0.3">
      <c r="A98" s="50" t="s">
        <v>485</v>
      </c>
      <c r="B98" s="12">
        <f t="shared" si="30"/>
        <v>140</v>
      </c>
      <c r="C98" s="13" t="str">
        <f t="shared" si="31"/>
        <v>Economía</v>
      </c>
      <c r="D98" s="13" t="str">
        <f t="shared" si="32"/>
        <v>Economía</v>
      </c>
      <c r="E98" s="27">
        <v>10</v>
      </c>
      <c r="F98" s="33" t="s">
        <v>763</v>
      </c>
      <c r="G98" s="47" t="s">
        <v>683</v>
      </c>
      <c r="H98" s="46" t="s">
        <v>15</v>
      </c>
      <c r="I98" s="31" t="s">
        <v>375</v>
      </c>
      <c r="J98" s="12" t="str">
        <f t="shared" si="37"/>
        <v>Fecha</v>
      </c>
      <c r="K98" s="33" t="s">
        <v>769</v>
      </c>
      <c r="L98" s="33" t="s">
        <v>649</v>
      </c>
      <c r="M98" s="33" t="s">
        <v>761</v>
      </c>
      <c r="N98" s="33" t="str">
        <f t="shared" si="36"/>
        <v>Instituto Nacional de Estadísticas (INE)</v>
      </c>
      <c r="O98"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Los Lagos</v>
      </c>
      <c r="P9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98" s="15" t="str">
        <f t="shared" si="28"/>
        <v>Gráfico Evolución</v>
      </c>
      <c r="R98" s="28"/>
      <c r="S98"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https://analytics.zoho.com/open-view/2395394000008222926?ZOHO_CRITERIA=%22Consolidado_Estadisticas_Regionales_New%22.%22C%C3%B3digo%20regi%C3%B3n%22%3D10</v>
      </c>
      <c r="T98" s="17">
        <v>100200301</v>
      </c>
      <c r="U98" s="29" t="str">
        <f t="shared" si="33"/>
        <v>#1774B9</v>
      </c>
      <c r="V98" s="30" t="str">
        <f>+Economia[[#This Row],[idcoleccion]]&amp;"-"&amp;Economia[[#This Row],[id]]</f>
        <v>140-0088</v>
      </c>
      <c r="W98" s="21">
        <f>+VLOOKUP(Economia[[#This Row],[Filtro URL]],Estructura!$X$4:$Y$366,2,0)</f>
        <v>14200010</v>
      </c>
      <c r="X98" s="21" t="str">
        <f>+VLOOKUP(Economia[[#This Row],[tema]],Estructura!$A$4:$C$1800,3,0)</f>
        <v>T-150</v>
      </c>
      <c r="Y98" s="30" t="str">
        <f>+VLOOKUP(Economia[[#This Row],[contenido]],Estructura!$E$4:$G$18,3,0)</f>
        <v>C-142</v>
      </c>
      <c r="Z98" s="30" t="str">
        <f>+VLOOKUP(Economia[[#This Row],[Filtro Integrado]],Estructura!$M$4:$O$367,3,0)</f>
        <v>FI-143</v>
      </c>
      <c r="AA98" s="30" t="str">
        <f>+VLOOKUP(Economia[[#This Row],[Muestra]],Estructura!$Q$4:$S$194,3,0)</f>
        <v>M-154</v>
      </c>
    </row>
    <row r="99" spans="1:27" ht="51" x14ac:dyDescent="0.3">
      <c r="A99" s="50" t="s">
        <v>486</v>
      </c>
      <c r="B99" s="12">
        <f t="shared" si="30"/>
        <v>140</v>
      </c>
      <c r="C99" s="13" t="str">
        <f t="shared" si="31"/>
        <v>Economía</v>
      </c>
      <c r="D99" s="13" t="str">
        <f t="shared" si="32"/>
        <v>Economía</v>
      </c>
      <c r="E99" s="27">
        <v>11</v>
      </c>
      <c r="F99" s="33" t="s">
        <v>763</v>
      </c>
      <c r="G99" s="47" t="s">
        <v>683</v>
      </c>
      <c r="H99" s="46" t="s">
        <v>15</v>
      </c>
      <c r="I99" s="31" t="s">
        <v>376</v>
      </c>
      <c r="J99" s="12" t="str">
        <f t="shared" si="37"/>
        <v>Fecha</v>
      </c>
      <c r="K99" s="33" t="s">
        <v>769</v>
      </c>
      <c r="L99" s="33" t="s">
        <v>649</v>
      </c>
      <c r="M99" s="33" t="s">
        <v>761</v>
      </c>
      <c r="N99" s="33" t="str">
        <f t="shared" si="36"/>
        <v>Instituto Nacional de Estadísticas (INE)</v>
      </c>
      <c r="O99"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Aysén</v>
      </c>
      <c r="P9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99" s="15" t="str">
        <f t="shared" si="28"/>
        <v>Gráfico Evolución</v>
      </c>
      <c r="R99" s="28"/>
      <c r="S99"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https://analytics.zoho.com/open-view/2395394000008222926?ZOHO_CRITERIA=%22Consolidado_Estadisticas_Regionales_New%22.%22C%C3%B3digo%20regi%C3%B3n%22%3D11</v>
      </c>
      <c r="T99" s="17">
        <v>100200302</v>
      </c>
      <c r="U99" s="29" t="str">
        <f t="shared" si="33"/>
        <v>#1774B9</v>
      </c>
      <c r="V99" s="30" t="str">
        <f>+Economia[[#This Row],[idcoleccion]]&amp;"-"&amp;Economia[[#This Row],[id]]</f>
        <v>140-0089</v>
      </c>
      <c r="W99" s="21">
        <f>+VLOOKUP(Economia[[#This Row],[Filtro URL]],Estructura!$X$4:$Y$366,2,0)</f>
        <v>14200011</v>
      </c>
      <c r="X99" s="21" t="str">
        <f>+VLOOKUP(Economia[[#This Row],[tema]],Estructura!$A$4:$C$1800,3,0)</f>
        <v>T-150</v>
      </c>
      <c r="Y99" s="30" t="str">
        <f>+VLOOKUP(Economia[[#This Row],[contenido]],Estructura!$E$4:$G$18,3,0)</f>
        <v>C-142</v>
      </c>
      <c r="Z99" s="30" t="str">
        <f>+VLOOKUP(Economia[[#This Row],[Filtro Integrado]],Estructura!$M$4:$O$367,3,0)</f>
        <v>FI-143</v>
      </c>
      <c r="AA99" s="30" t="str">
        <f>+VLOOKUP(Economia[[#This Row],[Muestra]],Estructura!$Q$4:$S$194,3,0)</f>
        <v>M-154</v>
      </c>
    </row>
    <row r="100" spans="1:27" ht="51" x14ac:dyDescent="0.3">
      <c r="A100" s="50" t="s">
        <v>487</v>
      </c>
      <c r="B100" s="12">
        <f t="shared" si="30"/>
        <v>140</v>
      </c>
      <c r="C100" s="13" t="str">
        <f t="shared" si="31"/>
        <v>Economía</v>
      </c>
      <c r="D100" s="13" t="str">
        <f t="shared" si="32"/>
        <v>Economía</v>
      </c>
      <c r="E100" s="27">
        <v>12</v>
      </c>
      <c r="F100" s="33" t="s">
        <v>763</v>
      </c>
      <c r="G100" s="47" t="s">
        <v>683</v>
      </c>
      <c r="H100" s="46" t="s">
        <v>15</v>
      </c>
      <c r="I100" s="31" t="s">
        <v>377</v>
      </c>
      <c r="J100" s="12" t="str">
        <f t="shared" si="37"/>
        <v>Fecha</v>
      </c>
      <c r="K100" s="33" t="s">
        <v>769</v>
      </c>
      <c r="L100" s="33" t="s">
        <v>649</v>
      </c>
      <c r="M100" s="33" t="s">
        <v>761</v>
      </c>
      <c r="N100" s="33" t="str">
        <f t="shared" si="36"/>
        <v>Instituto Nacional de Estadísticas (INE)</v>
      </c>
      <c r="O100"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Magallanes</v>
      </c>
      <c r="P10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00" s="15" t="str">
        <f t="shared" si="28"/>
        <v>Gráfico Evolución</v>
      </c>
      <c r="R100" s="28"/>
      <c r="S100"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https://analytics.zoho.com/open-view/2395394000008222926?ZOHO_CRITERIA=%22Consolidado_Estadisticas_Regionales_New%22.%22C%C3%B3digo%20regi%C3%B3n%22%3D12</v>
      </c>
      <c r="T100" s="17"/>
      <c r="U100" s="29" t="str">
        <f t="shared" si="33"/>
        <v>#1774B9</v>
      </c>
      <c r="V100" s="30" t="str">
        <f>+Economia[[#This Row],[idcoleccion]]&amp;"-"&amp;Economia[[#This Row],[id]]</f>
        <v>140-0090</v>
      </c>
      <c r="W100" s="21">
        <f>+VLOOKUP(Economia[[#This Row],[Filtro URL]],Estructura!$X$4:$Y$366,2,0)</f>
        <v>14200012</v>
      </c>
      <c r="X100" s="21" t="str">
        <f>+VLOOKUP(Economia[[#This Row],[tema]],Estructura!$A$4:$C$1800,3,0)</f>
        <v>T-150</v>
      </c>
      <c r="Y100" s="30" t="str">
        <f>+VLOOKUP(Economia[[#This Row],[contenido]],Estructura!$E$4:$G$18,3,0)</f>
        <v>C-142</v>
      </c>
      <c r="Z100" s="30" t="str">
        <f>+VLOOKUP(Economia[[#This Row],[Filtro Integrado]],Estructura!$M$4:$O$367,3,0)</f>
        <v>FI-143</v>
      </c>
      <c r="AA100" s="30" t="str">
        <f>+VLOOKUP(Economia[[#This Row],[Muestra]],Estructura!$Q$4:$S$194,3,0)</f>
        <v>M-154</v>
      </c>
    </row>
    <row r="101" spans="1:27" ht="51" x14ac:dyDescent="0.3">
      <c r="A101" s="50" t="s">
        <v>488</v>
      </c>
      <c r="B101" s="12">
        <f t="shared" si="30"/>
        <v>140</v>
      </c>
      <c r="C101" s="13" t="str">
        <f t="shared" si="31"/>
        <v>Economía</v>
      </c>
      <c r="D101" s="13" t="str">
        <f t="shared" si="32"/>
        <v>Economía</v>
      </c>
      <c r="E101" s="27">
        <v>13</v>
      </c>
      <c r="F101" s="33" t="s">
        <v>763</v>
      </c>
      <c r="G101" s="47" t="s">
        <v>683</v>
      </c>
      <c r="H101" s="46" t="s">
        <v>15</v>
      </c>
      <c r="I101" s="31" t="s">
        <v>378</v>
      </c>
      <c r="J101" s="12" t="str">
        <f t="shared" si="37"/>
        <v>Fecha</v>
      </c>
      <c r="K101" s="33" t="s">
        <v>769</v>
      </c>
      <c r="L101" s="33" t="s">
        <v>649</v>
      </c>
      <c r="M101" s="33" t="s">
        <v>761</v>
      </c>
      <c r="N101" s="33" t="str">
        <f t="shared" si="36"/>
        <v>Instituto Nacional de Estadísticas (INE)</v>
      </c>
      <c r="O101"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Metropolitana</v>
      </c>
      <c r="P1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01" s="15" t="str">
        <f t="shared" si="28"/>
        <v>Gráfico Evolución</v>
      </c>
      <c r="R101" s="28"/>
      <c r="S101"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https://analytics.zoho.com/open-view/2395394000008222926?ZOHO_CRITERIA=%22Consolidado_Estadisticas_Regionales_New%22.%22C%C3%B3digo%20regi%C3%B3n%22%3D13</v>
      </c>
      <c r="T101" s="17"/>
      <c r="U101" s="29" t="str">
        <f t="shared" si="33"/>
        <v>#1774B9</v>
      </c>
      <c r="V101" s="30" t="str">
        <f>+Economia[[#This Row],[idcoleccion]]&amp;"-"&amp;Economia[[#This Row],[id]]</f>
        <v>140-0091</v>
      </c>
      <c r="W101" s="21">
        <f>+VLOOKUP(Economia[[#This Row],[Filtro URL]],Estructura!$X$4:$Y$366,2,0)</f>
        <v>14200013</v>
      </c>
      <c r="X101" s="21" t="str">
        <f>+VLOOKUP(Economia[[#This Row],[tema]],Estructura!$A$4:$C$1800,3,0)</f>
        <v>T-150</v>
      </c>
      <c r="Y101" s="30" t="str">
        <f>+VLOOKUP(Economia[[#This Row],[contenido]],Estructura!$E$4:$G$18,3,0)</f>
        <v>C-142</v>
      </c>
      <c r="Z101" s="30" t="str">
        <f>+VLOOKUP(Economia[[#This Row],[Filtro Integrado]],Estructura!$M$4:$O$367,3,0)</f>
        <v>FI-143</v>
      </c>
      <c r="AA101" s="30" t="str">
        <f>+VLOOKUP(Economia[[#This Row],[Muestra]],Estructura!$Q$4:$S$194,3,0)</f>
        <v>M-154</v>
      </c>
    </row>
    <row r="102" spans="1:27" ht="51" x14ac:dyDescent="0.3">
      <c r="A102" s="50" t="s">
        <v>489</v>
      </c>
      <c r="B102" s="12">
        <f t="shared" si="30"/>
        <v>140</v>
      </c>
      <c r="C102" s="13" t="str">
        <f t="shared" si="31"/>
        <v>Economía</v>
      </c>
      <c r="D102" s="13" t="str">
        <f t="shared" si="32"/>
        <v>Economía</v>
      </c>
      <c r="E102" s="27">
        <v>14</v>
      </c>
      <c r="F102" s="33" t="s">
        <v>763</v>
      </c>
      <c r="G102" s="47" t="s">
        <v>683</v>
      </c>
      <c r="H102" s="46" t="s">
        <v>15</v>
      </c>
      <c r="I102" s="31" t="s">
        <v>379</v>
      </c>
      <c r="J102" s="12" t="str">
        <f t="shared" si="37"/>
        <v>Fecha</v>
      </c>
      <c r="K102" s="33" t="s">
        <v>769</v>
      </c>
      <c r="L102" s="33" t="s">
        <v>649</v>
      </c>
      <c r="M102" s="33" t="s">
        <v>761</v>
      </c>
      <c r="N102" s="33" t="str">
        <f t="shared" si="36"/>
        <v>Instituto Nacional de Estadísticas (INE)</v>
      </c>
      <c r="O102"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Los Ríos</v>
      </c>
      <c r="P10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02" s="15" t="str">
        <f t="shared" ref="Q102:Q104" si="38">+Q101</f>
        <v>Gráfico Evolución</v>
      </c>
      <c r="R102" s="28"/>
      <c r="S102"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https://analytics.zoho.com/open-view/2395394000008222926?ZOHO_CRITERIA=%22Consolidado_Estadisticas_Regionales_New%22.%22C%C3%B3digo%20regi%C3%B3n%22%3D14</v>
      </c>
      <c r="T102" s="17"/>
      <c r="U102" s="29" t="str">
        <f t="shared" si="33"/>
        <v>#1774B9</v>
      </c>
      <c r="V102" s="30" t="str">
        <f>+Economia[[#This Row],[idcoleccion]]&amp;"-"&amp;Economia[[#This Row],[id]]</f>
        <v>140-0092</v>
      </c>
      <c r="W102" s="21">
        <f>+VLOOKUP(Economia[[#This Row],[Filtro URL]],Estructura!$X$4:$Y$366,2,0)</f>
        <v>14200014</v>
      </c>
      <c r="X102" s="21" t="str">
        <f>+VLOOKUP(Economia[[#This Row],[tema]],Estructura!$A$4:$C$1800,3,0)</f>
        <v>T-150</v>
      </c>
      <c r="Y102" s="30" t="str">
        <f>+VLOOKUP(Economia[[#This Row],[contenido]],Estructura!$E$4:$G$18,3,0)</f>
        <v>C-142</v>
      </c>
      <c r="Z102" s="30" t="str">
        <f>+VLOOKUP(Economia[[#This Row],[Filtro Integrado]],Estructura!$M$4:$O$367,3,0)</f>
        <v>FI-143</v>
      </c>
      <c r="AA102" s="30" t="str">
        <f>+VLOOKUP(Economia[[#This Row],[Muestra]],Estructura!$Q$4:$S$194,3,0)</f>
        <v>M-154</v>
      </c>
    </row>
    <row r="103" spans="1:27" ht="51" x14ac:dyDescent="0.3">
      <c r="A103" s="50" t="s">
        <v>490</v>
      </c>
      <c r="B103" s="12">
        <f t="shared" si="30"/>
        <v>140</v>
      </c>
      <c r="C103" s="13" t="str">
        <f t="shared" si="31"/>
        <v>Economía</v>
      </c>
      <c r="D103" s="13" t="str">
        <f t="shared" si="32"/>
        <v>Economía</v>
      </c>
      <c r="E103" s="27">
        <v>15</v>
      </c>
      <c r="F103" s="33" t="s">
        <v>763</v>
      </c>
      <c r="G103" s="47" t="s">
        <v>683</v>
      </c>
      <c r="H103" s="46" t="s">
        <v>15</v>
      </c>
      <c r="I103" s="31" t="s">
        <v>380</v>
      </c>
      <c r="J103" s="12" t="str">
        <f t="shared" si="37"/>
        <v>Fecha</v>
      </c>
      <c r="K103" s="33" t="s">
        <v>769</v>
      </c>
      <c r="L103" s="33" t="s">
        <v>649</v>
      </c>
      <c r="M103" s="33" t="s">
        <v>761</v>
      </c>
      <c r="N103" s="33" t="str">
        <f t="shared" si="36"/>
        <v>Instituto Nacional de Estadísticas (INE)</v>
      </c>
      <c r="O103"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Arica y Parinacota</v>
      </c>
      <c r="P1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03" s="15" t="str">
        <f t="shared" si="38"/>
        <v>Gráfico Evolución</v>
      </c>
      <c r="R103" s="28"/>
      <c r="S103"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https://analytics.zoho.com/open-view/2395394000008222926?ZOHO_CRITERIA=%22Consolidado_Estadisticas_Regionales_New%22.%22C%C3%B3digo%20regi%C3%B3n%22%3D15</v>
      </c>
      <c r="T103" s="17"/>
      <c r="U103" s="29" t="str">
        <f t="shared" si="33"/>
        <v>#1774B9</v>
      </c>
      <c r="V103" s="30" t="str">
        <f>+Economia[[#This Row],[idcoleccion]]&amp;"-"&amp;Economia[[#This Row],[id]]</f>
        <v>140-0093</v>
      </c>
      <c r="W103" s="21">
        <f>+VLOOKUP(Economia[[#This Row],[Filtro URL]],Estructura!$X$4:$Y$366,2,0)</f>
        <v>14200015</v>
      </c>
      <c r="X103" s="21" t="str">
        <f>+VLOOKUP(Economia[[#This Row],[tema]],Estructura!$A$4:$C$1800,3,0)</f>
        <v>T-150</v>
      </c>
      <c r="Y103" s="30" t="str">
        <f>+VLOOKUP(Economia[[#This Row],[contenido]],Estructura!$E$4:$G$18,3,0)</f>
        <v>C-142</v>
      </c>
      <c r="Z103" s="30" t="str">
        <f>+VLOOKUP(Economia[[#This Row],[Filtro Integrado]],Estructura!$M$4:$O$367,3,0)</f>
        <v>FI-143</v>
      </c>
      <c r="AA103" s="30" t="str">
        <f>+VLOOKUP(Economia[[#This Row],[Muestra]],Estructura!$Q$4:$S$194,3,0)</f>
        <v>M-154</v>
      </c>
    </row>
    <row r="104" spans="1:27" ht="51" x14ac:dyDescent="0.3">
      <c r="A104" s="50" t="s">
        <v>491</v>
      </c>
      <c r="B104" s="12">
        <f t="shared" si="30"/>
        <v>140</v>
      </c>
      <c r="C104" s="13" t="str">
        <f t="shared" si="31"/>
        <v>Economía</v>
      </c>
      <c r="D104" s="13" t="str">
        <f t="shared" si="32"/>
        <v>Economía</v>
      </c>
      <c r="E104" s="27">
        <v>16</v>
      </c>
      <c r="F104" s="33" t="s">
        <v>763</v>
      </c>
      <c r="G104" s="47" t="s">
        <v>683</v>
      </c>
      <c r="H104" s="46" t="s">
        <v>15</v>
      </c>
      <c r="I104" s="31" t="s">
        <v>381</v>
      </c>
      <c r="J104" s="12" t="str">
        <f t="shared" si="37"/>
        <v>Fecha</v>
      </c>
      <c r="K104" s="33" t="s">
        <v>769</v>
      </c>
      <c r="L104" s="33" t="s">
        <v>649</v>
      </c>
      <c r="M104" s="33" t="s">
        <v>761</v>
      </c>
      <c r="N104" s="33" t="str">
        <f t="shared" si="36"/>
        <v>Instituto Nacional de Estadísticas (INE)</v>
      </c>
      <c r="O104"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Ñuble</v>
      </c>
      <c r="P10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04" s="38" t="str">
        <f t="shared" si="38"/>
        <v>Gráfico Evolución</v>
      </c>
      <c r="R104" s="37"/>
      <c r="S104" s="16" t="str">
        <f>+"https://analytics.zoho.com/open-view/2395394000008222926?ZOHO_CRITERIA=%22Consolidado_Estadisticas_Regionales_New%22.%22C%C3%B3digo%20regi%C3%B3n%22%3D"&amp;Economia[[#This Row],[Filtro URL]]</f>
        <v>https://analytics.zoho.com/open-view/2395394000008222926?ZOHO_CRITERIA=%22Consolidado_Estadisticas_Regionales_New%22.%22C%C3%B3digo%20regi%C3%B3n%22%3D16</v>
      </c>
      <c r="T104" s="17"/>
      <c r="U104" s="29" t="str">
        <f t="shared" si="33"/>
        <v>#1774B9</v>
      </c>
      <c r="V104" s="30" t="str">
        <f>+Economia[[#This Row],[idcoleccion]]&amp;"-"&amp;Economia[[#This Row],[id]]</f>
        <v>140-0094</v>
      </c>
      <c r="W104" s="21">
        <f>+VLOOKUP(Economia[[#This Row],[Filtro URL]],Estructura!$X$4:$Y$366,2,0)</f>
        <v>14200016</v>
      </c>
      <c r="X104" s="21" t="str">
        <f>+VLOOKUP(Economia[[#This Row],[tema]],Estructura!$A$4:$C$1800,3,0)</f>
        <v>T-150</v>
      </c>
      <c r="Y104" s="30" t="str">
        <f>+VLOOKUP(Economia[[#This Row],[contenido]],Estructura!$E$4:$G$18,3,0)</f>
        <v>C-142</v>
      </c>
      <c r="Z104" s="30" t="str">
        <f>+VLOOKUP(Economia[[#This Row],[Filtro Integrado]],Estructura!$M$4:$O$367,3,0)</f>
        <v>FI-143</v>
      </c>
      <c r="AA104" s="30" t="str">
        <f>+VLOOKUP(Economia[[#This Row],[Muestra]],Estructura!$Q$4:$S$194,3,0)</f>
        <v>M-154</v>
      </c>
    </row>
    <row r="105" spans="1:27" ht="51" x14ac:dyDescent="0.3">
      <c r="A105" s="48" t="s">
        <v>492</v>
      </c>
      <c r="B105" s="33">
        <f t="shared" si="30"/>
        <v>140</v>
      </c>
      <c r="C105" s="34" t="str">
        <f t="shared" si="31"/>
        <v>Economía</v>
      </c>
      <c r="D105" s="34" t="str">
        <f t="shared" si="32"/>
        <v>Economía</v>
      </c>
      <c r="E105" s="20">
        <v>0</v>
      </c>
      <c r="F105" s="33" t="s">
        <v>770</v>
      </c>
      <c r="G105" s="47" t="s">
        <v>683</v>
      </c>
      <c r="H105" s="36" t="s">
        <v>18</v>
      </c>
      <c r="I105" s="33" t="s">
        <v>14</v>
      </c>
      <c r="J105" s="33" t="s">
        <v>15</v>
      </c>
      <c r="K105" s="33" t="s">
        <v>771</v>
      </c>
      <c r="L105" s="33" t="s">
        <v>649</v>
      </c>
      <c r="M105" s="33" t="s">
        <v>761</v>
      </c>
      <c r="N105" s="33" t="str">
        <f t="shared" si="36"/>
        <v>Instituto Nacional de Estadísticas (INE)</v>
      </c>
      <c r="O105" s="52" t="s">
        <v>772</v>
      </c>
      <c r="P10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05" s="38" t="str">
        <f>+Q104</f>
        <v>Gráfico Evolución</v>
      </c>
      <c r="R105" s="37"/>
      <c r="S105" s="66" t="s">
        <v>773</v>
      </c>
      <c r="T105" s="17"/>
      <c r="U105" s="29" t="str">
        <f t="shared" si="33"/>
        <v>#1774B9</v>
      </c>
      <c r="V105" s="30" t="str">
        <f>+Economia[[#This Row],[idcoleccion]]&amp;"-"&amp;Economia[[#This Row],[id]]</f>
        <v>140-0095</v>
      </c>
      <c r="W105" s="21">
        <f>+VLOOKUP(Economia[[#This Row],[Filtro URL]],Estructura!$X$4:$Y$366,2,0)</f>
        <v>14100000</v>
      </c>
      <c r="X105" s="21" t="str">
        <f>+VLOOKUP(Economia[[#This Row],[tema]],Estructura!$A$4:$C$1800,3,0)</f>
        <v>T-151</v>
      </c>
      <c r="Y105" s="30" t="str">
        <f>+VLOOKUP(Economia[[#This Row],[contenido]],Estructura!$E$4:$G$18,3,0)</f>
        <v>C-142</v>
      </c>
      <c r="Z105" s="30" t="str">
        <f>+VLOOKUP(Economia[[#This Row],[Filtro Integrado]],Estructura!$M$4:$O$367,3,0)</f>
        <v>FI-141</v>
      </c>
      <c r="AA105" s="30" t="str">
        <f>+VLOOKUP(Economia[[#This Row],[Muestra]],Estructura!$Q$4:$S$194,3,0)</f>
        <v>M-155</v>
      </c>
    </row>
    <row r="106" spans="1:27" ht="51" x14ac:dyDescent="0.3">
      <c r="A106" s="49" t="s">
        <v>493</v>
      </c>
      <c r="B106" s="33">
        <f t="shared" si="30"/>
        <v>140</v>
      </c>
      <c r="C106" s="34" t="str">
        <f t="shared" si="31"/>
        <v>Economía</v>
      </c>
      <c r="D106" s="34" t="str">
        <f t="shared" si="32"/>
        <v>Economía</v>
      </c>
      <c r="E106" s="27">
        <v>1</v>
      </c>
      <c r="F106" s="33" t="s">
        <v>770</v>
      </c>
      <c r="G106" s="47" t="s">
        <v>683</v>
      </c>
      <c r="H106" s="46" t="s">
        <v>15</v>
      </c>
      <c r="I106" s="31" t="s">
        <v>366</v>
      </c>
      <c r="J106" s="12" t="s">
        <v>688</v>
      </c>
      <c r="K106" s="33" t="s">
        <v>771</v>
      </c>
      <c r="L106" s="33" t="s">
        <v>649</v>
      </c>
      <c r="M106" s="33" t="s">
        <v>761</v>
      </c>
      <c r="N106" s="33" t="str">
        <f t="shared" si="36"/>
        <v>Instituto Nacional de Estadísticas (INE)</v>
      </c>
      <c r="O106"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Tarapacá</v>
      </c>
      <c r="P1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06" s="15" t="str">
        <f t="shared" ref="Q106:Q121" si="39">+Q105</f>
        <v>Gráfico Evolución</v>
      </c>
      <c r="R106" s="28"/>
      <c r="S106"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v>
      </c>
      <c r="T106" s="17"/>
      <c r="U106" s="29" t="str">
        <f t="shared" si="33"/>
        <v>#1774B9</v>
      </c>
      <c r="V106" s="30" t="str">
        <f>+Economia[[#This Row],[idcoleccion]]&amp;"-"&amp;Economia[[#This Row],[id]]</f>
        <v>140-0096</v>
      </c>
      <c r="W106" s="21">
        <f>+VLOOKUP(Economia[[#This Row],[Filtro URL]],Estructura!$X$4:$Y$366,2,0)</f>
        <v>14200001</v>
      </c>
      <c r="X106" s="21" t="str">
        <f>+VLOOKUP(Economia[[#This Row],[tema]],Estructura!$A$4:$C$1800,3,0)</f>
        <v>T-151</v>
      </c>
      <c r="Y106" s="30" t="str">
        <f>+VLOOKUP(Economia[[#This Row],[contenido]],Estructura!$E$4:$G$18,3,0)</f>
        <v>C-142</v>
      </c>
      <c r="Z106" s="30" t="str">
        <f>+VLOOKUP(Economia[[#This Row],[Filtro Integrado]],Estructura!$M$4:$O$367,3,0)</f>
        <v>FI-143</v>
      </c>
      <c r="AA106" s="30" t="str">
        <f>+VLOOKUP(Economia[[#This Row],[Muestra]],Estructura!$Q$4:$S$194,3,0)</f>
        <v>M-155</v>
      </c>
    </row>
    <row r="107" spans="1:27" ht="51" x14ac:dyDescent="0.3">
      <c r="A107" s="50" t="s">
        <v>494</v>
      </c>
      <c r="B107" s="33">
        <f t="shared" si="30"/>
        <v>140</v>
      </c>
      <c r="C107" s="34" t="str">
        <f t="shared" si="31"/>
        <v>Economía</v>
      </c>
      <c r="D107" s="34" t="str">
        <f t="shared" si="32"/>
        <v>Economía</v>
      </c>
      <c r="E107" s="27">
        <v>2</v>
      </c>
      <c r="F107" s="33" t="s">
        <v>770</v>
      </c>
      <c r="G107" s="47" t="s">
        <v>683</v>
      </c>
      <c r="H107" s="46" t="s">
        <v>15</v>
      </c>
      <c r="I107" s="31" t="s">
        <v>367</v>
      </c>
      <c r="J107" s="12" t="str">
        <f>+J106</f>
        <v>Fecha</v>
      </c>
      <c r="K107" s="33" t="s">
        <v>771</v>
      </c>
      <c r="L107" s="33" t="s">
        <v>649</v>
      </c>
      <c r="M107" s="33" t="s">
        <v>761</v>
      </c>
      <c r="N107" s="33" t="str">
        <f t="shared" si="36"/>
        <v>Instituto Nacional de Estadísticas (INE)</v>
      </c>
      <c r="O107"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Antofagasta</v>
      </c>
      <c r="P10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07" s="15" t="str">
        <f t="shared" si="39"/>
        <v>Gráfico Evolución</v>
      </c>
      <c r="R107" s="28"/>
      <c r="S107"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https://analytics.zoho.com/open-view/2395394000008223431?ZOHO_CRITERIA=%22Consolidado_Estadisticas_Regionales_New%22.%22C%C3%B3digo%20regi%C3%B3n%22%3D2</v>
      </c>
      <c r="T107" s="17"/>
      <c r="U107" s="29" t="str">
        <f t="shared" si="33"/>
        <v>#1774B9</v>
      </c>
      <c r="V107" s="30" t="str">
        <f>+Economia[[#This Row],[idcoleccion]]&amp;"-"&amp;Economia[[#This Row],[id]]</f>
        <v>140-0097</v>
      </c>
      <c r="W107" s="21">
        <f>+VLOOKUP(Economia[[#This Row],[Filtro URL]],Estructura!$X$4:$Y$366,2,0)</f>
        <v>14200002</v>
      </c>
      <c r="X107" s="21" t="str">
        <f>+VLOOKUP(Economia[[#This Row],[tema]],Estructura!$A$4:$C$1800,3,0)</f>
        <v>T-151</v>
      </c>
      <c r="Y107" s="30" t="str">
        <f>+VLOOKUP(Economia[[#This Row],[contenido]],Estructura!$E$4:$G$18,3,0)</f>
        <v>C-142</v>
      </c>
      <c r="Z107" s="30" t="str">
        <f>+VLOOKUP(Economia[[#This Row],[Filtro Integrado]],Estructura!$M$4:$O$367,3,0)</f>
        <v>FI-143</v>
      </c>
      <c r="AA107" s="30" t="str">
        <f>+VLOOKUP(Economia[[#This Row],[Muestra]],Estructura!$Q$4:$S$194,3,0)</f>
        <v>M-155</v>
      </c>
    </row>
    <row r="108" spans="1:27" ht="51" x14ac:dyDescent="0.3">
      <c r="A108" s="50" t="s">
        <v>495</v>
      </c>
      <c r="B108" s="33">
        <f t="shared" si="30"/>
        <v>140</v>
      </c>
      <c r="C108" s="34" t="str">
        <f t="shared" si="31"/>
        <v>Economía</v>
      </c>
      <c r="D108" s="34" t="str">
        <f t="shared" si="32"/>
        <v>Economía</v>
      </c>
      <c r="E108" s="27">
        <v>3</v>
      </c>
      <c r="F108" s="33" t="s">
        <v>770</v>
      </c>
      <c r="G108" s="47" t="s">
        <v>683</v>
      </c>
      <c r="H108" s="46" t="s">
        <v>15</v>
      </c>
      <c r="I108" s="31" t="s">
        <v>368</v>
      </c>
      <c r="J108" s="12" t="str">
        <f t="shared" ref="J108:J121" si="40">+J107</f>
        <v>Fecha</v>
      </c>
      <c r="K108" s="33" t="s">
        <v>771</v>
      </c>
      <c r="L108" s="33" t="s">
        <v>649</v>
      </c>
      <c r="M108" s="33" t="s">
        <v>761</v>
      </c>
      <c r="N108" s="33" t="str">
        <f t="shared" si="36"/>
        <v>Instituto Nacional de Estadísticas (INE)</v>
      </c>
      <c r="O108"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Atacama</v>
      </c>
      <c r="P10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08" s="15" t="str">
        <f t="shared" si="39"/>
        <v>Gráfico Evolución</v>
      </c>
      <c r="R108" s="28"/>
      <c r="S108"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https://analytics.zoho.com/open-view/2395394000008223431?ZOHO_CRITERIA=%22Consolidado_Estadisticas_Regionales_New%22.%22C%C3%B3digo%20regi%C3%B3n%22%3D3</v>
      </c>
      <c r="T108" s="17"/>
      <c r="U108" s="29" t="str">
        <f t="shared" si="33"/>
        <v>#1774B9</v>
      </c>
      <c r="V108" s="30" t="str">
        <f>+Economia[[#This Row],[idcoleccion]]&amp;"-"&amp;Economia[[#This Row],[id]]</f>
        <v>140-0098</v>
      </c>
      <c r="W108" s="21">
        <f>+VLOOKUP(Economia[[#This Row],[Filtro URL]],Estructura!$X$4:$Y$366,2,0)</f>
        <v>14200003</v>
      </c>
      <c r="X108" s="21" t="str">
        <f>+VLOOKUP(Economia[[#This Row],[tema]],Estructura!$A$4:$C$1800,3,0)</f>
        <v>T-151</v>
      </c>
      <c r="Y108" s="30" t="str">
        <f>+VLOOKUP(Economia[[#This Row],[contenido]],Estructura!$E$4:$G$18,3,0)</f>
        <v>C-142</v>
      </c>
      <c r="Z108" s="30" t="str">
        <f>+VLOOKUP(Economia[[#This Row],[Filtro Integrado]],Estructura!$M$4:$O$367,3,0)</f>
        <v>FI-143</v>
      </c>
      <c r="AA108" s="30" t="str">
        <f>+VLOOKUP(Economia[[#This Row],[Muestra]],Estructura!$Q$4:$S$194,3,0)</f>
        <v>M-155</v>
      </c>
    </row>
    <row r="109" spans="1:27" ht="51" x14ac:dyDescent="0.3">
      <c r="A109" s="50" t="s">
        <v>496</v>
      </c>
      <c r="B109" s="33">
        <f t="shared" si="30"/>
        <v>140</v>
      </c>
      <c r="C109" s="34" t="str">
        <f t="shared" si="31"/>
        <v>Economía</v>
      </c>
      <c r="D109" s="34" t="str">
        <f t="shared" si="32"/>
        <v>Economía</v>
      </c>
      <c r="E109" s="27">
        <v>4</v>
      </c>
      <c r="F109" s="33" t="s">
        <v>770</v>
      </c>
      <c r="G109" s="47" t="s">
        <v>683</v>
      </c>
      <c r="H109" s="46" t="s">
        <v>15</v>
      </c>
      <c r="I109" s="31" t="s">
        <v>369</v>
      </c>
      <c r="J109" s="12" t="str">
        <f t="shared" si="40"/>
        <v>Fecha</v>
      </c>
      <c r="K109" s="33" t="s">
        <v>771</v>
      </c>
      <c r="L109" s="33" t="s">
        <v>649</v>
      </c>
      <c r="M109" s="33" t="s">
        <v>761</v>
      </c>
      <c r="N109" s="33" t="str">
        <f t="shared" si="36"/>
        <v>Instituto Nacional de Estadísticas (INE)</v>
      </c>
      <c r="O109"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Coquimbo</v>
      </c>
      <c r="P10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09" s="15" t="str">
        <f t="shared" si="39"/>
        <v>Gráfico Evolución</v>
      </c>
      <c r="R109" s="28"/>
      <c r="S109"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https://analytics.zoho.com/open-view/2395394000008223431?ZOHO_CRITERIA=%22Consolidado_Estadisticas_Regionales_New%22.%22C%C3%B3digo%20regi%C3%B3n%22%3D4</v>
      </c>
      <c r="T109" s="17"/>
      <c r="U109" s="29" t="str">
        <f t="shared" si="33"/>
        <v>#1774B9</v>
      </c>
      <c r="V109" s="30" t="str">
        <f>+Economia[[#This Row],[idcoleccion]]&amp;"-"&amp;Economia[[#This Row],[id]]</f>
        <v>140-0099</v>
      </c>
      <c r="W109" s="21">
        <f>+VLOOKUP(Economia[[#This Row],[Filtro URL]],Estructura!$X$4:$Y$366,2,0)</f>
        <v>14200004</v>
      </c>
      <c r="X109" s="21" t="str">
        <f>+VLOOKUP(Economia[[#This Row],[tema]],Estructura!$A$4:$C$1800,3,0)</f>
        <v>T-151</v>
      </c>
      <c r="Y109" s="30" t="str">
        <f>+VLOOKUP(Economia[[#This Row],[contenido]],Estructura!$E$4:$G$18,3,0)</f>
        <v>C-142</v>
      </c>
      <c r="Z109" s="30" t="str">
        <f>+VLOOKUP(Economia[[#This Row],[Filtro Integrado]],Estructura!$M$4:$O$367,3,0)</f>
        <v>FI-143</v>
      </c>
      <c r="AA109" s="30" t="str">
        <f>+VLOOKUP(Economia[[#This Row],[Muestra]],Estructura!$Q$4:$S$194,3,0)</f>
        <v>M-155</v>
      </c>
    </row>
    <row r="110" spans="1:27" ht="51" x14ac:dyDescent="0.3">
      <c r="A110" s="50" t="s">
        <v>497</v>
      </c>
      <c r="B110" s="33">
        <f t="shared" si="30"/>
        <v>140</v>
      </c>
      <c r="C110" s="34" t="str">
        <f t="shared" si="31"/>
        <v>Economía</v>
      </c>
      <c r="D110" s="34" t="str">
        <f t="shared" si="32"/>
        <v>Economía</v>
      </c>
      <c r="E110" s="27">
        <v>5</v>
      </c>
      <c r="F110" s="33" t="s">
        <v>770</v>
      </c>
      <c r="G110" s="47" t="s">
        <v>683</v>
      </c>
      <c r="H110" s="46" t="s">
        <v>15</v>
      </c>
      <c r="I110" s="31" t="s">
        <v>370</v>
      </c>
      <c r="J110" s="12" t="str">
        <f t="shared" si="40"/>
        <v>Fecha</v>
      </c>
      <c r="K110" s="33" t="s">
        <v>771</v>
      </c>
      <c r="L110" s="33" t="s">
        <v>649</v>
      </c>
      <c r="M110" s="33" t="s">
        <v>761</v>
      </c>
      <c r="N110" s="33" t="str">
        <f t="shared" si="36"/>
        <v>Instituto Nacional de Estadísticas (INE)</v>
      </c>
      <c r="O110"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Valparaíso</v>
      </c>
      <c r="P1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10" s="15" t="str">
        <f t="shared" si="39"/>
        <v>Gráfico Evolución</v>
      </c>
      <c r="R110" s="28"/>
      <c r="S110"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https://analytics.zoho.com/open-view/2395394000008223431?ZOHO_CRITERIA=%22Consolidado_Estadisticas_Regionales_New%22.%22C%C3%B3digo%20regi%C3%B3n%22%3D5</v>
      </c>
      <c r="T110" s="17"/>
      <c r="U110" s="29" t="str">
        <f t="shared" si="33"/>
        <v>#1774B9</v>
      </c>
      <c r="V110" s="30" t="str">
        <f>+Economia[[#This Row],[idcoleccion]]&amp;"-"&amp;Economia[[#This Row],[id]]</f>
        <v>140-0100</v>
      </c>
      <c r="W110" s="21">
        <f>+VLOOKUP(Economia[[#This Row],[Filtro URL]],Estructura!$X$4:$Y$366,2,0)</f>
        <v>14200005</v>
      </c>
      <c r="X110" s="21" t="str">
        <f>+VLOOKUP(Economia[[#This Row],[tema]],Estructura!$A$4:$C$1800,3,0)</f>
        <v>T-151</v>
      </c>
      <c r="Y110" s="30" t="str">
        <f>+VLOOKUP(Economia[[#This Row],[contenido]],Estructura!$E$4:$G$18,3,0)</f>
        <v>C-142</v>
      </c>
      <c r="Z110" s="30" t="str">
        <f>+VLOOKUP(Economia[[#This Row],[Filtro Integrado]],Estructura!$M$4:$O$367,3,0)</f>
        <v>FI-143</v>
      </c>
      <c r="AA110" s="30" t="str">
        <f>+VLOOKUP(Economia[[#This Row],[Muestra]],Estructura!$Q$4:$S$194,3,0)</f>
        <v>M-155</v>
      </c>
    </row>
    <row r="111" spans="1:27" ht="51" x14ac:dyDescent="0.3">
      <c r="A111" s="50" t="s">
        <v>498</v>
      </c>
      <c r="B111" s="33">
        <f t="shared" ref="B111:D113" si="41">+B110</f>
        <v>140</v>
      </c>
      <c r="C111" s="34" t="str">
        <f t="shared" si="41"/>
        <v>Economía</v>
      </c>
      <c r="D111" s="34" t="str">
        <f t="shared" si="41"/>
        <v>Economía</v>
      </c>
      <c r="E111" s="27">
        <v>6</v>
      </c>
      <c r="F111" s="33" t="s">
        <v>770</v>
      </c>
      <c r="G111" s="47" t="s">
        <v>683</v>
      </c>
      <c r="H111" s="46" t="s">
        <v>15</v>
      </c>
      <c r="I111" s="31" t="s">
        <v>371</v>
      </c>
      <c r="J111" s="12" t="str">
        <f t="shared" si="40"/>
        <v>Fecha</v>
      </c>
      <c r="K111" s="33" t="s">
        <v>771</v>
      </c>
      <c r="L111" s="33" t="s">
        <v>649</v>
      </c>
      <c r="M111" s="33" t="s">
        <v>761</v>
      </c>
      <c r="N111" s="33" t="str">
        <f t="shared" si="36"/>
        <v>Instituto Nacional de Estadísticas (INE)</v>
      </c>
      <c r="O111"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O'Higgins</v>
      </c>
      <c r="P1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11" s="15" t="str">
        <f t="shared" si="39"/>
        <v>Gráfico Evolución</v>
      </c>
      <c r="R111" s="28"/>
      <c r="S111"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https://analytics.zoho.com/open-view/2395394000008223431?ZOHO_CRITERIA=%22Consolidado_Estadisticas_Regionales_New%22.%22C%C3%B3digo%20regi%C3%B3n%22%3D6</v>
      </c>
      <c r="T111" s="17"/>
      <c r="U111" s="29" t="str">
        <f t="shared" ref="U111:U113" si="42">+U110</f>
        <v>#1774B9</v>
      </c>
      <c r="V111" s="30" t="str">
        <f>+Economia[[#This Row],[idcoleccion]]&amp;"-"&amp;Economia[[#This Row],[id]]</f>
        <v>140-0101</v>
      </c>
      <c r="W111" s="21">
        <f>+VLOOKUP(Economia[[#This Row],[Filtro URL]],Estructura!$X$4:$Y$366,2,0)</f>
        <v>14200006</v>
      </c>
      <c r="X111" s="21" t="str">
        <f>+VLOOKUP(Economia[[#This Row],[tema]],Estructura!$A$4:$C$1800,3,0)</f>
        <v>T-151</v>
      </c>
      <c r="Y111" s="30" t="str">
        <f>+VLOOKUP(Economia[[#This Row],[contenido]],Estructura!$E$4:$G$18,3,0)</f>
        <v>C-142</v>
      </c>
      <c r="Z111" s="30" t="str">
        <f>+VLOOKUP(Economia[[#This Row],[Filtro Integrado]],Estructura!$M$4:$O$367,3,0)</f>
        <v>FI-143</v>
      </c>
      <c r="AA111" s="30" t="str">
        <f>+VLOOKUP(Economia[[#This Row],[Muestra]],Estructura!$Q$4:$S$194,3,0)</f>
        <v>M-155</v>
      </c>
    </row>
    <row r="112" spans="1:27" ht="51" x14ac:dyDescent="0.3">
      <c r="A112" s="50" t="s">
        <v>499</v>
      </c>
      <c r="B112" s="33">
        <f t="shared" si="41"/>
        <v>140</v>
      </c>
      <c r="C112" s="34" t="str">
        <f t="shared" si="41"/>
        <v>Economía</v>
      </c>
      <c r="D112" s="34" t="str">
        <f t="shared" si="41"/>
        <v>Economía</v>
      </c>
      <c r="E112" s="27">
        <v>7</v>
      </c>
      <c r="F112" s="33" t="s">
        <v>770</v>
      </c>
      <c r="G112" s="47" t="s">
        <v>683</v>
      </c>
      <c r="H112" s="46" t="s">
        <v>15</v>
      </c>
      <c r="I112" s="31" t="s">
        <v>372</v>
      </c>
      <c r="J112" s="12" t="str">
        <f t="shared" si="40"/>
        <v>Fecha</v>
      </c>
      <c r="K112" s="33" t="s">
        <v>771</v>
      </c>
      <c r="L112" s="33" t="s">
        <v>649</v>
      </c>
      <c r="M112" s="33" t="s">
        <v>761</v>
      </c>
      <c r="N112" s="33" t="str">
        <f t="shared" si="36"/>
        <v>Instituto Nacional de Estadísticas (INE)</v>
      </c>
      <c r="O112"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Maule</v>
      </c>
      <c r="P1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12" s="15" t="str">
        <f t="shared" si="39"/>
        <v>Gráfico Evolución</v>
      </c>
      <c r="R112" s="28"/>
      <c r="S112"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https://analytics.zoho.com/open-view/2395394000008223431?ZOHO_CRITERIA=%22Consolidado_Estadisticas_Regionales_New%22.%22C%C3%B3digo%20regi%C3%B3n%22%3D7</v>
      </c>
      <c r="T112" s="17"/>
      <c r="U112" s="29" t="str">
        <f t="shared" si="42"/>
        <v>#1774B9</v>
      </c>
      <c r="V112" s="30" t="str">
        <f>+Economia[[#This Row],[idcoleccion]]&amp;"-"&amp;Economia[[#This Row],[id]]</f>
        <v>140-0102</v>
      </c>
      <c r="W112" s="21">
        <f>+VLOOKUP(Economia[[#This Row],[Filtro URL]],Estructura!$X$4:$Y$366,2,0)</f>
        <v>14200007</v>
      </c>
      <c r="X112" s="21" t="str">
        <f>+VLOOKUP(Economia[[#This Row],[tema]],Estructura!$A$4:$C$1800,3,0)</f>
        <v>T-151</v>
      </c>
      <c r="Y112" s="30" t="str">
        <f>+VLOOKUP(Economia[[#This Row],[contenido]],Estructura!$E$4:$G$18,3,0)</f>
        <v>C-142</v>
      </c>
      <c r="Z112" s="30" t="str">
        <f>+VLOOKUP(Economia[[#This Row],[Filtro Integrado]],Estructura!$M$4:$O$367,3,0)</f>
        <v>FI-143</v>
      </c>
      <c r="AA112" s="30" t="str">
        <f>+VLOOKUP(Economia[[#This Row],[Muestra]],Estructura!$Q$4:$S$194,3,0)</f>
        <v>M-155</v>
      </c>
    </row>
    <row r="113" spans="1:27" ht="51" x14ac:dyDescent="0.3">
      <c r="A113" s="50" t="s">
        <v>500</v>
      </c>
      <c r="B113" s="33">
        <f t="shared" si="41"/>
        <v>140</v>
      </c>
      <c r="C113" s="34" t="str">
        <f t="shared" si="41"/>
        <v>Economía</v>
      </c>
      <c r="D113" s="34" t="str">
        <f t="shared" si="41"/>
        <v>Economía</v>
      </c>
      <c r="E113" s="27">
        <v>8</v>
      </c>
      <c r="F113" s="33" t="s">
        <v>770</v>
      </c>
      <c r="G113" s="47" t="s">
        <v>683</v>
      </c>
      <c r="H113" s="46" t="s">
        <v>15</v>
      </c>
      <c r="I113" s="31" t="s">
        <v>373</v>
      </c>
      <c r="J113" s="12" t="str">
        <f t="shared" si="40"/>
        <v>Fecha</v>
      </c>
      <c r="K113" s="33" t="s">
        <v>771</v>
      </c>
      <c r="L113" s="33" t="s">
        <v>649</v>
      </c>
      <c r="M113" s="33" t="s">
        <v>761</v>
      </c>
      <c r="N113" s="33" t="str">
        <f t="shared" si="36"/>
        <v>Instituto Nacional de Estadísticas (INE)</v>
      </c>
      <c r="O113"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del Biobío</v>
      </c>
      <c r="P11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13" s="15" t="str">
        <f t="shared" si="39"/>
        <v>Gráfico Evolución</v>
      </c>
      <c r="R113" s="28"/>
      <c r="S113"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https://analytics.zoho.com/open-view/2395394000008223431?ZOHO_CRITERIA=%22Consolidado_Estadisticas_Regionales_New%22.%22C%C3%B3digo%20regi%C3%B3n%22%3D8</v>
      </c>
      <c r="T113" s="39"/>
      <c r="U113" s="29" t="str">
        <f t="shared" si="42"/>
        <v>#1774B9</v>
      </c>
      <c r="V113" s="30" t="str">
        <f>+Economia[[#This Row],[idcoleccion]]&amp;"-"&amp;Economia[[#This Row],[id]]</f>
        <v>140-0103</v>
      </c>
      <c r="W113" s="21">
        <f>+VLOOKUP(Economia[[#This Row],[Filtro URL]],Estructura!$X$4:$Y$366,2,0)</f>
        <v>14200008</v>
      </c>
      <c r="X113" s="21" t="str">
        <f>+VLOOKUP(Economia[[#This Row],[tema]],Estructura!$A$4:$C$1800,3,0)</f>
        <v>T-151</v>
      </c>
      <c r="Y113" s="30" t="str">
        <f>+VLOOKUP(Economia[[#This Row],[contenido]],Estructura!$E$4:$G$18,3,0)</f>
        <v>C-142</v>
      </c>
      <c r="Z113" s="30" t="str">
        <f>+VLOOKUP(Economia[[#This Row],[Filtro Integrado]],Estructura!$M$4:$O$367,3,0)</f>
        <v>FI-143</v>
      </c>
      <c r="AA113" s="30" t="str">
        <f>+VLOOKUP(Economia[[#This Row],[Muestra]],Estructura!$Q$4:$S$194,3,0)</f>
        <v>M-155</v>
      </c>
    </row>
    <row r="114" spans="1:27" ht="51" x14ac:dyDescent="0.3">
      <c r="A114" s="50" t="s">
        <v>501</v>
      </c>
      <c r="B114" s="12">
        <f>+B113</f>
        <v>140</v>
      </c>
      <c r="C114" s="13" t="str">
        <f>+C113</f>
        <v>Economía</v>
      </c>
      <c r="D114" s="13" t="str">
        <f>+D113</f>
        <v>Economía</v>
      </c>
      <c r="E114" s="27">
        <v>9</v>
      </c>
      <c r="F114" s="33" t="s">
        <v>770</v>
      </c>
      <c r="G114" s="47" t="s">
        <v>683</v>
      </c>
      <c r="H114" s="46" t="s">
        <v>15</v>
      </c>
      <c r="I114" s="31" t="s">
        <v>374</v>
      </c>
      <c r="J114" s="12" t="str">
        <f t="shared" si="40"/>
        <v>Fecha</v>
      </c>
      <c r="K114" s="33" t="s">
        <v>771</v>
      </c>
      <c r="L114" s="33" t="s">
        <v>649</v>
      </c>
      <c r="M114" s="33" t="s">
        <v>761</v>
      </c>
      <c r="N114" s="33" t="str">
        <f t="shared" si="36"/>
        <v>Instituto Nacional de Estadísticas (INE)</v>
      </c>
      <c r="O114"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La Araucanía</v>
      </c>
      <c r="P1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14" s="15" t="str">
        <f t="shared" si="39"/>
        <v>Gráfico Evolución</v>
      </c>
      <c r="R114" s="28"/>
      <c r="S114"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https://analytics.zoho.com/open-view/2395394000008223431?ZOHO_CRITERIA=%22Consolidado_Estadisticas_Regionales_New%22.%22C%C3%B3digo%20regi%C3%B3n%22%3D9</v>
      </c>
      <c r="T114" s="17">
        <v>100200300</v>
      </c>
      <c r="U114" s="29" t="str">
        <f>+U113</f>
        <v>#1774B9</v>
      </c>
      <c r="V114" s="30" t="str">
        <f>+Economia[[#This Row],[idcoleccion]]&amp;"-"&amp;Economia[[#This Row],[id]]</f>
        <v>140-0104</v>
      </c>
      <c r="W114" s="21">
        <f>+VLOOKUP(Economia[[#This Row],[Filtro URL]],Estructura!$X$4:$Y$366,2,0)</f>
        <v>14200009</v>
      </c>
      <c r="X114" s="21" t="str">
        <f>+VLOOKUP(Economia[[#This Row],[tema]],Estructura!$A$4:$C$1800,3,0)</f>
        <v>T-151</v>
      </c>
      <c r="Y114" s="30" t="str">
        <f>+VLOOKUP(Economia[[#This Row],[contenido]],Estructura!$E$4:$G$18,3,0)</f>
        <v>C-142</v>
      </c>
      <c r="Z114" s="30" t="str">
        <f>+VLOOKUP(Economia[[#This Row],[Filtro Integrado]],Estructura!$M$4:$O$367,3,0)</f>
        <v>FI-143</v>
      </c>
      <c r="AA114" s="30" t="str">
        <f>+VLOOKUP(Economia[[#This Row],[Muestra]],Estructura!$Q$4:$S$194,3,0)</f>
        <v>M-155</v>
      </c>
    </row>
    <row r="115" spans="1:27" ht="51" x14ac:dyDescent="0.3">
      <c r="A115" s="50" t="s">
        <v>502</v>
      </c>
      <c r="B115" s="12">
        <f t="shared" ref="B115:D130" si="43">+B114</f>
        <v>140</v>
      </c>
      <c r="C115" s="13" t="str">
        <f t="shared" si="43"/>
        <v>Economía</v>
      </c>
      <c r="D115" s="13" t="str">
        <f t="shared" si="43"/>
        <v>Economía</v>
      </c>
      <c r="E115" s="27">
        <v>10</v>
      </c>
      <c r="F115" s="33" t="s">
        <v>770</v>
      </c>
      <c r="G115" s="47" t="s">
        <v>683</v>
      </c>
      <c r="H115" s="46" t="s">
        <v>15</v>
      </c>
      <c r="I115" s="31" t="s">
        <v>375</v>
      </c>
      <c r="J115" s="12" t="str">
        <f t="shared" si="40"/>
        <v>Fecha</v>
      </c>
      <c r="K115" s="33" t="s">
        <v>771</v>
      </c>
      <c r="L115" s="33" t="s">
        <v>649</v>
      </c>
      <c r="M115" s="33" t="s">
        <v>761</v>
      </c>
      <c r="N115" s="33" t="str">
        <f t="shared" si="36"/>
        <v>Instituto Nacional de Estadísticas (INE)</v>
      </c>
      <c r="O115"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Los Lagos</v>
      </c>
      <c r="P11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115" s="15" t="str">
        <f t="shared" si="39"/>
        <v>Gráfico Evolución</v>
      </c>
      <c r="R115" s="28"/>
      <c r="S115"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https://analytics.zoho.com/open-view/2395394000008223431?ZOHO_CRITERIA=%22Consolidado_Estadisticas_Regionales_New%22.%22C%C3%B3digo%20regi%C3%B3n%22%3D10</v>
      </c>
      <c r="T115" s="17">
        <v>100200301</v>
      </c>
      <c r="U115" s="29" t="str">
        <f t="shared" ref="U115:U130" si="44">+U114</f>
        <v>#1774B9</v>
      </c>
      <c r="V115" s="30" t="str">
        <f>+Economia[[#This Row],[idcoleccion]]&amp;"-"&amp;Economia[[#This Row],[id]]</f>
        <v>140-0105</v>
      </c>
      <c r="W115" s="21">
        <f>+VLOOKUP(Economia[[#This Row],[Filtro URL]],Estructura!$X$4:$Y$366,2,0)</f>
        <v>14200010</v>
      </c>
      <c r="X115" s="21" t="str">
        <f>+VLOOKUP(Economia[[#This Row],[tema]],Estructura!$A$4:$C$1800,3,0)</f>
        <v>T-151</v>
      </c>
      <c r="Y115" s="30" t="str">
        <f>+VLOOKUP(Economia[[#This Row],[contenido]],Estructura!$E$4:$G$18,3,0)</f>
        <v>C-142</v>
      </c>
      <c r="Z115" s="30" t="str">
        <f>+VLOOKUP(Economia[[#This Row],[Filtro Integrado]],Estructura!$M$4:$O$367,3,0)</f>
        <v>FI-143</v>
      </c>
      <c r="AA115" s="30" t="str">
        <f>+VLOOKUP(Economia[[#This Row],[Muestra]],Estructura!$Q$4:$S$194,3,0)</f>
        <v>M-155</v>
      </c>
    </row>
    <row r="116" spans="1:27" ht="51" x14ac:dyDescent="0.3">
      <c r="A116" s="50" t="s">
        <v>503</v>
      </c>
      <c r="B116" s="12">
        <f t="shared" si="43"/>
        <v>140</v>
      </c>
      <c r="C116" s="13" t="str">
        <f t="shared" si="43"/>
        <v>Economía</v>
      </c>
      <c r="D116" s="13" t="str">
        <f t="shared" si="43"/>
        <v>Economía</v>
      </c>
      <c r="E116" s="27">
        <v>11</v>
      </c>
      <c r="F116" s="33" t="s">
        <v>770</v>
      </c>
      <c r="G116" s="47" t="s">
        <v>683</v>
      </c>
      <c r="H116" s="46" t="s">
        <v>15</v>
      </c>
      <c r="I116" s="31" t="s">
        <v>376</v>
      </c>
      <c r="J116" s="12" t="str">
        <f t="shared" si="40"/>
        <v>Fecha</v>
      </c>
      <c r="K116" s="33" t="s">
        <v>771</v>
      </c>
      <c r="L116" s="33" t="s">
        <v>649</v>
      </c>
      <c r="M116" s="33" t="s">
        <v>761</v>
      </c>
      <c r="N116" s="33" t="str">
        <f t="shared" si="36"/>
        <v>Instituto Nacional de Estadísticas (INE)</v>
      </c>
      <c r="O116"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Aysén</v>
      </c>
      <c r="P1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116" s="15" t="str">
        <f t="shared" si="39"/>
        <v>Gráfico Evolución</v>
      </c>
      <c r="R116" s="28"/>
      <c r="S116"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https://analytics.zoho.com/open-view/2395394000008223431?ZOHO_CRITERIA=%22Consolidado_Estadisticas_Regionales_New%22.%22C%C3%B3digo%20regi%C3%B3n%22%3D11</v>
      </c>
      <c r="T116" s="17">
        <v>100200302</v>
      </c>
      <c r="U116" s="29" t="str">
        <f t="shared" si="44"/>
        <v>#1774B9</v>
      </c>
      <c r="V116" s="30" t="str">
        <f>+Economia[[#This Row],[idcoleccion]]&amp;"-"&amp;Economia[[#This Row],[id]]</f>
        <v>140-0106</v>
      </c>
      <c r="W116" s="21">
        <f>+VLOOKUP(Economia[[#This Row],[Filtro URL]],Estructura!$X$4:$Y$366,2,0)</f>
        <v>14200011</v>
      </c>
      <c r="X116" s="21" t="str">
        <f>+VLOOKUP(Economia[[#This Row],[tema]],Estructura!$A$4:$C$1800,3,0)</f>
        <v>T-151</v>
      </c>
      <c r="Y116" s="30" t="str">
        <f>+VLOOKUP(Economia[[#This Row],[contenido]],Estructura!$E$4:$G$18,3,0)</f>
        <v>C-142</v>
      </c>
      <c r="Z116" s="30" t="str">
        <f>+VLOOKUP(Economia[[#This Row],[Filtro Integrado]],Estructura!$M$4:$O$367,3,0)</f>
        <v>FI-143</v>
      </c>
      <c r="AA116" s="30" t="str">
        <f>+VLOOKUP(Economia[[#This Row],[Muestra]],Estructura!$Q$4:$S$194,3,0)</f>
        <v>M-155</v>
      </c>
    </row>
    <row r="117" spans="1:27" ht="51" x14ac:dyDescent="0.3">
      <c r="A117" s="50" t="s">
        <v>504</v>
      </c>
      <c r="B117" s="12">
        <f t="shared" si="43"/>
        <v>140</v>
      </c>
      <c r="C117" s="13" t="str">
        <f t="shared" si="43"/>
        <v>Economía</v>
      </c>
      <c r="D117" s="13" t="str">
        <f t="shared" si="43"/>
        <v>Economía</v>
      </c>
      <c r="E117" s="27">
        <v>12</v>
      </c>
      <c r="F117" s="33" t="s">
        <v>770</v>
      </c>
      <c r="G117" s="47" t="s">
        <v>683</v>
      </c>
      <c r="H117" s="46" t="s">
        <v>15</v>
      </c>
      <c r="I117" s="31" t="s">
        <v>377</v>
      </c>
      <c r="J117" s="12" t="str">
        <f t="shared" si="40"/>
        <v>Fecha</v>
      </c>
      <c r="K117" s="33" t="s">
        <v>771</v>
      </c>
      <c r="L117" s="33" t="s">
        <v>649</v>
      </c>
      <c r="M117" s="33" t="s">
        <v>761</v>
      </c>
      <c r="N117" s="33" t="str">
        <f t="shared" si="36"/>
        <v>Instituto Nacional de Estadísticas (INE)</v>
      </c>
      <c r="O117"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Magallanes</v>
      </c>
      <c r="P11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17" s="15" t="str">
        <f t="shared" si="39"/>
        <v>Gráfico Evolución</v>
      </c>
      <c r="R117" s="28"/>
      <c r="S117"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https://analytics.zoho.com/open-view/2395394000008223431?ZOHO_CRITERIA=%22Consolidado_Estadisticas_Regionales_New%22.%22C%C3%B3digo%20regi%C3%B3n%22%3D12</v>
      </c>
      <c r="T117" s="17"/>
      <c r="U117" s="29" t="str">
        <f t="shared" si="44"/>
        <v>#1774B9</v>
      </c>
      <c r="V117" s="30" t="str">
        <f>+Economia[[#This Row],[idcoleccion]]&amp;"-"&amp;Economia[[#This Row],[id]]</f>
        <v>140-0107</v>
      </c>
      <c r="W117" s="21">
        <f>+VLOOKUP(Economia[[#This Row],[Filtro URL]],Estructura!$X$4:$Y$366,2,0)</f>
        <v>14200012</v>
      </c>
      <c r="X117" s="21" t="str">
        <f>+VLOOKUP(Economia[[#This Row],[tema]],Estructura!$A$4:$C$1800,3,0)</f>
        <v>T-151</v>
      </c>
      <c r="Y117" s="30" t="str">
        <f>+VLOOKUP(Economia[[#This Row],[contenido]],Estructura!$E$4:$G$18,3,0)</f>
        <v>C-142</v>
      </c>
      <c r="Z117" s="30" t="str">
        <f>+VLOOKUP(Economia[[#This Row],[Filtro Integrado]],Estructura!$M$4:$O$367,3,0)</f>
        <v>FI-143</v>
      </c>
      <c r="AA117" s="30" t="str">
        <f>+VLOOKUP(Economia[[#This Row],[Muestra]],Estructura!$Q$4:$S$194,3,0)</f>
        <v>M-155</v>
      </c>
    </row>
    <row r="118" spans="1:27" ht="51" x14ac:dyDescent="0.3">
      <c r="A118" s="50" t="s">
        <v>505</v>
      </c>
      <c r="B118" s="12">
        <f t="shared" si="43"/>
        <v>140</v>
      </c>
      <c r="C118" s="13" t="str">
        <f t="shared" si="43"/>
        <v>Economía</v>
      </c>
      <c r="D118" s="13" t="str">
        <f t="shared" si="43"/>
        <v>Economía</v>
      </c>
      <c r="E118" s="27">
        <v>13</v>
      </c>
      <c r="F118" s="33" t="s">
        <v>770</v>
      </c>
      <c r="G118" s="47" t="s">
        <v>683</v>
      </c>
      <c r="H118" s="46" t="s">
        <v>15</v>
      </c>
      <c r="I118" s="31" t="s">
        <v>378</v>
      </c>
      <c r="J118" s="12" t="str">
        <f t="shared" si="40"/>
        <v>Fecha</v>
      </c>
      <c r="K118" s="33" t="s">
        <v>771</v>
      </c>
      <c r="L118" s="33" t="s">
        <v>649</v>
      </c>
      <c r="M118" s="33" t="s">
        <v>761</v>
      </c>
      <c r="N118" s="33" t="str">
        <f t="shared" si="36"/>
        <v>Instituto Nacional de Estadísticas (INE)</v>
      </c>
      <c r="O118"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Metropolitana</v>
      </c>
      <c r="P11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18" s="15" t="str">
        <f t="shared" si="39"/>
        <v>Gráfico Evolución</v>
      </c>
      <c r="R118" s="28"/>
      <c r="S118"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https://analytics.zoho.com/open-view/2395394000008223431?ZOHO_CRITERIA=%22Consolidado_Estadisticas_Regionales_New%22.%22C%C3%B3digo%20regi%C3%B3n%22%3D13</v>
      </c>
      <c r="T118" s="17"/>
      <c r="U118" s="29" t="str">
        <f t="shared" si="44"/>
        <v>#1774B9</v>
      </c>
      <c r="V118" s="30" t="str">
        <f>+Economia[[#This Row],[idcoleccion]]&amp;"-"&amp;Economia[[#This Row],[id]]</f>
        <v>140-0108</v>
      </c>
      <c r="W118" s="21">
        <f>+VLOOKUP(Economia[[#This Row],[Filtro URL]],Estructura!$X$4:$Y$366,2,0)</f>
        <v>14200013</v>
      </c>
      <c r="X118" s="21" t="str">
        <f>+VLOOKUP(Economia[[#This Row],[tema]],Estructura!$A$4:$C$1800,3,0)</f>
        <v>T-151</v>
      </c>
      <c r="Y118" s="30" t="str">
        <f>+VLOOKUP(Economia[[#This Row],[contenido]],Estructura!$E$4:$G$18,3,0)</f>
        <v>C-142</v>
      </c>
      <c r="Z118" s="30" t="str">
        <f>+VLOOKUP(Economia[[#This Row],[Filtro Integrado]],Estructura!$M$4:$O$367,3,0)</f>
        <v>FI-143</v>
      </c>
      <c r="AA118" s="30" t="str">
        <f>+VLOOKUP(Economia[[#This Row],[Muestra]],Estructura!$Q$4:$S$194,3,0)</f>
        <v>M-155</v>
      </c>
    </row>
    <row r="119" spans="1:27" ht="51" x14ac:dyDescent="0.3">
      <c r="A119" s="50" t="s">
        <v>506</v>
      </c>
      <c r="B119" s="12">
        <f t="shared" si="43"/>
        <v>140</v>
      </c>
      <c r="C119" s="13" t="str">
        <f t="shared" si="43"/>
        <v>Economía</v>
      </c>
      <c r="D119" s="13" t="str">
        <f t="shared" si="43"/>
        <v>Economía</v>
      </c>
      <c r="E119" s="27">
        <v>14</v>
      </c>
      <c r="F119" s="33" t="s">
        <v>770</v>
      </c>
      <c r="G119" s="47" t="s">
        <v>683</v>
      </c>
      <c r="H119" s="46" t="s">
        <v>15</v>
      </c>
      <c r="I119" s="31" t="s">
        <v>379</v>
      </c>
      <c r="J119" s="12" t="str">
        <f t="shared" si="40"/>
        <v>Fecha</v>
      </c>
      <c r="K119" s="33" t="s">
        <v>771</v>
      </c>
      <c r="L119" s="33" t="s">
        <v>649</v>
      </c>
      <c r="M119" s="33" t="s">
        <v>761</v>
      </c>
      <c r="N119" s="33" t="str">
        <f t="shared" si="36"/>
        <v>Instituto Nacional de Estadísticas (INE)</v>
      </c>
      <c r="O119"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Los Ríos</v>
      </c>
      <c r="P11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19" s="15" t="str">
        <f t="shared" si="39"/>
        <v>Gráfico Evolución</v>
      </c>
      <c r="R119" s="28"/>
      <c r="S119"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https://analytics.zoho.com/open-view/2395394000008223431?ZOHO_CRITERIA=%22Consolidado_Estadisticas_Regionales_New%22.%22C%C3%B3digo%20regi%C3%B3n%22%3D14</v>
      </c>
      <c r="T119" s="17"/>
      <c r="U119" s="29" t="str">
        <f t="shared" si="44"/>
        <v>#1774B9</v>
      </c>
      <c r="V119" s="30" t="str">
        <f>+Economia[[#This Row],[idcoleccion]]&amp;"-"&amp;Economia[[#This Row],[id]]</f>
        <v>140-0109</v>
      </c>
      <c r="W119" s="21">
        <f>+VLOOKUP(Economia[[#This Row],[Filtro URL]],Estructura!$X$4:$Y$366,2,0)</f>
        <v>14200014</v>
      </c>
      <c r="X119" s="21" t="str">
        <f>+VLOOKUP(Economia[[#This Row],[tema]],Estructura!$A$4:$C$1800,3,0)</f>
        <v>T-151</v>
      </c>
      <c r="Y119" s="30" t="str">
        <f>+VLOOKUP(Economia[[#This Row],[contenido]],Estructura!$E$4:$G$18,3,0)</f>
        <v>C-142</v>
      </c>
      <c r="Z119" s="30" t="str">
        <f>+VLOOKUP(Economia[[#This Row],[Filtro Integrado]],Estructura!$M$4:$O$367,3,0)</f>
        <v>FI-143</v>
      </c>
      <c r="AA119" s="30" t="str">
        <f>+VLOOKUP(Economia[[#This Row],[Muestra]],Estructura!$Q$4:$S$194,3,0)</f>
        <v>M-155</v>
      </c>
    </row>
    <row r="120" spans="1:27" ht="51" x14ac:dyDescent="0.3">
      <c r="A120" s="50" t="s">
        <v>507</v>
      </c>
      <c r="B120" s="12">
        <f t="shared" si="43"/>
        <v>140</v>
      </c>
      <c r="C120" s="13" t="str">
        <f t="shared" si="43"/>
        <v>Economía</v>
      </c>
      <c r="D120" s="13" t="str">
        <f t="shared" si="43"/>
        <v>Economía</v>
      </c>
      <c r="E120" s="27">
        <v>15</v>
      </c>
      <c r="F120" s="33" t="s">
        <v>770</v>
      </c>
      <c r="G120" s="47" t="s">
        <v>683</v>
      </c>
      <c r="H120" s="46" t="s">
        <v>15</v>
      </c>
      <c r="I120" s="31" t="s">
        <v>380</v>
      </c>
      <c r="J120" s="12" t="str">
        <f t="shared" si="40"/>
        <v>Fecha</v>
      </c>
      <c r="K120" s="33" t="s">
        <v>771</v>
      </c>
      <c r="L120" s="33" t="s">
        <v>649</v>
      </c>
      <c r="M120" s="33" t="s">
        <v>761</v>
      </c>
      <c r="N120" s="33" t="str">
        <f t="shared" si="36"/>
        <v>Instituto Nacional de Estadísticas (INE)</v>
      </c>
      <c r="O120"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Arica y Parinacota</v>
      </c>
      <c r="P1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20" s="15" t="str">
        <f t="shared" si="39"/>
        <v>Gráfico Evolución</v>
      </c>
      <c r="R120" s="28"/>
      <c r="S120"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https://analytics.zoho.com/open-view/2395394000008223431?ZOHO_CRITERIA=%22Consolidado_Estadisticas_Regionales_New%22.%22C%C3%B3digo%20regi%C3%B3n%22%3D15</v>
      </c>
      <c r="T120" s="17"/>
      <c r="U120" s="29" t="str">
        <f t="shared" si="44"/>
        <v>#1774B9</v>
      </c>
      <c r="V120" s="30" t="str">
        <f>+Economia[[#This Row],[idcoleccion]]&amp;"-"&amp;Economia[[#This Row],[id]]</f>
        <v>140-0110</v>
      </c>
      <c r="W120" s="21">
        <f>+VLOOKUP(Economia[[#This Row],[Filtro URL]],Estructura!$X$4:$Y$366,2,0)</f>
        <v>14200015</v>
      </c>
      <c r="X120" s="21" t="str">
        <f>+VLOOKUP(Economia[[#This Row],[tema]],Estructura!$A$4:$C$1800,3,0)</f>
        <v>T-151</v>
      </c>
      <c r="Y120" s="30" t="str">
        <f>+VLOOKUP(Economia[[#This Row],[contenido]],Estructura!$E$4:$G$18,3,0)</f>
        <v>C-142</v>
      </c>
      <c r="Z120" s="30" t="str">
        <f>+VLOOKUP(Economia[[#This Row],[Filtro Integrado]],Estructura!$M$4:$O$367,3,0)</f>
        <v>FI-143</v>
      </c>
      <c r="AA120" s="30" t="str">
        <f>+VLOOKUP(Economia[[#This Row],[Muestra]],Estructura!$Q$4:$S$194,3,0)</f>
        <v>M-155</v>
      </c>
    </row>
    <row r="121" spans="1:27" ht="51" x14ac:dyDescent="0.3">
      <c r="A121" s="50" t="s">
        <v>508</v>
      </c>
      <c r="B121" s="12">
        <f t="shared" si="43"/>
        <v>140</v>
      </c>
      <c r="C121" s="13" t="str">
        <f t="shared" si="43"/>
        <v>Economía</v>
      </c>
      <c r="D121" s="13" t="str">
        <f t="shared" si="43"/>
        <v>Economía</v>
      </c>
      <c r="E121" s="27">
        <v>16</v>
      </c>
      <c r="F121" s="33" t="s">
        <v>770</v>
      </c>
      <c r="G121" s="47" t="s">
        <v>683</v>
      </c>
      <c r="H121" s="46" t="s">
        <v>15</v>
      </c>
      <c r="I121" s="31" t="s">
        <v>381</v>
      </c>
      <c r="J121" s="12" t="str">
        <f t="shared" si="40"/>
        <v>Fecha</v>
      </c>
      <c r="K121" s="33" t="s">
        <v>771</v>
      </c>
      <c r="L121" s="33" t="s">
        <v>649</v>
      </c>
      <c r="M121" s="33" t="s">
        <v>761</v>
      </c>
      <c r="N121" s="33" t="str">
        <f t="shared" si="36"/>
        <v>Instituto Nacional de Estadísticas (INE)</v>
      </c>
      <c r="O121"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Ñuble</v>
      </c>
      <c r="P1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21" s="38" t="str">
        <f t="shared" si="39"/>
        <v>Gráfico Evolución</v>
      </c>
      <c r="R121" s="37"/>
      <c r="S121" s="16" t="str">
        <f>+"https://analytics.zoho.com/open-view/2395394000008223431?ZOHO_CRITERIA=%22Consolidado_Estadisticas_Regionales_New%22.%22C%C3%B3digo%20regi%C3%B3n%22%3D"&amp;Economia[[#This Row],[Filtro URL]]</f>
        <v>https://analytics.zoho.com/open-view/2395394000008223431?ZOHO_CRITERIA=%22Consolidado_Estadisticas_Regionales_New%22.%22C%C3%B3digo%20regi%C3%B3n%22%3D16</v>
      </c>
      <c r="T121" s="17"/>
      <c r="U121" s="29" t="str">
        <f t="shared" si="44"/>
        <v>#1774B9</v>
      </c>
      <c r="V121" s="30" t="str">
        <f>+Economia[[#This Row],[idcoleccion]]&amp;"-"&amp;Economia[[#This Row],[id]]</f>
        <v>140-0111</v>
      </c>
      <c r="W121" s="21">
        <f>+VLOOKUP(Economia[[#This Row],[Filtro URL]],Estructura!$X$4:$Y$366,2,0)</f>
        <v>14200016</v>
      </c>
      <c r="X121" s="21" t="str">
        <f>+VLOOKUP(Economia[[#This Row],[tema]],Estructura!$A$4:$C$1800,3,0)</f>
        <v>T-151</v>
      </c>
      <c r="Y121" s="30" t="str">
        <f>+VLOOKUP(Economia[[#This Row],[contenido]],Estructura!$E$4:$G$18,3,0)</f>
        <v>C-142</v>
      </c>
      <c r="Z121" s="30" t="str">
        <f>+VLOOKUP(Economia[[#This Row],[Filtro Integrado]],Estructura!$M$4:$O$367,3,0)</f>
        <v>FI-143</v>
      </c>
      <c r="AA121" s="30" t="str">
        <f>+VLOOKUP(Economia[[#This Row],[Muestra]],Estructura!$Q$4:$S$194,3,0)</f>
        <v>M-155</v>
      </c>
    </row>
    <row r="122" spans="1:27" ht="51" x14ac:dyDescent="0.3">
      <c r="A122" s="48" t="s">
        <v>509</v>
      </c>
      <c r="B122" s="33">
        <f t="shared" si="43"/>
        <v>140</v>
      </c>
      <c r="C122" s="34" t="str">
        <f t="shared" si="43"/>
        <v>Economía</v>
      </c>
      <c r="D122" s="34" t="str">
        <f t="shared" si="43"/>
        <v>Economía</v>
      </c>
      <c r="E122" s="20">
        <v>0</v>
      </c>
      <c r="F122" s="33" t="s">
        <v>770</v>
      </c>
      <c r="G122" s="47" t="s">
        <v>683</v>
      </c>
      <c r="H122" s="36" t="s">
        <v>18</v>
      </c>
      <c r="I122" s="33" t="s">
        <v>14</v>
      </c>
      <c r="J122" s="33" t="s">
        <v>15</v>
      </c>
      <c r="K122" s="33" t="s">
        <v>775</v>
      </c>
      <c r="L122" s="33" t="s">
        <v>649</v>
      </c>
      <c r="M122" s="33" t="s">
        <v>761</v>
      </c>
      <c r="N122" s="33" t="str">
        <f t="shared" si="36"/>
        <v>Instituto Nacional de Estadísticas (INE)</v>
      </c>
      <c r="O122" s="52" t="s">
        <v>776</v>
      </c>
      <c r="P12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22" s="38" t="str">
        <f>+Q121</f>
        <v>Gráfico Evolución</v>
      </c>
      <c r="R122" s="37"/>
      <c r="S122" s="66" t="s">
        <v>774</v>
      </c>
      <c r="T122" s="17"/>
      <c r="U122" s="29" t="str">
        <f t="shared" si="44"/>
        <v>#1774B9</v>
      </c>
      <c r="V122" s="30" t="str">
        <f>+Economia[[#This Row],[idcoleccion]]&amp;"-"&amp;Economia[[#This Row],[id]]</f>
        <v>140-0112</v>
      </c>
      <c r="W122" s="21">
        <f>+VLOOKUP(Economia[[#This Row],[Filtro URL]],Estructura!$X$4:$Y$366,2,0)</f>
        <v>14100000</v>
      </c>
      <c r="X122" s="21" t="str">
        <f>+VLOOKUP(Economia[[#This Row],[tema]],Estructura!$A$4:$C$1800,3,0)</f>
        <v>T-151</v>
      </c>
      <c r="Y122" s="30" t="str">
        <f>+VLOOKUP(Economia[[#This Row],[contenido]],Estructura!$E$4:$G$18,3,0)</f>
        <v>C-142</v>
      </c>
      <c r="Z122" s="30" t="str">
        <f>+VLOOKUP(Economia[[#This Row],[Filtro Integrado]],Estructura!$M$4:$O$367,3,0)</f>
        <v>FI-141</v>
      </c>
      <c r="AA122" s="30" t="str">
        <f>+VLOOKUP(Economia[[#This Row],[Muestra]],Estructura!$Q$4:$S$194,3,0)</f>
        <v>M-156</v>
      </c>
    </row>
    <row r="123" spans="1:27" ht="51" x14ac:dyDescent="0.3">
      <c r="A123" s="49" t="s">
        <v>510</v>
      </c>
      <c r="B123" s="33">
        <f t="shared" si="43"/>
        <v>140</v>
      </c>
      <c r="C123" s="34" t="str">
        <f t="shared" si="43"/>
        <v>Economía</v>
      </c>
      <c r="D123" s="34" t="str">
        <f t="shared" si="43"/>
        <v>Economía</v>
      </c>
      <c r="E123" s="27">
        <v>1</v>
      </c>
      <c r="F123" s="33" t="s">
        <v>770</v>
      </c>
      <c r="G123" s="47" t="s">
        <v>683</v>
      </c>
      <c r="H123" s="46" t="s">
        <v>15</v>
      </c>
      <c r="I123" s="31" t="s">
        <v>366</v>
      </c>
      <c r="J123" s="12" t="s">
        <v>688</v>
      </c>
      <c r="K123" s="33" t="s">
        <v>775</v>
      </c>
      <c r="L123" s="33" t="s">
        <v>649</v>
      </c>
      <c r="M123" s="33" t="s">
        <v>761</v>
      </c>
      <c r="N123" s="33" t="str">
        <f t="shared" si="36"/>
        <v>Instituto Nacional de Estadísticas (INE)</v>
      </c>
      <c r="O123"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Tarapacá</v>
      </c>
      <c r="P12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23" s="15" t="str">
        <f t="shared" ref="Q123:Q138" si="45">+Q122</f>
        <v>Gráfico Evolución</v>
      </c>
      <c r="R123" s="28"/>
      <c r="S123"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v>
      </c>
      <c r="T123" s="17"/>
      <c r="U123" s="29" t="str">
        <f t="shared" si="44"/>
        <v>#1774B9</v>
      </c>
      <c r="V123" s="30" t="str">
        <f>+Economia[[#This Row],[idcoleccion]]&amp;"-"&amp;Economia[[#This Row],[id]]</f>
        <v>140-0113</v>
      </c>
      <c r="W123" s="21">
        <f>+VLOOKUP(Economia[[#This Row],[Filtro URL]],Estructura!$X$4:$Y$366,2,0)</f>
        <v>14200001</v>
      </c>
      <c r="X123" s="21" t="str">
        <f>+VLOOKUP(Economia[[#This Row],[tema]],Estructura!$A$4:$C$1800,3,0)</f>
        <v>T-151</v>
      </c>
      <c r="Y123" s="30" t="str">
        <f>+VLOOKUP(Economia[[#This Row],[contenido]],Estructura!$E$4:$G$18,3,0)</f>
        <v>C-142</v>
      </c>
      <c r="Z123" s="30" t="str">
        <f>+VLOOKUP(Economia[[#This Row],[Filtro Integrado]],Estructura!$M$4:$O$367,3,0)</f>
        <v>FI-143</v>
      </c>
      <c r="AA123" s="30" t="str">
        <f>+VLOOKUP(Economia[[#This Row],[Muestra]],Estructura!$Q$4:$S$194,3,0)</f>
        <v>M-156</v>
      </c>
    </row>
    <row r="124" spans="1:27" ht="51" x14ac:dyDescent="0.3">
      <c r="A124" s="50" t="s">
        <v>511</v>
      </c>
      <c r="B124" s="33">
        <f t="shared" si="43"/>
        <v>140</v>
      </c>
      <c r="C124" s="34" t="str">
        <f t="shared" si="43"/>
        <v>Economía</v>
      </c>
      <c r="D124" s="34" t="str">
        <f t="shared" si="43"/>
        <v>Economía</v>
      </c>
      <c r="E124" s="27">
        <v>2</v>
      </c>
      <c r="F124" s="33" t="s">
        <v>770</v>
      </c>
      <c r="G124" s="47" t="s">
        <v>683</v>
      </c>
      <c r="H124" s="46" t="s">
        <v>15</v>
      </c>
      <c r="I124" s="31" t="s">
        <v>367</v>
      </c>
      <c r="J124" s="12" t="str">
        <f>+J123</f>
        <v>Fecha</v>
      </c>
      <c r="K124" s="33" t="s">
        <v>775</v>
      </c>
      <c r="L124" s="33" t="s">
        <v>649</v>
      </c>
      <c r="M124" s="33" t="s">
        <v>761</v>
      </c>
      <c r="N124" s="33" t="str">
        <f t="shared" si="36"/>
        <v>Instituto Nacional de Estadísticas (INE)</v>
      </c>
      <c r="O124"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Antofagasta</v>
      </c>
      <c r="P12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24" s="15" t="str">
        <f t="shared" si="45"/>
        <v>Gráfico Evolución</v>
      </c>
      <c r="R124" s="28"/>
      <c r="S124"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https://analytics.zoho.com/open-view/2395394000008223846?ZOHO_CRITERIA=%22Consolidado_Estadisticas_Regionales_New%22.%22C%C3%B3digo%20regi%C3%B3n%22%3D2</v>
      </c>
      <c r="T124" s="17"/>
      <c r="U124" s="29" t="str">
        <f t="shared" si="44"/>
        <v>#1774B9</v>
      </c>
      <c r="V124" s="30" t="str">
        <f>+Economia[[#This Row],[idcoleccion]]&amp;"-"&amp;Economia[[#This Row],[id]]</f>
        <v>140-0114</v>
      </c>
      <c r="W124" s="21">
        <f>+VLOOKUP(Economia[[#This Row],[Filtro URL]],Estructura!$X$4:$Y$366,2,0)</f>
        <v>14200002</v>
      </c>
      <c r="X124" s="21" t="str">
        <f>+VLOOKUP(Economia[[#This Row],[tema]],Estructura!$A$4:$C$1800,3,0)</f>
        <v>T-151</v>
      </c>
      <c r="Y124" s="30" t="str">
        <f>+VLOOKUP(Economia[[#This Row],[contenido]],Estructura!$E$4:$G$18,3,0)</f>
        <v>C-142</v>
      </c>
      <c r="Z124" s="30" t="str">
        <f>+VLOOKUP(Economia[[#This Row],[Filtro Integrado]],Estructura!$M$4:$O$367,3,0)</f>
        <v>FI-143</v>
      </c>
      <c r="AA124" s="30" t="str">
        <f>+VLOOKUP(Economia[[#This Row],[Muestra]],Estructura!$Q$4:$S$194,3,0)</f>
        <v>M-156</v>
      </c>
    </row>
    <row r="125" spans="1:27" ht="51" x14ac:dyDescent="0.3">
      <c r="A125" s="50" t="s">
        <v>512</v>
      </c>
      <c r="B125" s="33">
        <f t="shared" si="43"/>
        <v>140</v>
      </c>
      <c r="C125" s="34" t="str">
        <f t="shared" si="43"/>
        <v>Economía</v>
      </c>
      <c r="D125" s="34" t="str">
        <f t="shared" si="43"/>
        <v>Economía</v>
      </c>
      <c r="E125" s="27">
        <v>3</v>
      </c>
      <c r="F125" s="33" t="s">
        <v>770</v>
      </c>
      <c r="G125" s="47" t="s">
        <v>683</v>
      </c>
      <c r="H125" s="46" t="s">
        <v>15</v>
      </c>
      <c r="I125" s="31" t="s">
        <v>368</v>
      </c>
      <c r="J125" s="12" t="str">
        <f t="shared" ref="J125:J138" si="46">+J124</f>
        <v>Fecha</v>
      </c>
      <c r="K125" s="33" t="s">
        <v>775</v>
      </c>
      <c r="L125" s="33" t="s">
        <v>649</v>
      </c>
      <c r="M125" s="33" t="s">
        <v>761</v>
      </c>
      <c r="N125" s="33" t="str">
        <f t="shared" si="36"/>
        <v>Instituto Nacional de Estadísticas (INE)</v>
      </c>
      <c r="O125"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Atacama</v>
      </c>
      <c r="P1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25" s="15" t="str">
        <f t="shared" si="45"/>
        <v>Gráfico Evolución</v>
      </c>
      <c r="R125" s="28"/>
      <c r="S125"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https://analytics.zoho.com/open-view/2395394000008223846?ZOHO_CRITERIA=%22Consolidado_Estadisticas_Regionales_New%22.%22C%C3%B3digo%20regi%C3%B3n%22%3D3</v>
      </c>
      <c r="T125" s="17"/>
      <c r="U125" s="29" t="str">
        <f t="shared" si="44"/>
        <v>#1774B9</v>
      </c>
      <c r="V125" s="30" t="str">
        <f>+Economia[[#This Row],[idcoleccion]]&amp;"-"&amp;Economia[[#This Row],[id]]</f>
        <v>140-0115</v>
      </c>
      <c r="W125" s="21">
        <f>+VLOOKUP(Economia[[#This Row],[Filtro URL]],Estructura!$X$4:$Y$366,2,0)</f>
        <v>14200003</v>
      </c>
      <c r="X125" s="21" t="str">
        <f>+VLOOKUP(Economia[[#This Row],[tema]],Estructura!$A$4:$C$1800,3,0)</f>
        <v>T-151</v>
      </c>
      <c r="Y125" s="30" t="str">
        <f>+VLOOKUP(Economia[[#This Row],[contenido]],Estructura!$E$4:$G$18,3,0)</f>
        <v>C-142</v>
      </c>
      <c r="Z125" s="30" t="str">
        <f>+VLOOKUP(Economia[[#This Row],[Filtro Integrado]],Estructura!$M$4:$O$367,3,0)</f>
        <v>FI-143</v>
      </c>
      <c r="AA125" s="30" t="str">
        <f>+VLOOKUP(Economia[[#This Row],[Muestra]],Estructura!$Q$4:$S$194,3,0)</f>
        <v>M-156</v>
      </c>
    </row>
    <row r="126" spans="1:27" ht="51" x14ac:dyDescent="0.3">
      <c r="A126" s="50" t="s">
        <v>513</v>
      </c>
      <c r="B126" s="33">
        <f t="shared" si="43"/>
        <v>140</v>
      </c>
      <c r="C126" s="34" t="str">
        <f t="shared" si="43"/>
        <v>Economía</v>
      </c>
      <c r="D126" s="34" t="str">
        <f t="shared" si="43"/>
        <v>Economía</v>
      </c>
      <c r="E126" s="27">
        <v>4</v>
      </c>
      <c r="F126" s="33" t="s">
        <v>770</v>
      </c>
      <c r="G126" s="47" t="s">
        <v>683</v>
      </c>
      <c r="H126" s="46" t="s">
        <v>15</v>
      </c>
      <c r="I126" s="31" t="s">
        <v>369</v>
      </c>
      <c r="J126" s="12" t="str">
        <f t="shared" si="46"/>
        <v>Fecha</v>
      </c>
      <c r="K126" s="33" t="s">
        <v>775</v>
      </c>
      <c r="L126" s="33" t="s">
        <v>649</v>
      </c>
      <c r="M126" s="33" t="s">
        <v>761</v>
      </c>
      <c r="N126" s="33" t="str">
        <f t="shared" si="36"/>
        <v>Instituto Nacional de Estadísticas (INE)</v>
      </c>
      <c r="O126"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Coquimbo</v>
      </c>
      <c r="P12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26" s="15" t="str">
        <f t="shared" si="45"/>
        <v>Gráfico Evolución</v>
      </c>
      <c r="R126" s="28"/>
      <c r="S126"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https://analytics.zoho.com/open-view/2395394000008223846?ZOHO_CRITERIA=%22Consolidado_Estadisticas_Regionales_New%22.%22C%C3%B3digo%20regi%C3%B3n%22%3D4</v>
      </c>
      <c r="T126" s="17"/>
      <c r="U126" s="29" t="str">
        <f t="shared" si="44"/>
        <v>#1774B9</v>
      </c>
      <c r="V126" s="30" t="str">
        <f>+Economia[[#This Row],[idcoleccion]]&amp;"-"&amp;Economia[[#This Row],[id]]</f>
        <v>140-0116</v>
      </c>
      <c r="W126" s="21">
        <f>+VLOOKUP(Economia[[#This Row],[Filtro URL]],Estructura!$X$4:$Y$366,2,0)</f>
        <v>14200004</v>
      </c>
      <c r="X126" s="21" t="str">
        <f>+VLOOKUP(Economia[[#This Row],[tema]],Estructura!$A$4:$C$1800,3,0)</f>
        <v>T-151</v>
      </c>
      <c r="Y126" s="30" t="str">
        <f>+VLOOKUP(Economia[[#This Row],[contenido]],Estructura!$E$4:$G$18,3,0)</f>
        <v>C-142</v>
      </c>
      <c r="Z126" s="30" t="str">
        <f>+VLOOKUP(Economia[[#This Row],[Filtro Integrado]],Estructura!$M$4:$O$367,3,0)</f>
        <v>FI-143</v>
      </c>
      <c r="AA126" s="30" t="str">
        <f>+VLOOKUP(Economia[[#This Row],[Muestra]],Estructura!$Q$4:$S$194,3,0)</f>
        <v>M-156</v>
      </c>
    </row>
    <row r="127" spans="1:27" ht="51" x14ac:dyDescent="0.3">
      <c r="A127" s="50" t="s">
        <v>514</v>
      </c>
      <c r="B127" s="33">
        <f t="shared" si="43"/>
        <v>140</v>
      </c>
      <c r="C127" s="34" t="str">
        <f t="shared" si="43"/>
        <v>Economía</v>
      </c>
      <c r="D127" s="34" t="str">
        <f t="shared" si="43"/>
        <v>Economía</v>
      </c>
      <c r="E127" s="27">
        <v>5</v>
      </c>
      <c r="F127" s="33" t="s">
        <v>770</v>
      </c>
      <c r="G127" s="47" t="s">
        <v>683</v>
      </c>
      <c r="H127" s="46" t="s">
        <v>15</v>
      </c>
      <c r="I127" s="31" t="s">
        <v>370</v>
      </c>
      <c r="J127" s="12" t="str">
        <f t="shared" si="46"/>
        <v>Fecha</v>
      </c>
      <c r="K127" s="33" t="s">
        <v>775</v>
      </c>
      <c r="L127" s="33" t="s">
        <v>649</v>
      </c>
      <c r="M127" s="33" t="s">
        <v>761</v>
      </c>
      <c r="N127" s="33" t="str">
        <f t="shared" si="36"/>
        <v>Instituto Nacional de Estadísticas (INE)</v>
      </c>
      <c r="O127"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Valparaíso</v>
      </c>
      <c r="P1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27" s="15" t="str">
        <f t="shared" si="45"/>
        <v>Gráfico Evolución</v>
      </c>
      <c r="R127" s="28"/>
      <c r="S127"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https://analytics.zoho.com/open-view/2395394000008223846?ZOHO_CRITERIA=%22Consolidado_Estadisticas_Regionales_New%22.%22C%C3%B3digo%20regi%C3%B3n%22%3D5</v>
      </c>
      <c r="T127" s="17"/>
      <c r="U127" s="29" t="str">
        <f t="shared" si="44"/>
        <v>#1774B9</v>
      </c>
      <c r="V127" s="30" t="str">
        <f>+Economia[[#This Row],[idcoleccion]]&amp;"-"&amp;Economia[[#This Row],[id]]</f>
        <v>140-0117</v>
      </c>
      <c r="W127" s="21">
        <f>+VLOOKUP(Economia[[#This Row],[Filtro URL]],Estructura!$X$4:$Y$366,2,0)</f>
        <v>14200005</v>
      </c>
      <c r="X127" s="21" t="str">
        <f>+VLOOKUP(Economia[[#This Row],[tema]],Estructura!$A$4:$C$1800,3,0)</f>
        <v>T-151</v>
      </c>
      <c r="Y127" s="30" t="str">
        <f>+VLOOKUP(Economia[[#This Row],[contenido]],Estructura!$E$4:$G$18,3,0)</f>
        <v>C-142</v>
      </c>
      <c r="Z127" s="30" t="str">
        <f>+VLOOKUP(Economia[[#This Row],[Filtro Integrado]],Estructura!$M$4:$O$367,3,0)</f>
        <v>FI-143</v>
      </c>
      <c r="AA127" s="30" t="str">
        <f>+VLOOKUP(Economia[[#This Row],[Muestra]],Estructura!$Q$4:$S$194,3,0)</f>
        <v>M-156</v>
      </c>
    </row>
    <row r="128" spans="1:27" ht="51" x14ac:dyDescent="0.3">
      <c r="A128" s="50" t="s">
        <v>515</v>
      </c>
      <c r="B128" s="33">
        <f t="shared" si="43"/>
        <v>140</v>
      </c>
      <c r="C128" s="34" t="str">
        <f t="shared" si="43"/>
        <v>Economía</v>
      </c>
      <c r="D128" s="34" t="str">
        <f t="shared" si="43"/>
        <v>Economía</v>
      </c>
      <c r="E128" s="27">
        <v>6</v>
      </c>
      <c r="F128" s="33" t="s">
        <v>770</v>
      </c>
      <c r="G128" s="47" t="s">
        <v>683</v>
      </c>
      <c r="H128" s="46" t="s">
        <v>15</v>
      </c>
      <c r="I128" s="31" t="s">
        <v>371</v>
      </c>
      <c r="J128" s="12" t="str">
        <f t="shared" si="46"/>
        <v>Fecha</v>
      </c>
      <c r="K128" s="33" t="s">
        <v>775</v>
      </c>
      <c r="L128" s="33" t="s">
        <v>649</v>
      </c>
      <c r="M128" s="33" t="s">
        <v>761</v>
      </c>
      <c r="N128" s="33" t="str">
        <f t="shared" si="36"/>
        <v>Instituto Nacional de Estadísticas (INE)</v>
      </c>
      <c r="O128"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O'Higgins</v>
      </c>
      <c r="P1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28" s="15" t="str">
        <f t="shared" si="45"/>
        <v>Gráfico Evolución</v>
      </c>
      <c r="R128" s="28"/>
      <c r="S128"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https://analytics.zoho.com/open-view/2395394000008223846?ZOHO_CRITERIA=%22Consolidado_Estadisticas_Regionales_New%22.%22C%C3%B3digo%20regi%C3%B3n%22%3D6</v>
      </c>
      <c r="T128" s="17"/>
      <c r="U128" s="29" t="str">
        <f t="shared" si="44"/>
        <v>#1774B9</v>
      </c>
      <c r="V128" s="30" t="str">
        <f>+Economia[[#This Row],[idcoleccion]]&amp;"-"&amp;Economia[[#This Row],[id]]</f>
        <v>140-0118</v>
      </c>
      <c r="W128" s="21">
        <f>+VLOOKUP(Economia[[#This Row],[Filtro URL]],Estructura!$X$4:$Y$366,2,0)</f>
        <v>14200006</v>
      </c>
      <c r="X128" s="21" t="str">
        <f>+VLOOKUP(Economia[[#This Row],[tema]],Estructura!$A$4:$C$1800,3,0)</f>
        <v>T-151</v>
      </c>
      <c r="Y128" s="30" t="str">
        <f>+VLOOKUP(Economia[[#This Row],[contenido]],Estructura!$E$4:$G$18,3,0)</f>
        <v>C-142</v>
      </c>
      <c r="Z128" s="30" t="str">
        <f>+VLOOKUP(Economia[[#This Row],[Filtro Integrado]],Estructura!$M$4:$O$367,3,0)</f>
        <v>FI-143</v>
      </c>
      <c r="AA128" s="30" t="str">
        <f>+VLOOKUP(Economia[[#This Row],[Muestra]],Estructura!$Q$4:$S$194,3,0)</f>
        <v>M-156</v>
      </c>
    </row>
    <row r="129" spans="1:27" ht="51" x14ac:dyDescent="0.3">
      <c r="A129" s="50" t="s">
        <v>516</v>
      </c>
      <c r="B129" s="33">
        <f t="shared" si="43"/>
        <v>140</v>
      </c>
      <c r="C129" s="34" t="str">
        <f t="shared" si="43"/>
        <v>Economía</v>
      </c>
      <c r="D129" s="34" t="str">
        <f t="shared" si="43"/>
        <v>Economía</v>
      </c>
      <c r="E129" s="27">
        <v>7</v>
      </c>
      <c r="F129" s="33" t="s">
        <v>770</v>
      </c>
      <c r="G129" s="47" t="s">
        <v>683</v>
      </c>
      <c r="H129" s="46" t="s">
        <v>15</v>
      </c>
      <c r="I129" s="31" t="s">
        <v>372</v>
      </c>
      <c r="J129" s="12" t="str">
        <f t="shared" si="46"/>
        <v>Fecha</v>
      </c>
      <c r="K129" s="33" t="s">
        <v>775</v>
      </c>
      <c r="L129" s="33" t="s">
        <v>649</v>
      </c>
      <c r="M129" s="33" t="s">
        <v>761</v>
      </c>
      <c r="N129" s="33" t="str">
        <f t="shared" si="36"/>
        <v>Instituto Nacional de Estadísticas (INE)</v>
      </c>
      <c r="O129"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Maule</v>
      </c>
      <c r="P1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29" s="15" t="str">
        <f t="shared" si="45"/>
        <v>Gráfico Evolución</v>
      </c>
      <c r="R129" s="28"/>
      <c r="S129"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https://analytics.zoho.com/open-view/2395394000008223846?ZOHO_CRITERIA=%22Consolidado_Estadisticas_Regionales_New%22.%22C%C3%B3digo%20regi%C3%B3n%22%3D7</v>
      </c>
      <c r="T129" s="17"/>
      <c r="U129" s="29" t="str">
        <f t="shared" si="44"/>
        <v>#1774B9</v>
      </c>
      <c r="V129" s="30" t="str">
        <f>+Economia[[#This Row],[idcoleccion]]&amp;"-"&amp;Economia[[#This Row],[id]]</f>
        <v>140-0119</v>
      </c>
      <c r="W129" s="21">
        <f>+VLOOKUP(Economia[[#This Row],[Filtro URL]],Estructura!$X$4:$Y$366,2,0)</f>
        <v>14200007</v>
      </c>
      <c r="X129" s="21" t="str">
        <f>+VLOOKUP(Economia[[#This Row],[tema]],Estructura!$A$4:$C$1800,3,0)</f>
        <v>T-151</v>
      </c>
      <c r="Y129" s="30" t="str">
        <f>+VLOOKUP(Economia[[#This Row],[contenido]],Estructura!$E$4:$G$18,3,0)</f>
        <v>C-142</v>
      </c>
      <c r="Z129" s="30" t="str">
        <f>+VLOOKUP(Economia[[#This Row],[Filtro Integrado]],Estructura!$M$4:$O$367,3,0)</f>
        <v>FI-143</v>
      </c>
      <c r="AA129" s="30" t="str">
        <f>+VLOOKUP(Economia[[#This Row],[Muestra]],Estructura!$Q$4:$S$194,3,0)</f>
        <v>M-156</v>
      </c>
    </row>
    <row r="130" spans="1:27" ht="51" x14ac:dyDescent="0.3">
      <c r="A130" s="50" t="s">
        <v>517</v>
      </c>
      <c r="B130" s="33">
        <f t="shared" si="43"/>
        <v>140</v>
      </c>
      <c r="C130" s="34" t="str">
        <f t="shared" si="43"/>
        <v>Economía</v>
      </c>
      <c r="D130" s="34" t="str">
        <f t="shared" si="43"/>
        <v>Economía</v>
      </c>
      <c r="E130" s="27">
        <v>8</v>
      </c>
      <c r="F130" s="33" t="s">
        <v>770</v>
      </c>
      <c r="G130" s="47" t="s">
        <v>683</v>
      </c>
      <c r="H130" s="46" t="s">
        <v>15</v>
      </c>
      <c r="I130" s="31" t="s">
        <v>373</v>
      </c>
      <c r="J130" s="12" t="str">
        <f t="shared" si="46"/>
        <v>Fecha</v>
      </c>
      <c r="K130" s="33" t="s">
        <v>775</v>
      </c>
      <c r="L130" s="33" t="s">
        <v>649</v>
      </c>
      <c r="M130" s="33" t="s">
        <v>761</v>
      </c>
      <c r="N130" s="33" t="str">
        <f t="shared" si="36"/>
        <v>Instituto Nacional de Estadísticas (INE)</v>
      </c>
      <c r="O130"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del Biobío</v>
      </c>
      <c r="P1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30" s="15" t="str">
        <f t="shared" si="45"/>
        <v>Gráfico Evolución</v>
      </c>
      <c r="R130" s="28"/>
      <c r="S130"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https://analytics.zoho.com/open-view/2395394000008223846?ZOHO_CRITERIA=%22Consolidado_Estadisticas_Regionales_New%22.%22C%C3%B3digo%20regi%C3%B3n%22%3D8</v>
      </c>
      <c r="T130" s="39"/>
      <c r="U130" s="29" t="str">
        <f t="shared" si="44"/>
        <v>#1774B9</v>
      </c>
      <c r="V130" s="30" t="str">
        <f>+Economia[[#This Row],[idcoleccion]]&amp;"-"&amp;Economia[[#This Row],[id]]</f>
        <v>140-0120</v>
      </c>
      <c r="W130" s="21">
        <f>+VLOOKUP(Economia[[#This Row],[Filtro URL]],Estructura!$X$4:$Y$366,2,0)</f>
        <v>14200008</v>
      </c>
      <c r="X130" s="21" t="str">
        <f>+VLOOKUP(Economia[[#This Row],[tema]],Estructura!$A$4:$C$1800,3,0)</f>
        <v>T-151</v>
      </c>
      <c r="Y130" s="30" t="str">
        <f>+VLOOKUP(Economia[[#This Row],[contenido]],Estructura!$E$4:$G$18,3,0)</f>
        <v>C-142</v>
      </c>
      <c r="Z130" s="30" t="str">
        <f>+VLOOKUP(Economia[[#This Row],[Filtro Integrado]],Estructura!$M$4:$O$367,3,0)</f>
        <v>FI-143</v>
      </c>
      <c r="AA130" s="30" t="str">
        <f>+VLOOKUP(Economia[[#This Row],[Muestra]],Estructura!$Q$4:$S$194,3,0)</f>
        <v>M-156</v>
      </c>
    </row>
    <row r="131" spans="1:27" ht="51" x14ac:dyDescent="0.3">
      <c r="A131" s="50" t="s">
        <v>518</v>
      </c>
      <c r="B131" s="12">
        <f>+B130</f>
        <v>140</v>
      </c>
      <c r="C131" s="13" t="str">
        <f>+C130</f>
        <v>Economía</v>
      </c>
      <c r="D131" s="13" t="str">
        <f>+D130</f>
        <v>Economía</v>
      </c>
      <c r="E131" s="27">
        <v>9</v>
      </c>
      <c r="F131" s="33" t="s">
        <v>770</v>
      </c>
      <c r="G131" s="47" t="s">
        <v>683</v>
      </c>
      <c r="H131" s="46" t="s">
        <v>15</v>
      </c>
      <c r="I131" s="31" t="s">
        <v>374</v>
      </c>
      <c r="J131" s="12" t="str">
        <f t="shared" si="46"/>
        <v>Fecha</v>
      </c>
      <c r="K131" s="33" t="s">
        <v>775</v>
      </c>
      <c r="L131" s="33" t="s">
        <v>649</v>
      </c>
      <c r="M131" s="33" t="s">
        <v>761</v>
      </c>
      <c r="N131" s="33" t="str">
        <f t="shared" si="36"/>
        <v>Instituto Nacional de Estadísticas (INE)</v>
      </c>
      <c r="O131"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La Araucanía</v>
      </c>
      <c r="P13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31" s="15" t="str">
        <f t="shared" si="45"/>
        <v>Gráfico Evolución</v>
      </c>
      <c r="R131" s="28"/>
      <c r="S131"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https://analytics.zoho.com/open-view/2395394000008223846?ZOHO_CRITERIA=%22Consolidado_Estadisticas_Regionales_New%22.%22C%C3%B3digo%20regi%C3%B3n%22%3D9</v>
      </c>
      <c r="T131" s="17">
        <v>100200300</v>
      </c>
      <c r="U131" s="29" t="str">
        <f>+U130</f>
        <v>#1774B9</v>
      </c>
      <c r="V131" s="30" t="str">
        <f>+Economia[[#This Row],[idcoleccion]]&amp;"-"&amp;Economia[[#This Row],[id]]</f>
        <v>140-0121</v>
      </c>
      <c r="W131" s="21">
        <f>+VLOOKUP(Economia[[#This Row],[Filtro URL]],Estructura!$X$4:$Y$366,2,0)</f>
        <v>14200009</v>
      </c>
      <c r="X131" s="21" t="str">
        <f>+VLOOKUP(Economia[[#This Row],[tema]],Estructura!$A$4:$C$1800,3,0)</f>
        <v>T-151</v>
      </c>
      <c r="Y131" s="30" t="str">
        <f>+VLOOKUP(Economia[[#This Row],[contenido]],Estructura!$E$4:$G$18,3,0)</f>
        <v>C-142</v>
      </c>
      <c r="Z131" s="30" t="str">
        <f>+VLOOKUP(Economia[[#This Row],[Filtro Integrado]],Estructura!$M$4:$O$367,3,0)</f>
        <v>FI-143</v>
      </c>
      <c r="AA131" s="30" t="str">
        <f>+VLOOKUP(Economia[[#This Row],[Muestra]],Estructura!$Q$4:$S$194,3,0)</f>
        <v>M-156</v>
      </c>
    </row>
    <row r="132" spans="1:27" ht="51" x14ac:dyDescent="0.3">
      <c r="A132" s="50" t="s">
        <v>519</v>
      </c>
      <c r="B132" s="12">
        <f t="shared" ref="B132:D147" si="47">+B131</f>
        <v>140</v>
      </c>
      <c r="C132" s="13" t="str">
        <f t="shared" si="47"/>
        <v>Economía</v>
      </c>
      <c r="D132" s="13" t="str">
        <f t="shared" si="47"/>
        <v>Economía</v>
      </c>
      <c r="E132" s="27">
        <v>10</v>
      </c>
      <c r="F132" s="33" t="s">
        <v>770</v>
      </c>
      <c r="G132" s="47" t="s">
        <v>683</v>
      </c>
      <c r="H132" s="46" t="s">
        <v>15</v>
      </c>
      <c r="I132" s="31" t="s">
        <v>375</v>
      </c>
      <c r="J132" s="12" t="str">
        <f t="shared" si="46"/>
        <v>Fecha</v>
      </c>
      <c r="K132" s="33" t="s">
        <v>775</v>
      </c>
      <c r="L132" s="33" t="s">
        <v>649</v>
      </c>
      <c r="M132" s="33" t="s">
        <v>761</v>
      </c>
      <c r="N132" s="33" t="str">
        <f t="shared" si="36"/>
        <v>Instituto Nacional de Estadísticas (INE)</v>
      </c>
      <c r="O132"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Los Lagos</v>
      </c>
      <c r="P13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132" s="15" t="str">
        <f t="shared" si="45"/>
        <v>Gráfico Evolución</v>
      </c>
      <c r="R132" s="28"/>
      <c r="S132"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https://analytics.zoho.com/open-view/2395394000008223846?ZOHO_CRITERIA=%22Consolidado_Estadisticas_Regionales_New%22.%22C%C3%B3digo%20regi%C3%B3n%22%3D10</v>
      </c>
      <c r="T132" s="17">
        <v>100200301</v>
      </c>
      <c r="U132" s="29" t="str">
        <f t="shared" ref="U132:U147" si="48">+U131</f>
        <v>#1774B9</v>
      </c>
      <c r="V132" s="30" t="str">
        <f>+Economia[[#This Row],[idcoleccion]]&amp;"-"&amp;Economia[[#This Row],[id]]</f>
        <v>140-0122</v>
      </c>
      <c r="W132" s="21">
        <f>+VLOOKUP(Economia[[#This Row],[Filtro URL]],Estructura!$X$4:$Y$366,2,0)</f>
        <v>14200010</v>
      </c>
      <c r="X132" s="21" t="str">
        <f>+VLOOKUP(Economia[[#This Row],[tema]],Estructura!$A$4:$C$1800,3,0)</f>
        <v>T-151</v>
      </c>
      <c r="Y132" s="30" t="str">
        <f>+VLOOKUP(Economia[[#This Row],[contenido]],Estructura!$E$4:$G$18,3,0)</f>
        <v>C-142</v>
      </c>
      <c r="Z132" s="30" t="str">
        <f>+VLOOKUP(Economia[[#This Row],[Filtro Integrado]],Estructura!$M$4:$O$367,3,0)</f>
        <v>FI-143</v>
      </c>
      <c r="AA132" s="30" t="str">
        <f>+VLOOKUP(Economia[[#This Row],[Muestra]],Estructura!$Q$4:$S$194,3,0)</f>
        <v>M-156</v>
      </c>
    </row>
    <row r="133" spans="1:27" ht="51" x14ac:dyDescent="0.3">
      <c r="A133" s="50" t="s">
        <v>520</v>
      </c>
      <c r="B133" s="12">
        <f t="shared" si="47"/>
        <v>140</v>
      </c>
      <c r="C133" s="13" t="str">
        <f t="shared" si="47"/>
        <v>Economía</v>
      </c>
      <c r="D133" s="13" t="str">
        <f t="shared" si="47"/>
        <v>Economía</v>
      </c>
      <c r="E133" s="27">
        <v>11</v>
      </c>
      <c r="F133" s="33" t="s">
        <v>770</v>
      </c>
      <c r="G133" s="47" t="s">
        <v>683</v>
      </c>
      <c r="H133" s="46" t="s">
        <v>15</v>
      </c>
      <c r="I133" s="31" t="s">
        <v>376</v>
      </c>
      <c r="J133" s="12" t="str">
        <f t="shared" si="46"/>
        <v>Fecha</v>
      </c>
      <c r="K133" s="33" t="s">
        <v>775</v>
      </c>
      <c r="L133" s="33" t="s">
        <v>649</v>
      </c>
      <c r="M133" s="33" t="s">
        <v>761</v>
      </c>
      <c r="N133" s="33" t="str">
        <f t="shared" si="36"/>
        <v>Instituto Nacional de Estadísticas (INE)</v>
      </c>
      <c r="O133"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Aysén</v>
      </c>
      <c r="P1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133" s="15" t="str">
        <f t="shared" si="45"/>
        <v>Gráfico Evolución</v>
      </c>
      <c r="R133" s="28"/>
      <c r="S133"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https://analytics.zoho.com/open-view/2395394000008223846?ZOHO_CRITERIA=%22Consolidado_Estadisticas_Regionales_New%22.%22C%C3%B3digo%20regi%C3%B3n%22%3D11</v>
      </c>
      <c r="T133" s="17">
        <v>100200302</v>
      </c>
      <c r="U133" s="29" t="str">
        <f t="shared" si="48"/>
        <v>#1774B9</v>
      </c>
      <c r="V133" s="30" t="str">
        <f>+Economia[[#This Row],[idcoleccion]]&amp;"-"&amp;Economia[[#This Row],[id]]</f>
        <v>140-0123</v>
      </c>
      <c r="W133" s="21">
        <f>+VLOOKUP(Economia[[#This Row],[Filtro URL]],Estructura!$X$4:$Y$366,2,0)</f>
        <v>14200011</v>
      </c>
      <c r="X133" s="21" t="str">
        <f>+VLOOKUP(Economia[[#This Row],[tema]],Estructura!$A$4:$C$1800,3,0)</f>
        <v>T-151</v>
      </c>
      <c r="Y133" s="30" t="str">
        <f>+VLOOKUP(Economia[[#This Row],[contenido]],Estructura!$E$4:$G$18,3,0)</f>
        <v>C-142</v>
      </c>
      <c r="Z133" s="30" t="str">
        <f>+VLOOKUP(Economia[[#This Row],[Filtro Integrado]],Estructura!$M$4:$O$367,3,0)</f>
        <v>FI-143</v>
      </c>
      <c r="AA133" s="30" t="str">
        <f>+VLOOKUP(Economia[[#This Row],[Muestra]],Estructura!$Q$4:$S$194,3,0)</f>
        <v>M-156</v>
      </c>
    </row>
    <row r="134" spans="1:27" ht="51" x14ac:dyDescent="0.3">
      <c r="A134" s="50" t="s">
        <v>521</v>
      </c>
      <c r="B134" s="12">
        <f t="shared" si="47"/>
        <v>140</v>
      </c>
      <c r="C134" s="13" t="str">
        <f t="shared" si="47"/>
        <v>Economía</v>
      </c>
      <c r="D134" s="13" t="str">
        <f t="shared" si="47"/>
        <v>Economía</v>
      </c>
      <c r="E134" s="27">
        <v>12</v>
      </c>
      <c r="F134" s="33" t="s">
        <v>770</v>
      </c>
      <c r="G134" s="47" t="s">
        <v>683</v>
      </c>
      <c r="H134" s="46" t="s">
        <v>15</v>
      </c>
      <c r="I134" s="31" t="s">
        <v>377</v>
      </c>
      <c r="J134" s="12" t="str">
        <f t="shared" si="46"/>
        <v>Fecha</v>
      </c>
      <c r="K134" s="33" t="s">
        <v>775</v>
      </c>
      <c r="L134" s="33" t="s">
        <v>649</v>
      </c>
      <c r="M134" s="33" t="s">
        <v>761</v>
      </c>
      <c r="N134" s="33" t="str">
        <f t="shared" si="36"/>
        <v>Instituto Nacional de Estadísticas (INE)</v>
      </c>
      <c r="O134"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Magallanes</v>
      </c>
      <c r="P13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34" s="15" t="str">
        <f t="shared" si="45"/>
        <v>Gráfico Evolución</v>
      </c>
      <c r="R134" s="28"/>
      <c r="S134"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https://analytics.zoho.com/open-view/2395394000008223846?ZOHO_CRITERIA=%22Consolidado_Estadisticas_Regionales_New%22.%22C%C3%B3digo%20regi%C3%B3n%22%3D12</v>
      </c>
      <c r="T134" s="17"/>
      <c r="U134" s="29" t="str">
        <f t="shared" si="48"/>
        <v>#1774B9</v>
      </c>
      <c r="V134" s="30" t="str">
        <f>+Economia[[#This Row],[idcoleccion]]&amp;"-"&amp;Economia[[#This Row],[id]]</f>
        <v>140-0124</v>
      </c>
      <c r="W134" s="21">
        <f>+VLOOKUP(Economia[[#This Row],[Filtro URL]],Estructura!$X$4:$Y$366,2,0)</f>
        <v>14200012</v>
      </c>
      <c r="X134" s="21" t="str">
        <f>+VLOOKUP(Economia[[#This Row],[tema]],Estructura!$A$4:$C$1800,3,0)</f>
        <v>T-151</v>
      </c>
      <c r="Y134" s="30" t="str">
        <f>+VLOOKUP(Economia[[#This Row],[contenido]],Estructura!$E$4:$G$18,3,0)</f>
        <v>C-142</v>
      </c>
      <c r="Z134" s="30" t="str">
        <f>+VLOOKUP(Economia[[#This Row],[Filtro Integrado]],Estructura!$M$4:$O$367,3,0)</f>
        <v>FI-143</v>
      </c>
      <c r="AA134" s="30" t="str">
        <f>+VLOOKUP(Economia[[#This Row],[Muestra]],Estructura!$Q$4:$S$194,3,0)</f>
        <v>M-156</v>
      </c>
    </row>
    <row r="135" spans="1:27" ht="51" x14ac:dyDescent="0.3">
      <c r="A135" s="50" t="s">
        <v>522</v>
      </c>
      <c r="B135" s="12">
        <f t="shared" si="47"/>
        <v>140</v>
      </c>
      <c r="C135" s="13" t="str">
        <f t="shared" si="47"/>
        <v>Economía</v>
      </c>
      <c r="D135" s="13" t="str">
        <f t="shared" si="47"/>
        <v>Economía</v>
      </c>
      <c r="E135" s="27">
        <v>13</v>
      </c>
      <c r="F135" s="33" t="s">
        <v>770</v>
      </c>
      <c r="G135" s="47" t="s">
        <v>683</v>
      </c>
      <c r="H135" s="46" t="s">
        <v>15</v>
      </c>
      <c r="I135" s="31" t="s">
        <v>378</v>
      </c>
      <c r="J135" s="12" t="str">
        <f t="shared" si="46"/>
        <v>Fecha</v>
      </c>
      <c r="K135" s="33" t="s">
        <v>775</v>
      </c>
      <c r="L135" s="33" t="s">
        <v>649</v>
      </c>
      <c r="M135" s="33" t="s">
        <v>761</v>
      </c>
      <c r="N135" s="33" t="str">
        <f t="shared" si="36"/>
        <v>Instituto Nacional de Estadísticas (INE)</v>
      </c>
      <c r="O135"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Metropolitana</v>
      </c>
      <c r="P13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35" s="15" t="str">
        <f t="shared" si="45"/>
        <v>Gráfico Evolución</v>
      </c>
      <c r="R135" s="28"/>
      <c r="S135"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https://analytics.zoho.com/open-view/2395394000008223846?ZOHO_CRITERIA=%22Consolidado_Estadisticas_Regionales_New%22.%22C%C3%B3digo%20regi%C3%B3n%22%3D13</v>
      </c>
      <c r="T135" s="17"/>
      <c r="U135" s="29" t="str">
        <f t="shared" si="48"/>
        <v>#1774B9</v>
      </c>
      <c r="V135" s="30" t="str">
        <f>+Economia[[#This Row],[idcoleccion]]&amp;"-"&amp;Economia[[#This Row],[id]]</f>
        <v>140-0125</v>
      </c>
      <c r="W135" s="21">
        <f>+VLOOKUP(Economia[[#This Row],[Filtro URL]],Estructura!$X$4:$Y$366,2,0)</f>
        <v>14200013</v>
      </c>
      <c r="X135" s="21" t="str">
        <f>+VLOOKUP(Economia[[#This Row],[tema]],Estructura!$A$4:$C$1800,3,0)</f>
        <v>T-151</v>
      </c>
      <c r="Y135" s="30" t="str">
        <f>+VLOOKUP(Economia[[#This Row],[contenido]],Estructura!$E$4:$G$18,3,0)</f>
        <v>C-142</v>
      </c>
      <c r="Z135" s="30" t="str">
        <f>+VLOOKUP(Economia[[#This Row],[Filtro Integrado]],Estructura!$M$4:$O$367,3,0)</f>
        <v>FI-143</v>
      </c>
      <c r="AA135" s="30" t="str">
        <f>+VLOOKUP(Economia[[#This Row],[Muestra]],Estructura!$Q$4:$S$194,3,0)</f>
        <v>M-156</v>
      </c>
    </row>
    <row r="136" spans="1:27" ht="51" x14ac:dyDescent="0.3">
      <c r="A136" s="50" t="s">
        <v>523</v>
      </c>
      <c r="B136" s="12">
        <f t="shared" si="47"/>
        <v>140</v>
      </c>
      <c r="C136" s="13" t="str">
        <f t="shared" si="47"/>
        <v>Economía</v>
      </c>
      <c r="D136" s="13" t="str">
        <f t="shared" si="47"/>
        <v>Economía</v>
      </c>
      <c r="E136" s="27">
        <v>14</v>
      </c>
      <c r="F136" s="33" t="s">
        <v>770</v>
      </c>
      <c r="G136" s="47" t="s">
        <v>683</v>
      </c>
      <c r="H136" s="46" t="s">
        <v>15</v>
      </c>
      <c r="I136" s="31" t="s">
        <v>379</v>
      </c>
      <c r="J136" s="12" t="str">
        <f t="shared" si="46"/>
        <v>Fecha</v>
      </c>
      <c r="K136" s="33" t="s">
        <v>775</v>
      </c>
      <c r="L136" s="33" t="s">
        <v>649</v>
      </c>
      <c r="M136" s="33" t="s">
        <v>761</v>
      </c>
      <c r="N136" s="33" t="str">
        <f t="shared" si="36"/>
        <v>Instituto Nacional de Estadísticas (INE)</v>
      </c>
      <c r="O136"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Los Ríos</v>
      </c>
      <c r="P1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36" s="15" t="str">
        <f t="shared" si="45"/>
        <v>Gráfico Evolución</v>
      </c>
      <c r="R136" s="28"/>
      <c r="S136"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https://analytics.zoho.com/open-view/2395394000008223846?ZOHO_CRITERIA=%22Consolidado_Estadisticas_Regionales_New%22.%22C%C3%B3digo%20regi%C3%B3n%22%3D14</v>
      </c>
      <c r="T136" s="17"/>
      <c r="U136" s="29" t="str">
        <f t="shared" si="48"/>
        <v>#1774B9</v>
      </c>
      <c r="V136" s="30" t="str">
        <f>+Economia[[#This Row],[idcoleccion]]&amp;"-"&amp;Economia[[#This Row],[id]]</f>
        <v>140-0126</v>
      </c>
      <c r="W136" s="21">
        <f>+VLOOKUP(Economia[[#This Row],[Filtro URL]],Estructura!$X$4:$Y$366,2,0)</f>
        <v>14200014</v>
      </c>
      <c r="X136" s="21" t="str">
        <f>+VLOOKUP(Economia[[#This Row],[tema]],Estructura!$A$4:$C$1800,3,0)</f>
        <v>T-151</v>
      </c>
      <c r="Y136" s="30" t="str">
        <f>+VLOOKUP(Economia[[#This Row],[contenido]],Estructura!$E$4:$G$18,3,0)</f>
        <v>C-142</v>
      </c>
      <c r="Z136" s="30" t="str">
        <f>+VLOOKUP(Economia[[#This Row],[Filtro Integrado]],Estructura!$M$4:$O$367,3,0)</f>
        <v>FI-143</v>
      </c>
      <c r="AA136" s="30" t="str">
        <f>+VLOOKUP(Economia[[#This Row],[Muestra]],Estructura!$Q$4:$S$194,3,0)</f>
        <v>M-156</v>
      </c>
    </row>
    <row r="137" spans="1:27" ht="51" x14ac:dyDescent="0.3">
      <c r="A137" s="50" t="s">
        <v>524</v>
      </c>
      <c r="B137" s="12">
        <f t="shared" si="47"/>
        <v>140</v>
      </c>
      <c r="C137" s="13" t="str">
        <f t="shared" si="47"/>
        <v>Economía</v>
      </c>
      <c r="D137" s="13" t="str">
        <f t="shared" si="47"/>
        <v>Economía</v>
      </c>
      <c r="E137" s="27">
        <v>15</v>
      </c>
      <c r="F137" s="33" t="s">
        <v>770</v>
      </c>
      <c r="G137" s="47" t="s">
        <v>683</v>
      </c>
      <c r="H137" s="46" t="s">
        <v>15</v>
      </c>
      <c r="I137" s="31" t="s">
        <v>380</v>
      </c>
      <c r="J137" s="12" t="str">
        <f t="shared" si="46"/>
        <v>Fecha</v>
      </c>
      <c r="K137" s="33" t="s">
        <v>775</v>
      </c>
      <c r="L137" s="33" t="s">
        <v>649</v>
      </c>
      <c r="M137" s="33" t="s">
        <v>761</v>
      </c>
      <c r="N137" s="33" t="str">
        <f t="shared" si="36"/>
        <v>Instituto Nacional de Estadísticas (INE)</v>
      </c>
      <c r="O137"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Arica y Parinacota</v>
      </c>
      <c r="P13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37" s="15" t="str">
        <f t="shared" si="45"/>
        <v>Gráfico Evolución</v>
      </c>
      <c r="R137" s="28"/>
      <c r="S137"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https://analytics.zoho.com/open-view/2395394000008223846?ZOHO_CRITERIA=%22Consolidado_Estadisticas_Regionales_New%22.%22C%C3%B3digo%20regi%C3%B3n%22%3D15</v>
      </c>
      <c r="T137" s="17"/>
      <c r="U137" s="29" t="str">
        <f t="shared" si="48"/>
        <v>#1774B9</v>
      </c>
      <c r="V137" s="30" t="str">
        <f>+Economia[[#This Row],[idcoleccion]]&amp;"-"&amp;Economia[[#This Row],[id]]</f>
        <v>140-0127</v>
      </c>
      <c r="W137" s="21">
        <f>+VLOOKUP(Economia[[#This Row],[Filtro URL]],Estructura!$X$4:$Y$366,2,0)</f>
        <v>14200015</v>
      </c>
      <c r="X137" s="21" t="str">
        <f>+VLOOKUP(Economia[[#This Row],[tema]],Estructura!$A$4:$C$1800,3,0)</f>
        <v>T-151</v>
      </c>
      <c r="Y137" s="30" t="str">
        <f>+VLOOKUP(Economia[[#This Row],[contenido]],Estructura!$E$4:$G$18,3,0)</f>
        <v>C-142</v>
      </c>
      <c r="Z137" s="30" t="str">
        <f>+VLOOKUP(Economia[[#This Row],[Filtro Integrado]],Estructura!$M$4:$O$367,3,0)</f>
        <v>FI-143</v>
      </c>
      <c r="AA137" s="30" t="str">
        <f>+VLOOKUP(Economia[[#This Row],[Muestra]],Estructura!$Q$4:$S$194,3,0)</f>
        <v>M-156</v>
      </c>
    </row>
    <row r="138" spans="1:27" ht="51" x14ac:dyDescent="0.3">
      <c r="A138" s="50" t="s">
        <v>525</v>
      </c>
      <c r="B138" s="12">
        <f t="shared" si="47"/>
        <v>140</v>
      </c>
      <c r="C138" s="13" t="str">
        <f t="shared" si="47"/>
        <v>Economía</v>
      </c>
      <c r="D138" s="13" t="str">
        <f t="shared" si="47"/>
        <v>Economía</v>
      </c>
      <c r="E138" s="27">
        <v>16</v>
      </c>
      <c r="F138" s="33" t="s">
        <v>770</v>
      </c>
      <c r="G138" s="47" t="s">
        <v>683</v>
      </c>
      <c r="H138" s="46" t="s">
        <v>15</v>
      </c>
      <c r="I138" s="31" t="s">
        <v>381</v>
      </c>
      <c r="J138" s="12" t="str">
        <f t="shared" si="46"/>
        <v>Fecha</v>
      </c>
      <c r="K138" s="33" t="s">
        <v>775</v>
      </c>
      <c r="L138" s="33" t="s">
        <v>649</v>
      </c>
      <c r="M138" s="33" t="s">
        <v>761</v>
      </c>
      <c r="N138" s="33" t="str">
        <f t="shared" si="36"/>
        <v>Instituto Nacional de Estadísticas (INE)</v>
      </c>
      <c r="O138"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Ñuble</v>
      </c>
      <c r="P1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38" s="38" t="str">
        <f t="shared" si="45"/>
        <v>Gráfico Evolución</v>
      </c>
      <c r="R138" s="37"/>
      <c r="S138" s="16" t="str">
        <f>+"https://analytics.zoho.com/open-view/2395394000008223846?ZOHO_CRITERIA=%22Consolidado_Estadisticas_Regionales_New%22.%22C%C3%B3digo%20regi%C3%B3n%22%3D"&amp;Economia[[#This Row],[Filtro URL]]</f>
        <v>https://analytics.zoho.com/open-view/2395394000008223846?ZOHO_CRITERIA=%22Consolidado_Estadisticas_Regionales_New%22.%22C%C3%B3digo%20regi%C3%B3n%22%3D16</v>
      </c>
      <c r="T138" s="17"/>
      <c r="U138" s="29" t="str">
        <f t="shared" si="48"/>
        <v>#1774B9</v>
      </c>
      <c r="V138" s="30" t="str">
        <f>+Economia[[#This Row],[idcoleccion]]&amp;"-"&amp;Economia[[#This Row],[id]]</f>
        <v>140-0128</v>
      </c>
      <c r="W138" s="21">
        <f>+VLOOKUP(Economia[[#This Row],[Filtro URL]],Estructura!$X$4:$Y$366,2,0)</f>
        <v>14200016</v>
      </c>
      <c r="X138" s="21" t="str">
        <f>+VLOOKUP(Economia[[#This Row],[tema]],Estructura!$A$4:$C$1800,3,0)</f>
        <v>T-151</v>
      </c>
      <c r="Y138" s="30" t="str">
        <f>+VLOOKUP(Economia[[#This Row],[contenido]],Estructura!$E$4:$G$18,3,0)</f>
        <v>C-142</v>
      </c>
      <c r="Z138" s="30" t="str">
        <f>+VLOOKUP(Economia[[#This Row],[Filtro Integrado]],Estructura!$M$4:$O$367,3,0)</f>
        <v>FI-143</v>
      </c>
      <c r="AA138" s="30" t="str">
        <f>+VLOOKUP(Economia[[#This Row],[Muestra]],Estructura!$Q$4:$S$194,3,0)</f>
        <v>M-156</v>
      </c>
    </row>
    <row r="139" spans="1:27" ht="51" x14ac:dyDescent="0.3">
      <c r="A139" s="48" t="s">
        <v>526</v>
      </c>
      <c r="B139" s="33">
        <f t="shared" si="47"/>
        <v>140</v>
      </c>
      <c r="C139" s="34" t="str">
        <f t="shared" si="47"/>
        <v>Economía</v>
      </c>
      <c r="D139" s="34" t="str">
        <f t="shared" si="47"/>
        <v>Economía</v>
      </c>
      <c r="E139" s="20">
        <v>0</v>
      </c>
      <c r="F139" s="33" t="s">
        <v>770</v>
      </c>
      <c r="G139" s="47" t="s">
        <v>683</v>
      </c>
      <c r="H139" s="36" t="s">
        <v>18</v>
      </c>
      <c r="I139" s="33" t="s">
        <v>14</v>
      </c>
      <c r="J139" s="33" t="s">
        <v>15</v>
      </c>
      <c r="K139" s="33" t="s">
        <v>777</v>
      </c>
      <c r="L139" s="33" t="s">
        <v>649</v>
      </c>
      <c r="M139" s="33" t="s">
        <v>761</v>
      </c>
      <c r="N139" s="33" t="str">
        <f t="shared" si="36"/>
        <v>Instituto Nacional de Estadísticas (INE)</v>
      </c>
      <c r="O139" s="52" t="s">
        <v>778</v>
      </c>
      <c r="P13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39" s="38" t="str">
        <f>+Q138</f>
        <v>Gráfico Evolución</v>
      </c>
      <c r="R139" s="37"/>
      <c r="S139" s="66" t="s">
        <v>779</v>
      </c>
      <c r="T139" s="17"/>
      <c r="U139" s="29" t="str">
        <f t="shared" si="48"/>
        <v>#1774B9</v>
      </c>
      <c r="V139" s="30" t="str">
        <f>+Economia[[#This Row],[idcoleccion]]&amp;"-"&amp;Economia[[#This Row],[id]]</f>
        <v>140-0129</v>
      </c>
      <c r="W139" s="21">
        <f>+VLOOKUP(Economia[[#This Row],[Filtro URL]],Estructura!$X$4:$Y$366,2,0)</f>
        <v>14100000</v>
      </c>
      <c r="X139" s="21" t="str">
        <f>+VLOOKUP(Economia[[#This Row],[tema]],Estructura!$A$4:$C$1800,3,0)</f>
        <v>T-151</v>
      </c>
      <c r="Y139" s="30" t="str">
        <f>+VLOOKUP(Economia[[#This Row],[contenido]],Estructura!$E$4:$G$18,3,0)</f>
        <v>C-142</v>
      </c>
      <c r="Z139" s="30" t="str">
        <f>+VLOOKUP(Economia[[#This Row],[Filtro Integrado]],Estructura!$M$4:$O$367,3,0)</f>
        <v>FI-141</v>
      </c>
      <c r="AA139" s="30" t="str">
        <f>+VLOOKUP(Economia[[#This Row],[Muestra]],Estructura!$Q$4:$S$194,3,0)</f>
        <v>M-157</v>
      </c>
    </row>
    <row r="140" spans="1:27" ht="51" x14ac:dyDescent="0.3">
      <c r="A140" s="49" t="s">
        <v>527</v>
      </c>
      <c r="B140" s="33">
        <f t="shared" si="47"/>
        <v>140</v>
      </c>
      <c r="C140" s="34" t="str">
        <f t="shared" si="47"/>
        <v>Economía</v>
      </c>
      <c r="D140" s="34" t="str">
        <f t="shared" si="47"/>
        <v>Economía</v>
      </c>
      <c r="E140" s="27">
        <v>1</v>
      </c>
      <c r="F140" s="33" t="s">
        <v>770</v>
      </c>
      <c r="G140" s="47" t="s">
        <v>683</v>
      </c>
      <c r="H140" s="46" t="s">
        <v>15</v>
      </c>
      <c r="I140" s="31" t="s">
        <v>366</v>
      </c>
      <c r="J140" s="12" t="s">
        <v>688</v>
      </c>
      <c r="K140" s="33" t="s">
        <v>777</v>
      </c>
      <c r="L140" s="33" t="s">
        <v>649</v>
      </c>
      <c r="M140" s="33" t="s">
        <v>761</v>
      </c>
      <c r="N140" s="33" t="str">
        <f t="shared" si="36"/>
        <v>Instituto Nacional de Estadísticas (INE)</v>
      </c>
      <c r="O140"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Tarapacá</v>
      </c>
      <c r="P1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40" s="15" t="str">
        <f t="shared" ref="Q140:Q155" si="49">+Q139</f>
        <v>Gráfico Evolución</v>
      </c>
      <c r="R140" s="28"/>
      <c r="S140"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v>
      </c>
      <c r="T140" s="17"/>
      <c r="U140" s="29" t="str">
        <f t="shared" si="48"/>
        <v>#1774B9</v>
      </c>
      <c r="V140" s="30" t="str">
        <f>+Economia[[#This Row],[idcoleccion]]&amp;"-"&amp;Economia[[#This Row],[id]]</f>
        <v>140-0130</v>
      </c>
      <c r="W140" s="21">
        <f>+VLOOKUP(Economia[[#This Row],[Filtro URL]],Estructura!$X$4:$Y$366,2,0)</f>
        <v>14200001</v>
      </c>
      <c r="X140" s="21" t="str">
        <f>+VLOOKUP(Economia[[#This Row],[tema]],Estructura!$A$4:$C$1800,3,0)</f>
        <v>T-151</v>
      </c>
      <c r="Y140" s="30" t="str">
        <f>+VLOOKUP(Economia[[#This Row],[contenido]],Estructura!$E$4:$G$18,3,0)</f>
        <v>C-142</v>
      </c>
      <c r="Z140" s="30" t="str">
        <f>+VLOOKUP(Economia[[#This Row],[Filtro Integrado]],Estructura!$M$4:$O$367,3,0)</f>
        <v>FI-143</v>
      </c>
      <c r="AA140" s="30" t="str">
        <f>+VLOOKUP(Economia[[#This Row],[Muestra]],Estructura!$Q$4:$S$194,3,0)</f>
        <v>M-157</v>
      </c>
    </row>
    <row r="141" spans="1:27" ht="51" x14ac:dyDescent="0.3">
      <c r="A141" s="50" t="s">
        <v>528</v>
      </c>
      <c r="B141" s="33">
        <f t="shared" si="47"/>
        <v>140</v>
      </c>
      <c r="C141" s="34" t="str">
        <f t="shared" si="47"/>
        <v>Economía</v>
      </c>
      <c r="D141" s="34" t="str">
        <f t="shared" si="47"/>
        <v>Economía</v>
      </c>
      <c r="E141" s="27">
        <v>2</v>
      </c>
      <c r="F141" s="33" t="s">
        <v>770</v>
      </c>
      <c r="G141" s="47" t="s">
        <v>683</v>
      </c>
      <c r="H141" s="46" t="s">
        <v>15</v>
      </c>
      <c r="I141" s="31" t="s">
        <v>367</v>
      </c>
      <c r="J141" s="12" t="str">
        <f>+J140</f>
        <v>Fecha</v>
      </c>
      <c r="K141" s="33" t="s">
        <v>777</v>
      </c>
      <c r="L141" s="33" t="s">
        <v>649</v>
      </c>
      <c r="M141" s="33" t="s">
        <v>761</v>
      </c>
      <c r="N141" s="33" t="str">
        <f t="shared" ref="N141:N204" si="50">+N140</f>
        <v>Instituto Nacional de Estadísticas (INE)</v>
      </c>
      <c r="O141"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Antofagasta</v>
      </c>
      <c r="P1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41" s="15" t="str">
        <f t="shared" si="49"/>
        <v>Gráfico Evolución</v>
      </c>
      <c r="R141" s="28"/>
      <c r="S141"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https://analytics.zoho.com/open-view/2395394000008224285?ZOHO_CRITERIA=%22Consolidado_Estadisticas_Regionales_New%22.%22C%C3%B3digo%20regi%C3%B3n%22%3D2</v>
      </c>
      <c r="T141" s="17"/>
      <c r="U141" s="29" t="str">
        <f t="shared" si="48"/>
        <v>#1774B9</v>
      </c>
      <c r="V141" s="30" t="str">
        <f>+Economia[[#This Row],[idcoleccion]]&amp;"-"&amp;Economia[[#This Row],[id]]</f>
        <v>140-0131</v>
      </c>
      <c r="W141" s="21">
        <f>+VLOOKUP(Economia[[#This Row],[Filtro URL]],Estructura!$X$4:$Y$366,2,0)</f>
        <v>14200002</v>
      </c>
      <c r="X141" s="21" t="str">
        <f>+VLOOKUP(Economia[[#This Row],[tema]],Estructura!$A$4:$C$1800,3,0)</f>
        <v>T-151</v>
      </c>
      <c r="Y141" s="30" t="str">
        <f>+VLOOKUP(Economia[[#This Row],[contenido]],Estructura!$E$4:$G$18,3,0)</f>
        <v>C-142</v>
      </c>
      <c r="Z141" s="30" t="str">
        <f>+VLOOKUP(Economia[[#This Row],[Filtro Integrado]],Estructura!$M$4:$O$367,3,0)</f>
        <v>FI-143</v>
      </c>
      <c r="AA141" s="30" t="str">
        <f>+VLOOKUP(Economia[[#This Row],[Muestra]],Estructura!$Q$4:$S$194,3,0)</f>
        <v>M-157</v>
      </c>
    </row>
    <row r="142" spans="1:27" ht="51" x14ac:dyDescent="0.3">
      <c r="A142" s="50" t="s">
        <v>529</v>
      </c>
      <c r="B142" s="33">
        <f t="shared" si="47"/>
        <v>140</v>
      </c>
      <c r="C142" s="34" t="str">
        <f t="shared" si="47"/>
        <v>Economía</v>
      </c>
      <c r="D142" s="34" t="str">
        <f t="shared" si="47"/>
        <v>Economía</v>
      </c>
      <c r="E142" s="27">
        <v>3</v>
      </c>
      <c r="F142" s="33" t="s">
        <v>770</v>
      </c>
      <c r="G142" s="47" t="s">
        <v>683</v>
      </c>
      <c r="H142" s="46" t="s">
        <v>15</v>
      </c>
      <c r="I142" s="31" t="s">
        <v>368</v>
      </c>
      <c r="J142" s="12" t="str">
        <f t="shared" ref="J142:J155" si="51">+J141</f>
        <v>Fecha</v>
      </c>
      <c r="K142" s="33" t="s">
        <v>777</v>
      </c>
      <c r="L142" s="33" t="s">
        <v>649</v>
      </c>
      <c r="M142" s="33" t="s">
        <v>761</v>
      </c>
      <c r="N142" s="33" t="str">
        <f t="shared" si="50"/>
        <v>Instituto Nacional de Estadísticas (INE)</v>
      </c>
      <c r="O142"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Atacama</v>
      </c>
      <c r="P1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42" s="15" t="str">
        <f t="shared" si="49"/>
        <v>Gráfico Evolución</v>
      </c>
      <c r="R142" s="28"/>
      <c r="S142"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https://analytics.zoho.com/open-view/2395394000008224285?ZOHO_CRITERIA=%22Consolidado_Estadisticas_Regionales_New%22.%22C%C3%B3digo%20regi%C3%B3n%22%3D3</v>
      </c>
      <c r="T142" s="17"/>
      <c r="U142" s="29" t="str">
        <f t="shared" si="48"/>
        <v>#1774B9</v>
      </c>
      <c r="V142" s="30" t="str">
        <f>+Economia[[#This Row],[idcoleccion]]&amp;"-"&amp;Economia[[#This Row],[id]]</f>
        <v>140-0132</v>
      </c>
      <c r="W142" s="21">
        <f>+VLOOKUP(Economia[[#This Row],[Filtro URL]],Estructura!$X$4:$Y$366,2,0)</f>
        <v>14200003</v>
      </c>
      <c r="X142" s="21" t="str">
        <f>+VLOOKUP(Economia[[#This Row],[tema]],Estructura!$A$4:$C$1800,3,0)</f>
        <v>T-151</v>
      </c>
      <c r="Y142" s="30" t="str">
        <f>+VLOOKUP(Economia[[#This Row],[contenido]],Estructura!$E$4:$G$18,3,0)</f>
        <v>C-142</v>
      </c>
      <c r="Z142" s="30" t="str">
        <f>+VLOOKUP(Economia[[#This Row],[Filtro Integrado]],Estructura!$M$4:$O$367,3,0)</f>
        <v>FI-143</v>
      </c>
      <c r="AA142" s="30" t="str">
        <f>+VLOOKUP(Economia[[#This Row],[Muestra]],Estructura!$Q$4:$S$194,3,0)</f>
        <v>M-157</v>
      </c>
    </row>
    <row r="143" spans="1:27" ht="51" x14ac:dyDescent="0.3">
      <c r="A143" s="50" t="s">
        <v>530</v>
      </c>
      <c r="B143" s="33">
        <f t="shared" si="47"/>
        <v>140</v>
      </c>
      <c r="C143" s="34" t="str">
        <f t="shared" si="47"/>
        <v>Economía</v>
      </c>
      <c r="D143" s="34" t="str">
        <f t="shared" si="47"/>
        <v>Economía</v>
      </c>
      <c r="E143" s="27">
        <v>4</v>
      </c>
      <c r="F143" s="33" t="s">
        <v>770</v>
      </c>
      <c r="G143" s="47" t="s">
        <v>683</v>
      </c>
      <c r="H143" s="46" t="s">
        <v>15</v>
      </c>
      <c r="I143" s="31" t="s">
        <v>369</v>
      </c>
      <c r="J143" s="12" t="str">
        <f t="shared" si="51"/>
        <v>Fecha</v>
      </c>
      <c r="K143" s="33" t="s">
        <v>777</v>
      </c>
      <c r="L143" s="33" t="s">
        <v>649</v>
      </c>
      <c r="M143" s="33" t="s">
        <v>761</v>
      </c>
      <c r="N143" s="33" t="str">
        <f t="shared" si="50"/>
        <v>Instituto Nacional de Estadísticas (INE)</v>
      </c>
      <c r="O143"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Coquimbo</v>
      </c>
      <c r="P1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43" s="15" t="str">
        <f t="shared" si="49"/>
        <v>Gráfico Evolución</v>
      </c>
      <c r="R143" s="28"/>
      <c r="S143"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https://analytics.zoho.com/open-view/2395394000008224285?ZOHO_CRITERIA=%22Consolidado_Estadisticas_Regionales_New%22.%22C%C3%B3digo%20regi%C3%B3n%22%3D4</v>
      </c>
      <c r="T143" s="17"/>
      <c r="U143" s="29" t="str">
        <f t="shared" si="48"/>
        <v>#1774B9</v>
      </c>
      <c r="V143" s="30" t="str">
        <f>+Economia[[#This Row],[idcoleccion]]&amp;"-"&amp;Economia[[#This Row],[id]]</f>
        <v>140-0133</v>
      </c>
      <c r="W143" s="21">
        <f>+VLOOKUP(Economia[[#This Row],[Filtro URL]],Estructura!$X$4:$Y$366,2,0)</f>
        <v>14200004</v>
      </c>
      <c r="X143" s="21" t="str">
        <f>+VLOOKUP(Economia[[#This Row],[tema]],Estructura!$A$4:$C$1800,3,0)</f>
        <v>T-151</v>
      </c>
      <c r="Y143" s="30" t="str">
        <f>+VLOOKUP(Economia[[#This Row],[contenido]],Estructura!$E$4:$G$18,3,0)</f>
        <v>C-142</v>
      </c>
      <c r="Z143" s="30" t="str">
        <f>+VLOOKUP(Economia[[#This Row],[Filtro Integrado]],Estructura!$M$4:$O$367,3,0)</f>
        <v>FI-143</v>
      </c>
      <c r="AA143" s="30" t="str">
        <f>+VLOOKUP(Economia[[#This Row],[Muestra]],Estructura!$Q$4:$S$194,3,0)</f>
        <v>M-157</v>
      </c>
    </row>
    <row r="144" spans="1:27" ht="51" x14ac:dyDescent="0.3">
      <c r="A144" s="50" t="s">
        <v>531</v>
      </c>
      <c r="B144" s="33">
        <f t="shared" si="47"/>
        <v>140</v>
      </c>
      <c r="C144" s="34" t="str">
        <f t="shared" si="47"/>
        <v>Economía</v>
      </c>
      <c r="D144" s="34" t="str">
        <f t="shared" si="47"/>
        <v>Economía</v>
      </c>
      <c r="E144" s="27">
        <v>5</v>
      </c>
      <c r="F144" s="33" t="s">
        <v>770</v>
      </c>
      <c r="G144" s="47" t="s">
        <v>683</v>
      </c>
      <c r="H144" s="46" t="s">
        <v>15</v>
      </c>
      <c r="I144" s="31" t="s">
        <v>370</v>
      </c>
      <c r="J144" s="12" t="str">
        <f t="shared" si="51"/>
        <v>Fecha</v>
      </c>
      <c r="K144" s="33" t="s">
        <v>777</v>
      </c>
      <c r="L144" s="33" t="s">
        <v>649</v>
      </c>
      <c r="M144" s="33" t="s">
        <v>761</v>
      </c>
      <c r="N144" s="33" t="str">
        <f t="shared" si="50"/>
        <v>Instituto Nacional de Estadísticas (INE)</v>
      </c>
      <c r="O144"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Valparaíso</v>
      </c>
      <c r="P1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44" s="15" t="str">
        <f t="shared" si="49"/>
        <v>Gráfico Evolución</v>
      </c>
      <c r="R144" s="28"/>
      <c r="S144"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https://analytics.zoho.com/open-view/2395394000008224285?ZOHO_CRITERIA=%22Consolidado_Estadisticas_Regionales_New%22.%22C%C3%B3digo%20regi%C3%B3n%22%3D5</v>
      </c>
      <c r="T144" s="17"/>
      <c r="U144" s="29" t="str">
        <f t="shared" si="48"/>
        <v>#1774B9</v>
      </c>
      <c r="V144" s="30" t="str">
        <f>+Economia[[#This Row],[idcoleccion]]&amp;"-"&amp;Economia[[#This Row],[id]]</f>
        <v>140-0134</v>
      </c>
      <c r="W144" s="21">
        <f>+VLOOKUP(Economia[[#This Row],[Filtro URL]],Estructura!$X$4:$Y$366,2,0)</f>
        <v>14200005</v>
      </c>
      <c r="X144" s="21" t="str">
        <f>+VLOOKUP(Economia[[#This Row],[tema]],Estructura!$A$4:$C$1800,3,0)</f>
        <v>T-151</v>
      </c>
      <c r="Y144" s="30" t="str">
        <f>+VLOOKUP(Economia[[#This Row],[contenido]],Estructura!$E$4:$G$18,3,0)</f>
        <v>C-142</v>
      </c>
      <c r="Z144" s="30" t="str">
        <f>+VLOOKUP(Economia[[#This Row],[Filtro Integrado]],Estructura!$M$4:$O$367,3,0)</f>
        <v>FI-143</v>
      </c>
      <c r="AA144" s="30" t="str">
        <f>+VLOOKUP(Economia[[#This Row],[Muestra]],Estructura!$Q$4:$S$194,3,0)</f>
        <v>M-157</v>
      </c>
    </row>
    <row r="145" spans="1:27" ht="51" x14ac:dyDescent="0.3">
      <c r="A145" s="50" t="s">
        <v>532</v>
      </c>
      <c r="B145" s="33">
        <f t="shared" si="47"/>
        <v>140</v>
      </c>
      <c r="C145" s="34" t="str">
        <f t="shared" si="47"/>
        <v>Economía</v>
      </c>
      <c r="D145" s="34" t="str">
        <f t="shared" si="47"/>
        <v>Economía</v>
      </c>
      <c r="E145" s="27">
        <v>6</v>
      </c>
      <c r="F145" s="33" t="s">
        <v>770</v>
      </c>
      <c r="G145" s="47" t="s">
        <v>683</v>
      </c>
      <c r="H145" s="46" t="s">
        <v>15</v>
      </c>
      <c r="I145" s="31" t="s">
        <v>371</v>
      </c>
      <c r="J145" s="12" t="str">
        <f t="shared" si="51"/>
        <v>Fecha</v>
      </c>
      <c r="K145" s="33" t="s">
        <v>777</v>
      </c>
      <c r="L145" s="33" t="s">
        <v>649</v>
      </c>
      <c r="M145" s="33" t="s">
        <v>761</v>
      </c>
      <c r="N145" s="33" t="str">
        <f t="shared" si="50"/>
        <v>Instituto Nacional de Estadísticas (INE)</v>
      </c>
      <c r="O145"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O'Higgins</v>
      </c>
      <c r="P1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45" s="15" t="str">
        <f t="shared" si="49"/>
        <v>Gráfico Evolución</v>
      </c>
      <c r="R145" s="28"/>
      <c r="S145"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https://analytics.zoho.com/open-view/2395394000008224285?ZOHO_CRITERIA=%22Consolidado_Estadisticas_Regionales_New%22.%22C%C3%B3digo%20regi%C3%B3n%22%3D6</v>
      </c>
      <c r="T145" s="17"/>
      <c r="U145" s="29" t="str">
        <f t="shared" si="48"/>
        <v>#1774B9</v>
      </c>
      <c r="V145" s="30" t="str">
        <f>+Economia[[#This Row],[idcoleccion]]&amp;"-"&amp;Economia[[#This Row],[id]]</f>
        <v>140-0135</v>
      </c>
      <c r="W145" s="21">
        <f>+VLOOKUP(Economia[[#This Row],[Filtro URL]],Estructura!$X$4:$Y$366,2,0)</f>
        <v>14200006</v>
      </c>
      <c r="X145" s="21" t="str">
        <f>+VLOOKUP(Economia[[#This Row],[tema]],Estructura!$A$4:$C$1800,3,0)</f>
        <v>T-151</v>
      </c>
      <c r="Y145" s="30" t="str">
        <f>+VLOOKUP(Economia[[#This Row],[contenido]],Estructura!$E$4:$G$18,3,0)</f>
        <v>C-142</v>
      </c>
      <c r="Z145" s="30" t="str">
        <f>+VLOOKUP(Economia[[#This Row],[Filtro Integrado]],Estructura!$M$4:$O$367,3,0)</f>
        <v>FI-143</v>
      </c>
      <c r="AA145" s="30" t="str">
        <f>+VLOOKUP(Economia[[#This Row],[Muestra]],Estructura!$Q$4:$S$194,3,0)</f>
        <v>M-157</v>
      </c>
    </row>
    <row r="146" spans="1:27" ht="51" x14ac:dyDescent="0.3">
      <c r="A146" s="50" t="s">
        <v>533</v>
      </c>
      <c r="B146" s="33">
        <f t="shared" si="47"/>
        <v>140</v>
      </c>
      <c r="C146" s="34" t="str">
        <f t="shared" si="47"/>
        <v>Economía</v>
      </c>
      <c r="D146" s="34" t="str">
        <f t="shared" si="47"/>
        <v>Economía</v>
      </c>
      <c r="E146" s="27">
        <v>7</v>
      </c>
      <c r="F146" s="33" t="s">
        <v>770</v>
      </c>
      <c r="G146" s="47" t="s">
        <v>683</v>
      </c>
      <c r="H146" s="46" t="s">
        <v>15</v>
      </c>
      <c r="I146" s="31" t="s">
        <v>372</v>
      </c>
      <c r="J146" s="12" t="str">
        <f t="shared" si="51"/>
        <v>Fecha</v>
      </c>
      <c r="K146" s="33" t="s">
        <v>777</v>
      </c>
      <c r="L146" s="33" t="s">
        <v>649</v>
      </c>
      <c r="M146" s="33" t="s">
        <v>761</v>
      </c>
      <c r="N146" s="33" t="str">
        <f t="shared" si="50"/>
        <v>Instituto Nacional de Estadísticas (INE)</v>
      </c>
      <c r="O146"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Maule</v>
      </c>
      <c r="P1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46" s="15" t="str">
        <f t="shared" si="49"/>
        <v>Gráfico Evolución</v>
      </c>
      <c r="R146" s="28"/>
      <c r="S146"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https://analytics.zoho.com/open-view/2395394000008224285?ZOHO_CRITERIA=%22Consolidado_Estadisticas_Regionales_New%22.%22C%C3%B3digo%20regi%C3%B3n%22%3D7</v>
      </c>
      <c r="T146" s="17"/>
      <c r="U146" s="29" t="str">
        <f t="shared" si="48"/>
        <v>#1774B9</v>
      </c>
      <c r="V146" s="30" t="str">
        <f>+Economia[[#This Row],[idcoleccion]]&amp;"-"&amp;Economia[[#This Row],[id]]</f>
        <v>140-0136</v>
      </c>
      <c r="W146" s="21">
        <f>+VLOOKUP(Economia[[#This Row],[Filtro URL]],Estructura!$X$4:$Y$366,2,0)</f>
        <v>14200007</v>
      </c>
      <c r="X146" s="21" t="str">
        <f>+VLOOKUP(Economia[[#This Row],[tema]],Estructura!$A$4:$C$1800,3,0)</f>
        <v>T-151</v>
      </c>
      <c r="Y146" s="30" t="str">
        <f>+VLOOKUP(Economia[[#This Row],[contenido]],Estructura!$E$4:$G$18,3,0)</f>
        <v>C-142</v>
      </c>
      <c r="Z146" s="30" t="str">
        <f>+VLOOKUP(Economia[[#This Row],[Filtro Integrado]],Estructura!$M$4:$O$367,3,0)</f>
        <v>FI-143</v>
      </c>
      <c r="AA146" s="30" t="str">
        <f>+VLOOKUP(Economia[[#This Row],[Muestra]],Estructura!$Q$4:$S$194,3,0)</f>
        <v>M-157</v>
      </c>
    </row>
    <row r="147" spans="1:27" ht="51" x14ac:dyDescent="0.3">
      <c r="A147" s="50" t="s">
        <v>534</v>
      </c>
      <c r="B147" s="33">
        <f t="shared" si="47"/>
        <v>140</v>
      </c>
      <c r="C147" s="34" t="str">
        <f t="shared" si="47"/>
        <v>Economía</v>
      </c>
      <c r="D147" s="34" t="str">
        <f t="shared" si="47"/>
        <v>Economía</v>
      </c>
      <c r="E147" s="27">
        <v>8</v>
      </c>
      <c r="F147" s="33" t="s">
        <v>770</v>
      </c>
      <c r="G147" s="47" t="s">
        <v>683</v>
      </c>
      <c r="H147" s="46" t="s">
        <v>15</v>
      </c>
      <c r="I147" s="31" t="s">
        <v>373</v>
      </c>
      <c r="J147" s="12" t="str">
        <f t="shared" si="51"/>
        <v>Fecha</v>
      </c>
      <c r="K147" s="33" t="s">
        <v>777</v>
      </c>
      <c r="L147" s="33" t="s">
        <v>649</v>
      </c>
      <c r="M147" s="33" t="s">
        <v>761</v>
      </c>
      <c r="N147" s="33" t="str">
        <f t="shared" si="50"/>
        <v>Instituto Nacional de Estadísticas (INE)</v>
      </c>
      <c r="O147"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del Biobío</v>
      </c>
      <c r="P1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47" s="15" t="str">
        <f t="shared" si="49"/>
        <v>Gráfico Evolución</v>
      </c>
      <c r="R147" s="28"/>
      <c r="S147"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https://analytics.zoho.com/open-view/2395394000008224285?ZOHO_CRITERIA=%22Consolidado_Estadisticas_Regionales_New%22.%22C%C3%B3digo%20regi%C3%B3n%22%3D8</v>
      </c>
      <c r="T147" s="39"/>
      <c r="U147" s="29" t="str">
        <f t="shared" si="48"/>
        <v>#1774B9</v>
      </c>
      <c r="V147" s="30" t="str">
        <f>+Economia[[#This Row],[idcoleccion]]&amp;"-"&amp;Economia[[#This Row],[id]]</f>
        <v>140-0137</v>
      </c>
      <c r="W147" s="21">
        <f>+VLOOKUP(Economia[[#This Row],[Filtro URL]],Estructura!$X$4:$Y$366,2,0)</f>
        <v>14200008</v>
      </c>
      <c r="X147" s="21" t="str">
        <f>+VLOOKUP(Economia[[#This Row],[tema]],Estructura!$A$4:$C$1800,3,0)</f>
        <v>T-151</v>
      </c>
      <c r="Y147" s="30" t="str">
        <f>+VLOOKUP(Economia[[#This Row],[contenido]],Estructura!$E$4:$G$18,3,0)</f>
        <v>C-142</v>
      </c>
      <c r="Z147" s="30" t="str">
        <f>+VLOOKUP(Economia[[#This Row],[Filtro Integrado]],Estructura!$M$4:$O$367,3,0)</f>
        <v>FI-143</v>
      </c>
      <c r="AA147" s="30" t="str">
        <f>+VLOOKUP(Economia[[#This Row],[Muestra]],Estructura!$Q$4:$S$194,3,0)</f>
        <v>M-157</v>
      </c>
    </row>
    <row r="148" spans="1:27" ht="51" x14ac:dyDescent="0.3">
      <c r="A148" s="50" t="s">
        <v>535</v>
      </c>
      <c r="B148" s="12">
        <f>+B147</f>
        <v>140</v>
      </c>
      <c r="C148" s="13" t="str">
        <f>+C147</f>
        <v>Economía</v>
      </c>
      <c r="D148" s="13" t="str">
        <f>+D147</f>
        <v>Economía</v>
      </c>
      <c r="E148" s="27">
        <v>9</v>
      </c>
      <c r="F148" s="33" t="s">
        <v>770</v>
      </c>
      <c r="G148" s="47" t="s">
        <v>683</v>
      </c>
      <c r="H148" s="46" t="s">
        <v>15</v>
      </c>
      <c r="I148" s="31" t="s">
        <v>374</v>
      </c>
      <c r="J148" s="12" t="str">
        <f t="shared" si="51"/>
        <v>Fecha</v>
      </c>
      <c r="K148" s="33" t="s">
        <v>777</v>
      </c>
      <c r="L148" s="33" t="s">
        <v>649</v>
      </c>
      <c r="M148" s="33" t="s">
        <v>761</v>
      </c>
      <c r="N148" s="33" t="str">
        <f t="shared" si="50"/>
        <v>Instituto Nacional de Estadísticas (INE)</v>
      </c>
      <c r="O148"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La Araucanía</v>
      </c>
      <c r="P1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48" s="15" t="str">
        <f t="shared" si="49"/>
        <v>Gráfico Evolución</v>
      </c>
      <c r="R148" s="28"/>
      <c r="S148"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https://analytics.zoho.com/open-view/2395394000008224285?ZOHO_CRITERIA=%22Consolidado_Estadisticas_Regionales_New%22.%22C%C3%B3digo%20regi%C3%B3n%22%3D9</v>
      </c>
      <c r="T148" s="17">
        <v>100200300</v>
      </c>
      <c r="U148" s="29" t="str">
        <f>+U147</f>
        <v>#1774B9</v>
      </c>
      <c r="V148" s="30" t="str">
        <f>+Economia[[#This Row],[idcoleccion]]&amp;"-"&amp;Economia[[#This Row],[id]]</f>
        <v>140-0138</v>
      </c>
      <c r="W148" s="21">
        <f>+VLOOKUP(Economia[[#This Row],[Filtro URL]],Estructura!$X$4:$Y$366,2,0)</f>
        <v>14200009</v>
      </c>
      <c r="X148" s="21" t="str">
        <f>+VLOOKUP(Economia[[#This Row],[tema]],Estructura!$A$4:$C$1800,3,0)</f>
        <v>T-151</v>
      </c>
      <c r="Y148" s="30" t="str">
        <f>+VLOOKUP(Economia[[#This Row],[contenido]],Estructura!$E$4:$G$18,3,0)</f>
        <v>C-142</v>
      </c>
      <c r="Z148" s="30" t="str">
        <f>+VLOOKUP(Economia[[#This Row],[Filtro Integrado]],Estructura!$M$4:$O$367,3,0)</f>
        <v>FI-143</v>
      </c>
      <c r="AA148" s="30" t="str">
        <f>+VLOOKUP(Economia[[#This Row],[Muestra]],Estructura!$Q$4:$S$194,3,0)</f>
        <v>M-157</v>
      </c>
    </row>
    <row r="149" spans="1:27" ht="51" x14ac:dyDescent="0.3">
      <c r="A149" s="50" t="s">
        <v>536</v>
      </c>
      <c r="B149" s="12">
        <f t="shared" ref="B149:D164" si="52">+B148</f>
        <v>140</v>
      </c>
      <c r="C149" s="13" t="str">
        <f t="shared" si="52"/>
        <v>Economía</v>
      </c>
      <c r="D149" s="13" t="str">
        <f t="shared" si="52"/>
        <v>Economía</v>
      </c>
      <c r="E149" s="27">
        <v>10</v>
      </c>
      <c r="F149" s="33" t="s">
        <v>770</v>
      </c>
      <c r="G149" s="47" t="s">
        <v>683</v>
      </c>
      <c r="H149" s="46" t="s">
        <v>15</v>
      </c>
      <c r="I149" s="31" t="s">
        <v>375</v>
      </c>
      <c r="J149" s="12" t="str">
        <f t="shared" si="51"/>
        <v>Fecha</v>
      </c>
      <c r="K149" s="33" t="s">
        <v>777</v>
      </c>
      <c r="L149" s="33" t="s">
        <v>649</v>
      </c>
      <c r="M149" s="33" t="s">
        <v>761</v>
      </c>
      <c r="N149" s="33" t="str">
        <f t="shared" si="50"/>
        <v>Instituto Nacional de Estadísticas (INE)</v>
      </c>
      <c r="O149"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Los Lagos</v>
      </c>
      <c r="P1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149" s="15" t="str">
        <f t="shared" si="49"/>
        <v>Gráfico Evolución</v>
      </c>
      <c r="R149" s="28"/>
      <c r="S149"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https://analytics.zoho.com/open-view/2395394000008224285?ZOHO_CRITERIA=%22Consolidado_Estadisticas_Regionales_New%22.%22C%C3%B3digo%20regi%C3%B3n%22%3D10</v>
      </c>
      <c r="T149" s="17">
        <v>100200301</v>
      </c>
      <c r="U149" s="29" t="str">
        <f t="shared" ref="U149:U164" si="53">+U148</f>
        <v>#1774B9</v>
      </c>
      <c r="V149" s="30" t="str">
        <f>+Economia[[#This Row],[idcoleccion]]&amp;"-"&amp;Economia[[#This Row],[id]]</f>
        <v>140-0139</v>
      </c>
      <c r="W149" s="21">
        <f>+VLOOKUP(Economia[[#This Row],[Filtro URL]],Estructura!$X$4:$Y$366,2,0)</f>
        <v>14200010</v>
      </c>
      <c r="X149" s="21" t="str">
        <f>+VLOOKUP(Economia[[#This Row],[tema]],Estructura!$A$4:$C$1800,3,0)</f>
        <v>T-151</v>
      </c>
      <c r="Y149" s="30" t="str">
        <f>+VLOOKUP(Economia[[#This Row],[contenido]],Estructura!$E$4:$G$18,3,0)</f>
        <v>C-142</v>
      </c>
      <c r="Z149" s="30" t="str">
        <f>+VLOOKUP(Economia[[#This Row],[Filtro Integrado]],Estructura!$M$4:$O$367,3,0)</f>
        <v>FI-143</v>
      </c>
      <c r="AA149" s="30" t="str">
        <f>+VLOOKUP(Economia[[#This Row],[Muestra]],Estructura!$Q$4:$S$194,3,0)</f>
        <v>M-157</v>
      </c>
    </row>
    <row r="150" spans="1:27" ht="51" x14ac:dyDescent="0.3">
      <c r="A150" s="50" t="s">
        <v>537</v>
      </c>
      <c r="B150" s="12">
        <f t="shared" si="52"/>
        <v>140</v>
      </c>
      <c r="C150" s="13" t="str">
        <f t="shared" si="52"/>
        <v>Economía</v>
      </c>
      <c r="D150" s="13" t="str">
        <f t="shared" si="52"/>
        <v>Economía</v>
      </c>
      <c r="E150" s="27">
        <v>11</v>
      </c>
      <c r="F150" s="33" t="s">
        <v>770</v>
      </c>
      <c r="G150" s="47" t="s">
        <v>683</v>
      </c>
      <c r="H150" s="46" t="s">
        <v>15</v>
      </c>
      <c r="I150" s="31" t="s">
        <v>376</v>
      </c>
      <c r="J150" s="12" t="str">
        <f t="shared" si="51"/>
        <v>Fecha</v>
      </c>
      <c r="K150" s="33" t="s">
        <v>777</v>
      </c>
      <c r="L150" s="33" t="s">
        <v>649</v>
      </c>
      <c r="M150" s="33" t="s">
        <v>761</v>
      </c>
      <c r="N150" s="33" t="str">
        <f t="shared" si="50"/>
        <v>Instituto Nacional de Estadísticas (INE)</v>
      </c>
      <c r="O150"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Aysén</v>
      </c>
      <c r="P1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150" s="15" t="str">
        <f t="shared" si="49"/>
        <v>Gráfico Evolución</v>
      </c>
      <c r="R150" s="28"/>
      <c r="S150"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https://analytics.zoho.com/open-view/2395394000008224285?ZOHO_CRITERIA=%22Consolidado_Estadisticas_Regionales_New%22.%22C%C3%B3digo%20regi%C3%B3n%22%3D11</v>
      </c>
      <c r="T150" s="17">
        <v>100200302</v>
      </c>
      <c r="U150" s="29" t="str">
        <f t="shared" si="53"/>
        <v>#1774B9</v>
      </c>
      <c r="V150" s="30" t="str">
        <f>+Economia[[#This Row],[idcoleccion]]&amp;"-"&amp;Economia[[#This Row],[id]]</f>
        <v>140-0140</v>
      </c>
      <c r="W150" s="21">
        <f>+VLOOKUP(Economia[[#This Row],[Filtro URL]],Estructura!$X$4:$Y$366,2,0)</f>
        <v>14200011</v>
      </c>
      <c r="X150" s="21" t="str">
        <f>+VLOOKUP(Economia[[#This Row],[tema]],Estructura!$A$4:$C$1800,3,0)</f>
        <v>T-151</v>
      </c>
      <c r="Y150" s="30" t="str">
        <f>+VLOOKUP(Economia[[#This Row],[contenido]],Estructura!$E$4:$G$18,3,0)</f>
        <v>C-142</v>
      </c>
      <c r="Z150" s="30" t="str">
        <f>+VLOOKUP(Economia[[#This Row],[Filtro Integrado]],Estructura!$M$4:$O$367,3,0)</f>
        <v>FI-143</v>
      </c>
      <c r="AA150" s="30" t="str">
        <f>+VLOOKUP(Economia[[#This Row],[Muestra]],Estructura!$Q$4:$S$194,3,0)</f>
        <v>M-157</v>
      </c>
    </row>
    <row r="151" spans="1:27" ht="51" x14ac:dyDescent="0.3">
      <c r="A151" s="50" t="s">
        <v>538</v>
      </c>
      <c r="B151" s="12">
        <f t="shared" si="52"/>
        <v>140</v>
      </c>
      <c r="C151" s="13" t="str">
        <f t="shared" si="52"/>
        <v>Economía</v>
      </c>
      <c r="D151" s="13" t="str">
        <f t="shared" si="52"/>
        <v>Economía</v>
      </c>
      <c r="E151" s="27">
        <v>12</v>
      </c>
      <c r="F151" s="33" t="s">
        <v>770</v>
      </c>
      <c r="G151" s="47" t="s">
        <v>683</v>
      </c>
      <c r="H151" s="46" t="s">
        <v>15</v>
      </c>
      <c r="I151" s="31" t="s">
        <v>377</v>
      </c>
      <c r="J151" s="12" t="str">
        <f t="shared" si="51"/>
        <v>Fecha</v>
      </c>
      <c r="K151" s="33" t="s">
        <v>777</v>
      </c>
      <c r="L151" s="33" t="s">
        <v>649</v>
      </c>
      <c r="M151" s="33" t="s">
        <v>761</v>
      </c>
      <c r="N151" s="33" t="str">
        <f t="shared" si="50"/>
        <v>Instituto Nacional de Estadísticas (INE)</v>
      </c>
      <c r="O151"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Magallanes</v>
      </c>
      <c r="P1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51" s="15" t="str">
        <f t="shared" si="49"/>
        <v>Gráfico Evolución</v>
      </c>
      <c r="R151" s="28"/>
      <c r="S151"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https://analytics.zoho.com/open-view/2395394000008224285?ZOHO_CRITERIA=%22Consolidado_Estadisticas_Regionales_New%22.%22C%C3%B3digo%20regi%C3%B3n%22%3D12</v>
      </c>
      <c r="T151" s="17"/>
      <c r="U151" s="29" t="str">
        <f t="shared" si="53"/>
        <v>#1774B9</v>
      </c>
      <c r="V151" s="30" t="str">
        <f>+Economia[[#This Row],[idcoleccion]]&amp;"-"&amp;Economia[[#This Row],[id]]</f>
        <v>140-0141</v>
      </c>
      <c r="W151" s="21">
        <f>+VLOOKUP(Economia[[#This Row],[Filtro URL]],Estructura!$X$4:$Y$366,2,0)</f>
        <v>14200012</v>
      </c>
      <c r="X151" s="21" t="str">
        <f>+VLOOKUP(Economia[[#This Row],[tema]],Estructura!$A$4:$C$1800,3,0)</f>
        <v>T-151</v>
      </c>
      <c r="Y151" s="30" t="str">
        <f>+VLOOKUP(Economia[[#This Row],[contenido]],Estructura!$E$4:$G$18,3,0)</f>
        <v>C-142</v>
      </c>
      <c r="Z151" s="30" t="str">
        <f>+VLOOKUP(Economia[[#This Row],[Filtro Integrado]],Estructura!$M$4:$O$367,3,0)</f>
        <v>FI-143</v>
      </c>
      <c r="AA151" s="30" t="str">
        <f>+VLOOKUP(Economia[[#This Row],[Muestra]],Estructura!$Q$4:$S$194,3,0)</f>
        <v>M-157</v>
      </c>
    </row>
    <row r="152" spans="1:27" ht="51" x14ac:dyDescent="0.3">
      <c r="A152" s="50" t="s">
        <v>539</v>
      </c>
      <c r="B152" s="12">
        <f t="shared" si="52"/>
        <v>140</v>
      </c>
      <c r="C152" s="13" t="str">
        <f t="shared" si="52"/>
        <v>Economía</v>
      </c>
      <c r="D152" s="13" t="str">
        <f t="shared" si="52"/>
        <v>Economía</v>
      </c>
      <c r="E152" s="27">
        <v>13</v>
      </c>
      <c r="F152" s="33" t="s">
        <v>770</v>
      </c>
      <c r="G152" s="47" t="s">
        <v>683</v>
      </c>
      <c r="H152" s="46" t="s">
        <v>15</v>
      </c>
      <c r="I152" s="31" t="s">
        <v>378</v>
      </c>
      <c r="J152" s="12" t="str">
        <f t="shared" si="51"/>
        <v>Fecha</v>
      </c>
      <c r="K152" s="33" t="s">
        <v>777</v>
      </c>
      <c r="L152" s="33" t="s">
        <v>649</v>
      </c>
      <c r="M152" s="33" t="s">
        <v>761</v>
      </c>
      <c r="N152" s="33" t="str">
        <f t="shared" si="50"/>
        <v>Instituto Nacional de Estadísticas (INE)</v>
      </c>
      <c r="O152"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Metropolitana</v>
      </c>
      <c r="P1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52" s="15" t="str">
        <f t="shared" si="49"/>
        <v>Gráfico Evolución</v>
      </c>
      <c r="R152" s="28"/>
      <c r="S152"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https://analytics.zoho.com/open-view/2395394000008224285?ZOHO_CRITERIA=%22Consolidado_Estadisticas_Regionales_New%22.%22C%C3%B3digo%20regi%C3%B3n%22%3D13</v>
      </c>
      <c r="T152" s="17"/>
      <c r="U152" s="29" t="str">
        <f t="shared" si="53"/>
        <v>#1774B9</v>
      </c>
      <c r="V152" s="30" t="str">
        <f>+Economia[[#This Row],[idcoleccion]]&amp;"-"&amp;Economia[[#This Row],[id]]</f>
        <v>140-0142</v>
      </c>
      <c r="W152" s="21">
        <f>+VLOOKUP(Economia[[#This Row],[Filtro URL]],Estructura!$X$4:$Y$366,2,0)</f>
        <v>14200013</v>
      </c>
      <c r="X152" s="21" t="str">
        <f>+VLOOKUP(Economia[[#This Row],[tema]],Estructura!$A$4:$C$1800,3,0)</f>
        <v>T-151</v>
      </c>
      <c r="Y152" s="30" t="str">
        <f>+VLOOKUP(Economia[[#This Row],[contenido]],Estructura!$E$4:$G$18,3,0)</f>
        <v>C-142</v>
      </c>
      <c r="Z152" s="30" t="str">
        <f>+VLOOKUP(Economia[[#This Row],[Filtro Integrado]],Estructura!$M$4:$O$367,3,0)</f>
        <v>FI-143</v>
      </c>
      <c r="AA152" s="30" t="str">
        <f>+VLOOKUP(Economia[[#This Row],[Muestra]],Estructura!$Q$4:$S$194,3,0)</f>
        <v>M-157</v>
      </c>
    </row>
    <row r="153" spans="1:27" ht="51" x14ac:dyDescent="0.3">
      <c r="A153" s="50" t="s">
        <v>540</v>
      </c>
      <c r="B153" s="12">
        <f t="shared" si="52"/>
        <v>140</v>
      </c>
      <c r="C153" s="13" t="str">
        <f t="shared" si="52"/>
        <v>Economía</v>
      </c>
      <c r="D153" s="13" t="str">
        <f t="shared" si="52"/>
        <v>Economía</v>
      </c>
      <c r="E153" s="27">
        <v>14</v>
      </c>
      <c r="F153" s="33" t="s">
        <v>770</v>
      </c>
      <c r="G153" s="47" t="s">
        <v>683</v>
      </c>
      <c r="H153" s="46" t="s">
        <v>15</v>
      </c>
      <c r="I153" s="31" t="s">
        <v>379</v>
      </c>
      <c r="J153" s="12" t="str">
        <f t="shared" si="51"/>
        <v>Fecha</v>
      </c>
      <c r="K153" s="33" t="s">
        <v>777</v>
      </c>
      <c r="L153" s="33" t="s">
        <v>649</v>
      </c>
      <c r="M153" s="33" t="s">
        <v>761</v>
      </c>
      <c r="N153" s="33" t="str">
        <f t="shared" si="50"/>
        <v>Instituto Nacional de Estadísticas (INE)</v>
      </c>
      <c r="O153"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Los Ríos</v>
      </c>
      <c r="P15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53" s="15" t="str">
        <f t="shared" si="49"/>
        <v>Gráfico Evolución</v>
      </c>
      <c r="R153" s="28"/>
      <c r="S153"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https://analytics.zoho.com/open-view/2395394000008224285?ZOHO_CRITERIA=%22Consolidado_Estadisticas_Regionales_New%22.%22C%C3%B3digo%20regi%C3%B3n%22%3D14</v>
      </c>
      <c r="T153" s="17"/>
      <c r="U153" s="29" t="str">
        <f t="shared" si="53"/>
        <v>#1774B9</v>
      </c>
      <c r="V153" s="30" t="str">
        <f>+Economia[[#This Row],[idcoleccion]]&amp;"-"&amp;Economia[[#This Row],[id]]</f>
        <v>140-0143</v>
      </c>
      <c r="W153" s="21">
        <f>+VLOOKUP(Economia[[#This Row],[Filtro URL]],Estructura!$X$4:$Y$366,2,0)</f>
        <v>14200014</v>
      </c>
      <c r="X153" s="21" t="str">
        <f>+VLOOKUP(Economia[[#This Row],[tema]],Estructura!$A$4:$C$1800,3,0)</f>
        <v>T-151</v>
      </c>
      <c r="Y153" s="30" t="str">
        <f>+VLOOKUP(Economia[[#This Row],[contenido]],Estructura!$E$4:$G$18,3,0)</f>
        <v>C-142</v>
      </c>
      <c r="Z153" s="30" t="str">
        <f>+VLOOKUP(Economia[[#This Row],[Filtro Integrado]],Estructura!$M$4:$O$367,3,0)</f>
        <v>FI-143</v>
      </c>
      <c r="AA153" s="30" t="str">
        <f>+VLOOKUP(Economia[[#This Row],[Muestra]],Estructura!$Q$4:$S$194,3,0)</f>
        <v>M-157</v>
      </c>
    </row>
    <row r="154" spans="1:27" ht="51" x14ac:dyDescent="0.3">
      <c r="A154" s="50" t="s">
        <v>541</v>
      </c>
      <c r="B154" s="12">
        <f t="shared" si="52"/>
        <v>140</v>
      </c>
      <c r="C154" s="13" t="str">
        <f t="shared" si="52"/>
        <v>Economía</v>
      </c>
      <c r="D154" s="13" t="str">
        <f t="shared" si="52"/>
        <v>Economía</v>
      </c>
      <c r="E154" s="27">
        <v>15</v>
      </c>
      <c r="F154" s="33" t="s">
        <v>770</v>
      </c>
      <c r="G154" s="47" t="s">
        <v>683</v>
      </c>
      <c r="H154" s="46" t="s">
        <v>15</v>
      </c>
      <c r="I154" s="31" t="s">
        <v>380</v>
      </c>
      <c r="J154" s="12" t="str">
        <f t="shared" si="51"/>
        <v>Fecha</v>
      </c>
      <c r="K154" s="33" t="s">
        <v>777</v>
      </c>
      <c r="L154" s="33" t="s">
        <v>649</v>
      </c>
      <c r="M154" s="33" t="s">
        <v>761</v>
      </c>
      <c r="N154" s="33" t="str">
        <f t="shared" si="50"/>
        <v>Instituto Nacional de Estadísticas (INE)</v>
      </c>
      <c r="O154"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Arica y Parinacota</v>
      </c>
      <c r="P15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54" s="15" t="str">
        <f t="shared" si="49"/>
        <v>Gráfico Evolución</v>
      </c>
      <c r="R154" s="28"/>
      <c r="S154"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https://analytics.zoho.com/open-view/2395394000008224285?ZOHO_CRITERIA=%22Consolidado_Estadisticas_Regionales_New%22.%22C%C3%B3digo%20regi%C3%B3n%22%3D15</v>
      </c>
      <c r="T154" s="17"/>
      <c r="U154" s="29" t="str">
        <f t="shared" si="53"/>
        <v>#1774B9</v>
      </c>
      <c r="V154" s="30" t="str">
        <f>+Economia[[#This Row],[idcoleccion]]&amp;"-"&amp;Economia[[#This Row],[id]]</f>
        <v>140-0144</v>
      </c>
      <c r="W154" s="21">
        <f>+VLOOKUP(Economia[[#This Row],[Filtro URL]],Estructura!$X$4:$Y$366,2,0)</f>
        <v>14200015</v>
      </c>
      <c r="X154" s="21" t="str">
        <f>+VLOOKUP(Economia[[#This Row],[tema]],Estructura!$A$4:$C$1800,3,0)</f>
        <v>T-151</v>
      </c>
      <c r="Y154" s="30" t="str">
        <f>+VLOOKUP(Economia[[#This Row],[contenido]],Estructura!$E$4:$G$18,3,0)</f>
        <v>C-142</v>
      </c>
      <c r="Z154" s="30" t="str">
        <f>+VLOOKUP(Economia[[#This Row],[Filtro Integrado]],Estructura!$M$4:$O$367,3,0)</f>
        <v>FI-143</v>
      </c>
      <c r="AA154" s="30" t="str">
        <f>+VLOOKUP(Economia[[#This Row],[Muestra]],Estructura!$Q$4:$S$194,3,0)</f>
        <v>M-157</v>
      </c>
    </row>
    <row r="155" spans="1:27" ht="51" x14ac:dyDescent="0.3">
      <c r="A155" s="50" t="s">
        <v>542</v>
      </c>
      <c r="B155" s="12">
        <f t="shared" si="52"/>
        <v>140</v>
      </c>
      <c r="C155" s="13" t="str">
        <f t="shared" si="52"/>
        <v>Economía</v>
      </c>
      <c r="D155" s="13" t="str">
        <f t="shared" si="52"/>
        <v>Economía</v>
      </c>
      <c r="E155" s="27">
        <v>16</v>
      </c>
      <c r="F155" s="33" t="s">
        <v>770</v>
      </c>
      <c r="G155" s="47" t="s">
        <v>683</v>
      </c>
      <c r="H155" s="46" t="s">
        <v>15</v>
      </c>
      <c r="I155" s="31" t="s">
        <v>381</v>
      </c>
      <c r="J155" s="12" t="str">
        <f t="shared" si="51"/>
        <v>Fecha</v>
      </c>
      <c r="K155" s="33" t="s">
        <v>777</v>
      </c>
      <c r="L155" s="33" t="s">
        <v>649</v>
      </c>
      <c r="M155" s="33" t="s">
        <v>761</v>
      </c>
      <c r="N155" s="33" t="str">
        <f t="shared" si="50"/>
        <v>Instituto Nacional de Estadísticas (INE)</v>
      </c>
      <c r="O155"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Ñuble</v>
      </c>
      <c r="P1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55" s="38" t="str">
        <f t="shared" si="49"/>
        <v>Gráfico Evolución</v>
      </c>
      <c r="R155" s="37"/>
      <c r="S155" s="16" t="str">
        <f>+"https://analytics.zoho.com/open-view/2395394000008224285?ZOHO_CRITERIA=%22Consolidado_Estadisticas_Regionales_New%22.%22C%C3%B3digo%20regi%C3%B3n%22%3D"&amp;Economia[[#This Row],[Filtro URL]]</f>
        <v>https://analytics.zoho.com/open-view/2395394000008224285?ZOHO_CRITERIA=%22Consolidado_Estadisticas_Regionales_New%22.%22C%C3%B3digo%20regi%C3%B3n%22%3D16</v>
      </c>
      <c r="T155" s="17"/>
      <c r="U155" s="29" t="str">
        <f t="shared" si="53"/>
        <v>#1774B9</v>
      </c>
      <c r="V155" s="30" t="str">
        <f>+Economia[[#This Row],[idcoleccion]]&amp;"-"&amp;Economia[[#This Row],[id]]</f>
        <v>140-0145</v>
      </c>
      <c r="W155" s="21">
        <f>+VLOOKUP(Economia[[#This Row],[Filtro URL]],Estructura!$X$4:$Y$366,2,0)</f>
        <v>14200016</v>
      </c>
      <c r="X155" s="21" t="str">
        <f>+VLOOKUP(Economia[[#This Row],[tema]],Estructura!$A$4:$C$1800,3,0)</f>
        <v>T-151</v>
      </c>
      <c r="Y155" s="30" t="str">
        <f>+VLOOKUP(Economia[[#This Row],[contenido]],Estructura!$E$4:$G$18,3,0)</f>
        <v>C-142</v>
      </c>
      <c r="Z155" s="30" t="str">
        <f>+VLOOKUP(Economia[[#This Row],[Filtro Integrado]],Estructura!$M$4:$O$367,3,0)</f>
        <v>FI-143</v>
      </c>
      <c r="AA155" s="30" t="str">
        <f>+VLOOKUP(Economia[[#This Row],[Muestra]],Estructura!$Q$4:$S$194,3,0)</f>
        <v>M-157</v>
      </c>
    </row>
    <row r="156" spans="1:27" ht="51" x14ac:dyDescent="0.3">
      <c r="A156" s="48" t="s">
        <v>543</v>
      </c>
      <c r="B156" s="33">
        <f t="shared" si="52"/>
        <v>140</v>
      </c>
      <c r="C156" s="34" t="str">
        <f t="shared" si="52"/>
        <v>Economía</v>
      </c>
      <c r="D156" s="34" t="str">
        <f t="shared" si="52"/>
        <v>Economía</v>
      </c>
      <c r="E156" s="20">
        <v>0</v>
      </c>
      <c r="F156" s="33" t="s">
        <v>770</v>
      </c>
      <c r="G156" s="47" t="s">
        <v>683</v>
      </c>
      <c r="H156" s="36" t="s">
        <v>18</v>
      </c>
      <c r="I156" s="33" t="s">
        <v>14</v>
      </c>
      <c r="J156" s="33" t="s">
        <v>15</v>
      </c>
      <c r="K156" s="33" t="s">
        <v>780</v>
      </c>
      <c r="L156" s="33" t="s">
        <v>649</v>
      </c>
      <c r="M156" s="33" t="s">
        <v>761</v>
      </c>
      <c r="N156" s="33" t="str">
        <f t="shared" si="50"/>
        <v>Instituto Nacional de Estadísticas (INE)</v>
      </c>
      <c r="O156" s="52" t="s">
        <v>781</v>
      </c>
      <c r="P15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56" s="38" t="str">
        <f>+Q155</f>
        <v>Gráfico Evolución</v>
      </c>
      <c r="R156" s="37"/>
      <c r="S156" s="66" t="s">
        <v>782</v>
      </c>
      <c r="T156" s="17"/>
      <c r="U156" s="29" t="str">
        <f t="shared" si="53"/>
        <v>#1774B9</v>
      </c>
      <c r="V156" s="30" t="str">
        <f>+Economia[[#This Row],[idcoleccion]]&amp;"-"&amp;Economia[[#This Row],[id]]</f>
        <v>140-0146</v>
      </c>
      <c r="W156" s="21">
        <f>+VLOOKUP(Economia[[#This Row],[Filtro URL]],Estructura!$X$4:$Y$366,2,0)</f>
        <v>14100000</v>
      </c>
      <c r="X156" s="21" t="str">
        <f>+VLOOKUP(Economia[[#This Row],[tema]],Estructura!$A$4:$C$1800,3,0)</f>
        <v>T-151</v>
      </c>
      <c r="Y156" s="30" t="str">
        <f>+VLOOKUP(Economia[[#This Row],[contenido]],Estructura!$E$4:$G$18,3,0)</f>
        <v>C-142</v>
      </c>
      <c r="Z156" s="30" t="str">
        <f>+VLOOKUP(Economia[[#This Row],[Filtro Integrado]],Estructura!$M$4:$O$367,3,0)</f>
        <v>FI-141</v>
      </c>
      <c r="AA156" s="30" t="str">
        <f>+VLOOKUP(Economia[[#This Row],[Muestra]],Estructura!$Q$4:$S$194,3,0)</f>
        <v>M-158</v>
      </c>
    </row>
    <row r="157" spans="1:27" ht="51" x14ac:dyDescent="0.3">
      <c r="A157" s="49" t="s">
        <v>544</v>
      </c>
      <c r="B157" s="33">
        <f t="shared" si="52"/>
        <v>140</v>
      </c>
      <c r="C157" s="34" t="str">
        <f t="shared" si="52"/>
        <v>Economía</v>
      </c>
      <c r="D157" s="34" t="str">
        <f t="shared" si="52"/>
        <v>Economía</v>
      </c>
      <c r="E157" s="27">
        <v>1</v>
      </c>
      <c r="F157" s="33" t="s">
        <v>770</v>
      </c>
      <c r="G157" s="47" t="s">
        <v>683</v>
      </c>
      <c r="H157" s="46" t="s">
        <v>15</v>
      </c>
      <c r="I157" s="31" t="s">
        <v>366</v>
      </c>
      <c r="J157" s="12" t="s">
        <v>688</v>
      </c>
      <c r="K157" s="33" t="s">
        <v>780</v>
      </c>
      <c r="L157" s="33" t="s">
        <v>649</v>
      </c>
      <c r="M157" s="33" t="s">
        <v>761</v>
      </c>
      <c r="N157" s="33" t="str">
        <f t="shared" si="50"/>
        <v>Instituto Nacional de Estadísticas (INE)</v>
      </c>
      <c r="O157"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Tarapacá</v>
      </c>
      <c r="P1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57" s="15" t="str">
        <f t="shared" ref="Q157:Q172" si="54">+Q156</f>
        <v>Gráfico Evolución</v>
      </c>
      <c r="R157" s="28"/>
      <c r="S157"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v>
      </c>
      <c r="T157" s="17"/>
      <c r="U157" s="29" t="str">
        <f t="shared" si="53"/>
        <v>#1774B9</v>
      </c>
      <c r="V157" s="30" t="str">
        <f>+Economia[[#This Row],[idcoleccion]]&amp;"-"&amp;Economia[[#This Row],[id]]</f>
        <v>140-0147</v>
      </c>
      <c r="W157" s="21">
        <f>+VLOOKUP(Economia[[#This Row],[Filtro URL]],Estructura!$X$4:$Y$366,2,0)</f>
        <v>14200001</v>
      </c>
      <c r="X157" s="21" t="str">
        <f>+VLOOKUP(Economia[[#This Row],[tema]],Estructura!$A$4:$C$1800,3,0)</f>
        <v>T-151</v>
      </c>
      <c r="Y157" s="30" t="str">
        <f>+VLOOKUP(Economia[[#This Row],[contenido]],Estructura!$E$4:$G$18,3,0)</f>
        <v>C-142</v>
      </c>
      <c r="Z157" s="30" t="str">
        <f>+VLOOKUP(Economia[[#This Row],[Filtro Integrado]],Estructura!$M$4:$O$367,3,0)</f>
        <v>FI-143</v>
      </c>
      <c r="AA157" s="30" t="str">
        <f>+VLOOKUP(Economia[[#This Row],[Muestra]],Estructura!$Q$4:$S$194,3,0)</f>
        <v>M-158</v>
      </c>
    </row>
    <row r="158" spans="1:27" ht="51" x14ac:dyDescent="0.3">
      <c r="A158" s="50" t="s">
        <v>545</v>
      </c>
      <c r="B158" s="33">
        <f t="shared" si="52"/>
        <v>140</v>
      </c>
      <c r="C158" s="34" t="str">
        <f t="shared" si="52"/>
        <v>Economía</v>
      </c>
      <c r="D158" s="34" t="str">
        <f t="shared" si="52"/>
        <v>Economía</v>
      </c>
      <c r="E158" s="27">
        <v>2</v>
      </c>
      <c r="F158" s="33" t="s">
        <v>770</v>
      </c>
      <c r="G158" s="47" t="s">
        <v>683</v>
      </c>
      <c r="H158" s="46" t="s">
        <v>15</v>
      </c>
      <c r="I158" s="31" t="s">
        <v>367</v>
      </c>
      <c r="J158" s="12" t="str">
        <f>+J157</f>
        <v>Fecha</v>
      </c>
      <c r="K158" s="33" t="s">
        <v>780</v>
      </c>
      <c r="L158" s="33" t="s">
        <v>649</v>
      </c>
      <c r="M158" s="33" t="s">
        <v>761</v>
      </c>
      <c r="N158" s="33" t="str">
        <f t="shared" si="50"/>
        <v>Instituto Nacional de Estadísticas (INE)</v>
      </c>
      <c r="O158"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Antofagasta</v>
      </c>
      <c r="P1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58" s="15" t="str">
        <f t="shared" si="54"/>
        <v>Gráfico Evolución</v>
      </c>
      <c r="R158" s="28"/>
      <c r="S158"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https://analytics.zoho.com/open-view/2395394000008224711?ZOHO_CRITERIA=%22Consolidado_Estadisticas_Regionales_New%22.%22C%C3%B3digo%20regi%C3%B3n%22%3D2</v>
      </c>
      <c r="T158" s="17"/>
      <c r="U158" s="29" t="str">
        <f t="shared" si="53"/>
        <v>#1774B9</v>
      </c>
      <c r="V158" s="30" t="str">
        <f>+Economia[[#This Row],[idcoleccion]]&amp;"-"&amp;Economia[[#This Row],[id]]</f>
        <v>140-0148</v>
      </c>
      <c r="W158" s="21">
        <f>+VLOOKUP(Economia[[#This Row],[Filtro URL]],Estructura!$X$4:$Y$366,2,0)</f>
        <v>14200002</v>
      </c>
      <c r="X158" s="21" t="str">
        <f>+VLOOKUP(Economia[[#This Row],[tema]],Estructura!$A$4:$C$1800,3,0)</f>
        <v>T-151</v>
      </c>
      <c r="Y158" s="30" t="str">
        <f>+VLOOKUP(Economia[[#This Row],[contenido]],Estructura!$E$4:$G$18,3,0)</f>
        <v>C-142</v>
      </c>
      <c r="Z158" s="30" t="str">
        <f>+VLOOKUP(Economia[[#This Row],[Filtro Integrado]],Estructura!$M$4:$O$367,3,0)</f>
        <v>FI-143</v>
      </c>
      <c r="AA158" s="30" t="str">
        <f>+VLOOKUP(Economia[[#This Row],[Muestra]],Estructura!$Q$4:$S$194,3,0)</f>
        <v>M-158</v>
      </c>
    </row>
    <row r="159" spans="1:27" ht="51" x14ac:dyDescent="0.3">
      <c r="A159" s="50" t="s">
        <v>546</v>
      </c>
      <c r="B159" s="33">
        <f t="shared" si="52"/>
        <v>140</v>
      </c>
      <c r="C159" s="34" t="str">
        <f t="shared" si="52"/>
        <v>Economía</v>
      </c>
      <c r="D159" s="34" t="str">
        <f t="shared" si="52"/>
        <v>Economía</v>
      </c>
      <c r="E159" s="27">
        <v>3</v>
      </c>
      <c r="F159" s="33" t="s">
        <v>770</v>
      </c>
      <c r="G159" s="47" t="s">
        <v>683</v>
      </c>
      <c r="H159" s="46" t="s">
        <v>15</v>
      </c>
      <c r="I159" s="31" t="s">
        <v>368</v>
      </c>
      <c r="J159" s="12" t="str">
        <f t="shared" ref="J159:J172" si="55">+J158</f>
        <v>Fecha</v>
      </c>
      <c r="K159" s="33" t="s">
        <v>780</v>
      </c>
      <c r="L159" s="33" t="s">
        <v>649</v>
      </c>
      <c r="M159" s="33" t="s">
        <v>761</v>
      </c>
      <c r="N159" s="33" t="str">
        <f t="shared" si="50"/>
        <v>Instituto Nacional de Estadísticas (INE)</v>
      </c>
      <c r="O159"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Atacama</v>
      </c>
      <c r="P1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59" s="15" t="str">
        <f t="shared" si="54"/>
        <v>Gráfico Evolución</v>
      </c>
      <c r="R159" s="28"/>
      <c r="S159"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https://analytics.zoho.com/open-view/2395394000008224711?ZOHO_CRITERIA=%22Consolidado_Estadisticas_Regionales_New%22.%22C%C3%B3digo%20regi%C3%B3n%22%3D3</v>
      </c>
      <c r="T159" s="17"/>
      <c r="U159" s="29" t="str">
        <f t="shared" si="53"/>
        <v>#1774B9</v>
      </c>
      <c r="V159" s="30" t="str">
        <f>+Economia[[#This Row],[idcoleccion]]&amp;"-"&amp;Economia[[#This Row],[id]]</f>
        <v>140-0149</v>
      </c>
      <c r="W159" s="21">
        <f>+VLOOKUP(Economia[[#This Row],[Filtro URL]],Estructura!$X$4:$Y$366,2,0)</f>
        <v>14200003</v>
      </c>
      <c r="X159" s="21" t="str">
        <f>+VLOOKUP(Economia[[#This Row],[tema]],Estructura!$A$4:$C$1800,3,0)</f>
        <v>T-151</v>
      </c>
      <c r="Y159" s="30" t="str">
        <f>+VLOOKUP(Economia[[#This Row],[contenido]],Estructura!$E$4:$G$18,3,0)</f>
        <v>C-142</v>
      </c>
      <c r="Z159" s="30" t="str">
        <f>+VLOOKUP(Economia[[#This Row],[Filtro Integrado]],Estructura!$M$4:$O$367,3,0)</f>
        <v>FI-143</v>
      </c>
      <c r="AA159" s="30" t="str">
        <f>+VLOOKUP(Economia[[#This Row],[Muestra]],Estructura!$Q$4:$S$194,3,0)</f>
        <v>M-158</v>
      </c>
    </row>
    <row r="160" spans="1:27" ht="51" x14ac:dyDescent="0.3">
      <c r="A160" s="50" t="s">
        <v>547</v>
      </c>
      <c r="B160" s="33">
        <f t="shared" si="52"/>
        <v>140</v>
      </c>
      <c r="C160" s="34" t="str">
        <f t="shared" si="52"/>
        <v>Economía</v>
      </c>
      <c r="D160" s="34" t="str">
        <f t="shared" si="52"/>
        <v>Economía</v>
      </c>
      <c r="E160" s="27">
        <v>4</v>
      </c>
      <c r="F160" s="33" t="s">
        <v>770</v>
      </c>
      <c r="G160" s="47" t="s">
        <v>683</v>
      </c>
      <c r="H160" s="46" t="s">
        <v>15</v>
      </c>
      <c r="I160" s="31" t="s">
        <v>369</v>
      </c>
      <c r="J160" s="12" t="str">
        <f t="shared" si="55"/>
        <v>Fecha</v>
      </c>
      <c r="K160" s="33" t="s">
        <v>780</v>
      </c>
      <c r="L160" s="33" t="s">
        <v>649</v>
      </c>
      <c r="M160" s="33" t="s">
        <v>761</v>
      </c>
      <c r="N160" s="33" t="str">
        <f t="shared" si="50"/>
        <v>Instituto Nacional de Estadísticas (INE)</v>
      </c>
      <c r="O160"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Coquimbo</v>
      </c>
      <c r="P1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60" s="15" t="str">
        <f t="shared" si="54"/>
        <v>Gráfico Evolución</v>
      </c>
      <c r="R160" s="28"/>
      <c r="S160"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https://analytics.zoho.com/open-view/2395394000008224711?ZOHO_CRITERIA=%22Consolidado_Estadisticas_Regionales_New%22.%22C%C3%B3digo%20regi%C3%B3n%22%3D4</v>
      </c>
      <c r="T160" s="17"/>
      <c r="U160" s="29" t="str">
        <f t="shared" si="53"/>
        <v>#1774B9</v>
      </c>
      <c r="V160" s="30" t="str">
        <f>+Economia[[#This Row],[idcoleccion]]&amp;"-"&amp;Economia[[#This Row],[id]]</f>
        <v>140-0150</v>
      </c>
      <c r="W160" s="21">
        <f>+VLOOKUP(Economia[[#This Row],[Filtro URL]],Estructura!$X$4:$Y$366,2,0)</f>
        <v>14200004</v>
      </c>
      <c r="X160" s="21" t="str">
        <f>+VLOOKUP(Economia[[#This Row],[tema]],Estructura!$A$4:$C$1800,3,0)</f>
        <v>T-151</v>
      </c>
      <c r="Y160" s="30" t="str">
        <f>+VLOOKUP(Economia[[#This Row],[contenido]],Estructura!$E$4:$G$18,3,0)</f>
        <v>C-142</v>
      </c>
      <c r="Z160" s="30" t="str">
        <f>+VLOOKUP(Economia[[#This Row],[Filtro Integrado]],Estructura!$M$4:$O$367,3,0)</f>
        <v>FI-143</v>
      </c>
      <c r="AA160" s="30" t="str">
        <f>+VLOOKUP(Economia[[#This Row],[Muestra]],Estructura!$Q$4:$S$194,3,0)</f>
        <v>M-158</v>
      </c>
    </row>
    <row r="161" spans="1:27" ht="51" x14ac:dyDescent="0.3">
      <c r="A161" s="50" t="s">
        <v>548</v>
      </c>
      <c r="B161" s="33">
        <f t="shared" si="52"/>
        <v>140</v>
      </c>
      <c r="C161" s="34" t="str">
        <f t="shared" si="52"/>
        <v>Economía</v>
      </c>
      <c r="D161" s="34" t="str">
        <f t="shared" si="52"/>
        <v>Economía</v>
      </c>
      <c r="E161" s="27">
        <v>5</v>
      </c>
      <c r="F161" s="33" t="s">
        <v>770</v>
      </c>
      <c r="G161" s="47" t="s">
        <v>683</v>
      </c>
      <c r="H161" s="46" t="s">
        <v>15</v>
      </c>
      <c r="I161" s="31" t="s">
        <v>370</v>
      </c>
      <c r="J161" s="12" t="str">
        <f t="shared" si="55"/>
        <v>Fecha</v>
      </c>
      <c r="K161" s="33" t="s">
        <v>780</v>
      </c>
      <c r="L161" s="33" t="s">
        <v>649</v>
      </c>
      <c r="M161" s="33" t="s">
        <v>761</v>
      </c>
      <c r="N161" s="33" t="str">
        <f t="shared" si="50"/>
        <v>Instituto Nacional de Estadísticas (INE)</v>
      </c>
      <c r="O161"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Valparaíso</v>
      </c>
      <c r="P1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61" s="15" t="str">
        <f t="shared" si="54"/>
        <v>Gráfico Evolución</v>
      </c>
      <c r="R161" s="28"/>
      <c r="S161"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https://analytics.zoho.com/open-view/2395394000008224711?ZOHO_CRITERIA=%22Consolidado_Estadisticas_Regionales_New%22.%22C%C3%B3digo%20regi%C3%B3n%22%3D5</v>
      </c>
      <c r="T161" s="17"/>
      <c r="U161" s="29" t="str">
        <f t="shared" si="53"/>
        <v>#1774B9</v>
      </c>
      <c r="V161" s="30" t="str">
        <f>+Economia[[#This Row],[idcoleccion]]&amp;"-"&amp;Economia[[#This Row],[id]]</f>
        <v>140-0151</v>
      </c>
      <c r="W161" s="21">
        <f>+VLOOKUP(Economia[[#This Row],[Filtro URL]],Estructura!$X$4:$Y$366,2,0)</f>
        <v>14200005</v>
      </c>
      <c r="X161" s="21" t="str">
        <f>+VLOOKUP(Economia[[#This Row],[tema]],Estructura!$A$4:$C$1800,3,0)</f>
        <v>T-151</v>
      </c>
      <c r="Y161" s="30" t="str">
        <f>+VLOOKUP(Economia[[#This Row],[contenido]],Estructura!$E$4:$G$18,3,0)</f>
        <v>C-142</v>
      </c>
      <c r="Z161" s="30" t="str">
        <f>+VLOOKUP(Economia[[#This Row],[Filtro Integrado]],Estructura!$M$4:$O$367,3,0)</f>
        <v>FI-143</v>
      </c>
      <c r="AA161" s="30" t="str">
        <f>+VLOOKUP(Economia[[#This Row],[Muestra]],Estructura!$Q$4:$S$194,3,0)</f>
        <v>M-158</v>
      </c>
    </row>
    <row r="162" spans="1:27" ht="51" x14ac:dyDescent="0.3">
      <c r="A162" s="50" t="s">
        <v>549</v>
      </c>
      <c r="B162" s="33">
        <f t="shared" si="52"/>
        <v>140</v>
      </c>
      <c r="C162" s="34" t="str">
        <f t="shared" si="52"/>
        <v>Economía</v>
      </c>
      <c r="D162" s="34" t="str">
        <f t="shared" si="52"/>
        <v>Economía</v>
      </c>
      <c r="E162" s="27">
        <v>6</v>
      </c>
      <c r="F162" s="33" t="s">
        <v>770</v>
      </c>
      <c r="G162" s="47" t="s">
        <v>683</v>
      </c>
      <c r="H162" s="46" t="s">
        <v>15</v>
      </c>
      <c r="I162" s="31" t="s">
        <v>371</v>
      </c>
      <c r="J162" s="12" t="str">
        <f t="shared" si="55"/>
        <v>Fecha</v>
      </c>
      <c r="K162" s="33" t="s">
        <v>780</v>
      </c>
      <c r="L162" s="33" t="s">
        <v>649</v>
      </c>
      <c r="M162" s="33" t="s">
        <v>761</v>
      </c>
      <c r="N162" s="33" t="str">
        <f t="shared" si="50"/>
        <v>Instituto Nacional de Estadísticas (INE)</v>
      </c>
      <c r="O162"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O'Higgins</v>
      </c>
      <c r="P1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62" s="15" t="str">
        <f t="shared" si="54"/>
        <v>Gráfico Evolución</v>
      </c>
      <c r="R162" s="28"/>
      <c r="S162"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https://analytics.zoho.com/open-view/2395394000008224711?ZOHO_CRITERIA=%22Consolidado_Estadisticas_Regionales_New%22.%22C%C3%B3digo%20regi%C3%B3n%22%3D6</v>
      </c>
      <c r="T162" s="17"/>
      <c r="U162" s="29" t="str">
        <f t="shared" si="53"/>
        <v>#1774B9</v>
      </c>
      <c r="V162" s="30" t="str">
        <f>+Economia[[#This Row],[idcoleccion]]&amp;"-"&amp;Economia[[#This Row],[id]]</f>
        <v>140-0152</v>
      </c>
      <c r="W162" s="21">
        <f>+VLOOKUP(Economia[[#This Row],[Filtro URL]],Estructura!$X$4:$Y$366,2,0)</f>
        <v>14200006</v>
      </c>
      <c r="X162" s="21" t="str">
        <f>+VLOOKUP(Economia[[#This Row],[tema]],Estructura!$A$4:$C$1800,3,0)</f>
        <v>T-151</v>
      </c>
      <c r="Y162" s="30" t="str">
        <f>+VLOOKUP(Economia[[#This Row],[contenido]],Estructura!$E$4:$G$18,3,0)</f>
        <v>C-142</v>
      </c>
      <c r="Z162" s="30" t="str">
        <f>+VLOOKUP(Economia[[#This Row],[Filtro Integrado]],Estructura!$M$4:$O$367,3,0)</f>
        <v>FI-143</v>
      </c>
      <c r="AA162" s="30" t="str">
        <f>+VLOOKUP(Economia[[#This Row],[Muestra]],Estructura!$Q$4:$S$194,3,0)</f>
        <v>M-158</v>
      </c>
    </row>
    <row r="163" spans="1:27" ht="51" x14ac:dyDescent="0.3">
      <c r="A163" s="50" t="s">
        <v>550</v>
      </c>
      <c r="B163" s="33">
        <f t="shared" si="52"/>
        <v>140</v>
      </c>
      <c r="C163" s="34" t="str">
        <f t="shared" si="52"/>
        <v>Economía</v>
      </c>
      <c r="D163" s="34" t="str">
        <f t="shared" si="52"/>
        <v>Economía</v>
      </c>
      <c r="E163" s="27">
        <v>7</v>
      </c>
      <c r="F163" s="33" t="s">
        <v>770</v>
      </c>
      <c r="G163" s="47" t="s">
        <v>683</v>
      </c>
      <c r="H163" s="46" t="s">
        <v>15</v>
      </c>
      <c r="I163" s="31" t="s">
        <v>372</v>
      </c>
      <c r="J163" s="12" t="str">
        <f t="shared" si="55"/>
        <v>Fecha</v>
      </c>
      <c r="K163" s="33" t="s">
        <v>780</v>
      </c>
      <c r="L163" s="33" t="s">
        <v>649</v>
      </c>
      <c r="M163" s="33" t="s">
        <v>761</v>
      </c>
      <c r="N163" s="33" t="str">
        <f t="shared" si="50"/>
        <v>Instituto Nacional de Estadísticas (INE)</v>
      </c>
      <c r="O163"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Maule</v>
      </c>
      <c r="P1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63" s="15" t="str">
        <f t="shared" si="54"/>
        <v>Gráfico Evolución</v>
      </c>
      <c r="R163" s="28"/>
      <c r="S163"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https://analytics.zoho.com/open-view/2395394000008224711?ZOHO_CRITERIA=%22Consolidado_Estadisticas_Regionales_New%22.%22C%C3%B3digo%20regi%C3%B3n%22%3D7</v>
      </c>
      <c r="T163" s="17"/>
      <c r="U163" s="29" t="str">
        <f t="shared" si="53"/>
        <v>#1774B9</v>
      </c>
      <c r="V163" s="30" t="str">
        <f>+Economia[[#This Row],[idcoleccion]]&amp;"-"&amp;Economia[[#This Row],[id]]</f>
        <v>140-0153</v>
      </c>
      <c r="W163" s="21">
        <f>+VLOOKUP(Economia[[#This Row],[Filtro URL]],Estructura!$X$4:$Y$366,2,0)</f>
        <v>14200007</v>
      </c>
      <c r="X163" s="21" t="str">
        <f>+VLOOKUP(Economia[[#This Row],[tema]],Estructura!$A$4:$C$1800,3,0)</f>
        <v>T-151</v>
      </c>
      <c r="Y163" s="30" t="str">
        <f>+VLOOKUP(Economia[[#This Row],[contenido]],Estructura!$E$4:$G$18,3,0)</f>
        <v>C-142</v>
      </c>
      <c r="Z163" s="30" t="str">
        <f>+VLOOKUP(Economia[[#This Row],[Filtro Integrado]],Estructura!$M$4:$O$367,3,0)</f>
        <v>FI-143</v>
      </c>
      <c r="AA163" s="30" t="str">
        <f>+VLOOKUP(Economia[[#This Row],[Muestra]],Estructura!$Q$4:$S$194,3,0)</f>
        <v>M-158</v>
      </c>
    </row>
    <row r="164" spans="1:27" ht="51" x14ac:dyDescent="0.3">
      <c r="A164" s="50" t="s">
        <v>551</v>
      </c>
      <c r="B164" s="33">
        <f t="shared" si="52"/>
        <v>140</v>
      </c>
      <c r="C164" s="34" t="str">
        <f t="shared" si="52"/>
        <v>Economía</v>
      </c>
      <c r="D164" s="34" t="str">
        <f t="shared" si="52"/>
        <v>Economía</v>
      </c>
      <c r="E164" s="27">
        <v>8</v>
      </c>
      <c r="F164" s="33" t="s">
        <v>770</v>
      </c>
      <c r="G164" s="47" t="s">
        <v>683</v>
      </c>
      <c r="H164" s="46" t="s">
        <v>15</v>
      </c>
      <c r="I164" s="31" t="s">
        <v>373</v>
      </c>
      <c r="J164" s="12" t="str">
        <f t="shared" si="55"/>
        <v>Fecha</v>
      </c>
      <c r="K164" s="33" t="s">
        <v>780</v>
      </c>
      <c r="L164" s="33" t="s">
        <v>649</v>
      </c>
      <c r="M164" s="33" t="s">
        <v>761</v>
      </c>
      <c r="N164" s="33" t="str">
        <f t="shared" si="50"/>
        <v>Instituto Nacional de Estadísticas (INE)</v>
      </c>
      <c r="O164"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del Biobío</v>
      </c>
      <c r="P1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64" s="15" t="str">
        <f t="shared" si="54"/>
        <v>Gráfico Evolución</v>
      </c>
      <c r="R164" s="28"/>
      <c r="S164"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https://analytics.zoho.com/open-view/2395394000008224711?ZOHO_CRITERIA=%22Consolidado_Estadisticas_Regionales_New%22.%22C%C3%B3digo%20regi%C3%B3n%22%3D8</v>
      </c>
      <c r="T164" s="39"/>
      <c r="U164" s="29" t="str">
        <f t="shared" si="53"/>
        <v>#1774B9</v>
      </c>
      <c r="V164" s="30" t="str">
        <f>+Economia[[#This Row],[idcoleccion]]&amp;"-"&amp;Economia[[#This Row],[id]]</f>
        <v>140-0154</v>
      </c>
      <c r="W164" s="21">
        <f>+VLOOKUP(Economia[[#This Row],[Filtro URL]],Estructura!$X$4:$Y$366,2,0)</f>
        <v>14200008</v>
      </c>
      <c r="X164" s="21" t="str">
        <f>+VLOOKUP(Economia[[#This Row],[tema]],Estructura!$A$4:$C$1800,3,0)</f>
        <v>T-151</v>
      </c>
      <c r="Y164" s="30" t="str">
        <f>+VLOOKUP(Economia[[#This Row],[contenido]],Estructura!$E$4:$G$18,3,0)</f>
        <v>C-142</v>
      </c>
      <c r="Z164" s="30" t="str">
        <f>+VLOOKUP(Economia[[#This Row],[Filtro Integrado]],Estructura!$M$4:$O$367,3,0)</f>
        <v>FI-143</v>
      </c>
      <c r="AA164" s="30" t="str">
        <f>+VLOOKUP(Economia[[#This Row],[Muestra]],Estructura!$Q$4:$S$194,3,0)</f>
        <v>M-158</v>
      </c>
    </row>
    <row r="165" spans="1:27" ht="51" x14ac:dyDescent="0.3">
      <c r="A165" s="50" t="s">
        <v>552</v>
      </c>
      <c r="B165" s="12">
        <f>+B164</f>
        <v>140</v>
      </c>
      <c r="C165" s="13" t="str">
        <f>+C164</f>
        <v>Economía</v>
      </c>
      <c r="D165" s="13" t="str">
        <f>+D164</f>
        <v>Economía</v>
      </c>
      <c r="E165" s="27">
        <v>9</v>
      </c>
      <c r="F165" s="33" t="s">
        <v>770</v>
      </c>
      <c r="G165" s="47" t="s">
        <v>683</v>
      </c>
      <c r="H165" s="46" t="s">
        <v>15</v>
      </c>
      <c r="I165" s="31" t="s">
        <v>374</v>
      </c>
      <c r="J165" s="12" t="str">
        <f t="shared" si="55"/>
        <v>Fecha</v>
      </c>
      <c r="K165" s="33" t="s">
        <v>780</v>
      </c>
      <c r="L165" s="33" t="s">
        <v>649</v>
      </c>
      <c r="M165" s="33" t="s">
        <v>761</v>
      </c>
      <c r="N165" s="33" t="str">
        <f t="shared" si="50"/>
        <v>Instituto Nacional de Estadísticas (INE)</v>
      </c>
      <c r="O165"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La Araucanía</v>
      </c>
      <c r="P1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65" s="15" t="str">
        <f t="shared" si="54"/>
        <v>Gráfico Evolución</v>
      </c>
      <c r="R165" s="28"/>
      <c r="S165"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https://analytics.zoho.com/open-view/2395394000008224711?ZOHO_CRITERIA=%22Consolidado_Estadisticas_Regionales_New%22.%22C%C3%B3digo%20regi%C3%B3n%22%3D9</v>
      </c>
      <c r="T165" s="17">
        <v>100200300</v>
      </c>
      <c r="U165" s="29" t="str">
        <f>+U164</f>
        <v>#1774B9</v>
      </c>
      <c r="V165" s="30" t="str">
        <f>+Economia[[#This Row],[idcoleccion]]&amp;"-"&amp;Economia[[#This Row],[id]]</f>
        <v>140-0155</v>
      </c>
      <c r="W165" s="21">
        <f>+VLOOKUP(Economia[[#This Row],[Filtro URL]],Estructura!$X$4:$Y$366,2,0)</f>
        <v>14200009</v>
      </c>
      <c r="X165" s="21" t="str">
        <f>+VLOOKUP(Economia[[#This Row],[tema]],Estructura!$A$4:$C$1800,3,0)</f>
        <v>T-151</v>
      </c>
      <c r="Y165" s="30" t="str">
        <f>+VLOOKUP(Economia[[#This Row],[contenido]],Estructura!$E$4:$G$18,3,0)</f>
        <v>C-142</v>
      </c>
      <c r="Z165" s="30" t="str">
        <f>+VLOOKUP(Economia[[#This Row],[Filtro Integrado]],Estructura!$M$4:$O$367,3,0)</f>
        <v>FI-143</v>
      </c>
      <c r="AA165" s="30" t="str">
        <f>+VLOOKUP(Economia[[#This Row],[Muestra]],Estructura!$Q$4:$S$194,3,0)</f>
        <v>M-158</v>
      </c>
    </row>
    <row r="166" spans="1:27" ht="51" x14ac:dyDescent="0.3">
      <c r="A166" s="50" t="s">
        <v>553</v>
      </c>
      <c r="B166" s="12">
        <f t="shared" ref="B166:D181" si="56">+B165</f>
        <v>140</v>
      </c>
      <c r="C166" s="13" t="str">
        <f t="shared" si="56"/>
        <v>Economía</v>
      </c>
      <c r="D166" s="13" t="str">
        <f t="shared" si="56"/>
        <v>Economía</v>
      </c>
      <c r="E166" s="27">
        <v>10</v>
      </c>
      <c r="F166" s="33" t="s">
        <v>770</v>
      </c>
      <c r="G166" s="47" t="s">
        <v>683</v>
      </c>
      <c r="H166" s="46" t="s">
        <v>15</v>
      </c>
      <c r="I166" s="31" t="s">
        <v>375</v>
      </c>
      <c r="J166" s="12" t="str">
        <f t="shared" si="55"/>
        <v>Fecha</v>
      </c>
      <c r="K166" s="33" t="s">
        <v>780</v>
      </c>
      <c r="L166" s="33" t="s">
        <v>649</v>
      </c>
      <c r="M166" s="33" t="s">
        <v>761</v>
      </c>
      <c r="N166" s="33" t="str">
        <f t="shared" si="50"/>
        <v>Instituto Nacional de Estadísticas (INE)</v>
      </c>
      <c r="O166"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Los Lagos</v>
      </c>
      <c r="P16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166" s="15" t="str">
        <f t="shared" si="54"/>
        <v>Gráfico Evolución</v>
      </c>
      <c r="R166" s="28"/>
      <c r="S166"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https://analytics.zoho.com/open-view/2395394000008224711?ZOHO_CRITERIA=%22Consolidado_Estadisticas_Regionales_New%22.%22C%C3%B3digo%20regi%C3%B3n%22%3D10</v>
      </c>
      <c r="T166" s="17">
        <v>100200301</v>
      </c>
      <c r="U166" s="29" t="str">
        <f t="shared" ref="U166:U181" si="57">+U165</f>
        <v>#1774B9</v>
      </c>
      <c r="V166" s="30" t="str">
        <f>+Economia[[#This Row],[idcoleccion]]&amp;"-"&amp;Economia[[#This Row],[id]]</f>
        <v>140-0156</v>
      </c>
      <c r="W166" s="21">
        <f>+VLOOKUP(Economia[[#This Row],[Filtro URL]],Estructura!$X$4:$Y$366,2,0)</f>
        <v>14200010</v>
      </c>
      <c r="X166" s="21" t="str">
        <f>+VLOOKUP(Economia[[#This Row],[tema]],Estructura!$A$4:$C$1800,3,0)</f>
        <v>T-151</v>
      </c>
      <c r="Y166" s="30" t="str">
        <f>+VLOOKUP(Economia[[#This Row],[contenido]],Estructura!$E$4:$G$18,3,0)</f>
        <v>C-142</v>
      </c>
      <c r="Z166" s="30" t="str">
        <f>+VLOOKUP(Economia[[#This Row],[Filtro Integrado]],Estructura!$M$4:$O$367,3,0)</f>
        <v>FI-143</v>
      </c>
      <c r="AA166" s="30" t="str">
        <f>+VLOOKUP(Economia[[#This Row],[Muestra]],Estructura!$Q$4:$S$194,3,0)</f>
        <v>M-158</v>
      </c>
    </row>
    <row r="167" spans="1:27" ht="51" x14ac:dyDescent="0.3">
      <c r="A167" s="50" t="s">
        <v>554</v>
      </c>
      <c r="B167" s="12">
        <f t="shared" si="56"/>
        <v>140</v>
      </c>
      <c r="C167" s="13" t="str">
        <f t="shared" si="56"/>
        <v>Economía</v>
      </c>
      <c r="D167" s="13" t="str">
        <f t="shared" si="56"/>
        <v>Economía</v>
      </c>
      <c r="E167" s="27">
        <v>11</v>
      </c>
      <c r="F167" s="33" t="s">
        <v>770</v>
      </c>
      <c r="G167" s="47" t="s">
        <v>683</v>
      </c>
      <c r="H167" s="46" t="s">
        <v>15</v>
      </c>
      <c r="I167" s="31" t="s">
        <v>376</v>
      </c>
      <c r="J167" s="12" t="str">
        <f t="shared" si="55"/>
        <v>Fecha</v>
      </c>
      <c r="K167" s="33" t="s">
        <v>780</v>
      </c>
      <c r="L167" s="33" t="s">
        <v>649</v>
      </c>
      <c r="M167" s="33" t="s">
        <v>761</v>
      </c>
      <c r="N167" s="33" t="str">
        <f t="shared" si="50"/>
        <v>Instituto Nacional de Estadísticas (INE)</v>
      </c>
      <c r="O167"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Aysén</v>
      </c>
      <c r="P1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167" s="15" t="str">
        <f t="shared" si="54"/>
        <v>Gráfico Evolución</v>
      </c>
      <c r="R167" s="28"/>
      <c r="S167"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https://analytics.zoho.com/open-view/2395394000008224711?ZOHO_CRITERIA=%22Consolidado_Estadisticas_Regionales_New%22.%22C%C3%B3digo%20regi%C3%B3n%22%3D11</v>
      </c>
      <c r="T167" s="17">
        <v>100200302</v>
      </c>
      <c r="U167" s="29" t="str">
        <f t="shared" si="57"/>
        <v>#1774B9</v>
      </c>
      <c r="V167" s="30" t="str">
        <f>+Economia[[#This Row],[idcoleccion]]&amp;"-"&amp;Economia[[#This Row],[id]]</f>
        <v>140-0157</v>
      </c>
      <c r="W167" s="21">
        <f>+VLOOKUP(Economia[[#This Row],[Filtro URL]],Estructura!$X$4:$Y$366,2,0)</f>
        <v>14200011</v>
      </c>
      <c r="X167" s="21" t="str">
        <f>+VLOOKUP(Economia[[#This Row],[tema]],Estructura!$A$4:$C$1800,3,0)</f>
        <v>T-151</v>
      </c>
      <c r="Y167" s="30" t="str">
        <f>+VLOOKUP(Economia[[#This Row],[contenido]],Estructura!$E$4:$G$18,3,0)</f>
        <v>C-142</v>
      </c>
      <c r="Z167" s="30" t="str">
        <f>+VLOOKUP(Economia[[#This Row],[Filtro Integrado]],Estructura!$M$4:$O$367,3,0)</f>
        <v>FI-143</v>
      </c>
      <c r="AA167" s="30" t="str">
        <f>+VLOOKUP(Economia[[#This Row],[Muestra]],Estructura!$Q$4:$S$194,3,0)</f>
        <v>M-158</v>
      </c>
    </row>
    <row r="168" spans="1:27" ht="51" x14ac:dyDescent="0.3">
      <c r="A168" s="50" t="s">
        <v>555</v>
      </c>
      <c r="B168" s="12">
        <f t="shared" si="56"/>
        <v>140</v>
      </c>
      <c r="C168" s="13" t="str">
        <f t="shared" si="56"/>
        <v>Economía</v>
      </c>
      <c r="D168" s="13" t="str">
        <f t="shared" si="56"/>
        <v>Economía</v>
      </c>
      <c r="E168" s="27">
        <v>12</v>
      </c>
      <c r="F168" s="33" t="s">
        <v>770</v>
      </c>
      <c r="G168" s="47" t="s">
        <v>683</v>
      </c>
      <c r="H168" s="46" t="s">
        <v>15</v>
      </c>
      <c r="I168" s="31" t="s">
        <v>377</v>
      </c>
      <c r="J168" s="12" t="str">
        <f t="shared" si="55"/>
        <v>Fecha</v>
      </c>
      <c r="K168" s="33" t="s">
        <v>780</v>
      </c>
      <c r="L168" s="33" t="s">
        <v>649</v>
      </c>
      <c r="M168" s="33" t="s">
        <v>761</v>
      </c>
      <c r="N168" s="33" t="str">
        <f t="shared" si="50"/>
        <v>Instituto Nacional de Estadísticas (INE)</v>
      </c>
      <c r="O168"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Magallanes</v>
      </c>
      <c r="P1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68" s="15" t="str">
        <f t="shared" si="54"/>
        <v>Gráfico Evolución</v>
      </c>
      <c r="R168" s="28"/>
      <c r="S168"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https://analytics.zoho.com/open-view/2395394000008224711?ZOHO_CRITERIA=%22Consolidado_Estadisticas_Regionales_New%22.%22C%C3%B3digo%20regi%C3%B3n%22%3D12</v>
      </c>
      <c r="T168" s="17"/>
      <c r="U168" s="29" t="str">
        <f t="shared" si="57"/>
        <v>#1774B9</v>
      </c>
      <c r="V168" s="30" t="str">
        <f>+Economia[[#This Row],[idcoleccion]]&amp;"-"&amp;Economia[[#This Row],[id]]</f>
        <v>140-0158</v>
      </c>
      <c r="W168" s="21">
        <f>+VLOOKUP(Economia[[#This Row],[Filtro URL]],Estructura!$X$4:$Y$366,2,0)</f>
        <v>14200012</v>
      </c>
      <c r="X168" s="21" t="str">
        <f>+VLOOKUP(Economia[[#This Row],[tema]],Estructura!$A$4:$C$1800,3,0)</f>
        <v>T-151</v>
      </c>
      <c r="Y168" s="30" t="str">
        <f>+VLOOKUP(Economia[[#This Row],[contenido]],Estructura!$E$4:$G$18,3,0)</f>
        <v>C-142</v>
      </c>
      <c r="Z168" s="30" t="str">
        <f>+VLOOKUP(Economia[[#This Row],[Filtro Integrado]],Estructura!$M$4:$O$367,3,0)</f>
        <v>FI-143</v>
      </c>
      <c r="AA168" s="30" t="str">
        <f>+VLOOKUP(Economia[[#This Row],[Muestra]],Estructura!$Q$4:$S$194,3,0)</f>
        <v>M-158</v>
      </c>
    </row>
    <row r="169" spans="1:27" ht="51" x14ac:dyDescent="0.3">
      <c r="A169" s="50" t="s">
        <v>556</v>
      </c>
      <c r="B169" s="12">
        <f t="shared" si="56"/>
        <v>140</v>
      </c>
      <c r="C169" s="13" t="str">
        <f t="shared" si="56"/>
        <v>Economía</v>
      </c>
      <c r="D169" s="13" t="str">
        <f t="shared" si="56"/>
        <v>Economía</v>
      </c>
      <c r="E169" s="27">
        <v>13</v>
      </c>
      <c r="F169" s="33" t="s">
        <v>770</v>
      </c>
      <c r="G169" s="47" t="s">
        <v>683</v>
      </c>
      <c r="H169" s="46" t="s">
        <v>15</v>
      </c>
      <c r="I169" s="31" t="s">
        <v>378</v>
      </c>
      <c r="J169" s="12" t="str">
        <f t="shared" si="55"/>
        <v>Fecha</v>
      </c>
      <c r="K169" s="33" t="s">
        <v>780</v>
      </c>
      <c r="L169" s="33" t="s">
        <v>649</v>
      </c>
      <c r="M169" s="33" t="s">
        <v>761</v>
      </c>
      <c r="N169" s="33" t="str">
        <f t="shared" si="50"/>
        <v>Instituto Nacional de Estadísticas (INE)</v>
      </c>
      <c r="O169"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Metropolitana</v>
      </c>
      <c r="P1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69" s="15" t="str">
        <f t="shared" si="54"/>
        <v>Gráfico Evolución</v>
      </c>
      <c r="R169" s="28"/>
      <c r="S169"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https://analytics.zoho.com/open-view/2395394000008224711?ZOHO_CRITERIA=%22Consolidado_Estadisticas_Regionales_New%22.%22C%C3%B3digo%20regi%C3%B3n%22%3D13</v>
      </c>
      <c r="T169" s="17"/>
      <c r="U169" s="29" t="str">
        <f t="shared" si="57"/>
        <v>#1774B9</v>
      </c>
      <c r="V169" s="30" t="str">
        <f>+Economia[[#This Row],[idcoleccion]]&amp;"-"&amp;Economia[[#This Row],[id]]</f>
        <v>140-0159</v>
      </c>
      <c r="W169" s="21">
        <f>+VLOOKUP(Economia[[#This Row],[Filtro URL]],Estructura!$X$4:$Y$366,2,0)</f>
        <v>14200013</v>
      </c>
      <c r="X169" s="21" t="str">
        <f>+VLOOKUP(Economia[[#This Row],[tema]],Estructura!$A$4:$C$1800,3,0)</f>
        <v>T-151</v>
      </c>
      <c r="Y169" s="30" t="str">
        <f>+VLOOKUP(Economia[[#This Row],[contenido]],Estructura!$E$4:$G$18,3,0)</f>
        <v>C-142</v>
      </c>
      <c r="Z169" s="30" t="str">
        <f>+VLOOKUP(Economia[[#This Row],[Filtro Integrado]],Estructura!$M$4:$O$367,3,0)</f>
        <v>FI-143</v>
      </c>
      <c r="AA169" s="30" t="str">
        <f>+VLOOKUP(Economia[[#This Row],[Muestra]],Estructura!$Q$4:$S$194,3,0)</f>
        <v>M-158</v>
      </c>
    </row>
    <row r="170" spans="1:27" ht="51" x14ac:dyDescent="0.3">
      <c r="A170" s="50" t="s">
        <v>557</v>
      </c>
      <c r="B170" s="12">
        <f t="shared" si="56"/>
        <v>140</v>
      </c>
      <c r="C170" s="13" t="str">
        <f t="shared" si="56"/>
        <v>Economía</v>
      </c>
      <c r="D170" s="13" t="str">
        <f t="shared" si="56"/>
        <v>Economía</v>
      </c>
      <c r="E170" s="27">
        <v>14</v>
      </c>
      <c r="F170" s="33" t="s">
        <v>770</v>
      </c>
      <c r="G170" s="47" t="s">
        <v>683</v>
      </c>
      <c r="H170" s="46" t="s">
        <v>15</v>
      </c>
      <c r="I170" s="31" t="s">
        <v>379</v>
      </c>
      <c r="J170" s="12" t="str">
        <f t="shared" si="55"/>
        <v>Fecha</v>
      </c>
      <c r="K170" s="33" t="s">
        <v>780</v>
      </c>
      <c r="L170" s="33" t="s">
        <v>649</v>
      </c>
      <c r="M170" s="33" t="s">
        <v>761</v>
      </c>
      <c r="N170" s="33" t="str">
        <f t="shared" si="50"/>
        <v>Instituto Nacional de Estadísticas (INE)</v>
      </c>
      <c r="O170"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Los Ríos</v>
      </c>
      <c r="P1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70" s="15" t="str">
        <f t="shared" si="54"/>
        <v>Gráfico Evolución</v>
      </c>
      <c r="R170" s="28"/>
      <c r="S170"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https://analytics.zoho.com/open-view/2395394000008224711?ZOHO_CRITERIA=%22Consolidado_Estadisticas_Regionales_New%22.%22C%C3%B3digo%20regi%C3%B3n%22%3D14</v>
      </c>
      <c r="T170" s="17"/>
      <c r="U170" s="29" t="str">
        <f t="shared" si="57"/>
        <v>#1774B9</v>
      </c>
      <c r="V170" s="30" t="str">
        <f>+Economia[[#This Row],[idcoleccion]]&amp;"-"&amp;Economia[[#This Row],[id]]</f>
        <v>140-0160</v>
      </c>
      <c r="W170" s="21">
        <f>+VLOOKUP(Economia[[#This Row],[Filtro URL]],Estructura!$X$4:$Y$366,2,0)</f>
        <v>14200014</v>
      </c>
      <c r="X170" s="21" t="str">
        <f>+VLOOKUP(Economia[[#This Row],[tema]],Estructura!$A$4:$C$1800,3,0)</f>
        <v>T-151</v>
      </c>
      <c r="Y170" s="30" t="str">
        <f>+VLOOKUP(Economia[[#This Row],[contenido]],Estructura!$E$4:$G$18,3,0)</f>
        <v>C-142</v>
      </c>
      <c r="Z170" s="30" t="str">
        <f>+VLOOKUP(Economia[[#This Row],[Filtro Integrado]],Estructura!$M$4:$O$367,3,0)</f>
        <v>FI-143</v>
      </c>
      <c r="AA170" s="30" t="str">
        <f>+VLOOKUP(Economia[[#This Row],[Muestra]],Estructura!$Q$4:$S$194,3,0)</f>
        <v>M-158</v>
      </c>
    </row>
    <row r="171" spans="1:27" ht="51" x14ac:dyDescent="0.3">
      <c r="A171" s="50" t="s">
        <v>558</v>
      </c>
      <c r="B171" s="12">
        <f t="shared" si="56"/>
        <v>140</v>
      </c>
      <c r="C171" s="13" t="str">
        <f t="shared" si="56"/>
        <v>Economía</v>
      </c>
      <c r="D171" s="13" t="str">
        <f t="shared" si="56"/>
        <v>Economía</v>
      </c>
      <c r="E171" s="27">
        <v>15</v>
      </c>
      <c r="F171" s="33" t="s">
        <v>770</v>
      </c>
      <c r="G171" s="47" t="s">
        <v>683</v>
      </c>
      <c r="H171" s="46" t="s">
        <v>15</v>
      </c>
      <c r="I171" s="31" t="s">
        <v>380</v>
      </c>
      <c r="J171" s="12" t="str">
        <f t="shared" si="55"/>
        <v>Fecha</v>
      </c>
      <c r="K171" s="33" t="s">
        <v>780</v>
      </c>
      <c r="L171" s="33" t="s">
        <v>649</v>
      </c>
      <c r="M171" s="33" t="s">
        <v>761</v>
      </c>
      <c r="N171" s="33" t="str">
        <f t="shared" si="50"/>
        <v>Instituto Nacional de Estadísticas (INE)</v>
      </c>
      <c r="O171"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Arica y Parinacota</v>
      </c>
      <c r="P17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71" s="15" t="str">
        <f t="shared" si="54"/>
        <v>Gráfico Evolución</v>
      </c>
      <c r="R171" s="28"/>
      <c r="S171"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https://analytics.zoho.com/open-view/2395394000008224711?ZOHO_CRITERIA=%22Consolidado_Estadisticas_Regionales_New%22.%22C%C3%B3digo%20regi%C3%B3n%22%3D15</v>
      </c>
      <c r="T171" s="17"/>
      <c r="U171" s="29" t="str">
        <f t="shared" si="57"/>
        <v>#1774B9</v>
      </c>
      <c r="V171" s="30" t="str">
        <f>+Economia[[#This Row],[idcoleccion]]&amp;"-"&amp;Economia[[#This Row],[id]]</f>
        <v>140-0161</v>
      </c>
      <c r="W171" s="21">
        <f>+VLOOKUP(Economia[[#This Row],[Filtro URL]],Estructura!$X$4:$Y$366,2,0)</f>
        <v>14200015</v>
      </c>
      <c r="X171" s="21" t="str">
        <f>+VLOOKUP(Economia[[#This Row],[tema]],Estructura!$A$4:$C$1800,3,0)</f>
        <v>T-151</v>
      </c>
      <c r="Y171" s="30" t="str">
        <f>+VLOOKUP(Economia[[#This Row],[contenido]],Estructura!$E$4:$G$18,3,0)</f>
        <v>C-142</v>
      </c>
      <c r="Z171" s="30" t="str">
        <f>+VLOOKUP(Economia[[#This Row],[Filtro Integrado]],Estructura!$M$4:$O$367,3,0)</f>
        <v>FI-143</v>
      </c>
      <c r="AA171" s="30" t="str">
        <f>+VLOOKUP(Economia[[#This Row],[Muestra]],Estructura!$Q$4:$S$194,3,0)</f>
        <v>M-158</v>
      </c>
    </row>
    <row r="172" spans="1:27" ht="51" x14ac:dyDescent="0.3">
      <c r="A172" s="50" t="s">
        <v>559</v>
      </c>
      <c r="B172" s="12">
        <f t="shared" si="56"/>
        <v>140</v>
      </c>
      <c r="C172" s="13" t="str">
        <f t="shared" si="56"/>
        <v>Economía</v>
      </c>
      <c r="D172" s="13" t="str">
        <f t="shared" si="56"/>
        <v>Economía</v>
      </c>
      <c r="E172" s="27">
        <v>16</v>
      </c>
      <c r="F172" s="33" t="s">
        <v>770</v>
      </c>
      <c r="G172" s="47" t="s">
        <v>683</v>
      </c>
      <c r="H172" s="46" t="s">
        <v>15</v>
      </c>
      <c r="I172" s="31" t="s">
        <v>381</v>
      </c>
      <c r="J172" s="12" t="str">
        <f t="shared" si="55"/>
        <v>Fecha</v>
      </c>
      <c r="K172" s="33" t="s">
        <v>780</v>
      </c>
      <c r="L172" s="33" t="s">
        <v>649</v>
      </c>
      <c r="M172" s="33" t="s">
        <v>761</v>
      </c>
      <c r="N172" s="33" t="str">
        <f t="shared" si="50"/>
        <v>Instituto Nacional de Estadísticas (INE)</v>
      </c>
      <c r="O172"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Ñuble</v>
      </c>
      <c r="P1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72" s="38" t="str">
        <f t="shared" si="54"/>
        <v>Gráfico Evolución</v>
      </c>
      <c r="R172" s="37"/>
      <c r="S172" s="16" t="str">
        <f>+"https://analytics.zoho.com/open-view/2395394000008224711?ZOHO_CRITERIA=%22Consolidado_Estadisticas_Regionales_New%22.%22C%C3%B3digo%20regi%C3%B3n%22%3D"&amp;Economia[[#This Row],[Filtro URL]]</f>
        <v>https://analytics.zoho.com/open-view/2395394000008224711?ZOHO_CRITERIA=%22Consolidado_Estadisticas_Regionales_New%22.%22C%C3%B3digo%20regi%C3%B3n%22%3D16</v>
      </c>
      <c r="T172" s="17"/>
      <c r="U172" s="29" t="str">
        <f t="shared" si="57"/>
        <v>#1774B9</v>
      </c>
      <c r="V172" s="30" t="str">
        <f>+Economia[[#This Row],[idcoleccion]]&amp;"-"&amp;Economia[[#This Row],[id]]</f>
        <v>140-0162</v>
      </c>
      <c r="W172" s="21">
        <f>+VLOOKUP(Economia[[#This Row],[Filtro URL]],Estructura!$X$4:$Y$366,2,0)</f>
        <v>14200016</v>
      </c>
      <c r="X172" s="21" t="str">
        <f>+VLOOKUP(Economia[[#This Row],[tema]],Estructura!$A$4:$C$1800,3,0)</f>
        <v>T-151</v>
      </c>
      <c r="Y172" s="30" t="str">
        <f>+VLOOKUP(Economia[[#This Row],[contenido]],Estructura!$E$4:$G$18,3,0)</f>
        <v>C-142</v>
      </c>
      <c r="Z172" s="30" t="str">
        <f>+VLOOKUP(Economia[[#This Row],[Filtro Integrado]],Estructura!$M$4:$O$367,3,0)</f>
        <v>FI-143</v>
      </c>
      <c r="AA172" s="30" t="str">
        <f>+VLOOKUP(Economia[[#This Row],[Muestra]],Estructura!$Q$4:$S$194,3,0)</f>
        <v>M-158</v>
      </c>
    </row>
    <row r="173" spans="1:27" ht="51" x14ac:dyDescent="0.3">
      <c r="A173" s="48" t="s">
        <v>560</v>
      </c>
      <c r="B173" s="33">
        <f t="shared" si="56"/>
        <v>140</v>
      </c>
      <c r="C173" s="34" t="str">
        <f t="shared" si="56"/>
        <v>Economía</v>
      </c>
      <c r="D173" s="34" t="str">
        <f t="shared" si="56"/>
        <v>Economía</v>
      </c>
      <c r="E173" s="20">
        <v>0</v>
      </c>
      <c r="F173" s="33" t="s">
        <v>770</v>
      </c>
      <c r="G173" s="47" t="s">
        <v>683</v>
      </c>
      <c r="H173" s="36" t="s">
        <v>18</v>
      </c>
      <c r="I173" s="33" t="s">
        <v>14</v>
      </c>
      <c r="J173" s="33" t="s">
        <v>15</v>
      </c>
      <c r="K173" s="33" t="s">
        <v>783</v>
      </c>
      <c r="L173" s="33" t="s">
        <v>649</v>
      </c>
      <c r="M173" s="33" t="s">
        <v>761</v>
      </c>
      <c r="N173" s="33" t="str">
        <f t="shared" si="50"/>
        <v>Instituto Nacional de Estadísticas (INE)</v>
      </c>
      <c r="O173" s="52" t="s">
        <v>784</v>
      </c>
      <c r="P17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73" s="38" t="str">
        <f>+Q172</f>
        <v>Gráfico Evolución</v>
      </c>
      <c r="R173" s="37"/>
      <c r="S173" s="66" t="s">
        <v>785</v>
      </c>
      <c r="T173" s="17"/>
      <c r="U173" s="29" t="str">
        <f t="shared" si="57"/>
        <v>#1774B9</v>
      </c>
      <c r="V173" s="30" t="str">
        <f>+Economia[[#This Row],[idcoleccion]]&amp;"-"&amp;Economia[[#This Row],[id]]</f>
        <v>140-0163</v>
      </c>
      <c r="W173" s="21">
        <f>+VLOOKUP(Economia[[#This Row],[Filtro URL]],Estructura!$X$4:$Y$366,2,0)</f>
        <v>14100000</v>
      </c>
      <c r="X173" s="21" t="str">
        <f>+VLOOKUP(Economia[[#This Row],[tema]],Estructura!$A$4:$C$1800,3,0)</f>
        <v>T-151</v>
      </c>
      <c r="Y173" s="30" t="str">
        <f>+VLOOKUP(Economia[[#This Row],[contenido]],Estructura!$E$4:$G$18,3,0)</f>
        <v>C-142</v>
      </c>
      <c r="Z173" s="30" t="str">
        <f>+VLOOKUP(Economia[[#This Row],[Filtro Integrado]],Estructura!$M$4:$O$367,3,0)</f>
        <v>FI-141</v>
      </c>
      <c r="AA173" s="30" t="str">
        <f>+VLOOKUP(Economia[[#This Row],[Muestra]],Estructura!$Q$4:$S$194,3,0)</f>
        <v>M-159</v>
      </c>
    </row>
    <row r="174" spans="1:27" ht="51" x14ac:dyDescent="0.3">
      <c r="A174" s="49" t="s">
        <v>561</v>
      </c>
      <c r="B174" s="33">
        <f t="shared" si="56"/>
        <v>140</v>
      </c>
      <c r="C174" s="34" t="str">
        <f t="shared" si="56"/>
        <v>Economía</v>
      </c>
      <c r="D174" s="34" t="str">
        <f t="shared" si="56"/>
        <v>Economía</v>
      </c>
      <c r="E174" s="27">
        <v>1</v>
      </c>
      <c r="F174" s="33" t="s">
        <v>770</v>
      </c>
      <c r="G174" s="47" t="s">
        <v>683</v>
      </c>
      <c r="H174" s="46" t="s">
        <v>15</v>
      </c>
      <c r="I174" s="31" t="s">
        <v>366</v>
      </c>
      <c r="J174" s="12" t="s">
        <v>688</v>
      </c>
      <c r="K174" s="33" t="s">
        <v>783</v>
      </c>
      <c r="L174" s="33" t="s">
        <v>649</v>
      </c>
      <c r="M174" s="33" t="s">
        <v>761</v>
      </c>
      <c r="N174" s="33" t="str">
        <f t="shared" si="50"/>
        <v>Instituto Nacional de Estadísticas (INE)</v>
      </c>
      <c r="O174"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Tarapacá</v>
      </c>
      <c r="P1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74" s="15" t="str">
        <f t="shared" ref="Q174:Q189" si="58">+Q173</f>
        <v>Gráfico Evolución</v>
      </c>
      <c r="R174" s="28"/>
      <c r="S174"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v>
      </c>
      <c r="T174" s="17"/>
      <c r="U174" s="29" t="str">
        <f t="shared" si="57"/>
        <v>#1774B9</v>
      </c>
      <c r="V174" s="30" t="str">
        <f>+Economia[[#This Row],[idcoleccion]]&amp;"-"&amp;Economia[[#This Row],[id]]</f>
        <v>140-0164</v>
      </c>
      <c r="W174" s="21">
        <f>+VLOOKUP(Economia[[#This Row],[Filtro URL]],Estructura!$X$4:$Y$366,2,0)</f>
        <v>14200001</v>
      </c>
      <c r="X174" s="21" t="str">
        <f>+VLOOKUP(Economia[[#This Row],[tema]],Estructura!$A$4:$C$1800,3,0)</f>
        <v>T-151</v>
      </c>
      <c r="Y174" s="30" t="str">
        <f>+VLOOKUP(Economia[[#This Row],[contenido]],Estructura!$E$4:$G$18,3,0)</f>
        <v>C-142</v>
      </c>
      <c r="Z174" s="30" t="str">
        <f>+VLOOKUP(Economia[[#This Row],[Filtro Integrado]],Estructura!$M$4:$O$367,3,0)</f>
        <v>FI-143</v>
      </c>
      <c r="AA174" s="30" t="str">
        <f>+VLOOKUP(Economia[[#This Row],[Muestra]],Estructura!$Q$4:$S$194,3,0)</f>
        <v>M-159</v>
      </c>
    </row>
    <row r="175" spans="1:27" ht="51" x14ac:dyDescent="0.3">
      <c r="A175" s="50" t="s">
        <v>562</v>
      </c>
      <c r="B175" s="33">
        <f t="shared" si="56"/>
        <v>140</v>
      </c>
      <c r="C175" s="34" t="str">
        <f t="shared" si="56"/>
        <v>Economía</v>
      </c>
      <c r="D175" s="34" t="str">
        <f t="shared" si="56"/>
        <v>Economía</v>
      </c>
      <c r="E175" s="27">
        <v>2</v>
      </c>
      <c r="F175" s="33" t="s">
        <v>770</v>
      </c>
      <c r="G175" s="47" t="s">
        <v>683</v>
      </c>
      <c r="H175" s="46" t="s">
        <v>15</v>
      </c>
      <c r="I175" s="31" t="s">
        <v>367</v>
      </c>
      <c r="J175" s="12" t="str">
        <f>+J174</f>
        <v>Fecha</v>
      </c>
      <c r="K175" s="33" t="s">
        <v>783</v>
      </c>
      <c r="L175" s="33" t="s">
        <v>649</v>
      </c>
      <c r="M175" s="33" t="s">
        <v>761</v>
      </c>
      <c r="N175" s="33" t="str">
        <f t="shared" si="50"/>
        <v>Instituto Nacional de Estadísticas (INE)</v>
      </c>
      <c r="O175"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Antofagasta</v>
      </c>
      <c r="P17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75" s="15" t="str">
        <f t="shared" si="58"/>
        <v>Gráfico Evolución</v>
      </c>
      <c r="R175" s="28"/>
      <c r="S175"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https://analytics.zoho.com/open-view/2395394000008225247?ZOHO_CRITERIA=%22Consolidado_Estadisticas_Regionales_New%22.%22C%C3%B3digo%20regi%C3%B3n%22%3D2</v>
      </c>
      <c r="T175" s="17"/>
      <c r="U175" s="29" t="str">
        <f t="shared" si="57"/>
        <v>#1774B9</v>
      </c>
      <c r="V175" s="30" t="str">
        <f>+Economia[[#This Row],[idcoleccion]]&amp;"-"&amp;Economia[[#This Row],[id]]</f>
        <v>140-0165</v>
      </c>
      <c r="W175" s="21">
        <f>+VLOOKUP(Economia[[#This Row],[Filtro URL]],Estructura!$X$4:$Y$366,2,0)</f>
        <v>14200002</v>
      </c>
      <c r="X175" s="21" t="str">
        <f>+VLOOKUP(Economia[[#This Row],[tema]],Estructura!$A$4:$C$1800,3,0)</f>
        <v>T-151</v>
      </c>
      <c r="Y175" s="30" t="str">
        <f>+VLOOKUP(Economia[[#This Row],[contenido]],Estructura!$E$4:$G$18,3,0)</f>
        <v>C-142</v>
      </c>
      <c r="Z175" s="30" t="str">
        <f>+VLOOKUP(Economia[[#This Row],[Filtro Integrado]],Estructura!$M$4:$O$367,3,0)</f>
        <v>FI-143</v>
      </c>
      <c r="AA175" s="30" t="str">
        <f>+VLOOKUP(Economia[[#This Row],[Muestra]],Estructura!$Q$4:$S$194,3,0)</f>
        <v>M-159</v>
      </c>
    </row>
    <row r="176" spans="1:27" ht="51" x14ac:dyDescent="0.3">
      <c r="A176" s="50" t="s">
        <v>563</v>
      </c>
      <c r="B176" s="33">
        <f t="shared" si="56"/>
        <v>140</v>
      </c>
      <c r="C176" s="34" t="str">
        <f t="shared" si="56"/>
        <v>Economía</v>
      </c>
      <c r="D176" s="34" t="str">
        <f t="shared" si="56"/>
        <v>Economía</v>
      </c>
      <c r="E176" s="27">
        <v>3</v>
      </c>
      <c r="F176" s="33" t="s">
        <v>770</v>
      </c>
      <c r="G176" s="47" t="s">
        <v>683</v>
      </c>
      <c r="H176" s="46" t="s">
        <v>15</v>
      </c>
      <c r="I176" s="31" t="s">
        <v>368</v>
      </c>
      <c r="J176" s="12" t="str">
        <f t="shared" ref="J176:J189" si="59">+J175</f>
        <v>Fecha</v>
      </c>
      <c r="K176" s="33" t="s">
        <v>783</v>
      </c>
      <c r="L176" s="33" t="s">
        <v>649</v>
      </c>
      <c r="M176" s="33" t="s">
        <v>761</v>
      </c>
      <c r="N176" s="33" t="str">
        <f t="shared" si="50"/>
        <v>Instituto Nacional de Estadísticas (INE)</v>
      </c>
      <c r="O176"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Atacama</v>
      </c>
      <c r="P1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76" s="15" t="str">
        <f t="shared" si="58"/>
        <v>Gráfico Evolución</v>
      </c>
      <c r="R176" s="28"/>
      <c r="S176"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https://analytics.zoho.com/open-view/2395394000008225247?ZOHO_CRITERIA=%22Consolidado_Estadisticas_Regionales_New%22.%22C%C3%B3digo%20regi%C3%B3n%22%3D3</v>
      </c>
      <c r="T176" s="17"/>
      <c r="U176" s="29" t="str">
        <f t="shared" si="57"/>
        <v>#1774B9</v>
      </c>
      <c r="V176" s="30" t="str">
        <f>+Economia[[#This Row],[idcoleccion]]&amp;"-"&amp;Economia[[#This Row],[id]]</f>
        <v>140-0166</v>
      </c>
      <c r="W176" s="21">
        <f>+VLOOKUP(Economia[[#This Row],[Filtro URL]],Estructura!$X$4:$Y$366,2,0)</f>
        <v>14200003</v>
      </c>
      <c r="X176" s="21" t="str">
        <f>+VLOOKUP(Economia[[#This Row],[tema]],Estructura!$A$4:$C$1800,3,0)</f>
        <v>T-151</v>
      </c>
      <c r="Y176" s="30" t="str">
        <f>+VLOOKUP(Economia[[#This Row],[contenido]],Estructura!$E$4:$G$18,3,0)</f>
        <v>C-142</v>
      </c>
      <c r="Z176" s="30" t="str">
        <f>+VLOOKUP(Economia[[#This Row],[Filtro Integrado]],Estructura!$M$4:$O$367,3,0)</f>
        <v>FI-143</v>
      </c>
      <c r="AA176" s="30" t="str">
        <f>+VLOOKUP(Economia[[#This Row],[Muestra]],Estructura!$Q$4:$S$194,3,0)</f>
        <v>M-159</v>
      </c>
    </row>
    <row r="177" spans="1:27" ht="51" x14ac:dyDescent="0.3">
      <c r="A177" s="50" t="s">
        <v>564</v>
      </c>
      <c r="B177" s="33">
        <f t="shared" si="56"/>
        <v>140</v>
      </c>
      <c r="C177" s="34" t="str">
        <f t="shared" si="56"/>
        <v>Economía</v>
      </c>
      <c r="D177" s="34" t="str">
        <f t="shared" si="56"/>
        <v>Economía</v>
      </c>
      <c r="E177" s="27">
        <v>4</v>
      </c>
      <c r="F177" s="33" t="s">
        <v>770</v>
      </c>
      <c r="G177" s="47" t="s">
        <v>683</v>
      </c>
      <c r="H177" s="46" t="s">
        <v>15</v>
      </c>
      <c r="I177" s="31" t="s">
        <v>369</v>
      </c>
      <c r="J177" s="12" t="str">
        <f t="shared" si="59"/>
        <v>Fecha</v>
      </c>
      <c r="K177" s="33" t="s">
        <v>783</v>
      </c>
      <c r="L177" s="33" t="s">
        <v>649</v>
      </c>
      <c r="M177" s="33" t="s">
        <v>761</v>
      </c>
      <c r="N177" s="33" t="str">
        <f t="shared" si="50"/>
        <v>Instituto Nacional de Estadísticas (INE)</v>
      </c>
      <c r="O177"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Coquimbo</v>
      </c>
      <c r="P1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77" s="15" t="str">
        <f t="shared" si="58"/>
        <v>Gráfico Evolución</v>
      </c>
      <c r="R177" s="28"/>
      <c r="S177"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https://analytics.zoho.com/open-view/2395394000008225247?ZOHO_CRITERIA=%22Consolidado_Estadisticas_Regionales_New%22.%22C%C3%B3digo%20regi%C3%B3n%22%3D4</v>
      </c>
      <c r="T177" s="17"/>
      <c r="U177" s="29" t="str">
        <f t="shared" si="57"/>
        <v>#1774B9</v>
      </c>
      <c r="V177" s="30" t="str">
        <f>+Economia[[#This Row],[idcoleccion]]&amp;"-"&amp;Economia[[#This Row],[id]]</f>
        <v>140-0167</v>
      </c>
      <c r="W177" s="21">
        <f>+VLOOKUP(Economia[[#This Row],[Filtro URL]],Estructura!$X$4:$Y$366,2,0)</f>
        <v>14200004</v>
      </c>
      <c r="X177" s="21" t="str">
        <f>+VLOOKUP(Economia[[#This Row],[tema]],Estructura!$A$4:$C$1800,3,0)</f>
        <v>T-151</v>
      </c>
      <c r="Y177" s="30" t="str">
        <f>+VLOOKUP(Economia[[#This Row],[contenido]],Estructura!$E$4:$G$18,3,0)</f>
        <v>C-142</v>
      </c>
      <c r="Z177" s="30" t="str">
        <f>+VLOOKUP(Economia[[#This Row],[Filtro Integrado]],Estructura!$M$4:$O$367,3,0)</f>
        <v>FI-143</v>
      </c>
      <c r="AA177" s="30" t="str">
        <f>+VLOOKUP(Economia[[#This Row],[Muestra]],Estructura!$Q$4:$S$194,3,0)</f>
        <v>M-159</v>
      </c>
    </row>
    <row r="178" spans="1:27" ht="51" x14ac:dyDescent="0.3">
      <c r="A178" s="50" t="s">
        <v>565</v>
      </c>
      <c r="B178" s="33">
        <f t="shared" si="56"/>
        <v>140</v>
      </c>
      <c r="C178" s="34" t="str">
        <f t="shared" si="56"/>
        <v>Economía</v>
      </c>
      <c r="D178" s="34" t="str">
        <f t="shared" si="56"/>
        <v>Economía</v>
      </c>
      <c r="E178" s="27">
        <v>5</v>
      </c>
      <c r="F178" s="33" t="s">
        <v>770</v>
      </c>
      <c r="G178" s="47" t="s">
        <v>683</v>
      </c>
      <c r="H178" s="46" t="s">
        <v>15</v>
      </c>
      <c r="I178" s="31" t="s">
        <v>370</v>
      </c>
      <c r="J178" s="12" t="str">
        <f t="shared" si="59"/>
        <v>Fecha</v>
      </c>
      <c r="K178" s="33" t="s">
        <v>783</v>
      </c>
      <c r="L178" s="33" t="s">
        <v>649</v>
      </c>
      <c r="M178" s="33" t="s">
        <v>761</v>
      </c>
      <c r="N178" s="33" t="str">
        <f t="shared" si="50"/>
        <v>Instituto Nacional de Estadísticas (INE)</v>
      </c>
      <c r="O178"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Valparaíso</v>
      </c>
      <c r="P1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78" s="15" t="str">
        <f t="shared" si="58"/>
        <v>Gráfico Evolución</v>
      </c>
      <c r="R178" s="28"/>
      <c r="S178"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https://analytics.zoho.com/open-view/2395394000008225247?ZOHO_CRITERIA=%22Consolidado_Estadisticas_Regionales_New%22.%22C%C3%B3digo%20regi%C3%B3n%22%3D5</v>
      </c>
      <c r="T178" s="17"/>
      <c r="U178" s="29" t="str">
        <f t="shared" si="57"/>
        <v>#1774B9</v>
      </c>
      <c r="V178" s="30" t="str">
        <f>+Economia[[#This Row],[idcoleccion]]&amp;"-"&amp;Economia[[#This Row],[id]]</f>
        <v>140-0168</v>
      </c>
      <c r="W178" s="21">
        <f>+VLOOKUP(Economia[[#This Row],[Filtro URL]],Estructura!$X$4:$Y$366,2,0)</f>
        <v>14200005</v>
      </c>
      <c r="X178" s="21" t="str">
        <f>+VLOOKUP(Economia[[#This Row],[tema]],Estructura!$A$4:$C$1800,3,0)</f>
        <v>T-151</v>
      </c>
      <c r="Y178" s="30" t="str">
        <f>+VLOOKUP(Economia[[#This Row],[contenido]],Estructura!$E$4:$G$18,3,0)</f>
        <v>C-142</v>
      </c>
      <c r="Z178" s="30" t="str">
        <f>+VLOOKUP(Economia[[#This Row],[Filtro Integrado]],Estructura!$M$4:$O$367,3,0)</f>
        <v>FI-143</v>
      </c>
      <c r="AA178" s="30" t="str">
        <f>+VLOOKUP(Economia[[#This Row],[Muestra]],Estructura!$Q$4:$S$194,3,0)</f>
        <v>M-159</v>
      </c>
    </row>
    <row r="179" spans="1:27" ht="51" x14ac:dyDescent="0.3">
      <c r="A179" s="50" t="s">
        <v>566</v>
      </c>
      <c r="B179" s="33">
        <f t="shared" si="56"/>
        <v>140</v>
      </c>
      <c r="C179" s="34" t="str">
        <f t="shared" si="56"/>
        <v>Economía</v>
      </c>
      <c r="D179" s="34" t="str">
        <f t="shared" si="56"/>
        <v>Economía</v>
      </c>
      <c r="E179" s="27">
        <v>6</v>
      </c>
      <c r="F179" s="33" t="s">
        <v>770</v>
      </c>
      <c r="G179" s="47" t="s">
        <v>683</v>
      </c>
      <c r="H179" s="46" t="s">
        <v>15</v>
      </c>
      <c r="I179" s="31" t="s">
        <v>371</v>
      </c>
      <c r="J179" s="12" t="str">
        <f t="shared" si="59"/>
        <v>Fecha</v>
      </c>
      <c r="K179" s="33" t="s">
        <v>783</v>
      </c>
      <c r="L179" s="33" t="s">
        <v>649</v>
      </c>
      <c r="M179" s="33" t="s">
        <v>761</v>
      </c>
      <c r="N179" s="33" t="str">
        <f t="shared" si="50"/>
        <v>Instituto Nacional de Estadísticas (INE)</v>
      </c>
      <c r="O179"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O'Higgins</v>
      </c>
      <c r="P1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79" s="15" t="str">
        <f t="shared" si="58"/>
        <v>Gráfico Evolución</v>
      </c>
      <c r="R179" s="28"/>
      <c r="S179"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https://analytics.zoho.com/open-view/2395394000008225247?ZOHO_CRITERIA=%22Consolidado_Estadisticas_Regionales_New%22.%22C%C3%B3digo%20regi%C3%B3n%22%3D6</v>
      </c>
      <c r="T179" s="17"/>
      <c r="U179" s="29" t="str">
        <f t="shared" si="57"/>
        <v>#1774B9</v>
      </c>
      <c r="V179" s="30" t="str">
        <f>+Economia[[#This Row],[idcoleccion]]&amp;"-"&amp;Economia[[#This Row],[id]]</f>
        <v>140-0169</v>
      </c>
      <c r="W179" s="21">
        <f>+VLOOKUP(Economia[[#This Row],[Filtro URL]],Estructura!$X$4:$Y$366,2,0)</f>
        <v>14200006</v>
      </c>
      <c r="X179" s="21" t="str">
        <f>+VLOOKUP(Economia[[#This Row],[tema]],Estructura!$A$4:$C$1800,3,0)</f>
        <v>T-151</v>
      </c>
      <c r="Y179" s="30" t="str">
        <f>+VLOOKUP(Economia[[#This Row],[contenido]],Estructura!$E$4:$G$18,3,0)</f>
        <v>C-142</v>
      </c>
      <c r="Z179" s="30" t="str">
        <f>+VLOOKUP(Economia[[#This Row],[Filtro Integrado]],Estructura!$M$4:$O$367,3,0)</f>
        <v>FI-143</v>
      </c>
      <c r="AA179" s="30" t="str">
        <f>+VLOOKUP(Economia[[#This Row],[Muestra]],Estructura!$Q$4:$S$194,3,0)</f>
        <v>M-159</v>
      </c>
    </row>
    <row r="180" spans="1:27" ht="51" x14ac:dyDescent="0.3">
      <c r="A180" s="50" t="s">
        <v>567</v>
      </c>
      <c r="B180" s="33">
        <f t="shared" si="56"/>
        <v>140</v>
      </c>
      <c r="C180" s="34" t="str">
        <f t="shared" si="56"/>
        <v>Economía</v>
      </c>
      <c r="D180" s="34" t="str">
        <f t="shared" si="56"/>
        <v>Economía</v>
      </c>
      <c r="E180" s="27">
        <v>7</v>
      </c>
      <c r="F180" s="33" t="s">
        <v>770</v>
      </c>
      <c r="G180" s="47" t="s">
        <v>683</v>
      </c>
      <c r="H180" s="46" t="s">
        <v>15</v>
      </c>
      <c r="I180" s="31" t="s">
        <v>372</v>
      </c>
      <c r="J180" s="12" t="str">
        <f t="shared" si="59"/>
        <v>Fecha</v>
      </c>
      <c r="K180" s="33" t="s">
        <v>783</v>
      </c>
      <c r="L180" s="33" t="s">
        <v>649</v>
      </c>
      <c r="M180" s="33" t="s">
        <v>761</v>
      </c>
      <c r="N180" s="33" t="str">
        <f t="shared" si="50"/>
        <v>Instituto Nacional de Estadísticas (INE)</v>
      </c>
      <c r="O180"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Maule</v>
      </c>
      <c r="P1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80" s="15" t="str">
        <f t="shared" si="58"/>
        <v>Gráfico Evolución</v>
      </c>
      <c r="R180" s="28"/>
      <c r="S180"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https://analytics.zoho.com/open-view/2395394000008225247?ZOHO_CRITERIA=%22Consolidado_Estadisticas_Regionales_New%22.%22C%C3%B3digo%20regi%C3%B3n%22%3D7</v>
      </c>
      <c r="T180" s="17"/>
      <c r="U180" s="29" t="str">
        <f t="shared" si="57"/>
        <v>#1774B9</v>
      </c>
      <c r="V180" s="30" t="str">
        <f>+Economia[[#This Row],[idcoleccion]]&amp;"-"&amp;Economia[[#This Row],[id]]</f>
        <v>140-0170</v>
      </c>
      <c r="W180" s="21">
        <f>+VLOOKUP(Economia[[#This Row],[Filtro URL]],Estructura!$X$4:$Y$366,2,0)</f>
        <v>14200007</v>
      </c>
      <c r="X180" s="21" t="str">
        <f>+VLOOKUP(Economia[[#This Row],[tema]],Estructura!$A$4:$C$1800,3,0)</f>
        <v>T-151</v>
      </c>
      <c r="Y180" s="30" t="str">
        <f>+VLOOKUP(Economia[[#This Row],[contenido]],Estructura!$E$4:$G$18,3,0)</f>
        <v>C-142</v>
      </c>
      <c r="Z180" s="30" t="str">
        <f>+VLOOKUP(Economia[[#This Row],[Filtro Integrado]],Estructura!$M$4:$O$367,3,0)</f>
        <v>FI-143</v>
      </c>
      <c r="AA180" s="30" t="str">
        <f>+VLOOKUP(Economia[[#This Row],[Muestra]],Estructura!$Q$4:$S$194,3,0)</f>
        <v>M-159</v>
      </c>
    </row>
    <row r="181" spans="1:27" ht="51" x14ac:dyDescent="0.3">
      <c r="A181" s="50" t="s">
        <v>568</v>
      </c>
      <c r="B181" s="33">
        <f t="shared" si="56"/>
        <v>140</v>
      </c>
      <c r="C181" s="34" t="str">
        <f t="shared" si="56"/>
        <v>Economía</v>
      </c>
      <c r="D181" s="34" t="str">
        <f t="shared" si="56"/>
        <v>Economía</v>
      </c>
      <c r="E181" s="27">
        <v>8</v>
      </c>
      <c r="F181" s="33" t="s">
        <v>770</v>
      </c>
      <c r="G181" s="47" t="s">
        <v>683</v>
      </c>
      <c r="H181" s="46" t="s">
        <v>15</v>
      </c>
      <c r="I181" s="31" t="s">
        <v>373</v>
      </c>
      <c r="J181" s="12" t="str">
        <f t="shared" si="59"/>
        <v>Fecha</v>
      </c>
      <c r="K181" s="33" t="s">
        <v>783</v>
      </c>
      <c r="L181" s="33" t="s">
        <v>649</v>
      </c>
      <c r="M181" s="33" t="s">
        <v>761</v>
      </c>
      <c r="N181" s="33" t="str">
        <f t="shared" si="50"/>
        <v>Instituto Nacional de Estadísticas (INE)</v>
      </c>
      <c r="O181"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del Biobío</v>
      </c>
      <c r="P18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81" s="15" t="str">
        <f t="shared" si="58"/>
        <v>Gráfico Evolución</v>
      </c>
      <c r="R181" s="28"/>
      <c r="S181"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https://analytics.zoho.com/open-view/2395394000008225247?ZOHO_CRITERIA=%22Consolidado_Estadisticas_Regionales_New%22.%22C%C3%B3digo%20regi%C3%B3n%22%3D8</v>
      </c>
      <c r="T181" s="39"/>
      <c r="U181" s="29" t="str">
        <f t="shared" si="57"/>
        <v>#1774B9</v>
      </c>
      <c r="V181" s="30" t="str">
        <f>+Economia[[#This Row],[idcoleccion]]&amp;"-"&amp;Economia[[#This Row],[id]]</f>
        <v>140-0171</v>
      </c>
      <c r="W181" s="21">
        <f>+VLOOKUP(Economia[[#This Row],[Filtro URL]],Estructura!$X$4:$Y$366,2,0)</f>
        <v>14200008</v>
      </c>
      <c r="X181" s="21" t="str">
        <f>+VLOOKUP(Economia[[#This Row],[tema]],Estructura!$A$4:$C$1800,3,0)</f>
        <v>T-151</v>
      </c>
      <c r="Y181" s="30" t="str">
        <f>+VLOOKUP(Economia[[#This Row],[contenido]],Estructura!$E$4:$G$18,3,0)</f>
        <v>C-142</v>
      </c>
      <c r="Z181" s="30" t="str">
        <f>+VLOOKUP(Economia[[#This Row],[Filtro Integrado]],Estructura!$M$4:$O$367,3,0)</f>
        <v>FI-143</v>
      </c>
      <c r="AA181" s="30" t="str">
        <f>+VLOOKUP(Economia[[#This Row],[Muestra]],Estructura!$Q$4:$S$194,3,0)</f>
        <v>M-159</v>
      </c>
    </row>
    <row r="182" spans="1:27" ht="51" x14ac:dyDescent="0.3">
      <c r="A182" s="50" t="s">
        <v>569</v>
      </c>
      <c r="B182" s="12">
        <f>+B181</f>
        <v>140</v>
      </c>
      <c r="C182" s="13" t="str">
        <f>+C181</f>
        <v>Economía</v>
      </c>
      <c r="D182" s="13" t="str">
        <f>+D181</f>
        <v>Economía</v>
      </c>
      <c r="E182" s="27">
        <v>9</v>
      </c>
      <c r="F182" s="33" t="s">
        <v>770</v>
      </c>
      <c r="G182" s="47" t="s">
        <v>683</v>
      </c>
      <c r="H182" s="46" t="s">
        <v>15</v>
      </c>
      <c r="I182" s="31" t="s">
        <v>374</v>
      </c>
      <c r="J182" s="12" t="str">
        <f t="shared" si="59"/>
        <v>Fecha</v>
      </c>
      <c r="K182" s="33" t="s">
        <v>783</v>
      </c>
      <c r="L182" s="33" t="s">
        <v>649</v>
      </c>
      <c r="M182" s="33" t="s">
        <v>761</v>
      </c>
      <c r="N182" s="33" t="str">
        <f t="shared" si="50"/>
        <v>Instituto Nacional de Estadísticas (INE)</v>
      </c>
      <c r="O182"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La Araucanía</v>
      </c>
      <c r="P1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82" s="15" t="str">
        <f t="shared" si="58"/>
        <v>Gráfico Evolución</v>
      </c>
      <c r="R182" s="28"/>
      <c r="S182"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https://analytics.zoho.com/open-view/2395394000008225247?ZOHO_CRITERIA=%22Consolidado_Estadisticas_Regionales_New%22.%22C%C3%B3digo%20regi%C3%B3n%22%3D9</v>
      </c>
      <c r="T182" s="17">
        <v>100200300</v>
      </c>
      <c r="U182" s="29" t="str">
        <f>+U181</f>
        <v>#1774B9</v>
      </c>
      <c r="V182" s="30" t="str">
        <f>+Economia[[#This Row],[idcoleccion]]&amp;"-"&amp;Economia[[#This Row],[id]]</f>
        <v>140-0172</v>
      </c>
      <c r="W182" s="21">
        <f>+VLOOKUP(Economia[[#This Row],[Filtro URL]],Estructura!$X$4:$Y$366,2,0)</f>
        <v>14200009</v>
      </c>
      <c r="X182" s="21" t="str">
        <f>+VLOOKUP(Economia[[#This Row],[tema]],Estructura!$A$4:$C$1800,3,0)</f>
        <v>T-151</v>
      </c>
      <c r="Y182" s="30" t="str">
        <f>+VLOOKUP(Economia[[#This Row],[contenido]],Estructura!$E$4:$G$18,3,0)</f>
        <v>C-142</v>
      </c>
      <c r="Z182" s="30" t="str">
        <f>+VLOOKUP(Economia[[#This Row],[Filtro Integrado]],Estructura!$M$4:$O$367,3,0)</f>
        <v>FI-143</v>
      </c>
      <c r="AA182" s="30" t="str">
        <f>+VLOOKUP(Economia[[#This Row],[Muestra]],Estructura!$Q$4:$S$194,3,0)</f>
        <v>M-159</v>
      </c>
    </row>
    <row r="183" spans="1:27" ht="51" x14ac:dyDescent="0.3">
      <c r="A183" s="50" t="s">
        <v>570</v>
      </c>
      <c r="B183" s="12">
        <f t="shared" ref="B183:D198" si="60">+B182</f>
        <v>140</v>
      </c>
      <c r="C183" s="13" t="str">
        <f t="shared" si="60"/>
        <v>Economía</v>
      </c>
      <c r="D183" s="13" t="str">
        <f t="shared" si="60"/>
        <v>Economía</v>
      </c>
      <c r="E183" s="27">
        <v>10</v>
      </c>
      <c r="F183" s="33" t="s">
        <v>770</v>
      </c>
      <c r="G183" s="47" t="s">
        <v>683</v>
      </c>
      <c r="H183" s="46" t="s">
        <v>15</v>
      </c>
      <c r="I183" s="31" t="s">
        <v>375</v>
      </c>
      <c r="J183" s="12" t="str">
        <f t="shared" si="59"/>
        <v>Fecha</v>
      </c>
      <c r="K183" s="33" t="s">
        <v>783</v>
      </c>
      <c r="L183" s="33" t="s">
        <v>649</v>
      </c>
      <c r="M183" s="33" t="s">
        <v>761</v>
      </c>
      <c r="N183" s="33" t="str">
        <f t="shared" si="50"/>
        <v>Instituto Nacional de Estadísticas (INE)</v>
      </c>
      <c r="O183"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Los Lagos</v>
      </c>
      <c r="P18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183" s="15" t="str">
        <f t="shared" si="58"/>
        <v>Gráfico Evolución</v>
      </c>
      <c r="R183" s="28"/>
      <c r="S183"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https://analytics.zoho.com/open-view/2395394000008225247?ZOHO_CRITERIA=%22Consolidado_Estadisticas_Regionales_New%22.%22C%C3%B3digo%20regi%C3%B3n%22%3D10</v>
      </c>
      <c r="T183" s="17">
        <v>100200301</v>
      </c>
      <c r="U183" s="29" t="str">
        <f t="shared" ref="U183:U198" si="61">+U182</f>
        <v>#1774B9</v>
      </c>
      <c r="V183" s="30" t="str">
        <f>+Economia[[#This Row],[idcoleccion]]&amp;"-"&amp;Economia[[#This Row],[id]]</f>
        <v>140-0173</v>
      </c>
      <c r="W183" s="21">
        <f>+VLOOKUP(Economia[[#This Row],[Filtro URL]],Estructura!$X$4:$Y$366,2,0)</f>
        <v>14200010</v>
      </c>
      <c r="X183" s="21" t="str">
        <f>+VLOOKUP(Economia[[#This Row],[tema]],Estructura!$A$4:$C$1800,3,0)</f>
        <v>T-151</v>
      </c>
      <c r="Y183" s="30" t="str">
        <f>+VLOOKUP(Economia[[#This Row],[contenido]],Estructura!$E$4:$G$18,3,0)</f>
        <v>C-142</v>
      </c>
      <c r="Z183" s="30" t="str">
        <f>+VLOOKUP(Economia[[#This Row],[Filtro Integrado]],Estructura!$M$4:$O$367,3,0)</f>
        <v>FI-143</v>
      </c>
      <c r="AA183" s="30" t="str">
        <f>+VLOOKUP(Economia[[#This Row],[Muestra]],Estructura!$Q$4:$S$194,3,0)</f>
        <v>M-159</v>
      </c>
    </row>
    <row r="184" spans="1:27" ht="51" x14ac:dyDescent="0.3">
      <c r="A184" s="50" t="s">
        <v>571</v>
      </c>
      <c r="B184" s="12">
        <f t="shared" si="60"/>
        <v>140</v>
      </c>
      <c r="C184" s="13" t="str">
        <f t="shared" si="60"/>
        <v>Economía</v>
      </c>
      <c r="D184" s="13" t="str">
        <f t="shared" si="60"/>
        <v>Economía</v>
      </c>
      <c r="E184" s="27">
        <v>11</v>
      </c>
      <c r="F184" s="33" t="s">
        <v>770</v>
      </c>
      <c r="G184" s="47" t="s">
        <v>683</v>
      </c>
      <c r="H184" s="46" t="s">
        <v>15</v>
      </c>
      <c r="I184" s="31" t="s">
        <v>376</v>
      </c>
      <c r="J184" s="12" t="str">
        <f t="shared" si="59"/>
        <v>Fecha</v>
      </c>
      <c r="K184" s="33" t="s">
        <v>783</v>
      </c>
      <c r="L184" s="33" t="s">
        <v>649</v>
      </c>
      <c r="M184" s="33" t="s">
        <v>761</v>
      </c>
      <c r="N184" s="33" t="str">
        <f t="shared" si="50"/>
        <v>Instituto Nacional de Estadísticas (INE)</v>
      </c>
      <c r="O184"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Aysén</v>
      </c>
      <c r="P18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184" s="15" t="str">
        <f t="shared" si="58"/>
        <v>Gráfico Evolución</v>
      </c>
      <c r="R184" s="28"/>
      <c r="S184"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https://analytics.zoho.com/open-view/2395394000008225247?ZOHO_CRITERIA=%22Consolidado_Estadisticas_Regionales_New%22.%22C%C3%B3digo%20regi%C3%B3n%22%3D11</v>
      </c>
      <c r="T184" s="17">
        <v>100200302</v>
      </c>
      <c r="U184" s="29" t="str">
        <f t="shared" si="61"/>
        <v>#1774B9</v>
      </c>
      <c r="V184" s="30" t="str">
        <f>+Economia[[#This Row],[idcoleccion]]&amp;"-"&amp;Economia[[#This Row],[id]]</f>
        <v>140-0174</v>
      </c>
      <c r="W184" s="21">
        <f>+VLOOKUP(Economia[[#This Row],[Filtro URL]],Estructura!$X$4:$Y$366,2,0)</f>
        <v>14200011</v>
      </c>
      <c r="X184" s="21" t="str">
        <f>+VLOOKUP(Economia[[#This Row],[tema]],Estructura!$A$4:$C$1800,3,0)</f>
        <v>T-151</v>
      </c>
      <c r="Y184" s="30" t="str">
        <f>+VLOOKUP(Economia[[#This Row],[contenido]],Estructura!$E$4:$G$18,3,0)</f>
        <v>C-142</v>
      </c>
      <c r="Z184" s="30" t="str">
        <f>+VLOOKUP(Economia[[#This Row],[Filtro Integrado]],Estructura!$M$4:$O$367,3,0)</f>
        <v>FI-143</v>
      </c>
      <c r="AA184" s="30" t="str">
        <f>+VLOOKUP(Economia[[#This Row],[Muestra]],Estructura!$Q$4:$S$194,3,0)</f>
        <v>M-159</v>
      </c>
    </row>
    <row r="185" spans="1:27" ht="51" x14ac:dyDescent="0.3">
      <c r="A185" s="50" t="s">
        <v>572</v>
      </c>
      <c r="B185" s="12">
        <f t="shared" si="60"/>
        <v>140</v>
      </c>
      <c r="C185" s="13" t="str">
        <f t="shared" si="60"/>
        <v>Economía</v>
      </c>
      <c r="D185" s="13" t="str">
        <f t="shared" si="60"/>
        <v>Economía</v>
      </c>
      <c r="E185" s="27">
        <v>12</v>
      </c>
      <c r="F185" s="33" t="s">
        <v>770</v>
      </c>
      <c r="G185" s="47" t="s">
        <v>683</v>
      </c>
      <c r="H185" s="46" t="s">
        <v>15</v>
      </c>
      <c r="I185" s="31" t="s">
        <v>377</v>
      </c>
      <c r="J185" s="12" t="str">
        <f t="shared" si="59"/>
        <v>Fecha</v>
      </c>
      <c r="K185" s="33" t="s">
        <v>783</v>
      </c>
      <c r="L185" s="33" t="s">
        <v>649</v>
      </c>
      <c r="M185" s="33" t="s">
        <v>761</v>
      </c>
      <c r="N185" s="33" t="str">
        <f t="shared" si="50"/>
        <v>Instituto Nacional de Estadísticas (INE)</v>
      </c>
      <c r="O185"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Magallanes</v>
      </c>
      <c r="P18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185" s="15" t="str">
        <f t="shared" si="58"/>
        <v>Gráfico Evolución</v>
      </c>
      <c r="R185" s="28"/>
      <c r="S185"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https://analytics.zoho.com/open-view/2395394000008225247?ZOHO_CRITERIA=%22Consolidado_Estadisticas_Regionales_New%22.%22C%C3%B3digo%20regi%C3%B3n%22%3D12</v>
      </c>
      <c r="T185" s="17"/>
      <c r="U185" s="29" t="str">
        <f t="shared" si="61"/>
        <v>#1774B9</v>
      </c>
      <c r="V185" s="30" t="str">
        <f>+Economia[[#This Row],[idcoleccion]]&amp;"-"&amp;Economia[[#This Row],[id]]</f>
        <v>140-0175</v>
      </c>
      <c r="W185" s="21">
        <f>+VLOOKUP(Economia[[#This Row],[Filtro URL]],Estructura!$X$4:$Y$366,2,0)</f>
        <v>14200012</v>
      </c>
      <c r="X185" s="21" t="str">
        <f>+VLOOKUP(Economia[[#This Row],[tema]],Estructura!$A$4:$C$1800,3,0)</f>
        <v>T-151</v>
      </c>
      <c r="Y185" s="30" t="str">
        <f>+VLOOKUP(Economia[[#This Row],[contenido]],Estructura!$E$4:$G$18,3,0)</f>
        <v>C-142</v>
      </c>
      <c r="Z185" s="30" t="str">
        <f>+VLOOKUP(Economia[[#This Row],[Filtro Integrado]],Estructura!$M$4:$O$367,3,0)</f>
        <v>FI-143</v>
      </c>
      <c r="AA185" s="30" t="str">
        <f>+VLOOKUP(Economia[[#This Row],[Muestra]],Estructura!$Q$4:$S$194,3,0)</f>
        <v>M-159</v>
      </c>
    </row>
    <row r="186" spans="1:27" ht="51" x14ac:dyDescent="0.3">
      <c r="A186" s="50" t="s">
        <v>573</v>
      </c>
      <c r="B186" s="12">
        <f t="shared" si="60"/>
        <v>140</v>
      </c>
      <c r="C186" s="13" t="str">
        <f t="shared" si="60"/>
        <v>Economía</v>
      </c>
      <c r="D186" s="13" t="str">
        <f t="shared" si="60"/>
        <v>Economía</v>
      </c>
      <c r="E186" s="27">
        <v>13</v>
      </c>
      <c r="F186" s="33" t="s">
        <v>770</v>
      </c>
      <c r="G186" s="47" t="s">
        <v>683</v>
      </c>
      <c r="H186" s="46" t="s">
        <v>15</v>
      </c>
      <c r="I186" s="31" t="s">
        <v>378</v>
      </c>
      <c r="J186" s="12" t="str">
        <f t="shared" si="59"/>
        <v>Fecha</v>
      </c>
      <c r="K186" s="33" t="s">
        <v>783</v>
      </c>
      <c r="L186" s="33" t="s">
        <v>649</v>
      </c>
      <c r="M186" s="33" t="s">
        <v>761</v>
      </c>
      <c r="N186" s="33" t="str">
        <f t="shared" si="50"/>
        <v>Instituto Nacional de Estadísticas (INE)</v>
      </c>
      <c r="O186"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Metropolitana</v>
      </c>
      <c r="P1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186" s="15" t="str">
        <f t="shared" si="58"/>
        <v>Gráfico Evolución</v>
      </c>
      <c r="R186" s="28"/>
      <c r="S186"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https://analytics.zoho.com/open-view/2395394000008225247?ZOHO_CRITERIA=%22Consolidado_Estadisticas_Regionales_New%22.%22C%C3%B3digo%20regi%C3%B3n%22%3D13</v>
      </c>
      <c r="T186" s="17"/>
      <c r="U186" s="29" t="str">
        <f t="shared" si="61"/>
        <v>#1774B9</v>
      </c>
      <c r="V186" s="30" t="str">
        <f>+Economia[[#This Row],[idcoleccion]]&amp;"-"&amp;Economia[[#This Row],[id]]</f>
        <v>140-0176</v>
      </c>
      <c r="W186" s="21">
        <f>+VLOOKUP(Economia[[#This Row],[Filtro URL]],Estructura!$X$4:$Y$366,2,0)</f>
        <v>14200013</v>
      </c>
      <c r="X186" s="21" t="str">
        <f>+VLOOKUP(Economia[[#This Row],[tema]],Estructura!$A$4:$C$1800,3,0)</f>
        <v>T-151</v>
      </c>
      <c r="Y186" s="30" t="str">
        <f>+VLOOKUP(Economia[[#This Row],[contenido]],Estructura!$E$4:$G$18,3,0)</f>
        <v>C-142</v>
      </c>
      <c r="Z186" s="30" t="str">
        <f>+VLOOKUP(Economia[[#This Row],[Filtro Integrado]],Estructura!$M$4:$O$367,3,0)</f>
        <v>FI-143</v>
      </c>
      <c r="AA186" s="30" t="str">
        <f>+VLOOKUP(Economia[[#This Row],[Muestra]],Estructura!$Q$4:$S$194,3,0)</f>
        <v>M-159</v>
      </c>
    </row>
    <row r="187" spans="1:27" ht="51" x14ac:dyDescent="0.3">
      <c r="A187" s="50" t="s">
        <v>574</v>
      </c>
      <c r="B187" s="12">
        <f t="shared" si="60"/>
        <v>140</v>
      </c>
      <c r="C187" s="13" t="str">
        <f t="shared" si="60"/>
        <v>Economía</v>
      </c>
      <c r="D187" s="13" t="str">
        <f t="shared" si="60"/>
        <v>Economía</v>
      </c>
      <c r="E187" s="27">
        <v>14</v>
      </c>
      <c r="F187" s="33" t="s">
        <v>770</v>
      </c>
      <c r="G187" s="47" t="s">
        <v>683</v>
      </c>
      <c r="H187" s="46" t="s">
        <v>15</v>
      </c>
      <c r="I187" s="31" t="s">
        <v>379</v>
      </c>
      <c r="J187" s="12" t="str">
        <f t="shared" si="59"/>
        <v>Fecha</v>
      </c>
      <c r="K187" s="33" t="s">
        <v>783</v>
      </c>
      <c r="L187" s="33" t="s">
        <v>649</v>
      </c>
      <c r="M187" s="33" t="s">
        <v>761</v>
      </c>
      <c r="N187" s="33" t="str">
        <f t="shared" si="50"/>
        <v>Instituto Nacional de Estadísticas (INE)</v>
      </c>
      <c r="O187"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Los Ríos</v>
      </c>
      <c r="P18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187" s="15" t="str">
        <f t="shared" si="58"/>
        <v>Gráfico Evolución</v>
      </c>
      <c r="R187" s="28"/>
      <c r="S187"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https://analytics.zoho.com/open-view/2395394000008225247?ZOHO_CRITERIA=%22Consolidado_Estadisticas_Regionales_New%22.%22C%C3%B3digo%20regi%C3%B3n%22%3D14</v>
      </c>
      <c r="T187" s="17"/>
      <c r="U187" s="29" t="str">
        <f t="shared" si="61"/>
        <v>#1774B9</v>
      </c>
      <c r="V187" s="30" t="str">
        <f>+Economia[[#This Row],[idcoleccion]]&amp;"-"&amp;Economia[[#This Row],[id]]</f>
        <v>140-0177</v>
      </c>
      <c r="W187" s="21">
        <f>+VLOOKUP(Economia[[#This Row],[Filtro URL]],Estructura!$X$4:$Y$366,2,0)</f>
        <v>14200014</v>
      </c>
      <c r="X187" s="21" t="str">
        <f>+VLOOKUP(Economia[[#This Row],[tema]],Estructura!$A$4:$C$1800,3,0)</f>
        <v>T-151</v>
      </c>
      <c r="Y187" s="30" t="str">
        <f>+VLOOKUP(Economia[[#This Row],[contenido]],Estructura!$E$4:$G$18,3,0)</f>
        <v>C-142</v>
      </c>
      <c r="Z187" s="30" t="str">
        <f>+VLOOKUP(Economia[[#This Row],[Filtro Integrado]],Estructura!$M$4:$O$367,3,0)</f>
        <v>FI-143</v>
      </c>
      <c r="AA187" s="30" t="str">
        <f>+VLOOKUP(Economia[[#This Row],[Muestra]],Estructura!$Q$4:$S$194,3,0)</f>
        <v>M-159</v>
      </c>
    </row>
    <row r="188" spans="1:27" ht="51" x14ac:dyDescent="0.3">
      <c r="A188" s="50" t="s">
        <v>575</v>
      </c>
      <c r="B188" s="12">
        <f t="shared" si="60"/>
        <v>140</v>
      </c>
      <c r="C188" s="13" t="str">
        <f t="shared" si="60"/>
        <v>Economía</v>
      </c>
      <c r="D188" s="13" t="str">
        <f t="shared" si="60"/>
        <v>Economía</v>
      </c>
      <c r="E188" s="27">
        <v>15</v>
      </c>
      <c r="F188" s="33" t="s">
        <v>770</v>
      </c>
      <c r="G188" s="47" t="s">
        <v>683</v>
      </c>
      <c r="H188" s="46" t="s">
        <v>15</v>
      </c>
      <c r="I188" s="31" t="s">
        <v>380</v>
      </c>
      <c r="J188" s="12" t="str">
        <f t="shared" si="59"/>
        <v>Fecha</v>
      </c>
      <c r="K188" s="33" t="s">
        <v>783</v>
      </c>
      <c r="L188" s="33" t="s">
        <v>649</v>
      </c>
      <c r="M188" s="33" t="s">
        <v>761</v>
      </c>
      <c r="N188" s="33" t="str">
        <f t="shared" si="50"/>
        <v>Instituto Nacional de Estadísticas (INE)</v>
      </c>
      <c r="O188"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Arica y Parinacota</v>
      </c>
      <c r="P18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188" s="15" t="str">
        <f t="shared" si="58"/>
        <v>Gráfico Evolución</v>
      </c>
      <c r="R188" s="28"/>
      <c r="S188"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https://analytics.zoho.com/open-view/2395394000008225247?ZOHO_CRITERIA=%22Consolidado_Estadisticas_Regionales_New%22.%22C%C3%B3digo%20regi%C3%B3n%22%3D15</v>
      </c>
      <c r="T188" s="17"/>
      <c r="U188" s="29" t="str">
        <f t="shared" si="61"/>
        <v>#1774B9</v>
      </c>
      <c r="V188" s="30" t="str">
        <f>+Economia[[#This Row],[idcoleccion]]&amp;"-"&amp;Economia[[#This Row],[id]]</f>
        <v>140-0178</v>
      </c>
      <c r="W188" s="21">
        <f>+VLOOKUP(Economia[[#This Row],[Filtro URL]],Estructura!$X$4:$Y$366,2,0)</f>
        <v>14200015</v>
      </c>
      <c r="X188" s="21" t="str">
        <f>+VLOOKUP(Economia[[#This Row],[tema]],Estructura!$A$4:$C$1800,3,0)</f>
        <v>T-151</v>
      </c>
      <c r="Y188" s="30" t="str">
        <f>+VLOOKUP(Economia[[#This Row],[contenido]],Estructura!$E$4:$G$18,3,0)</f>
        <v>C-142</v>
      </c>
      <c r="Z188" s="30" t="str">
        <f>+VLOOKUP(Economia[[#This Row],[Filtro Integrado]],Estructura!$M$4:$O$367,3,0)</f>
        <v>FI-143</v>
      </c>
      <c r="AA188" s="30" t="str">
        <f>+VLOOKUP(Economia[[#This Row],[Muestra]],Estructura!$Q$4:$S$194,3,0)</f>
        <v>M-159</v>
      </c>
    </row>
    <row r="189" spans="1:27" ht="51" x14ac:dyDescent="0.3">
      <c r="A189" s="50" t="s">
        <v>576</v>
      </c>
      <c r="B189" s="12">
        <f t="shared" si="60"/>
        <v>140</v>
      </c>
      <c r="C189" s="13" t="str">
        <f t="shared" si="60"/>
        <v>Economía</v>
      </c>
      <c r="D189" s="13" t="str">
        <f t="shared" si="60"/>
        <v>Economía</v>
      </c>
      <c r="E189" s="27">
        <v>16</v>
      </c>
      <c r="F189" s="33" t="s">
        <v>770</v>
      </c>
      <c r="G189" s="47" t="s">
        <v>683</v>
      </c>
      <c r="H189" s="46" t="s">
        <v>15</v>
      </c>
      <c r="I189" s="31" t="s">
        <v>381</v>
      </c>
      <c r="J189" s="12" t="str">
        <f t="shared" si="59"/>
        <v>Fecha</v>
      </c>
      <c r="K189" s="33" t="s">
        <v>783</v>
      </c>
      <c r="L189" s="33" t="s">
        <v>649</v>
      </c>
      <c r="M189" s="33" t="s">
        <v>761</v>
      </c>
      <c r="N189" s="33" t="str">
        <f t="shared" si="50"/>
        <v>Instituto Nacional de Estadísticas (INE)</v>
      </c>
      <c r="O189"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Ñuble</v>
      </c>
      <c r="P1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189" s="38" t="str">
        <f t="shared" si="58"/>
        <v>Gráfico Evolución</v>
      </c>
      <c r="R189" s="37"/>
      <c r="S189" s="16" t="str">
        <f>+"https://analytics.zoho.com/open-view/2395394000008225247?ZOHO_CRITERIA=%22Consolidado_Estadisticas_Regionales_New%22.%22C%C3%B3digo%20regi%C3%B3n%22%3D"&amp;Economia[[#This Row],[Filtro URL]]</f>
        <v>https://analytics.zoho.com/open-view/2395394000008225247?ZOHO_CRITERIA=%22Consolidado_Estadisticas_Regionales_New%22.%22C%C3%B3digo%20regi%C3%B3n%22%3D16</v>
      </c>
      <c r="T189" s="17"/>
      <c r="U189" s="29" t="str">
        <f t="shared" si="61"/>
        <v>#1774B9</v>
      </c>
      <c r="V189" s="30" t="str">
        <f>+Economia[[#This Row],[idcoleccion]]&amp;"-"&amp;Economia[[#This Row],[id]]</f>
        <v>140-0179</v>
      </c>
      <c r="W189" s="21">
        <f>+VLOOKUP(Economia[[#This Row],[Filtro URL]],Estructura!$X$4:$Y$366,2,0)</f>
        <v>14200016</v>
      </c>
      <c r="X189" s="21" t="str">
        <f>+VLOOKUP(Economia[[#This Row],[tema]],Estructura!$A$4:$C$1800,3,0)</f>
        <v>T-151</v>
      </c>
      <c r="Y189" s="30" t="str">
        <f>+VLOOKUP(Economia[[#This Row],[contenido]],Estructura!$E$4:$G$18,3,0)</f>
        <v>C-142</v>
      </c>
      <c r="Z189" s="30" t="str">
        <f>+VLOOKUP(Economia[[#This Row],[Filtro Integrado]],Estructura!$M$4:$O$367,3,0)</f>
        <v>FI-143</v>
      </c>
      <c r="AA189" s="30" t="str">
        <f>+VLOOKUP(Economia[[#This Row],[Muestra]],Estructura!$Q$4:$S$194,3,0)</f>
        <v>M-159</v>
      </c>
    </row>
    <row r="190" spans="1:27" ht="51" x14ac:dyDescent="0.3">
      <c r="A190" s="48" t="s">
        <v>577</v>
      </c>
      <c r="B190" s="33">
        <f t="shared" si="60"/>
        <v>140</v>
      </c>
      <c r="C190" s="34" t="str">
        <f t="shared" si="60"/>
        <v>Economía</v>
      </c>
      <c r="D190" s="34" t="str">
        <f t="shared" si="60"/>
        <v>Economía</v>
      </c>
      <c r="E190" s="20">
        <v>0</v>
      </c>
      <c r="F190" s="33" t="s">
        <v>770</v>
      </c>
      <c r="G190" s="47" t="s">
        <v>683</v>
      </c>
      <c r="H190" s="36" t="s">
        <v>18</v>
      </c>
      <c r="I190" s="33" t="s">
        <v>14</v>
      </c>
      <c r="J190" s="33" t="s">
        <v>15</v>
      </c>
      <c r="K190" s="33" t="s">
        <v>787</v>
      </c>
      <c r="L190" s="33" t="s">
        <v>649</v>
      </c>
      <c r="M190" s="33" t="s">
        <v>761</v>
      </c>
      <c r="N190" s="33" t="str">
        <f t="shared" si="50"/>
        <v>Instituto Nacional de Estadísticas (INE)</v>
      </c>
      <c r="O190" s="52" t="s">
        <v>788</v>
      </c>
      <c r="P19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190" s="38" t="str">
        <f>+Q189</f>
        <v>Gráfico Evolución</v>
      </c>
      <c r="R190" s="37"/>
      <c r="S190" s="66" t="s">
        <v>786</v>
      </c>
      <c r="T190" s="17"/>
      <c r="U190" s="29" t="str">
        <f t="shared" si="61"/>
        <v>#1774B9</v>
      </c>
      <c r="V190" s="30" t="str">
        <f>+Economia[[#This Row],[idcoleccion]]&amp;"-"&amp;Economia[[#This Row],[id]]</f>
        <v>140-0180</v>
      </c>
      <c r="W190" s="21">
        <f>+VLOOKUP(Economia[[#This Row],[Filtro URL]],Estructura!$X$4:$Y$366,2,0)</f>
        <v>14100000</v>
      </c>
      <c r="X190" s="21" t="str">
        <f>+VLOOKUP(Economia[[#This Row],[tema]],Estructura!$A$4:$C$1800,3,0)</f>
        <v>T-151</v>
      </c>
      <c r="Y190" s="30" t="str">
        <f>+VLOOKUP(Economia[[#This Row],[contenido]],Estructura!$E$4:$G$18,3,0)</f>
        <v>C-142</v>
      </c>
      <c r="Z190" s="30" t="str">
        <f>+VLOOKUP(Economia[[#This Row],[Filtro Integrado]],Estructura!$M$4:$O$367,3,0)</f>
        <v>FI-141</v>
      </c>
      <c r="AA190" s="30" t="str">
        <f>+VLOOKUP(Economia[[#This Row],[Muestra]],Estructura!$Q$4:$S$194,3,0)</f>
        <v>M-160</v>
      </c>
    </row>
    <row r="191" spans="1:27" ht="51" x14ac:dyDescent="0.3">
      <c r="A191" s="49" t="s">
        <v>578</v>
      </c>
      <c r="B191" s="33">
        <f t="shared" si="60"/>
        <v>140</v>
      </c>
      <c r="C191" s="34" t="str">
        <f t="shared" si="60"/>
        <v>Economía</v>
      </c>
      <c r="D191" s="34" t="str">
        <f t="shared" si="60"/>
        <v>Economía</v>
      </c>
      <c r="E191" s="27">
        <v>1</v>
      </c>
      <c r="F191" s="33" t="s">
        <v>770</v>
      </c>
      <c r="G191" s="47" t="s">
        <v>683</v>
      </c>
      <c r="H191" s="46" t="s">
        <v>15</v>
      </c>
      <c r="I191" s="31" t="s">
        <v>366</v>
      </c>
      <c r="J191" s="12" t="s">
        <v>688</v>
      </c>
      <c r="K191" s="33" t="s">
        <v>787</v>
      </c>
      <c r="L191" s="33" t="s">
        <v>649</v>
      </c>
      <c r="M191" s="33" t="s">
        <v>761</v>
      </c>
      <c r="N191" s="33" t="str">
        <f t="shared" si="50"/>
        <v>Instituto Nacional de Estadísticas (INE)</v>
      </c>
      <c r="O191"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Tarapacá</v>
      </c>
      <c r="P1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191" s="15" t="str">
        <f t="shared" ref="Q191:Q206" si="62">+Q190</f>
        <v>Gráfico Evolución</v>
      </c>
      <c r="R191" s="28"/>
      <c r="S191"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v>
      </c>
      <c r="T191" s="17"/>
      <c r="U191" s="29" t="str">
        <f t="shared" si="61"/>
        <v>#1774B9</v>
      </c>
      <c r="V191" s="30" t="str">
        <f>+Economia[[#This Row],[idcoleccion]]&amp;"-"&amp;Economia[[#This Row],[id]]</f>
        <v>140-0181</v>
      </c>
      <c r="W191" s="21">
        <f>+VLOOKUP(Economia[[#This Row],[Filtro URL]],Estructura!$X$4:$Y$366,2,0)</f>
        <v>14200001</v>
      </c>
      <c r="X191" s="21" t="str">
        <f>+VLOOKUP(Economia[[#This Row],[tema]],Estructura!$A$4:$C$1800,3,0)</f>
        <v>T-151</v>
      </c>
      <c r="Y191" s="30" t="str">
        <f>+VLOOKUP(Economia[[#This Row],[contenido]],Estructura!$E$4:$G$18,3,0)</f>
        <v>C-142</v>
      </c>
      <c r="Z191" s="30" t="str">
        <f>+VLOOKUP(Economia[[#This Row],[Filtro Integrado]],Estructura!$M$4:$O$367,3,0)</f>
        <v>FI-143</v>
      </c>
      <c r="AA191" s="30" t="str">
        <f>+VLOOKUP(Economia[[#This Row],[Muestra]],Estructura!$Q$4:$S$194,3,0)</f>
        <v>M-160</v>
      </c>
    </row>
    <row r="192" spans="1:27" ht="51" x14ac:dyDescent="0.3">
      <c r="A192" s="50" t="s">
        <v>579</v>
      </c>
      <c r="B192" s="33">
        <f t="shared" si="60"/>
        <v>140</v>
      </c>
      <c r="C192" s="34" t="str">
        <f t="shared" si="60"/>
        <v>Economía</v>
      </c>
      <c r="D192" s="34" t="str">
        <f t="shared" si="60"/>
        <v>Economía</v>
      </c>
      <c r="E192" s="27">
        <v>2</v>
      </c>
      <c r="F192" s="33" t="s">
        <v>770</v>
      </c>
      <c r="G192" s="47" t="s">
        <v>683</v>
      </c>
      <c r="H192" s="46" t="s">
        <v>15</v>
      </c>
      <c r="I192" s="31" t="s">
        <v>367</v>
      </c>
      <c r="J192" s="12" t="str">
        <f>+J191</f>
        <v>Fecha</v>
      </c>
      <c r="K192" s="33" t="s">
        <v>787</v>
      </c>
      <c r="L192" s="33" t="s">
        <v>649</v>
      </c>
      <c r="M192" s="33" t="s">
        <v>761</v>
      </c>
      <c r="N192" s="33" t="str">
        <f t="shared" si="50"/>
        <v>Instituto Nacional de Estadísticas (INE)</v>
      </c>
      <c r="O192"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Antofagasta</v>
      </c>
      <c r="P1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192" s="15" t="str">
        <f t="shared" si="62"/>
        <v>Gráfico Evolución</v>
      </c>
      <c r="R192" s="28"/>
      <c r="S192"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https://analytics.zoho.com/open-view/2395394000008226368?ZOHO_CRITERIA=%22Consolidado_Estadisticas_Regionales_New%22.%22C%C3%B3digo%20regi%C3%B3n%22%3D2</v>
      </c>
      <c r="T192" s="17"/>
      <c r="U192" s="29" t="str">
        <f t="shared" si="61"/>
        <v>#1774B9</v>
      </c>
      <c r="V192" s="30" t="str">
        <f>+Economia[[#This Row],[idcoleccion]]&amp;"-"&amp;Economia[[#This Row],[id]]</f>
        <v>140-0182</v>
      </c>
      <c r="W192" s="21">
        <f>+VLOOKUP(Economia[[#This Row],[Filtro URL]],Estructura!$X$4:$Y$366,2,0)</f>
        <v>14200002</v>
      </c>
      <c r="X192" s="21" t="str">
        <f>+VLOOKUP(Economia[[#This Row],[tema]],Estructura!$A$4:$C$1800,3,0)</f>
        <v>T-151</v>
      </c>
      <c r="Y192" s="30" t="str">
        <f>+VLOOKUP(Economia[[#This Row],[contenido]],Estructura!$E$4:$G$18,3,0)</f>
        <v>C-142</v>
      </c>
      <c r="Z192" s="30" t="str">
        <f>+VLOOKUP(Economia[[#This Row],[Filtro Integrado]],Estructura!$M$4:$O$367,3,0)</f>
        <v>FI-143</v>
      </c>
      <c r="AA192" s="30" t="str">
        <f>+VLOOKUP(Economia[[#This Row],[Muestra]],Estructura!$Q$4:$S$194,3,0)</f>
        <v>M-160</v>
      </c>
    </row>
    <row r="193" spans="1:27" ht="51" x14ac:dyDescent="0.3">
      <c r="A193" s="50" t="s">
        <v>580</v>
      </c>
      <c r="B193" s="33">
        <f t="shared" si="60"/>
        <v>140</v>
      </c>
      <c r="C193" s="34" t="str">
        <f t="shared" si="60"/>
        <v>Economía</v>
      </c>
      <c r="D193" s="34" t="str">
        <f t="shared" si="60"/>
        <v>Economía</v>
      </c>
      <c r="E193" s="27">
        <v>3</v>
      </c>
      <c r="F193" s="33" t="s">
        <v>770</v>
      </c>
      <c r="G193" s="47" t="s">
        <v>683</v>
      </c>
      <c r="H193" s="46" t="s">
        <v>15</v>
      </c>
      <c r="I193" s="31" t="s">
        <v>368</v>
      </c>
      <c r="J193" s="12" t="str">
        <f t="shared" ref="J193:J206" si="63">+J192</f>
        <v>Fecha</v>
      </c>
      <c r="K193" s="33" t="s">
        <v>787</v>
      </c>
      <c r="L193" s="33" t="s">
        <v>649</v>
      </c>
      <c r="M193" s="33" t="s">
        <v>761</v>
      </c>
      <c r="N193" s="33" t="str">
        <f t="shared" si="50"/>
        <v>Instituto Nacional de Estadísticas (INE)</v>
      </c>
      <c r="O193"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Atacama</v>
      </c>
      <c r="P1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193" s="15" t="str">
        <f t="shared" si="62"/>
        <v>Gráfico Evolución</v>
      </c>
      <c r="R193" s="28"/>
      <c r="S193"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https://analytics.zoho.com/open-view/2395394000008226368?ZOHO_CRITERIA=%22Consolidado_Estadisticas_Regionales_New%22.%22C%C3%B3digo%20regi%C3%B3n%22%3D3</v>
      </c>
      <c r="T193" s="17"/>
      <c r="U193" s="29" t="str">
        <f t="shared" si="61"/>
        <v>#1774B9</v>
      </c>
      <c r="V193" s="30" t="str">
        <f>+Economia[[#This Row],[idcoleccion]]&amp;"-"&amp;Economia[[#This Row],[id]]</f>
        <v>140-0183</v>
      </c>
      <c r="W193" s="21">
        <f>+VLOOKUP(Economia[[#This Row],[Filtro URL]],Estructura!$X$4:$Y$366,2,0)</f>
        <v>14200003</v>
      </c>
      <c r="X193" s="21" t="str">
        <f>+VLOOKUP(Economia[[#This Row],[tema]],Estructura!$A$4:$C$1800,3,0)</f>
        <v>T-151</v>
      </c>
      <c r="Y193" s="30" t="str">
        <f>+VLOOKUP(Economia[[#This Row],[contenido]],Estructura!$E$4:$G$18,3,0)</f>
        <v>C-142</v>
      </c>
      <c r="Z193" s="30" t="str">
        <f>+VLOOKUP(Economia[[#This Row],[Filtro Integrado]],Estructura!$M$4:$O$367,3,0)</f>
        <v>FI-143</v>
      </c>
      <c r="AA193" s="30" t="str">
        <f>+VLOOKUP(Economia[[#This Row],[Muestra]],Estructura!$Q$4:$S$194,3,0)</f>
        <v>M-160</v>
      </c>
    </row>
    <row r="194" spans="1:27" ht="51" x14ac:dyDescent="0.3">
      <c r="A194" s="50" t="s">
        <v>581</v>
      </c>
      <c r="B194" s="33">
        <f t="shared" si="60"/>
        <v>140</v>
      </c>
      <c r="C194" s="34" t="str">
        <f t="shared" si="60"/>
        <v>Economía</v>
      </c>
      <c r="D194" s="34" t="str">
        <f t="shared" si="60"/>
        <v>Economía</v>
      </c>
      <c r="E194" s="27">
        <v>4</v>
      </c>
      <c r="F194" s="33" t="s">
        <v>770</v>
      </c>
      <c r="G194" s="47" t="s">
        <v>683</v>
      </c>
      <c r="H194" s="46" t="s">
        <v>15</v>
      </c>
      <c r="I194" s="31" t="s">
        <v>369</v>
      </c>
      <c r="J194" s="12" t="str">
        <f t="shared" si="63"/>
        <v>Fecha</v>
      </c>
      <c r="K194" s="33" t="s">
        <v>787</v>
      </c>
      <c r="L194" s="33" t="s">
        <v>649</v>
      </c>
      <c r="M194" s="33" t="s">
        <v>761</v>
      </c>
      <c r="N194" s="33" t="str">
        <f t="shared" si="50"/>
        <v>Instituto Nacional de Estadísticas (INE)</v>
      </c>
      <c r="O194"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Coquimbo</v>
      </c>
      <c r="P1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194" s="15" t="str">
        <f t="shared" si="62"/>
        <v>Gráfico Evolución</v>
      </c>
      <c r="R194" s="28"/>
      <c r="S194"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https://analytics.zoho.com/open-view/2395394000008226368?ZOHO_CRITERIA=%22Consolidado_Estadisticas_Regionales_New%22.%22C%C3%B3digo%20regi%C3%B3n%22%3D4</v>
      </c>
      <c r="T194" s="17"/>
      <c r="U194" s="29" t="str">
        <f t="shared" si="61"/>
        <v>#1774B9</v>
      </c>
      <c r="V194" s="30" t="str">
        <f>+Economia[[#This Row],[idcoleccion]]&amp;"-"&amp;Economia[[#This Row],[id]]</f>
        <v>140-0184</v>
      </c>
      <c r="W194" s="21">
        <f>+VLOOKUP(Economia[[#This Row],[Filtro URL]],Estructura!$X$4:$Y$366,2,0)</f>
        <v>14200004</v>
      </c>
      <c r="X194" s="21" t="str">
        <f>+VLOOKUP(Economia[[#This Row],[tema]],Estructura!$A$4:$C$1800,3,0)</f>
        <v>T-151</v>
      </c>
      <c r="Y194" s="30" t="str">
        <f>+VLOOKUP(Economia[[#This Row],[contenido]],Estructura!$E$4:$G$18,3,0)</f>
        <v>C-142</v>
      </c>
      <c r="Z194" s="30" t="str">
        <f>+VLOOKUP(Economia[[#This Row],[Filtro Integrado]],Estructura!$M$4:$O$367,3,0)</f>
        <v>FI-143</v>
      </c>
      <c r="AA194" s="30" t="str">
        <f>+VLOOKUP(Economia[[#This Row],[Muestra]],Estructura!$Q$4:$S$194,3,0)</f>
        <v>M-160</v>
      </c>
    </row>
    <row r="195" spans="1:27" ht="51" x14ac:dyDescent="0.3">
      <c r="A195" s="50" t="s">
        <v>582</v>
      </c>
      <c r="B195" s="33">
        <f t="shared" si="60"/>
        <v>140</v>
      </c>
      <c r="C195" s="34" t="str">
        <f t="shared" si="60"/>
        <v>Economía</v>
      </c>
      <c r="D195" s="34" t="str">
        <f t="shared" si="60"/>
        <v>Economía</v>
      </c>
      <c r="E195" s="27">
        <v>5</v>
      </c>
      <c r="F195" s="33" t="s">
        <v>770</v>
      </c>
      <c r="G195" s="47" t="s">
        <v>683</v>
      </c>
      <c r="H195" s="46" t="s">
        <v>15</v>
      </c>
      <c r="I195" s="31" t="s">
        <v>370</v>
      </c>
      <c r="J195" s="12" t="str">
        <f t="shared" si="63"/>
        <v>Fecha</v>
      </c>
      <c r="K195" s="33" t="s">
        <v>787</v>
      </c>
      <c r="L195" s="33" t="s">
        <v>649</v>
      </c>
      <c r="M195" s="33" t="s">
        <v>761</v>
      </c>
      <c r="N195" s="33" t="str">
        <f t="shared" si="50"/>
        <v>Instituto Nacional de Estadísticas (INE)</v>
      </c>
      <c r="O195"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Valparaíso</v>
      </c>
      <c r="P1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195" s="15" t="str">
        <f t="shared" si="62"/>
        <v>Gráfico Evolución</v>
      </c>
      <c r="R195" s="28"/>
      <c r="S195"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https://analytics.zoho.com/open-view/2395394000008226368?ZOHO_CRITERIA=%22Consolidado_Estadisticas_Regionales_New%22.%22C%C3%B3digo%20regi%C3%B3n%22%3D5</v>
      </c>
      <c r="T195" s="17"/>
      <c r="U195" s="29" t="str">
        <f t="shared" si="61"/>
        <v>#1774B9</v>
      </c>
      <c r="V195" s="30" t="str">
        <f>+Economia[[#This Row],[idcoleccion]]&amp;"-"&amp;Economia[[#This Row],[id]]</f>
        <v>140-0185</v>
      </c>
      <c r="W195" s="21">
        <f>+VLOOKUP(Economia[[#This Row],[Filtro URL]],Estructura!$X$4:$Y$366,2,0)</f>
        <v>14200005</v>
      </c>
      <c r="X195" s="21" t="str">
        <f>+VLOOKUP(Economia[[#This Row],[tema]],Estructura!$A$4:$C$1800,3,0)</f>
        <v>T-151</v>
      </c>
      <c r="Y195" s="30" t="str">
        <f>+VLOOKUP(Economia[[#This Row],[contenido]],Estructura!$E$4:$G$18,3,0)</f>
        <v>C-142</v>
      </c>
      <c r="Z195" s="30" t="str">
        <f>+VLOOKUP(Economia[[#This Row],[Filtro Integrado]],Estructura!$M$4:$O$367,3,0)</f>
        <v>FI-143</v>
      </c>
      <c r="AA195" s="30" t="str">
        <f>+VLOOKUP(Economia[[#This Row],[Muestra]],Estructura!$Q$4:$S$194,3,0)</f>
        <v>M-160</v>
      </c>
    </row>
    <row r="196" spans="1:27" ht="51" x14ac:dyDescent="0.3">
      <c r="A196" s="50" t="s">
        <v>583</v>
      </c>
      <c r="B196" s="33">
        <f t="shared" si="60"/>
        <v>140</v>
      </c>
      <c r="C196" s="34" t="str">
        <f t="shared" si="60"/>
        <v>Economía</v>
      </c>
      <c r="D196" s="34" t="str">
        <f t="shared" si="60"/>
        <v>Economía</v>
      </c>
      <c r="E196" s="27">
        <v>6</v>
      </c>
      <c r="F196" s="33" t="s">
        <v>770</v>
      </c>
      <c r="G196" s="47" t="s">
        <v>683</v>
      </c>
      <c r="H196" s="46" t="s">
        <v>15</v>
      </c>
      <c r="I196" s="31" t="s">
        <v>371</v>
      </c>
      <c r="J196" s="12" t="str">
        <f t="shared" si="63"/>
        <v>Fecha</v>
      </c>
      <c r="K196" s="33" t="s">
        <v>787</v>
      </c>
      <c r="L196" s="33" t="s">
        <v>649</v>
      </c>
      <c r="M196" s="33" t="s">
        <v>761</v>
      </c>
      <c r="N196" s="33" t="str">
        <f t="shared" si="50"/>
        <v>Instituto Nacional de Estadísticas (INE)</v>
      </c>
      <c r="O196"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O'Higgins</v>
      </c>
      <c r="P1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196" s="15" t="str">
        <f t="shared" si="62"/>
        <v>Gráfico Evolución</v>
      </c>
      <c r="R196" s="28"/>
      <c r="S196"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https://analytics.zoho.com/open-view/2395394000008226368?ZOHO_CRITERIA=%22Consolidado_Estadisticas_Regionales_New%22.%22C%C3%B3digo%20regi%C3%B3n%22%3D6</v>
      </c>
      <c r="T196" s="17"/>
      <c r="U196" s="29" t="str">
        <f t="shared" si="61"/>
        <v>#1774B9</v>
      </c>
      <c r="V196" s="30" t="str">
        <f>+Economia[[#This Row],[idcoleccion]]&amp;"-"&amp;Economia[[#This Row],[id]]</f>
        <v>140-0186</v>
      </c>
      <c r="W196" s="21">
        <f>+VLOOKUP(Economia[[#This Row],[Filtro URL]],Estructura!$X$4:$Y$366,2,0)</f>
        <v>14200006</v>
      </c>
      <c r="X196" s="21" t="str">
        <f>+VLOOKUP(Economia[[#This Row],[tema]],Estructura!$A$4:$C$1800,3,0)</f>
        <v>T-151</v>
      </c>
      <c r="Y196" s="30" t="str">
        <f>+VLOOKUP(Economia[[#This Row],[contenido]],Estructura!$E$4:$G$18,3,0)</f>
        <v>C-142</v>
      </c>
      <c r="Z196" s="30" t="str">
        <f>+VLOOKUP(Economia[[#This Row],[Filtro Integrado]],Estructura!$M$4:$O$367,3,0)</f>
        <v>FI-143</v>
      </c>
      <c r="AA196" s="30" t="str">
        <f>+VLOOKUP(Economia[[#This Row],[Muestra]],Estructura!$Q$4:$S$194,3,0)</f>
        <v>M-160</v>
      </c>
    </row>
    <row r="197" spans="1:27" ht="51" x14ac:dyDescent="0.3">
      <c r="A197" s="50" t="s">
        <v>584</v>
      </c>
      <c r="B197" s="33">
        <f t="shared" si="60"/>
        <v>140</v>
      </c>
      <c r="C197" s="34" t="str">
        <f t="shared" si="60"/>
        <v>Economía</v>
      </c>
      <c r="D197" s="34" t="str">
        <f t="shared" si="60"/>
        <v>Economía</v>
      </c>
      <c r="E197" s="27">
        <v>7</v>
      </c>
      <c r="F197" s="33" t="s">
        <v>770</v>
      </c>
      <c r="G197" s="47" t="s">
        <v>683</v>
      </c>
      <c r="H197" s="46" t="s">
        <v>15</v>
      </c>
      <c r="I197" s="31" t="s">
        <v>372</v>
      </c>
      <c r="J197" s="12" t="str">
        <f t="shared" si="63"/>
        <v>Fecha</v>
      </c>
      <c r="K197" s="33" t="s">
        <v>787</v>
      </c>
      <c r="L197" s="33" t="s">
        <v>649</v>
      </c>
      <c r="M197" s="33" t="s">
        <v>761</v>
      </c>
      <c r="N197" s="33" t="str">
        <f t="shared" si="50"/>
        <v>Instituto Nacional de Estadísticas (INE)</v>
      </c>
      <c r="O197"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Maule</v>
      </c>
      <c r="P1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197" s="15" t="str">
        <f t="shared" si="62"/>
        <v>Gráfico Evolución</v>
      </c>
      <c r="R197" s="28"/>
      <c r="S197"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https://analytics.zoho.com/open-view/2395394000008226368?ZOHO_CRITERIA=%22Consolidado_Estadisticas_Regionales_New%22.%22C%C3%B3digo%20regi%C3%B3n%22%3D7</v>
      </c>
      <c r="T197" s="17"/>
      <c r="U197" s="29" t="str">
        <f t="shared" si="61"/>
        <v>#1774B9</v>
      </c>
      <c r="V197" s="30" t="str">
        <f>+Economia[[#This Row],[idcoleccion]]&amp;"-"&amp;Economia[[#This Row],[id]]</f>
        <v>140-0187</v>
      </c>
      <c r="W197" s="21">
        <f>+VLOOKUP(Economia[[#This Row],[Filtro URL]],Estructura!$X$4:$Y$366,2,0)</f>
        <v>14200007</v>
      </c>
      <c r="X197" s="21" t="str">
        <f>+VLOOKUP(Economia[[#This Row],[tema]],Estructura!$A$4:$C$1800,3,0)</f>
        <v>T-151</v>
      </c>
      <c r="Y197" s="30" t="str">
        <f>+VLOOKUP(Economia[[#This Row],[contenido]],Estructura!$E$4:$G$18,3,0)</f>
        <v>C-142</v>
      </c>
      <c r="Z197" s="30" t="str">
        <f>+VLOOKUP(Economia[[#This Row],[Filtro Integrado]],Estructura!$M$4:$O$367,3,0)</f>
        <v>FI-143</v>
      </c>
      <c r="AA197" s="30" t="str">
        <f>+VLOOKUP(Economia[[#This Row],[Muestra]],Estructura!$Q$4:$S$194,3,0)</f>
        <v>M-160</v>
      </c>
    </row>
    <row r="198" spans="1:27" ht="51" x14ac:dyDescent="0.3">
      <c r="A198" s="50" t="s">
        <v>585</v>
      </c>
      <c r="B198" s="33">
        <f t="shared" si="60"/>
        <v>140</v>
      </c>
      <c r="C198" s="34" t="str">
        <f t="shared" si="60"/>
        <v>Economía</v>
      </c>
      <c r="D198" s="34" t="str">
        <f t="shared" si="60"/>
        <v>Economía</v>
      </c>
      <c r="E198" s="27">
        <v>8</v>
      </c>
      <c r="F198" s="33" t="s">
        <v>770</v>
      </c>
      <c r="G198" s="47" t="s">
        <v>683</v>
      </c>
      <c r="H198" s="46" t="s">
        <v>15</v>
      </c>
      <c r="I198" s="31" t="s">
        <v>373</v>
      </c>
      <c r="J198" s="12" t="str">
        <f t="shared" si="63"/>
        <v>Fecha</v>
      </c>
      <c r="K198" s="33" t="s">
        <v>787</v>
      </c>
      <c r="L198" s="33" t="s">
        <v>649</v>
      </c>
      <c r="M198" s="33" t="s">
        <v>761</v>
      </c>
      <c r="N198" s="33" t="str">
        <f t="shared" si="50"/>
        <v>Instituto Nacional de Estadísticas (INE)</v>
      </c>
      <c r="O198"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del Biobío</v>
      </c>
      <c r="P19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198" s="15" t="str">
        <f t="shared" si="62"/>
        <v>Gráfico Evolución</v>
      </c>
      <c r="R198" s="28"/>
      <c r="S198"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https://analytics.zoho.com/open-view/2395394000008226368?ZOHO_CRITERIA=%22Consolidado_Estadisticas_Regionales_New%22.%22C%C3%B3digo%20regi%C3%B3n%22%3D8</v>
      </c>
      <c r="T198" s="39"/>
      <c r="U198" s="29" t="str">
        <f t="shared" si="61"/>
        <v>#1774B9</v>
      </c>
      <c r="V198" s="30" t="str">
        <f>+Economia[[#This Row],[idcoleccion]]&amp;"-"&amp;Economia[[#This Row],[id]]</f>
        <v>140-0188</v>
      </c>
      <c r="W198" s="21">
        <f>+VLOOKUP(Economia[[#This Row],[Filtro URL]],Estructura!$X$4:$Y$366,2,0)</f>
        <v>14200008</v>
      </c>
      <c r="X198" s="21" t="str">
        <f>+VLOOKUP(Economia[[#This Row],[tema]],Estructura!$A$4:$C$1800,3,0)</f>
        <v>T-151</v>
      </c>
      <c r="Y198" s="30" t="str">
        <f>+VLOOKUP(Economia[[#This Row],[contenido]],Estructura!$E$4:$G$18,3,0)</f>
        <v>C-142</v>
      </c>
      <c r="Z198" s="30" t="str">
        <f>+VLOOKUP(Economia[[#This Row],[Filtro Integrado]],Estructura!$M$4:$O$367,3,0)</f>
        <v>FI-143</v>
      </c>
      <c r="AA198" s="30" t="str">
        <f>+VLOOKUP(Economia[[#This Row],[Muestra]],Estructura!$Q$4:$S$194,3,0)</f>
        <v>M-160</v>
      </c>
    </row>
    <row r="199" spans="1:27" ht="51" x14ac:dyDescent="0.3">
      <c r="A199" s="50" t="s">
        <v>586</v>
      </c>
      <c r="B199" s="12">
        <f>+B198</f>
        <v>140</v>
      </c>
      <c r="C199" s="13" t="str">
        <f>+C198</f>
        <v>Economía</v>
      </c>
      <c r="D199" s="13" t="str">
        <f>+D198</f>
        <v>Economía</v>
      </c>
      <c r="E199" s="27">
        <v>9</v>
      </c>
      <c r="F199" s="33" t="s">
        <v>770</v>
      </c>
      <c r="G199" s="47" t="s">
        <v>683</v>
      </c>
      <c r="H199" s="46" t="s">
        <v>15</v>
      </c>
      <c r="I199" s="31" t="s">
        <v>374</v>
      </c>
      <c r="J199" s="12" t="str">
        <f t="shared" si="63"/>
        <v>Fecha</v>
      </c>
      <c r="K199" s="33" t="s">
        <v>787</v>
      </c>
      <c r="L199" s="33" t="s">
        <v>649</v>
      </c>
      <c r="M199" s="33" t="s">
        <v>761</v>
      </c>
      <c r="N199" s="33" t="str">
        <f t="shared" si="50"/>
        <v>Instituto Nacional de Estadísticas (INE)</v>
      </c>
      <c r="O199"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La Araucanía</v>
      </c>
      <c r="P19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199" s="15" t="str">
        <f t="shared" si="62"/>
        <v>Gráfico Evolución</v>
      </c>
      <c r="R199" s="28"/>
      <c r="S199"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https://analytics.zoho.com/open-view/2395394000008226368?ZOHO_CRITERIA=%22Consolidado_Estadisticas_Regionales_New%22.%22C%C3%B3digo%20regi%C3%B3n%22%3D9</v>
      </c>
      <c r="T199" s="17">
        <v>100200300</v>
      </c>
      <c r="U199" s="29" t="str">
        <f>+U198</f>
        <v>#1774B9</v>
      </c>
      <c r="V199" s="30" t="str">
        <f>+Economia[[#This Row],[idcoleccion]]&amp;"-"&amp;Economia[[#This Row],[id]]</f>
        <v>140-0189</v>
      </c>
      <c r="W199" s="21">
        <f>+VLOOKUP(Economia[[#This Row],[Filtro URL]],Estructura!$X$4:$Y$366,2,0)</f>
        <v>14200009</v>
      </c>
      <c r="X199" s="21" t="str">
        <f>+VLOOKUP(Economia[[#This Row],[tema]],Estructura!$A$4:$C$1800,3,0)</f>
        <v>T-151</v>
      </c>
      <c r="Y199" s="30" t="str">
        <f>+VLOOKUP(Economia[[#This Row],[contenido]],Estructura!$E$4:$G$18,3,0)</f>
        <v>C-142</v>
      </c>
      <c r="Z199" s="30" t="str">
        <f>+VLOOKUP(Economia[[#This Row],[Filtro Integrado]],Estructura!$M$4:$O$367,3,0)</f>
        <v>FI-143</v>
      </c>
      <c r="AA199" s="30" t="str">
        <f>+VLOOKUP(Economia[[#This Row],[Muestra]],Estructura!$Q$4:$S$194,3,0)</f>
        <v>M-160</v>
      </c>
    </row>
    <row r="200" spans="1:27" ht="51" x14ac:dyDescent="0.3">
      <c r="A200" s="50" t="s">
        <v>587</v>
      </c>
      <c r="B200" s="12">
        <f t="shared" ref="B200:D215" si="64">+B199</f>
        <v>140</v>
      </c>
      <c r="C200" s="13" t="str">
        <f t="shared" si="64"/>
        <v>Economía</v>
      </c>
      <c r="D200" s="13" t="str">
        <f t="shared" si="64"/>
        <v>Economía</v>
      </c>
      <c r="E200" s="27">
        <v>10</v>
      </c>
      <c r="F200" s="33" t="s">
        <v>770</v>
      </c>
      <c r="G200" s="47" t="s">
        <v>683</v>
      </c>
      <c r="H200" s="46" t="s">
        <v>15</v>
      </c>
      <c r="I200" s="31" t="s">
        <v>375</v>
      </c>
      <c r="J200" s="12" t="str">
        <f t="shared" si="63"/>
        <v>Fecha</v>
      </c>
      <c r="K200" s="33" t="s">
        <v>787</v>
      </c>
      <c r="L200" s="33" t="s">
        <v>649</v>
      </c>
      <c r="M200" s="33" t="s">
        <v>761</v>
      </c>
      <c r="N200" s="33" t="str">
        <f t="shared" si="50"/>
        <v>Instituto Nacional de Estadísticas (INE)</v>
      </c>
      <c r="O200"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Los Lagos</v>
      </c>
      <c r="P20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00" s="15" t="str">
        <f t="shared" si="62"/>
        <v>Gráfico Evolución</v>
      </c>
      <c r="R200" s="28"/>
      <c r="S200"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https://analytics.zoho.com/open-view/2395394000008226368?ZOHO_CRITERIA=%22Consolidado_Estadisticas_Regionales_New%22.%22C%C3%B3digo%20regi%C3%B3n%22%3D10</v>
      </c>
      <c r="T200" s="17">
        <v>100200301</v>
      </c>
      <c r="U200" s="29" t="str">
        <f t="shared" ref="U200:U215" si="65">+U199</f>
        <v>#1774B9</v>
      </c>
      <c r="V200" s="30" t="str">
        <f>+Economia[[#This Row],[idcoleccion]]&amp;"-"&amp;Economia[[#This Row],[id]]</f>
        <v>140-0190</v>
      </c>
      <c r="W200" s="21">
        <f>+VLOOKUP(Economia[[#This Row],[Filtro URL]],Estructura!$X$4:$Y$366,2,0)</f>
        <v>14200010</v>
      </c>
      <c r="X200" s="21" t="str">
        <f>+VLOOKUP(Economia[[#This Row],[tema]],Estructura!$A$4:$C$1800,3,0)</f>
        <v>T-151</v>
      </c>
      <c r="Y200" s="30" t="str">
        <f>+VLOOKUP(Economia[[#This Row],[contenido]],Estructura!$E$4:$G$18,3,0)</f>
        <v>C-142</v>
      </c>
      <c r="Z200" s="30" t="str">
        <f>+VLOOKUP(Economia[[#This Row],[Filtro Integrado]],Estructura!$M$4:$O$367,3,0)</f>
        <v>FI-143</v>
      </c>
      <c r="AA200" s="30" t="str">
        <f>+VLOOKUP(Economia[[#This Row],[Muestra]],Estructura!$Q$4:$S$194,3,0)</f>
        <v>M-160</v>
      </c>
    </row>
    <row r="201" spans="1:27" ht="51" x14ac:dyDescent="0.3">
      <c r="A201" s="50" t="s">
        <v>588</v>
      </c>
      <c r="B201" s="12">
        <f t="shared" si="64"/>
        <v>140</v>
      </c>
      <c r="C201" s="13" t="str">
        <f t="shared" si="64"/>
        <v>Economía</v>
      </c>
      <c r="D201" s="13" t="str">
        <f t="shared" si="64"/>
        <v>Economía</v>
      </c>
      <c r="E201" s="27">
        <v>11</v>
      </c>
      <c r="F201" s="33" t="s">
        <v>770</v>
      </c>
      <c r="G201" s="47" t="s">
        <v>683</v>
      </c>
      <c r="H201" s="46" t="s">
        <v>15</v>
      </c>
      <c r="I201" s="31" t="s">
        <v>376</v>
      </c>
      <c r="J201" s="12" t="str">
        <f t="shared" si="63"/>
        <v>Fecha</v>
      </c>
      <c r="K201" s="33" t="s">
        <v>787</v>
      </c>
      <c r="L201" s="33" t="s">
        <v>649</v>
      </c>
      <c r="M201" s="33" t="s">
        <v>761</v>
      </c>
      <c r="N201" s="33" t="str">
        <f t="shared" si="50"/>
        <v>Instituto Nacional de Estadísticas (INE)</v>
      </c>
      <c r="O201"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Aysén</v>
      </c>
      <c r="P2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01" s="15" t="str">
        <f t="shared" si="62"/>
        <v>Gráfico Evolución</v>
      </c>
      <c r="R201" s="28"/>
      <c r="S201"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https://analytics.zoho.com/open-view/2395394000008226368?ZOHO_CRITERIA=%22Consolidado_Estadisticas_Regionales_New%22.%22C%C3%B3digo%20regi%C3%B3n%22%3D11</v>
      </c>
      <c r="T201" s="17">
        <v>100200302</v>
      </c>
      <c r="U201" s="29" t="str">
        <f t="shared" si="65"/>
        <v>#1774B9</v>
      </c>
      <c r="V201" s="30" t="str">
        <f>+Economia[[#This Row],[idcoleccion]]&amp;"-"&amp;Economia[[#This Row],[id]]</f>
        <v>140-0191</v>
      </c>
      <c r="W201" s="21">
        <f>+VLOOKUP(Economia[[#This Row],[Filtro URL]],Estructura!$X$4:$Y$366,2,0)</f>
        <v>14200011</v>
      </c>
      <c r="X201" s="21" t="str">
        <f>+VLOOKUP(Economia[[#This Row],[tema]],Estructura!$A$4:$C$1800,3,0)</f>
        <v>T-151</v>
      </c>
      <c r="Y201" s="30" t="str">
        <f>+VLOOKUP(Economia[[#This Row],[contenido]],Estructura!$E$4:$G$18,3,0)</f>
        <v>C-142</v>
      </c>
      <c r="Z201" s="30" t="str">
        <f>+VLOOKUP(Economia[[#This Row],[Filtro Integrado]],Estructura!$M$4:$O$367,3,0)</f>
        <v>FI-143</v>
      </c>
      <c r="AA201" s="30" t="str">
        <f>+VLOOKUP(Economia[[#This Row],[Muestra]],Estructura!$Q$4:$S$194,3,0)</f>
        <v>M-160</v>
      </c>
    </row>
    <row r="202" spans="1:27" ht="51" x14ac:dyDescent="0.3">
      <c r="A202" s="50" t="s">
        <v>589</v>
      </c>
      <c r="B202" s="12">
        <f t="shared" si="64"/>
        <v>140</v>
      </c>
      <c r="C202" s="13" t="str">
        <f t="shared" si="64"/>
        <v>Economía</v>
      </c>
      <c r="D202" s="13" t="str">
        <f t="shared" si="64"/>
        <v>Economía</v>
      </c>
      <c r="E202" s="27">
        <v>12</v>
      </c>
      <c r="F202" s="33" t="s">
        <v>770</v>
      </c>
      <c r="G202" s="47" t="s">
        <v>683</v>
      </c>
      <c r="H202" s="46" t="s">
        <v>15</v>
      </c>
      <c r="I202" s="31" t="s">
        <v>377</v>
      </c>
      <c r="J202" s="12" t="str">
        <f t="shared" si="63"/>
        <v>Fecha</v>
      </c>
      <c r="K202" s="33" t="s">
        <v>787</v>
      </c>
      <c r="L202" s="33" t="s">
        <v>649</v>
      </c>
      <c r="M202" s="33" t="s">
        <v>761</v>
      </c>
      <c r="N202" s="33" t="str">
        <f t="shared" si="50"/>
        <v>Instituto Nacional de Estadísticas (INE)</v>
      </c>
      <c r="O202"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Magallanes</v>
      </c>
      <c r="P20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02" s="15" t="str">
        <f t="shared" si="62"/>
        <v>Gráfico Evolución</v>
      </c>
      <c r="R202" s="28"/>
      <c r="S202"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https://analytics.zoho.com/open-view/2395394000008226368?ZOHO_CRITERIA=%22Consolidado_Estadisticas_Regionales_New%22.%22C%C3%B3digo%20regi%C3%B3n%22%3D12</v>
      </c>
      <c r="T202" s="17"/>
      <c r="U202" s="29" t="str">
        <f t="shared" si="65"/>
        <v>#1774B9</v>
      </c>
      <c r="V202" s="30" t="str">
        <f>+Economia[[#This Row],[idcoleccion]]&amp;"-"&amp;Economia[[#This Row],[id]]</f>
        <v>140-0192</v>
      </c>
      <c r="W202" s="21">
        <f>+VLOOKUP(Economia[[#This Row],[Filtro URL]],Estructura!$X$4:$Y$366,2,0)</f>
        <v>14200012</v>
      </c>
      <c r="X202" s="21" t="str">
        <f>+VLOOKUP(Economia[[#This Row],[tema]],Estructura!$A$4:$C$1800,3,0)</f>
        <v>T-151</v>
      </c>
      <c r="Y202" s="30" t="str">
        <f>+VLOOKUP(Economia[[#This Row],[contenido]],Estructura!$E$4:$G$18,3,0)</f>
        <v>C-142</v>
      </c>
      <c r="Z202" s="30" t="str">
        <f>+VLOOKUP(Economia[[#This Row],[Filtro Integrado]],Estructura!$M$4:$O$367,3,0)</f>
        <v>FI-143</v>
      </c>
      <c r="AA202" s="30" t="str">
        <f>+VLOOKUP(Economia[[#This Row],[Muestra]],Estructura!$Q$4:$S$194,3,0)</f>
        <v>M-160</v>
      </c>
    </row>
    <row r="203" spans="1:27" ht="51" x14ac:dyDescent="0.3">
      <c r="A203" s="50" t="s">
        <v>590</v>
      </c>
      <c r="B203" s="12">
        <f t="shared" si="64"/>
        <v>140</v>
      </c>
      <c r="C203" s="13" t="str">
        <f t="shared" si="64"/>
        <v>Economía</v>
      </c>
      <c r="D203" s="13" t="str">
        <f t="shared" si="64"/>
        <v>Economía</v>
      </c>
      <c r="E203" s="27">
        <v>13</v>
      </c>
      <c r="F203" s="33" t="s">
        <v>770</v>
      </c>
      <c r="G203" s="47" t="s">
        <v>683</v>
      </c>
      <c r="H203" s="46" t="s">
        <v>15</v>
      </c>
      <c r="I203" s="31" t="s">
        <v>378</v>
      </c>
      <c r="J203" s="12" t="str">
        <f t="shared" si="63"/>
        <v>Fecha</v>
      </c>
      <c r="K203" s="33" t="s">
        <v>787</v>
      </c>
      <c r="L203" s="33" t="s">
        <v>649</v>
      </c>
      <c r="M203" s="33" t="s">
        <v>761</v>
      </c>
      <c r="N203" s="33" t="str">
        <f t="shared" si="50"/>
        <v>Instituto Nacional de Estadísticas (INE)</v>
      </c>
      <c r="O203"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Metropolitana</v>
      </c>
      <c r="P2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03" s="15" t="str">
        <f t="shared" si="62"/>
        <v>Gráfico Evolución</v>
      </c>
      <c r="R203" s="28"/>
      <c r="S203"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https://analytics.zoho.com/open-view/2395394000008226368?ZOHO_CRITERIA=%22Consolidado_Estadisticas_Regionales_New%22.%22C%C3%B3digo%20regi%C3%B3n%22%3D13</v>
      </c>
      <c r="T203" s="17"/>
      <c r="U203" s="29" t="str">
        <f t="shared" si="65"/>
        <v>#1774B9</v>
      </c>
      <c r="V203" s="30" t="str">
        <f>+Economia[[#This Row],[idcoleccion]]&amp;"-"&amp;Economia[[#This Row],[id]]</f>
        <v>140-0193</v>
      </c>
      <c r="W203" s="21">
        <f>+VLOOKUP(Economia[[#This Row],[Filtro URL]],Estructura!$X$4:$Y$366,2,0)</f>
        <v>14200013</v>
      </c>
      <c r="X203" s="21" t="str">
        <f>+VLOOKUP(Economia[[#This Row],[tema]],Estructura!$A$4:$C$1800,3,0)</f>
        <v>T-151</v>
      </c>
      <c r="Y203" s="30" t="str">
        <f>+VLOOKUP(Economia[[#This Row],[contenido]],Estructura!$E$4:$G$18,3,0)</f>
        <v>C-142</v>
      </c>
      <c r="Z203" s="30" t="str">
        <f>+VLOOKUP(Economia[[#This Row],[Filtro Integrado]],Estructura!$M$4:$O$367,3,0)</f>
        <v>FI-143</v>
      </c>
      <c r="AA203" s="30" t="str">
        <f>+VLOOKUP(Economia[[#This Row],[Muestra]],Estructura!$Q$4:$S$194,3,0)</f>
        <v>M-160</v>
      </c>
    </row>
    <row r="204" spans="1:27" ht="51" x14ac:dyDescent="0.3">
      <c r="A204" s="50" t="s">
        <v>591</v>
      </c>
      <c r="B204" s="12">
        <f t="shared" si="64"/>
        <v>140</v>
      </c>
      <c r="C204" s="13" t="str">
        <f t="shared" si="64"/>
        <v>Economía</v>
      </c>
      <c r="D204" s="13" t="str">
        <f t="shared" si="64"/>
        <v>Economía</v>
      </c>
      <c r="E204" s="27">
        <v>14</v>
      </c>
      <c r="F204" s="33" t="s">
        <v>770</v>
      </c>
      <c r="G204" s="47" t="s">
        <v>683</v>
      </c>
      <c r="H204" s="46" t="s">
        <v>15</v>
      </c>
      <c r="I204" s="31" t="s">
        <v>379</v>
      </c>
      <c r="J204" s="12" t="str">
        <f t="shared" si="63"/>
        <v>Fecha</v>
      </c>
      <c r="K204" s="33" t="s">
        <v>787</v>
      </c>
      <c r="L204" s="33" t="s">
        <v>649</v>
      </c>
      <c r="M204" s="33" t="s">
        <v>761</v>
      </c>
      <c r="N204" s="33" t="str">
        <f t="shared" si="50"/>
        <v>Instituto Nacional de Estadísticas (INE)</v>
      </c>
      <c r="O204"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Los Ríos</v>
      </c>
      <c r="P20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04" s="15" t="str">
        <f t="shared" si="62"/>
        <v>Gráfico Evolución</v>
      </c>
      <c r="R204" s="28"/>
      <c r="S204"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https://analytics.zoho.com/open-view/2395394000008226368?ZOHO_CRITERIA=%22Consolidado_Estadisticas_Regionales_New%22.%22C%C3%B3digo%20regi%C3%B3n%22%3D14</v>
      </c>
      <c r="T204" s="17"/>
      <c r="U204" s="29" t="str">
        <f t="shared" si="65"/>
        <v>#1774B9</v>
      </c>
      <c r="V204" s="30" t="str">
        <f>+Economia[[#This Row],[idcoleccion]]&amp;"-"&amp;Economia[[#This Row],[id]]</f>
        <v>140-0194</v>
      </c>
      <c r="W204" s="21">
        <f>+VLOOKUP(Economia[[#This Row],[Filtro URL]],Estructura!$X$4:$Y$366,2,0)</f>
        <v>14200014</v>
      </c>
      <c r="X204" s="21" t="str">
        <f>+VLOOKUP(Economia[[#This Row],[tema]],Estructura!$A$4:$C$1800,3,0)</f>
        <v>T-151</v>
      </c>
      <c r="Y204" s="30" t="str">
        <f>+VLOOKUP(Economia[[#This Row],[contenido]],Estructura!$E$4:$G$18,3,0)</f>
        <v>C-142</v>
      </c>
      <c r="Z204" s="30" t="str">
        <f>+VLOOKUP(Economia[[#This Row],[Filtro Integrado]],Estructura!$M$4:$O$367,3,0)</f>
        <v>FI-143</v>
      </c>
      <c r="AA204" s="30" t="str">
        <f>+VLOOKUP(Economia[[#This Row],[Muestra]],Estructura!$Q$4:$S$194,3,0)</f>
        <v>M-160</v>
      </c>
    </row>
    <row r="205" spans="1:27" ht="61.2" x14ac:dyDescent="0.3">
      <c r="A205" s="50" t="s">
        <v>592</v>
      </c>
      <c r="B205" s="12">
        <f t="shared" si="64"/>
        <v>140</v>
      </c>
      <c r="C205" s="13" t="str">
        <f t="shared" si="64"/>
        <v>Economía</v>
      </c>
      <c r="D205" s="13" t="str">
        <f t="shared" si="64"/>
        <v>Economía</v>
      </c>
      <c r="E205" s="27">
        <v>15</v>
      </c>
      <c r="F205" s="33" t="s">
        <v>770</v>
      </c>
      <c r="G205" s="47" t="s">
        <v>683</v>
      </c>
      <c r="H205" s="46" t="s">
        <v>15</v>
      </c>
      <c r="I205" s="31" t="s">
        <v>380</v>
      </c>
      <c r="J205" s="12" t="str">
        <f t="shared" si="63"/>
        <v>Fecha</v>
      </c>
      <c r="K205" s="33" t="s">
        <v>787</v>
      </c>
      <c r="L205" s="33" t="s">
        <v>649</v>
      </c>
      <c r="M205" s="33" t="s">
        <v>761</v>
      </c>
      <c r="N205" s="33" t="str">
        <f t="shared" ref="N205:N268" si="66">+N204</f>
        <v>Instituto Nacional de Estadísticas (INE)</v>
      </c>
      <c r="O205"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Arica y Parinacota</v>
      </c>
      <c r="P20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05" s="15" t="str">
        <f t="shared" si="62"/>
        <v>Gráfico Evolución</v>
      </c>
      <c r="R205" s="28"/>
      <c r="S205"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https://analytics.zoho.com/open-view/2395394000008226368?ZOHO_CRITERIA=%22Consolidado_Estadisticas_Regionales_New%22.%22C%C3%B3digo%20regi%C3%B3n%22%3D15</v>
      </c>
      <c r="T205" s="17"/>
      <c r="U205" s="29" t="str">
        <f t="shared" si="65"/>
        <v>#1774B9</v>
      </c>
      <c r="V205" s="30" t="str">
        <f>+Economia[[#This Row],[idcoleccion]]&amp;"-"&amp;Economia[[#This Row],[id]]</f>
        <v>140-0195</v>
      </c>
      <c r="W205" s="21">
        <f>+VLOOKUP(Economia[[#This Row],[Filtro URL]],Estructura!$X$4:$Y$366,2,0)</f>
        <v>14200015</v>
      </c>
      <c r="X205" s="21" t="str">
        <f>+VLOOKUP(Economia[[#This Row],[tema]],Estructura!$A$4:$C$1800,3,0)</f>
        <v>T-151</v>
      </c>
      <c r="Y205" s="30" t="str">
        <f>+VLOOKUP(Economia[[#This Row],[contenido]],Estructura!$E$4:$G$18,3,0)</f>
        <v>C-142</v>
      </c>
      <c r="Z205" s="30" t="str">
        <f>+VLOOKUP(Economia[[#This Row],[Filtro Integrado]],Estructura!$M$4:$O$367,3,0)</f>
        <v>FI-143</v>
      </c>
      <c r="AA205" s="30" t="str">
        <f>+VLOOKUP(Economia[[#This Row],[Muestra]],Estructura!$Q$4:$S$194,3,0)</f>
        <v>M-160</v>
      </c>
    </row>
    <row r="206" spans="1:27" ht="51" x14ac:dyDescent="0.3">
      <c r="A206" s="50" t="s">
        <v>593</v>
      </c>
      <c r="B206" s="12">
        <f t="shared" si="64"/>
        <v>140</v>
      </c>
      <c r="C206" s="13" t="str">
        <f t="shared" si="64"/>
        <v>Economía</v>
      </c>
      <c r="D206" s="13" t="str">
        <f t="shared" si="64"/>
        <v>Economía</v>
      </c>
      <c r="E206" s="27">
        <v>16</v>
      </c>
      <c r="F206" s="33" t="s">
        <v>770</v>
      </c>
      <c r="G206" s="47" t="s">
        <v>683</v>
      </c>
      <c r="H206" s="46" t="s">
        <v>15</v>
      </c>
      <c r="I206" s="31" t="s">
        <v>381</v>
      </c>
      <c r="J206" s="12" t="str">
        <f t="shared" si="63"/>
        <v>Fecha</v>
      </c>
      <c r="K206" s="33" t="s">
        <v>787</v>
      </c>
      <c r="L206" s="33" t="s">
        <v>649</v>
      </c>
      <c r="M206" s="33" t="s">
        <v>761</v>
      </c>
      <c r="N206" s="33" t="str">
        <f t="shared" si="66"/>
        <v>Instituto Nacional de Estadísticas (INE)</v>
      </c>
      <c r="O206"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Ñuble</v>
      </c>
      <c r="P2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06" s="38" t="str">
        <f t="shared" si="62"/>
        <v>Gráfico Evolución</v>
      </c>
      <c r="R206" s="37"/>
      <c r="S206" s="16" t="str">
        <f>+"https://analytics.zoho.com/open-view/2395394000008226368?ZOHO_CRITERIA=%22Consolidado_Estadisticas_Regionales_New%22.%22C%C3%B3digo%20regi%C3%B3n%22%3D"&amp;Economia[[#This Row],[Filtro URL]]</f>
        <v>https://analytics.zoho.com/open-view/2395394000008226368?ZOHO_CRITERIA=%22Consolidado_Estadisticas_Regionales_New%22.%22C%C3%B3digo%20regi%C3%B3n%22%3D16</v>
      </c>
      <c r="T206" s="17"/>
      <c r="U206" s="29" t="str">
        <f t="shared" si="65"/>
        <v>#1774B9</v>
      </c>
      <c r="V206" s="30" t="str">
        <f>+Economia[[#This Row],[idcoleccion]]&amp;"-"&amp;Economia[[#This Row],[id]]</f>
        <v>140-0196</v>
      </c>
      <c r="W206" s="21">
        <f>+VLOOKUP(Economia[[#This Row],[Filtro URL]],Estructura!$X$4:$Y$366,2,0)</f>
        <v>14200016</v>
      </c>
      <c r="X206" s="21" t="str">
        <f>+VLOOKUP(Economia[[#This Row],[tema]],Estructura!$A$4:$C$1800,3,0)</f>
        <v>T-151</v>
      </c>
      <c r="Y206" s="30" t="str">
        <f>+VLOOKUP(Economia[[#This Row],[contenido]],Estructura!$E$4:$G$18,3,0)</f>
        <v>C-142</v>
      </c>
      <c r="Z206" s="30" t="str">
        <f>+VLOOKUP(Economia[[#This Row],[Filtro Integrado]],Estructura!$M$4:$O$367,3,0)</f>
        <v>FI-143</v>
      </c>
      <c r="AA206" s="30" t="str">
        <f>+VLOOKUP(Economia[[#This Row],[Muestra]],Estructura!$Q$4:$S$194,3,0)</f>
        <v>M-160</v>
      </c>
    </row>
    <row r="207" spans="1:27" ht="51" x14ac:dyDescent="0.3">
      <c r="A207" s="48" t="s">
        <v>594</v>
      </c>
      <c r="B207" s="33">
        <f t="shared" si="64"/>
        <v>140</v>
      </c>
      <c r="C207" s="34" t="str">
        <f t="shared" si="64"/>
        <v>Economía</v>
      </c>
      <c r="D207" s="34" t="str">
        <f t="shared" si="64"/>
        <v>Economía</v>
      </c>
      <c r="E207" s="20">
        <v>0</v>
      </c>
      <c r="F207" s="33" t="s">
        <v>770</v>
      </c>
      <c r="G207" s="47" t="s">
        <v>683</v>
      </c>
      <c r="H207" s="36" t="s">
        <v>18</v>
      </c>
      <c r="I207" s="33" t="s">
        <v>14</v>
      </c>
      <c r="J207" s="33" t="s">
        <v>15</v>
      </c>
      <c r="K207" s="33" t="s">
        <v>790</v>
      </c>
      <c r="L207" s="33" t="s">
        <v>649</v>
      </c>
      <c r="M207" s="33" t="s">
        <v>761</v>
      </c>
      <c r="N207" s="33" t="str">
        <f t="shared" si="66"/>
        <v>Instituto Nacional de Estadísticas (INE)</v>
      </c>
      <c r="O207" s="52" t="s">
        <v>791</v>
      </c>
      <c r="P20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207" s="38" t="str">
        <f>+Q206</f>
        <v>Gráfico Evolución</v>
      </c>
      <c r="R207" s="37"/>
      <c r="S207" s="66" t="s">
        <v>789</v>
      </c>
      <c r="T207" s="17"/>
      <c r="U207" s="29" t="str">
        <f t="shared" si="65"/>
        <v>#1774B9</v>
      </c>
      <c r="V207" s="30" t="str">
        <f>+Economia[[#This Row],[idcoleccion]]&amp;"-"&amp;Economia[[#This Row],[id]]</f>
        <v>140-0197</v>
      </c>
      <c r="W207" s="21">
        <f>+VLOOKUP(Economia[[#This Row],[Filtro URL]],Estructura!$X$4:$Y$366,2,0)</f>
        <v>14100000</v>
      </c>
      <c r="X207" s="21" t="str">
        <f>+VLOOKUP(Economia[[#This Row],[tema]],Estructura!$A$4:$C$1800,3,0)</f>
        <v>T-151</v>
      </c>
      <c r="Y207" s="30" t="str">
        <f>+VLOOKUP(Economia[[#This Row],[contenido]],Estructura!$E$4:$G$18,3,0)</f>
        <v>C-142</v>
      </c>
      <c r="Z207" s="30" t="str">
        <f>+VLOOKUP(Economia[[#This Row],[Filtro Integrado]],Estructura!$M$4:$O$367,3,0)</f>
        <v>FI-141</v>
      </c>
      <c r="AA207" s="30" t="str">
        <f>+VLOOKUP(Economia[[#This Row],[Muestra]],Estructura!$Q$4:$S$194,3,0)</f>
        <v>M-161</v>
      </c>
    </row>
    <row r="208" spans="1:27" ht="51" x14ac:dyDescent="0.3">
      <c r="A208" s="49" t="s">
        <v>595</v>
      </c>
      <c r="B208" s="33">
        <f t="shared" si="64"/>
        <v>140</v>
      </c>
      <c r="C208" s="34" t="str">
        <f t="shared" si="64"/>
        <v>Economía</v>
      </c>
      <c r="D208" s="34" t="str">
        <f t="shared" si="64"/>
        <v>Economía</v>
      </c>
      <c r="E208" s="27">
        <v>1</v>
      </c>
      <c r="F208" s="33" t="s">
        <v>770</v>
      </c>
      <c r="G208" s="47" t="s">
        <v>683</v>
      </c>
      <c r="H208" s="46" t="s">
        <v>15</v>
      </c>
      <c r="I208" s="31" t="s">
        <v>366</v>
      </c>
      <c r="J208" s="12" t="s">
        <v>688</v>
      </c>
      <c r="K208" s="33" t="s">
        <v>790</v>
      </c>
      <c r="L208" s="33" t="s">
        <v>649</v>
      </c>
      <c r="M208" s="33" t="s">
        <v>761</v>
      </c>
      <c r="N208" s="33" t="str">
        <f t="shared" si="66"/>
        <v>Instituto Nacional de Estadísticas (INE)</v>
      </c>
      <c r="O208"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Tarapacá</v>
      </c>
      <c r="P20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208" s="15" t="str">
        <f t="shared" ref="Q208:Q223" si="67">+Q207</f>
        <v>Gráfico Evolución</v>
      </c>
      <c r="R208" s="28"/>
      <c r="S208"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v>
      </c>
      <c r="T208" s="17"/>
      <c r="U208" s="29" t="str">
        <f t="shared" si="65"/>
        <v>#1774B9</v>
      </c>
      <c r="V208" s="30" t="str">
        <f>+Economia[[#This Row],[idcoleccion]]&amp;"-"&amp;Economia[[#This Row],[id]]</f>
        <v>140-0198</v>
      </c>
      <c r="W208" s="21">
        <f>+VLOOKUP(Economia[[#This Row],[Filtro URL]],Estructura!$X$4:$Y$366,2,0)</f>
        <v>14200001</v>
      </c>
      <c r="X208" s="21" t="str">
        <f>+VLOOKUP(Economia[[#This Row],[tema]],Estructura!$A$4:$C$1800,3,0)</f>
        <v>T-151</v>
      </c>
      <c r="Y208" s="30" t="str">
        <f>+VLOOKUP(Economia[[#This Row],[contenido]],Estructura!$E$4:$G$18,3,0)</f>
        <v>C-142</v>
      </c>
      <c r="Z208" s="30" t="str">
        <f>+VLOOKUP(Economia[[#This Row],[Filtro Integrado]],Estructura!$M$4:$O$367,3,0)</f>
        <v>FI-143</v>
      </c>
      <c r="AA208" s="30" t="str">
        <f>+VLOOKUP(Economia[[#This Row],[Muestra]],Estructura!$Q$4:$S$194,3,0)</f>
        <v>M-161</v>
      </c>
    </row>
    <row r="209" spans="1:27" ht="51" x14ac:dyDescent="0.3">
      <c r="A209" s="50" t="s">
        <v>596</v>
      </c>
      <c r="B209" s="33">
        <f t="shared" si="64"/>
        <v>140</v>
      </c>
      <c r="C209" s="34" t="str">
        <f t="shared" si="64"/>
        <v>Economía</v>
      </c>
      <c r="D209" s="34" t="str">
        <f t="shared" si="64"/>
        <v>Economía</v>
      </c>
      <c r="E209" s="27">
        <v>2</v>
      </c>
      <c r="F209" s="33" t="s">
        <v>770</v>
      </c>
      <c r="G209" s="47" t="s">
        <v>683</v>
      </c>
      <c r="H209" s="46" t="s">
        <v>15</v>
      </c>
      <c r="I209" s="31" t="s">
        <v>367</v>
      </c>
      <c r="J209" s="12" t="str">
        <f>+J208</f>
        <v>Fecha</v>
      </c>
      <c r="K209" s="33" t="s">
        <v>790</v>
      </c>
      <c r="L209" s="33" t="s">
        <v>649</v>
      </c>
      <c r="M209" s="33" t="s">
        <v>761</v>
      </c>
      <c r="N209" s="33" t="str">
        <f t="shared" si="66"/>
        <v>Instituto Nacional de Estadísticas (INE)</v>
      </c>
      <c r="O209"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Antofagasta</v>
      </c>
      <c r="P20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209" s="15" t="str">
        <f t="shared" si="67"/>
        <v>Gráfico Evolución</v>
      </c>
      <c r="R209" s="28"/>
      <c r="S209"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https://analytics.zoho.com/open-view/2395394000008226809?ZOHO_CRITERIA=%22Consolidado_Estadisticas_Regionales_New%22.%22C%C3%B3digo%20regi%C3%B3n%22%3D2</v>
      </c>
      <c r="T209" s="17"/>
      <c r="U209" s="29" t="str">
        <f t="shared" si="65"/>
        <v>#1774B9</v>
      </c>
      <c r="V209" s="30" t="str">
        <f>+Economia[[#This Row],[idcoleccion]]&amp;"-"&amp;Economia[[#This Row],[id]]</f>
        <v>140-0199</v>
      </c>
      <c r="W209" s="21">
        <f>+VLOOKUP(Economia[[#This Row],[Filtro URL]],Estructura!$X$4:$Y$366,2,0)</f>
        <v>14200002</v>
      </c>
      <c r="X209" s="21" t="str">
        <f>+VLOOKUP(Economia[[#This Row],[tema]],Estructura!$A$4:$C$1800,3,0)</f>
        <v>T-151</v>
      </c>
      <c r="Y209" s="30" t="str">
        <f>+VLOOKUP(Economia[[#This Row],[contenido]],Estructura!$E$4:$G$18,3,0)</f>
        <v>C-142</v>
      </c>
      <c r="Z209" s="30" t="str">
        <f>+VLOOKUP(Economia[[#This Row],[Filtro Integrado]],Estructura!$M$4:$O$367,3,0)</f>
        <v>FI-143</v>
      </c>
      <c r="AA209" s="30" t="str">
        <f>+VLOOKUP(Economia[[#This Row],[Muestra]],Estructura!$Q$4:$S$194,3,0)</f>
        <v>M-161</v>
      </c>
    </row>
    <row r="210" spans="1:27" ht="51" x14ac:dyDescent="0.3">
      <c r="A210" s="50" t="s">
        <v>597</v>
      </c>
      <c r="B210" s="33">
        <f t="shared" si="64"/>
        <v>140</v>
      </c>
      <c r="C210" s="34" t="str">
        <f t="shared" si="64"/>
        <v>Economía</v>
      </c>
      <c r="D210" s="34" t="str">
        <f t="shared" si="64"/>
        <v>Economía</v>
      </c>
      <c r="E210" s="27">
        <v>3</v>
      </c>
      <c r="F210" s="33" t="s">
        <v>770</v>
      </c>
      <c r="G210" s="47" t="s">
        <v>683</v>
      </c>
      <c r="H210" s="46" t="s">
        <v>15</v>
      </c>
      <c r="I210" s="31" t="s">
        <v>368</v>
      </c>
      <c r="J210" s="12" t="str">
        <f t="shared" ref="J210:J223" si="68">+J209</f>
        <v>Fecha</v>
      </c>
      <c r="K210" s="33" t="s">
        <v>790</v>
      </c>
      <c r="L210" s="33" t="s">
        <v>649</v>
      </c>
      <c r="M210" s="33" t="s">
        <v>761</v>
      </c>
      <c r="N210" s="33" t="str">
        <f t="shared" si="66"/>
        <v>Instituto Nacional de Estadísticas (INE)</v>
      </c>
      <c r="O210"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Atacama</v>
      </c>
      <c r="P2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210" s="15" t="str">
        <f t="shared" si="67"/>
        <v>Gráfico Evolución</v>
      </c>
      <c r="R210" s="28"/>
      <c r="S210"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https://analytics.zoho.com/open-view/2395394000008226809?ZOHO_CRITERIA=%22Consolidado_Estadisticas_Regionales_New%22.%22C%C3%B3digo%20regi%C3%B3n%22%3D3</v>
      </c>
      <c r="T210" s="17"/>
      <c r="U210" s="29" t="str">
        <f t="shared" si="65"/>
        <v>#1774B9</v>
      </c>
      <c r="V210" s="30" t="str">
        <f>+Economia[[#This Row],[idcoleccion]]&amp;"-"&amp;Economia[[#This Row],[id]]</f>
        <v>140-0200</v>
      </c>
      <c r="W210" s="21">
        <f>+VLOOKUP(Economia[[#This Row],[Filtro URL]],Estructura!$X$4:$Y$366,2,0)</f>
        <v>14200003</v>
      </c>
      <c r="X210" s="21" t="str">
        <f>+VLOOKUP(Economia[[#This Row],[tema]],Estructura!$A$4:$C$1800,3,0)</f>
        <v>T-151</v>
      </c>
      <c r="Y210" s="30" t="str">
        <f>+VLOOKUP(Economia[[#This Row],[contenido]],Estructura!$E$4:$G$18,3,0)</f>
        <v>C-142</v>
      </c>
      <c r="Z210" s="30" t="str">
        <f>+VLOOKUP(Economia[[#This Row],[Filtro Integrado]],Estructura!$M$4:$O$367,3,0)</f>
        <v>FI-143</v>
      </c>
      <c r="AA210" s="30" t="str">
        <f>+VLOOKUP(Economia[[#This Row],[Muestra]],Estructura!$Q$4:$S$194,3,0)</f>
        <v>M-161</v>
      </c>
    </row>
    <row r="211" spans="1:27" ht="51" x14ac:dyDescent="0.3">
      <c r="A211" s="50" t="s">
        <v>598</v>
      </c>
      <c r="B211" s="33">
        <f t="shared" si="64"/>
        <v>140</v>
      </c>
      <c r="C211" s="34" t="str">
        <f t="shared" si="64"/>
        <v>Economía</v>
      </c>
      <c r="D211" s="34" t="str">
        <f t="shared" si="64"/>
        <v>Economía</v>
      </c>
      <c r="E211" s="27">
        <v>4</v>
      </c>
      <c r="F211" s="33" t="s">
        <v>770</v>
      </c>
      <c r="G211" s="47" t="s">
        <v>683</v>
      </c>
      <c r="H211" s="46" t="s">
        <v>15</v>
      </c>
      <c r="I211" s="31" t="s">
        <v>369</v>
      </c>
      <c r="J211" s="12" t="str">
        <f t="shared" si="68"/>
        <v>Fecha</v>
      </c>
      <c r="K211" s="33" t="s">
        <v>790</v>
      </c>
      <c r="L211" s="33" t="s">
        <v>649</v>
      </c>
      <c r="M211" s="33" t="s">
        <v>761</v>
      </c>
      <c r="N211" s="33" t="str">
        <f t="shared" si="66"/>
        <v>Instituto Nacional de Estadísticas (INE)</v>
      </c>
      <c r="O211"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Coquimbo</v>
      </c>
      <c r="P2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211" s="15" t="str">
        <f t="shared" si="67"/>
        <v>Gráfico Evolución</v>
      </c>
      <c r="R211" s="28"/>
      <c r="S211"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https://analytics.zoho.com/open-view/2395394000008226809?ZOHO_CRITERIA=%22Consolidado_Estadisticas_Regionales_New%22.%22C%C3%B3digo%20regi%C3%B3n%22%3D4</v>
      </c>
      <c r="T211" s="17"/>
      <c r="U211" s="29" t="str">
        <f t="shared" si="65"/>
        <v>#1774B9</v>
      </c>
      <c r="V211" s="30" t="str">
        <f>+Economia[[#This Row],[idcoleccion]]&amp;"-"&amp;Economia[[#This Row],[id]]</f>
        <v>140-0201</v>
      </c>
      <c r="W211" s="21">
        <f>+VLOOKUP(Economia[[#This Row],[Filtro URL]],Estructura!$X$4:$Y$366,2,0)</f>
        <v>14200004</v>
      </c>
      <c r="X211" s="21" t="str">
        <f>+VLOOKUP(Economia[[#This Row],[tema]],Estructura!$A$4:$C$1800,3,0)</f>
        <v>T-151</v>
      </c>
      <c r="Y211" s="30" t="str">
        <f>+VLOOKUP(Economia[[#This Row],[contenido]],Estructura!$E$4:$G$18,3,0)</f>
        <v>C-142</v>
      </c>
      <c r="Z211" s="30" t="str">
        <f>+VLOOKUP(Economia[[#This Row],[Filtro Integrado]],Estructura!$M$4:$O$367,3,0)</f>
        <v>FI-143</v>
      </c>
      <c r="AA211" s="30" t="str">
        <f>+VLOOKUP(Economia[[#This Row],[Muestra]],Estructura!$Q$4:$S$194,3,0)</f>
        <v>M-161</v>
      </c>
    </row>
    <row r="212" spans="1:27" ht="51" x14ac:dyDescent="0.3">
      <c r="A212" s="50" t="s">
        <v>599</v>
      </c>
      <c r="B212" s="33">
        <f t="shared" si="64"/>
        <v>140</v>
      </c>
      <c r="C212" s="34" t="str">
        <f t="shared" si="64"/>
        <v>Economía</v>
      </c>
      <c r="D212" s="34" t="str">
        <f t="shared" si="64"/>
        <v>Economía</v>
      </c>
      <c r="E212" s="27">
        <v>5</v>
      </c>
      <c r="F212" s="33" t="s">
        <v>770</v>
      </c>
      <c r="G212" s="47" t="s">
        <v>683</v>
      </c>
      <c r="H212" s="46" t="s">
        <v>15</v>
      </c>
      <c r="I212" s="31" t="s">
        <v>370</v>
      </c>
      <c r="J212" s="12" t="str">
        <f t="shared" si="68"/>
        <v>Fecha</v>
      </c>
      <c r="K212" s="33" t="s">
        <v>790</v>
      </c>
      <c r="L212" s="33" t="s">
        <v>649</v>
      </c>
      <c r="M212" s="33" t="s">
        <v>761</v>
      </c>
      <c r="N212" s="33" t="str">
        <f t="shared" si="66"/>
        <v>Instituto Nacional de Estadísticas (INE)</v>
      </c>
      <c r="O212"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Valparaíso</v>
      </c>
      <c r="P2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212" s="15" t="str">
        <f t="shared" si="67"/>
        <v>Gráfico Evolución</v>
      </c>
      <c r="R212" s="28"/>
      <c r="S212"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https://analytics.zoho.com/open-view/2395394000008226809?ZOHO_CRITERIA=%22Consolidado_Estadisticas_Regionales_New%22.%22C%C3%B3digo%20regi%C3%B3n%22%3D5</v>
      </c>
      <c r="T212" s="17"/>
      <c r="U212" s="29" t="str">
        <f t="shared" si="65"/>
        <v>#1774B9</v>
      </c>
      <c r="V212" s="30" t="str">
        <f>+Economia[[#This Row],[idcoleccion]]&amp;"-"&amp;Economia[[#This Row],[id]]</f>
        <v>140-0202</v>
      </c>
      <c r="W212" s="21">
        <f>+VLOOKUP(Economia[[#This Row],[Filtro URL]],Estructura!$X$4:$Y$366,2,0)</f>
        <v>14200005</v>
      </c>
      <c r="X212" s="21" t="str">
        <f>+VLOOKUP(Economia[[#This Row],[tema]],Estructura!$A$4:$C$1800,3,0)</f>
        <v>T-151</v>
      </c>
      <c r="Y212" s="30" t="str">
        <f>+VLOOKUP(Economia[[#This Row],[contenido]],Estructura!$E$4:$G$18,3,0)</f>
        <v>C-142</v>
      </c>
      <c r="Z212" s="30" t="str">
        <f>+VLOOKUP(Economia[[#This Row],[Filtro Integrado]],Estructura!$M$4:$O$367,3,0)</f>
        <v>FI-143</v>
      </c>
      <c r="AA212" s="30" t="str">
        <f>+VLOOKUP(Economia[[#This Row],[Muestra]],Estructura!$Q$4:$S$194,3,0)</f>
        <v>M-161</v>
      </c>
    </row>
    <row r="213" spans="1:27" ht="51" x14ac:dyDescent="0.3">
      <c r="A213" s="50" t="s">
        <v>600</v>
      </c>
      <c r="B213" s="33">
        <f t="shared" si="64"/>
        <v>140</v>
      </c>
      <c r="C213" s="34" t="str">
        <f t="shared" si="64"/>
        <v>Economía</v>
      </c>
      <c r="D213" s="34" t="str">
        <f t="shared" si="64"/>
        <v>Economía</v>
      </c>
      <c r="E213" s="27">
        <v>6</v>
      </c>
      <c r="F213" s="33" t="s">
        <v>770</v>
      </c>
      <c r="G213" s="47" t="s">
        <v>683</v>
      </c>
      <c r="H213" s="46" t="s">
        <v>15</v>
      </c>
      <c r="I213" s="31" t="s">
        <v>371</v>
      </c>
      <c r="J213" s="12" t="str">
        <f t="shared" si="68"/>
        <v>Fecha</v>
      </c>
      <c r="K213" s="33" t="s">
        <v>790</v>
      </c>
      <c r="L213" s="33" t="s">
        <v>649</v>
      </c>
      <c r="M213" s="33" t="s">
        <v>761</v>
      </c>
      <c r="N213" s="33" t="str">
        <f t="shared" si="66"/>
        <v>Instituto Nacional de Estadísticas (INE)</v>
      </c>
      <c r="O213"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O'Higgins</v>
      </c>
      <c r="P21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213" s="15" t="str">
        <f t="shared" si="67"/>
        <v>Gráfico Evolución</v>
      </c>
      <c r="R213" s="28"/>
      <c r="S213"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https://analytics.zoho.com/open-view/2395394000008226809?ZOHO_CRITERIA=%22Consolidado_Estadisticas_Regionales_New%22.%22C%C3%B3digo%20regi%C3%B3n%22%3D6</v>
      </c>
      <c r="T213" s="17"/>
      <c r="U213" s="29" t="str">
        <f t="shared" si="65"/>
        <v>#1774B9</v>
      </c>
      <c r="V213" s="30" t="str">
        <f>+Economia[[#This Row],[idcoleccion]]&amp;"-"&amp;Economia[[#This Row],[id]]</f>
        <v>140-0203</v>
      </c>
      <c r="W213" s="21">
        <f>+VLOOKUP(Economia[[#This Row],[Filtro URL]],Estructura!$X$4:$Y$366,2,0)</f>
        <v>14200006</v>
      </c>
      <c r="X213" s="21" t="str">
        <f>+VLOOKUP(Economia[[#This Row],[tema]],Estructura!$A$4:$C$1800,3,0)</f>
        <v>T-151</v>
      </c>
      <c r="Y213" s="30" t="str">
        <f>+VLOOKUP(Economia[[#This Row],[contenido]],Estructura!$E$4:$G$18,3,0)</f>
        <v>C-142</v>
      </c>
      <c r="Z213" s="30" t="str">
        <f>+VLOOKUP(Economia[[#This Row],[Filtro Integrado]],Estructura!$M$4:$O$367,3,0)</f>
        <v>FI-143</v>
      </c>
      <c r="AA213" s="30" t="str">
        <f>+VLOOKUP(Economia[[#This Row],[Muestra]],Estructura!$Q$4:$S$194,3,0)</f>
        <v>M-161</v>
      </c>
    </row>
    <row r="214" spans="1:27" ht="51" x14ac:dyDescent="0.3">
      <c r="A214" s="50" t="s">
        <v>601</v>
      </c>
      <c r="B214" s="33">
        <f t="shared" si="64"/>
        <v>140</v>
      </c>
      <c r="C214" s="34" t="str">
        <f t="shared" si="64"/>
        <v>Economía</v>
      </c>
      <c r="D214" s="34" t="str">
        <f t="shared" si="64"/>
        <v>Economía</v>
      </c>
      <c r="E214" s="27">
        <v>7</v>
      </c>
      <c r="F214" s="33" t="s">
        <v>770</v>
      </c>
      <c r="G214" s="47" t="s">
        <v>683</v>
      </c>
      <c r="H214" s="46" t="s">
        <v>15</v>
      </c>
      <c r="I214" s="31" t="s">
        <v>372</v>
      </c>
      <c r="J214" s="12" t="str">
        <f t="shared" si="68"/>
        <v>Fecha</v>
      </c>
      <c r="K214" s="33" t="s">
        <v>790</v>
      </c>
      <c r="L214" s="33" t="s">
        <v>649</v>
      </c>
      <c r="M214" s="33" t="s">
        <v>761</v>
      </c>
      <c r="N214" s="33" t="str">
        <f t="shared" si="66"/>
        <v>Instituto Nacional de Estadísticas (INE)</v>
      </c>
      <c r="O214"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Maule</v>
      </c>
      <c r="P2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214" s="15" t="str">
        <f t="shared" si="67"/>
        <v>Gráfico Evolución</v>
      </c>
      <c r="R214" s="28"/>
      <c r="S214"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https://analytics.zoho.com/open-view/2395394000008226809?ZOHO_CRITERIA=%22Consolidado_Estadisticas_Regionales_New%22.%22C%C3%B3digo%20regi%C3%B3n%22%3D7</v>
      </c>
      <c r="T214" s="17"/>
      <c r="U214" s="29" t="str">
        <f t="shared" si="65"/>
        <v>#1774B9</v>
      </c>
      <c r="V214" s="30" t="str">
        <f>+Economia[[#This Row],[idcoleccion]]&amp;"-"&amp;Economia[[#This Row],[id]]</f>
        <v>140-0204</v>
      </c>
      <c r="W214" s="21">
        <f>+VLOOKUP(Economia[[#This Row],[Filtro URL]],Estructura!$X$4:$Y$366,2,0)</f>
        <v>14200007</v>
      </c>
      <c r="X214" s="21" t="str">
        <f>+VLOOKUP(Economia[[#This Row],[tema]],Estructura!$A$4:$C$1800,3,0)</f>
        <v>T-151</v>
      </c>
      <c r="Y214" s="30" t="str">
        <f>+VLOOKUP(Economia[[#This Row],[contenido]],Estructura!$E$4:$G$18,3,0)</f>
        <v>C-142</v>
      </c>
      <c r="Z214" s="30" t="str">
        <f>+VLOOKUP(Economia[[#This Row],[Filtro Integrado]],Estructura!$M$4:$O$367,3,0)</f>
        <v>FI-143</v>
      </c>
      <c r="AA214" s="30" t="str">
        <f>+VLOOKUP(Economia[[#This Row],[Muestra]],Estructura!$Q$4:$S$194,3,0)</f>
        <v>M-161</v>
      </c>
    </row>
    <row r="215" spans="1:27" ht="51" x14ac:dyDescent="0.3">
      <c r="A215" s="50" t="s">
        <v>602</v>
      </c>
      <c r="B215" s="33">
        <f t="shared" si="64"/>
        <v>140</v>
      </c>
      <c r="C215" s="34" t="str">
        <f t="shared" si="64"/>
        <v>Economía</v>
      </c>
      <c r="D215" s="34" t="str">
        <f t="shared" si="64"/>
        <v>Economía</v>
      </c>
      <c r="E215" s="27">
        <v>8</v>
      </c>
      <c r="F215" s="33" t="s">
        <v>770</v>
      </c>
      <c r="G215" s="47" t="s">
        <v>683</v>
      </c>
      <c r="H215" s="46" t="s">
        <v>15</v>
      </c>
      <c r="I215" s="31" t="s">
        <v>373</v>
      </c>
      <c r="J215" s="12" t="str">
        <f t="shared" si="68"/>
        <v>Fecha</v>
      </c>
      <c r="K215" s="33" t="s">
        <v>790</v>
      </c>
      <c r="L215" s="33" t="s">
        <v>649</v>
      </c>
      <c r="M215" s="33" t="s">
        <v>761</v>
      </c>
      <c r="N215" s="33" t="str">
        <f t="shared" si="66"/>
        <v>Instituto Nacional de Estadísticas (INE)</v>
      </c>
      <c r="O215"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del Biobío</v>
      </c>
      <c r="P21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215" s="15" t="str">
        <f t="shared" si="67"/>
        <v>Gráfico Evolución</v>
      </c>
      <c r="R215" s="28"/>
      <c r="S215"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https://analytics.zoho.com/open-view/2395394000008226809?ZOHO_CRITERIA=%22Consolidado_Estadisticas_Regionales_New%22.%22C%C3%B3digo%20regi%C3%B3n%22%3D8</v>
      </c>
      <c r="T215" s="39"/>
      <c r="U215" s="29" t="str">
        <f t="shared" si="65"/>
        <v>#1774B9</v>
      </c>
      <c r="V215" s="30" t="str">
        <f>+Economia[[#This Row],[idcoleccion]]&amp;"-"&amp;Economia[[#This Row],[id]]</f>
        <v>140-0205</v>
      </c>
      <c r="W215" s="21">
        <f>+VLOOKUP(Economia[[#This Row],[Filtro URL]],Estructura!$X$4:$Y$366,2,0)</f>
        <v>14200008</v>
      </c>
      <c r="X215" s="21" t="str">
        <f>+VLOOKUP(Economia[[#This Row],[tema]],Estructura!$A$4:$C$1800,3,0)</f>
        <v>T-151</v>
      </c>
      <c r="Y215" s="30" t="str">
        <f>+VLOOKUP(Economia[[#This Row],[contenido]],Estructura!$E$4:$G$18,3,0)</f>
        <v>C-142</v>
      </c>
      <c r="Z215" s="30" t="str">
        <f>+VLOOKUP(Economia[[#This Row],[Filtro Integrado]],Estructura!$M$4:$O$367,3,0)</f>
        <v>FI-143</v>
      </c>
      <c r="AA215" s="30" t="str">
        <f>+VLOOKUP(Economia[[#This Row],[Muestra]],Estructura!$Q$4:$S$194,3,0)</f>
        <v>M-161</v>
      </c>
    </row>
    <row r="216" spans="1:27" ht="51" x14ac:dyDescent="0.3">
      <c r="A216" s="50" t="s">
        <v>603</v>
      </c>
      <c r="B216" s="12">
        <f>+B215</f>
        <v>140</v>
      </c>
      <c r="C216" s="13" t="str">
        <f>+C215</f>
        <v>Economía</v>
      </c>
      <c r="D216" s="13" t="str">
        <f>+D215</f>
        <v>Economía</v>
      </c>
      <c r="E216" s="27">
        <v>9</v>
      </c>
      <c r="F216" s="33" t="s">
        <v>770</v>
      </c>
      <c r="G216" s="47" t="s">
        <v>683</v>
      </c>
      <c r="H216" s="46" t="s">
        <v>15</v>
      </c>
      <c r="I216" s="31" t="s">
        <v>374</v>
      </c>
      <c r="J216" s="12" t="str">
        <f t="shared" si="68"/>
        <v>Fecha</v>
      </c>
      <c r="K216" s="33" t="s">
        <v>790</v>
      </c>
      <c r="L216" s="33" t="s">
        <v>649</v>
      </c>
      <c r="M216" s="33" t="s">
        <v>761</v>
      </c>
      <c r="N216" s="33" t="str">
        <f t="shared" si="66"/>
        <v>Instituto Nacional de Estadísticas (INE)</v>
      </c>
      <c r="O216"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La Araucanía</v>
      </c>
      <c r="P2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216" s="15" t="str">
        <f t="shared" si="67"/>
        <v>Gráfico Evolución</v>
      </c>
      <c r="R216" s="28"/>
      <c r="S216"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https://analytics.zoho.com/open-view/2395394000008226809?ZOHO_CRITERIA=%22Consolidado_Estadisticas_Regionales_New%22.%22C%C3%B3digo%20regi%C3%B3n%22%3D9</v>
      </c>
      <c r="T216" s="17">
        <v>100200300</v>
      </c>
      <c r="U216" s="29" t="str">
        <f>+U215</f>
        <v>#1774B9</v>
      </c>
      <c r="V216" s="30" t="str">
        <f>+Economia[[#This Row],[idcoleccion]]&amp;"-"&amp;Economia[[#This Row],[id]]</f>
        <v>140-0206</v>
      </c>
      <c r="W216" s="21">
        <f>+VLOOKUP(Economia[[#This Row],[Filtro URL]],Estructura!$X$4:$Y$366,2,0)</f>
        <v>14200009</v>
      </c>
      <c r="X216" s="21" t="str">
        <f>+VLOOKUP(Economia[[#This Row],[tema]],Estructura!$A$4:$C$1800,3,0)</f>
        <v>T-151</v>
      </c>
      <c r="Y216" s="30" t="str">
        <f>+VLOOKUP(Economia[[#This Row],[contenido]],Estructura!$E$4:$G$18,3,0)</f>
        <v>C-142</v>
      </c>
      <c r="Z216" s="30" t="str">
        <f>+VLOOKUP(Economia[[#This Row],[Filtro Integrado]],Estructura!$M$4:$O$367,3,0)</f>
        <v>FI-143</v>
      </c>
      <c r="AA216" s="30" t="str">
        <f>+VLOOKUP(Economia[[#This Row],[Muestra]],Estructura!$Q$4:$S$194,3,0)</f>
        <v>M-161</v>
      </c>
    </row>
    <row r="217" spans="1:27" ht="51" x14ac:dyDescent="0.3">
      <c r="A217" s="50" t="s">
        <v>604</v>
      </c>
      <c r="B217" s="12">
        <f t="shared" ref="B217:D232" si="69">+B216</f>
        <v>140</v>
      </c>
      <c r="C217" s="13" t="str">
        <f t="shared" si="69"/>
        <v>Economía</v>
      </c>
      <c r="D217" s="13" t="str">
        <f t="shared" si="69"/>
        <v>Economía</v>
      </c>
      <c r="E217" s="27">
        <v>10</v>
      </c>
      <c r="F217" s="33" t="s">
        <v>770</v>
      </c>
      <c r="G217" s="47" t="s">
        <v>683</v>
      </c>
      <c r="H217" s="46" t="s">
        <v>15</v>
      </c>
      <c r="I217" s="31" t="s">
        <v>375</v>
      </c>
      <c r="J217" s="12" t="str">
        <f t="shared" si="68"/>
        <v>Fecha</v>
      </c>
      <c r="K217" s="33" t="s">
        <v>790</v>
      </c>
      <c r="L217" s="33" t="s">
        <v>649</v>
      </c>
      <c r="M217" s="33" t="s">
        <v>761</v>
      </c>
      <c r="N217" s="33" t="str">
        <f t="shared" si="66"/>
        <v>Instituto Nacional de Estadísticas (INE)</v>
      </c>
      <c r="O217"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Los Lagos</v>
      </c>
      <c r="P21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17" s="15" t="str">
        <f t="shared" si="67"/>
        <v>Gráfico Evolución</v>
      </c>
      <c r="R217" s="28"/>
      <c r="S217"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https://analytics.zoho.com/open-view/2395394000008226809?ZOHO_CRITERIA=%22Consolidado_Estadisticas_Regionales_New%22.%22C%C3%B3digo%20regi%C3%B3n%22%3D10</v>
      </c>
      <c r="T217" s="17">
        <v>100200301</v>
      </c>
      <c r="U217" s="29" t="str">
        <f t="shared" ref="U217:U232" si="70">+U216</f>
        <v>#1774B9</v>
      </c>
      <c r="V217" s="30" t="str">
        <f>+Economia[[#This Row],[idcoleccion]]&amp;"-"&amp;Economia[[#This Row],[id]]</f>
        <v>140-0207</v>
      </c>
      <c r="W217" s="21">
        <f>+VLOOKUP(Economia[[#This Row],[Filtro URL]],Estructura!$X$4:$Y$366,2,0)</f>
        <v>14200010</v>
      </c>
      <c r="X217" s="21" t="str">
        <f>+VLOOKUP(Economia[[#This Row],[tema]],Estructura!$A$4:$C$1800,3,0)</f>
        <v>T-151</v>
      </c>
      <c r="Y217" s="30" t="str">
        <f>+VLOOKUP(Economia[[#This Row],[contenido]],Estructura!$E$4:$G$18,3,0)</f>
        <v>C-142</v>
      </c>
      <c r="Z217" s="30" t="str">
        <f>+VLOOKUP(Economia[[#This Row],[Filtro Integrado]],Estructura!$M$4:$O$367,3,0)</f>
        <v>FI-143</v>
      </c>
      <c r="AA217" s="30" t="str">
        <f>+VLOOKUP(Economia[[#This Row],[Muestra]],Estructura!$Q$4:$S$194,3,0)</f>
        <v>M-161</v>
      </c>
    </row>
    <row r="218" spans="1:27" ht="51" x14ac:dyDescent="0.3">
      <c r="A218" s="50" t="s">
        <v>605</v>
      </c>
      <c r="B218" s="12">
        <f t="shared" si="69"/>
        <v>140</v>
      </c>
      <c r="C218" s="13" t="str">
        <f t="shared" si="69"/>
        <v>Economía</v>
      </c>
      <c r="D218" s="13" t="str">
        <f t="shared" si="69"/>
        <v>Economía</v>
      </c>
      <c r="E218" s="27">
        <v>11</v>
      </c>
      <c r="F218" s="33" t="s">
        <v>770</v>
      </c>
      <c r="G218" s="47" t="s">
        <v>683</v>
      </c>
      <c r="H218" s="46" t="s">
        <v>15</v>
      </c>
      <c r="I218" s="31" t="s">
        <v>376</v>
      </c>
      <c r="J218" s="12" t="str">
        <f t="shared" si="68"/>
        <v>Fecha</v>
      </c>
      <c r="K218" s="33" t="s">
        <v>790</v>
      </c>
      <c r="L218" s="33" t="s">
        <v>649</v>
      </c>
      <c r="M218" s="33" t="s">
        <v>761</v>
      </c>
      <c r="N218" s="33" t="str">
        <f t="shared" si="66"/>
        <v>Instituto Nacional de Estadísticas (INE)</v>
      </c>
      <c r="O218"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Aysén</v>
      </c>
      <c r="P21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18" s="15" t="str">
        <f t="shared" si="67"/>
        <v>Gráfico Evolución</v>
      </c>
      <c r="R218" s="28"/>
      <c r="S218"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https://analytics.zoho.com/open-view/2395394000008226809?ZOHO_CRITERIA=%22Consolidado_Estadisticas_Regionales_New%22.%22C%C3%B3digo%20regi%C3%B3n%22%3D11</v>
      </c>
      <c r="T218" s="17">
        <v>100200302</v>
      </c>
      <c r="U218" s="29" t="str">
        <f t="shared" si="70"/>
        <v>#1774B9</v>
      </c>
      <c r="V218" s="30" t="str">
        <f>+Economia[[#This Row],[idcoleccion]]&amp;"-"&amp;Economia[[#This Row],[id]]</f>
        <v>140-0208</v>
      </c>
      <c r="W218" s="21">
        <f>+VLOOKUP(Economia[[#This Row],[Filtro URL]],Estructura!$X$4:$Y$366,2,0)</f>
        <v>14200011</v>
      </c>
      <c r="X218" s="21" t="str">
        <f>+VLOOKUP(Economia[[#This Row],[tema]],Estructura!$A$4:$C$1800,3,0)</f>
        <v>T-151</v>
      </c>
      <c r="Y218" s="30" t="str">
        <f>+VLOOKUP(Economia[[#This Row],[contenido]],Estructura!$E$4:$G$18,3,0)</f>
        <v>C-142</v>
      </c>
      <c r="Z218" s="30" t="str">
        <f>+VLOOKUP(Economia[[#This Row],[Filtro Integrado]],Estructura!$M$4:$O$367,3,0)</f>
        <v>FI-143</v>
      </c>
      <c r="AA218" s="30" t="str">
        <f>+VLOOKUP(Economia[[#This Row],[Muestra]],Estructura!$Q$4:$S$194,3,0)</f>
        <v>M-161</v>
      </c>
    </row>
    <row r="219" spans="1:27" ht="51" x14ac:dyDescent="0.3">
      <c r="A219" s="50" t="s">
        <v>606</v>
      </c>
      <c r="B219" s="12">
        <f t="shared" si="69"/>
        <v>140</v>
      </c>
      <c r="C219" s="13" t="str">
        <f t="shared" si="69"/>
        <v>Economía</v>
      </c>
      <c r="D219" s="13" t="str">
        <f t="shared" si="69"/>
        <v>Economía</v>
      </c>
      <c r="E219" s="27">
        <v>12</v>
      </c>
      <c r="F219" s="33" t="s">
        <v>770</v>
      </c>
      <c r="G219" s="47" t="s">
        <v>683</v>
      </c>
      <c r="H219" s="46" t="s">
        <v>15</v>
      </c>
      <c r="I219" s="31" t="s">
        <v>377</v>
      </c>
      <c r="J219" s="12" t="str">
        <f t="shared" si="68"/>
        <v>Fecha</v>
      </c>
      <c r="K219" s="33" t="s">
        <v>790</v>
      </c>
      <c r="L219" s="33" t="s">
        <v>649</v>
      </c>
      <c r="M219" s="33" t="s">
        <v>761</v>
      </c>
      <c r="N219" s="33" t="str">
        <f t="shared" si="66"/>
        <v>Instituto Nacional de Estadísticas (INE)</v>
      </c>
      <c r="O219"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Magallanes</v>
      </c>
      <c r="P21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19" s="15" t="str">
        <f t="shared" si="67"/>
        <v>Gráfico Evolución</v>
      </c>
      <c r="R219" s="28"/>
      <c r="S219"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https://analytics.zoho.com/open-view/2395394000008226809?ZOHO_CRITERIA=%22Consolidado_Estadisticas_Regionales_New%22.%22C%C3%B3digo%20regi%C3%B3n%22%3D12</v>
      </c>
      <c r="T219" s="17"/>
      <c r="U219" s="29" t="str">
        <f t="shared" si="70"/>
        <v>#1774B9</v>
      </c>
      <c r="V219" s="30" t="str">
        <f>+Economia[[#This Row],[idcoleccion]]&amp;"-"&amp;Economia[[#This Row],[id]]</f>
        <v>140-0209</v>
      </c>
      <c r="W219" s="21">
        <f>+VLOOKUP(Economia[[#This Row],[Filtro URL]],Estructura!$X$4:$Y$366,2,0)</f>
        <v>14200012</v>
      </c>
      <c r="X219" s="21" t="str">
        <f>+VLOOKUP(Economia[[#This Row],[tema]],Estructura!$A$4:$C$1800,3,0)</f>
        <v>T-151</v>
      </c>
      <c r="Y219" s="30" t="str">
        <f>+VLOOKUP(Economia[[#This Row],[contenido]],Estructura!$E$4:$G$18,3,0)</f>
        <v>C-142</v>
      </c>
      <c r="Z219" s="30" t="str">
        <f>+VLOOKUP(Economia[[#This Row],[Filtro Integrado]],Estructura!$M$4:$O$367,3,0)</f>
        <v>FI-143</v>
      </c>
      <c r="AA219" s="30" t="str">
        <f>+VLOOKUP(Economia[[#This Row],[Muestra]],Estructura!$Q$4:$S$194,3,0)</f>
        <v>M-161</v>
      </c>
    </row>
    <row r="220" spans="1:27" ht="51" x14ac:dyDescent="0.3">
      <c r="A220" s="50" t="s">
        <v>607</v>
      </c>
      <c r="B220" s="12">
        <f t="shared" si="69"/>
        <v>140</v>
      </c>
      <c r="C220" s="13" t="str">
        <f t="shared" si="69"/>
        <v>Economía</v>
      </c>
      <c r="D220" s="13" t="str">
        <f t="shared" si="69"/>
        <v>Economía</v>
      </c>
      <c r="E220" s="27">
        <v>13</v>
      </c>
      <c r="F220" s="33" t="s">
        <v>770</v>
      </c>
      <c r="G220" s="47" t="s">
        <v>683</v>
      </c>
      <c r="H220" s="46" t="s">
        <v>15</v>
      </c>
      <c r="I220" s="31" t="s">
        <v>378</v>
      </c>
      <c r="J220" s="12" t="str">
        <f t="shared" si="68"/>
        <v>Fecha</v>
      </c>
      <c r="K220" s="33" t="s">
        <v>790</v>
      </c>
      <c r="L220" s="33" t="s">
        <v>649</v>
      </c>
      <c r="M220" s="33" t="s">
        <v>761</v>
      </c>
      <c r="N220" s="33" t="str">
        <f t="shared" si="66"/>
        <v>Instituto Nacional de Estadísticas (INE)</v>
      </c>
      <c r="O220"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Metropolitana</v>
      </c>
      <c r="P2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20" s="15" t="str">
        <f t="shared" si="67"/>
        <v>Gráfico Evolución</v>
      </c>
      <c r="R220" s="28"/>
      <c r="S220"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https://analytics.zoho.com/open-view/2395394000008226809?ZOHO_CRITERIA=%22Consolidado_Estadisticas_Regionales_New%22.%22C%C3%B3digo%20regi%C3%B3n%22%3D13</v>
      </c>
      <c r="T220" s="17"/>
      <c r="U220" s="29" t="str">
        <f t="shared" si="70"/>
        <v>#1774B9</v>
      </c>
      <c r="V220" s="30" t="str">
        <f>+Economia[[#This Row],[idcoleccion]]&amp;"-"&amp;Economia[[#This Row],[id]]</f>
        <v>140-0210</v>
      </c>
      <c r="W220" s="21">
        <f>+VLOOKUP(Economia[[#This Row],[Filtro URL]],Estructura!$X$4:$Y$366,2,0)</f>
        <v>14200013</v>
      </c>
      <c r="X220" s="21" t="str">
        <f>+VLOOKUP(Economia[[#This Row],[tema]],Estructura!$A$4:$C$1800,3,0)</f>
        <v>T-151</v>
      </c>
      <c r="Y220" s="30" t="str">
        <f>+VLOOKUP(Economia[[#This Row],[contenido]],Estructura!$E$4:$G$18,3,0)</f>
        <v>C-142</v>
      </c>
      <c r="Z220" s="30" t="str">
        <f>+VLOOKUP(Economia[[#This Row],[Filtro Integrado]],Estructura!$M$4:$O$367,3,0)</f>
        <v>FI-143</v>
      </c>
      <c r="AA220" s="30" t="str">
        <f>+VLOOKUP(Economia[[#This Row],[Muestra]],Estructura!$Q$4:$S$194,3,0)</f>
        <v>M-161</v>
      </c>
    </row>
    <row r="221" spans="1:27" ht="51" x14ac:dyDescent="0.3">
      <c r="A221" s="50" t="s">
        <v>608</v>
      </c>
      <c r="B221" s="12">
        <f t="shared" si="69"/>
        <v>140</v>
      </c>
      <c r="C221" s="13" t="str">
        <f t="shared" si="69"/>
        <v>Economía</v>
      </c>
      <c r="D221" s="13" t="str">
        <f t="shared" si="69"/>
        <v>Economía</v>
      </c>
      <c r="E221" s="27">
        <v>14</v>
      </c>
      <c r="F221" s="33" t="s">
        <v>770</v>
      </c>
      <c r="G221" s="47" t="s">
        <v>683</v>
      </c>
      <c r="H221" s="46" t="s">
        <v>15</v>
      </c>
      <c r="I221" s="31" t="s">
        <v>379</v>
      </c>
      <c r="J221" s="12" t="str">
        <f t="shared" si="68"/>
        <v>Fecha</v>
      </c>
      <c r="K221" s="33" t="s">
        <v>790</v>
      </c>
      <c r="L221" s="33" t="s">
        <v>649</v>
      </c>
      <c r="M221" s="33" t="s">
        <v>761</v>
      </c>
      <c r="N221" s="33" t="str">
        <f t="shared" si="66"/>
        <v>Instituto Nacional de Estadísticas (INE)</v>
      </c>
      <c r="O221"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Los Ríos</v>
      </c>
      <c r="P2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21" s="15" t="str">
        <f t="shared" si="67"/>
        <v>Gráfico Evolución</v>
      </c>
      <c r="R221" s="28"/>
      <c r="S221"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https://analytics.zoho.com/open-view/2395394000008226809?ZOHO_CRITERIA=%22Consolidado_Estadisticas_Regionales_New%22.%22C%C3%B3digo%20regi%C3%B3n%22%3D14</v>
      </c>
      <c r="T221" s="17"/>
      <c r="U221" s="29" t="str">
        <f t="shared" si="70"/>
        <v>#1774B9</v>
      </c>
      <c r="V221" s="30" t="str">
        <f>+Economia[[#This Row],[idcoleccion]]&amp;"-"&amp;Economia[[#This Row],[id]]</f>
        <v>140-0211</v>
      </c>
      <c r="W221" s="21">
        <f>+VLOOKUP(Economia[[#This Row],[Filtro URL]],Estructura!$X$4:$Y$366,2,0)</f>
        <v>14200014</v>
      </c>
      <c r="X221" s="21" t="str">
        <f>+VLOOKUP(Economia[[#This Row],[tema]],Estructura!$A$4:$C$1800,3,0)</f>
        <v>T-151</v>
      </c>
      <c r="Y221" s="30" t="str">
        <f>+VLOOKUP(Economia[[#This Row],[contenido]],Estructura!$E$4:$G$18,3,0)</f>
        <v>C-142</v>
      </c>
      <c r="Z221" s="30" t="str">
        <f>+VLOOKUP(Economia[[#This Row],[Filtro Integrado]],Estructura!$M$4:$O$367,3,0)</f>
        <v>FI-143</v>
      </c>
      <c r="AA221" s="30" t="str">
        <f>+VLOOKUP(Economia[[#This Row],[Muestra]],Estructura!$Q$4:$S$194,3,0)</f>
        <v>M-161</v>
      </c>
    </row>
    <row r="222" spans="1:27" ht="51" x14ac:dyDescent="0.3">
      <c r="A222" s="50" t="s">
        <v>609</v>
      </c>
      <c r="B222" s="12">
        <f t="shared" si="69"/>
        <v>140</v>
      </c>
      <c r="C222" s="13" t="str">
        <f t="shared" si="69"/>
        <v>Economía</v>
      </c>
      <c r="D222" s="13" t="str">
        <f t="shared" si="69"/>
        <v>Economía</v>
      </c>
      <c r="E222" s="27">
        <v>15</v>
      </c>
      <c r="F222" s="33" t="s">
        <v>770</v>
      </c>
      <c r="G222" s="47" t="s">
        <v>683</v>
      </c>
      <c r="H222" s="46" t="s">
        <v>15</v>
      </c>
      <c r="I222" s="31" t="s">
        <v>380</v>
      </c>
      <c r="J222" s="12" t="str">
        <f t="shared" si="68"/>
        <v>Fecha</v>
      </c>
      <c r="K222" s="33" t="s">
        <v>790</v>
      </c>
      <c r="L222" s="33" t="s">
        <v>649</v>
      </c>
      <c r="M222" s="33" t="s">
        <v>761</v>
      </c>
      <c r="N222" s="33" t="str">
        <f t="shared" si="66"/>
        <v>Instituto Nacional de Estadísticas (INE)</v>
      </c>
      <c r="O222"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Arica y Parinacota</v>
      </c>
      <c r="P22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22" s="15" t="str">
        <f t="shared" si="67"/>
        <v>Gráfico Evolución</v>
      </c>
      <c r="R222" s="28"/>
      <c r="S222"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https://analytics.zoho.com/open-view/2395394000008226809?ZOHO_CRITERIA=%22Consolidado_Estadisticas_Regionales_New%22.%22C%C3%B3digo%20regi%C3%B3n%22%3D15</v>
      </c>
      <c r="T222" s="17"/>
      <c r="U222" s="29" t="str">
        <f t="shared" si="70"/>
        <v>#1774B9</v>
      </c>
      <c r="V222" s="30" t="str">
        <f>+Economia[[#This Row],[idcoleccion]]&amp;"-"&amp;Economia[[#This Row],[id]]</f>
        <v>140-0212</v>
      </c>
      <c r="W222" s="21">
        <f>+VLOOKUP(Economia[[#This Row],[Filtro URL]],Estructura!$X$4:$Y$366,2,0)</f>
        <v>14200015</v>
      </c>
      <c r="X222" s="21" t="str">
        <f>+VLOOKUP(Economia[[#This Row],[tema]],Estructura!$A$4:$C$1800,3,0)</f>
        <v>T-151</v>
      </c>
      <c r="Y222" s="30" t="str">
        <f>+VLOOKUP(Economia[[#This Row],[contenido]],Estructura!$E$4:$G$18,3,0)</f>
        <v>C-142</v>
      </c>
      <c r="Z222" s="30" t="str">
        <f>+VLOOKUP(Economia[[#This Row],[Filtro Integrado]],Estructura!$M$4:$O$367,3,0)</f>
        <v>FI-143</v>
      </c>
      <c r="AA222" s="30" t="str">
        <f>+VLOOKUP(Economia[[#This Row],[Muestra]],Estructura!$Q$4:$S$194,3,0)</f>
        <v>M-161</v>
      </c>
    </row>
    <row r="223" spans="1:27" ht="51" x14ac:dyDescent="0.3">
      <c r="A223" s="50" t="s">
        <v>610</v>
      </c>
      <c r="B223" s="12">
        <f t="shared" si="69"/>
        <v>140</v>
      </c>
      <c r="C223" s="13" t="str">
        <f t="shared" si="69"/>
        <v>Economía</v>
      </c>
      <c r="D223" s="13" t="str">
        <f t="shared" si="69"/>
        <v>Economía</v>
      </c>
      <c r="E223" s="27">
        <v>16</v>
      </c>
      <c r="F223" s="33" t="s">
        <v>770</v>
      </c>
      <c r="G223" s="47" t="s">
        <v>683</v>
      </c>
      <c r="H223" s="46" t="s">
        <v>15</v>
      </c>
      <c r="I223" s="31" t="s">
        <v>381</v>
      </c>
      <c r="J223" s="12" t="str">
        <f t="shared" si="68"/>
        <v>Fecha</v>
      </c>
      <c r="K223" s="33" t="s">
        <v>790</v>
      </c>
      <c r="L223" s="33" t="s">
        <v>649</v>
      </c>
      <c r="M223" s="33" t="s">
        <v>761</v>
      </c>
      <c r="N223" s="33" t="str">
        <f t="shared" si="66"/>
        <v>Instituto Nacional de Estadísticas (INE)</v>
      </c>
      <c r="O223"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Ñuble</v>
      </c>
      <c r="P22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23" s="38" t="str">
        <f t="shared" si="67"/>
        <v>Gráfico Evolución</v>
      </c>
      <c r="R223" s="37"/>
      <c r="S223" s="16" t="str">
        <f>+"https://analytics.zoho.com/open-view/2395394000008226809?ZOHO_CRITERIA=%22Consolidado_Estadisticas_Regionales_New%22.%22C%C3%B3digo%20regi%C3%B3n%22%3D"&amp;Economia[[#This Row],[Filtro URL]]</f>
        <v>https://analytics.zoho.com/open-view/2395394000008226809?ZOHO_CRITERIA=%22Consolidado_Estadisticas_Regionales_New%22.%22C%C3%B3digo%20regi%C3%B3n%22%3D16</v>
      </c>
      <c r="T223" s="17"/>
      <c r="U223" s="29" t="str">
        <f t="shared" si="70"/>
        <v>#1774B9</v>
      </c>
      <c r="V223" s="30" t="str">
        <f>+Economia[[#This Row],[idcoleccion]]&amp;"-"&amp;Economia[[#This Row],[id]]</f>
        <v>140-0213</v>
      </c>
      <c r="W223" s="21">
        <f>+VLOOKUP(Economia[[#This Row],[Filtro URL]],Estructura!$X$4:$Y$366,2,0)</f>
        <v>14200016</v>
      </c>
      <c r="X223" s="21" t="str">
        <f>+VLOOKUP(Economia[[#This Row],[tema]],Estructura!$A$4:$C$1800,3,0)</f>
        <v>T-151</v>
      </c>
      <c r="Y223" s="30" t="str">
        <f>+VLOOKUP(Economia[[#This Row],[contenido]],Estructura!$E$4:$G$18,3,0)</f>
        <v>C-142</v>
      </c>
      <c r="Z223" s="30" t="str">
        <f>+VLOOKUP(Economia[[#This Row],[Filtro Integrado]],Estructura!$M$4:$O$367,3,0)</f>
        <v>FI-143</v>
      </c>
      <c r="AA223" s="30" t="str">
        <f>+VLOOKUP(Economia[[#This Row],[Muestra]],Estructura!$Q$4:$S$194,3,0)</f>
        <v>M-161</v>
      </c>
    </row>
    <row r="224" spans="1:27" ht="51" x14ac:dyDescent="0.3">
      <c r="A224" s="48" t="s">
        <v>611</v>
      </c>
      <c r="B224" s="33">
        <f t="shared" si="69"/>
        <v>140</v>
      </c>
      <c r="C224" s="34" t="str">
        <f t="shared" si="69"/>
        <v>Economía</v>
      </c>
      <c r="D224" s="34" t="str">
        <f t="shared" si="69"/>
        <v>Economía</v>
      </c>
      <c r="E224" s="20">
        <v>0</v>
      </c>
      <c r="F224" s="33" t="s">
        <v>770</v>
      </c>
      <c r="G224" s="47" t="s">
        <v>683</v>
      </c>
      <c r="H224" s="36" t="s">
        <v>18</v>
      </c>
      <c r="I224" s="33" t="s">
        <v>14</v>
      </c>
      <c r="J224" s="33" t="s">
        <v>15</v>
      </c>
      <c r="K224" s="33" t="s">
        <v>792</v>
      </c>
      <c r="L224" s="33" t="s">
        <v>649</v>
      </c>
      <c r="M224" s="33" t="s">
        <v>761</v>
      </c>
      <c r="N224" s="33" t="str">
        <f t="shared" si="66"/>
        <v>Instituto Nacional de Estadísticas (INE)</v>
      </c>
      <c r="O224" s="52" t="s">
        <v>793</v>
      </c>
      <c r="P22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224" s="38" t="str">
        <f>+Q223</f>
        <v>Gráfico Evolución</v>
      </c>
      <c r="R224" s="37"/>
      <c r="S224" s="66" t="s">
        <v>794</v>
      </c>
      <c r="T224" s="17"/>
      <c r="U224" s="29" t="str">
        <f t="shared" si="70"/>
        <v>#1774B9</v>
      </c>
      <c r="V224" s="30" t="str">
        <f>+Economia[[#This Row],[idcoleccion]]&amp;"-"&amp;Economia[[#This Row],[id]]</f>
        <v>140-0214</v>
      </c>
      <c r="W224" s="21">
        <f>+VLOOKUP(Economia[[#This Row],[Filtro URL]],Estructura!$X$4:$Y$366,2,0)</f>
        <v>14100000</v>
      </c>
      <c r="X224" s="21" t="str">
        <f>+VLOOKUP(Economia[[#This Row],[tema]],Estructura!$A$4:$C$1800,3,0)</f>
        <v>T-151</v>
      </c>
      <c r="Y224" s="30" t="str">
        <f>+VLOOKUP(Economia[[#This Row],[contenido]],Estructura!$E$4:$G$18,3,0)</f>
        <v>C-142</v>
      </c>
      <c r="Z224" s="30" t="str">
        <f>+VLOOKUP(Economia[[#This Row],[Filtro Integrado]],Estructura!$M$4:$O$367,3,0)</f>
        <v>FI-141</v>
      </c>
      <c r="AA224" s="30" t="str">
        <f>+VLOOKUP(Economia[[#This Row],[Muestra]],Estructura!$Q$4:$S$194,3,0)</f>
        <v>M-162</v>
      </c>
    </row>
    <row r="225" spans="1:27" ht="51" x14ac:dyDescent="0.3">
      <c r="A225" s="49" t="s">
        <v>612</v>
      </c>
      <c r="B225" s="33">
        <f t="shared" si="69"/>
        <v>140</v>
      </c>
      <c r="C225" s="34" t="str">
        <f t="shared" si="69"/>
        <v>Economía</v>
      </c>
      <c r="D225" s="34" t="str">
        <f t="shared" si="69"/>
        <v>Economía</v>
      </c>
      <c r="E225" s="27">
        <v>1</v>
      </c>
      <c r="F225" s="33" t="s">
        <v>770</v>
      </c>
      <c r="G225" s="47" t="s">
        <v>683</v>
      </c>
      <c r="H225" s="46" t="s">
        <v>15</v>
      </c>
      <c r="I225" s="31" t="s">
        <v>366</v>
      </c>
      <c r="J225" s="12" t="s">
        <v>688</v>
      </c>
      <c r="K225" s="33" t="s">
        <v>792</v>
      </c>
      <c r="L225" s="33" t="s">
        <v>649</v>
      </c>
      <c r="M225" s="33" t="s">
        <v>761</v>
      </c>
      <c r="N225" s="33" t="str">
        <f t="shared" si="66"/>
        <v>Instituto Nacional de Estadísticas (INE)</v>
      </c>
      <c r="O225"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Tarapacá</v>
      </c>
      <c r="P2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225" s="15" t="str">
        <f t="shared" ref="Q225:Q240" si="71">+Q224</f>
        <v>Gráfico Evolución</v>
      </c>
      <c r="R225" s="28"/>
      <c r="S225"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v>
      </c>
      <c r="T225" s="17"/>
      <c r="U225" s="29" t="str">
        <f t="shared" si="70"/>
        <v>#1774B9</v>
      </c>
      <c r="V225" s="30" t="str">
        <f>+Economia[[#This Row],[idcoleccion]]&amp;"-"&amp;Economia[[#This Row],[id]]</f>
        <v>140-0215</v>
      </c>
      <c r="W225" s="21">
        <f>+VLOOKUP(Economia[[#This Row],[Filtro URL]],Estructura!$X$4:$Y$366,2,0)</f>
        <v>14200001</v>
      </c>
      <c r="X225" s="21" t="str">
        <f>+VLOOKUP(Economia[[#This Row],[tema]],Estructura!$A$4:$C$1800,3,0)</f>
        <v>T-151</v>
      </c>
      <c r="Y225" s="30" t="str">
        <f>+VLOOKUP(Economia[[#This Row],[contenido]],Estructura!$E$4:$G$18,3,0)</f>
        <v>C-142</v>
      </c>
      <c r="Z225" s="30" t="str">
        <f>+VLOOKUP(Economia[[#This Row],[Filtro Integrado]],Estructura!$M$4:$O$367,3,0)</f>
        <v>FI-143</v>
      </c>
      <c r="AA225" s="30" t="str">
        <f>+VLOOKUP(Economia[[#This Row],[Muestra]],Estructura!$Q$4:$S$194,3,0)</f>
        <v>M-162</v>
      </c>
    </row>
    <row r="226" spans="1:27" ht="51" x14ac:dyDescent="0.3">
      <c r="A226" s="50" t="s">
        <v>613</v>
      </c>
      <c r="B226" s="33">
        <f t="shared" si="69"/>
        <v>140</v>
      </c>
      <c r="C226" s="34" t="str">
        <f t="shared" si="69"/>
        <v>Economía</v>
      </c>
      <c r="D226" s="34" t="str">
        <f t="shared" si="69"/>
        <v>Economía</v>
      </c>
      <c r="E226" s="27">
        <v>2</v>
      </c>
      <c r="F226" s="33" t="s">
        <v>770</v>
      </c>
      <c r="G226" s="47" t="s">
        <v>683</v>
      </c>
      <c r="H226" s="46" t="s">
        <v>15</v>
      </c>
      <c r="I226" s="31" t="s">
        <v>367</v>
      </c>
      <c r="J226" s="12" t="str">
        <f>+J225</f>
        <v>Fecha</v>
      </c>
      <c r="K226" s="33" t="s">
        <v>792</v>
      </c>
      <c r="L226" s="33" t="s">
        <v>649</v>
      </c>
      <c r="M226" s="33" t="s">
        <v>761</v>
      </c>
      <c r="N226" s="33" t="str">
        <f t="shared" si="66"/>
        <v>Instituto Nacional de Estadísticas (INE)</v>
      </c>
      <c r="O226"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Antofagasta</v>
      </c>
      <c r="P22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226" s="15" t="str">
        <f t="shared" si="71"/>
        <v>Gráfico Evolución</v>
      </c>
      <c r="R226" s="28"/>
      <c r="S226"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https://analytics.zoho.com/open-view/2395394000008228238?ZOHO_CRITERIA=%22Consolidado_Estadisticas_Regionales_New%22.%22C%C3%B3digo%20regi%C3%B3n%22%3D2</v>
      </c>
      <c r="T226" s="17"/>
      <c r="U226" s="29" t="str">
        <f t="shared" si="70"/>
        <v>#1774B9</v>
      </c>
      <c r="V226" s="30" t="str">
        <f>+Economia[[#This Row],[idcoleccion]]&amp;"-"&amp;Economia[[#This Row],[id]]</f>
        <v>140-0216</v>
      </c>
      <c r="W226" s="21">
        <f>+VLOOKUP(Economia[[#This Row],[Filtro URL]],Estructura!$X$4:$Y$366,2,0)</f>
        <v>14200002</v>
      </c>
      <c r="X226" s="21" t="str">
        <f>+VLOOKUP(Economia[[#This Row],[tema]],Estructura!$A$4:$C$1800,3,0)</f>
        <v>T-151</v>
      </c>
      <c r="Y226" s="30" t="str">
        <f>+VLOOKUP(Economia[[#This Row],[contenido]],Estructura!$E$4:$G$18,3,0)</f>
        <v>C-142</v>
      </c>
      <c r="Z226" s="30" t="str">
        <f>+VLOOKUP(Economia[[#This Row],[Filtro Integrado]],Estructura!$M$4:$O$367,3,0)</f>
        <v>FI-143</v>
      </c>
      <c r="AA226" s="30" t="str">
        <f>+VLOOKUP(Economia[[#This Row],[Muestra]],Estructura!$Q$4:$S$194,3,0)</f>
        <v>M-162</v>
      </c>
    </row>
    <row r="227" spans="1:27" ht="51" x14ac:dyDescent="0.3">
      <c r="A227" s="50" t="s">
        <v>614</v>
      </c>
      <c r="B227" s="33">
        <f t="shared" si="69"/>
        <v>140</v>
      </c>
      <c r="C227" s="34" t="str">
        <f t="shared" si="69"/>
        <v>Economía</v>
      </c>
      <c r="D227" s="34" t="str">
        <f t="shared" si="69"/>
        <v>Economía</v>
      </c>
      <c r="E227" s="27">
        <v>3</v>
      </c>
      <c r="F227" s="33" t="s">
        <v>770</v>
      </c>
      <c r="G227" s="47" t="s">
        <v>683</v>
      </c>
      <c r="H227" s="46" t="s">
        <v>15</v>
      </c>
      <c r="I227" s="31" t="s">
        <v>368</v>
      </c>
      <c r="J227" s="12" t="str">
        <f t="shared" ref="J227:J240" si="72">+J226</f>
        <v>Fecha</v>
      </c>
      <c r="K227" s="33" t="s">
        <v>792</v>
      </c>
      <c r="L227" s="33" t="s">
        <v>649</v>
      </c>
      <c r="M227" s="33" t="s">
        <v>761</v>
      </c>
      <c r="N227" s="33" t="str">
        <f t="shared" si="66"/>
        <v>Instituto Nacional de Estadísticas (INE)</v>
      </c>
      <c r="O227"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Atacama</v>
      </c>
      <c r="P2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227" s="15" t="str">
        <f t="shared" si="71"/>
        <v>Gráfico Evolución</v>
      </c>
      <c r="R227" s="28"/>
      <c r="S227"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https://analytics.zoho.com/open-view/2395394000008228238?ZOHO_CRITERIA=%22Consolidado_Estadisticas_Regionales_New%22.%22C%C3%B3digo%20regi%C3%B3n%22%3D3</v>
      </c>
      <c r="T227" s="17"/>
      <c r="U227" s="29" t="str">
        <f t="shared" si="70"/>
        <v>#1774B9</v>
      </c>
      <c r="V227" s="30" t="str">
        <f>+Economia[[#This Row],[idcoleccion]]&amp;"-"&amp;Economia[[#This Row],[id]]</f>
        <v>140-0217</v>
      </c>
      <c r="W227" s="21">
        <f>+VLOOKUP(Economia[[#This Row],[Filtro URL]],Estructura!$X$4:$Y$366,2,0)</f>
        <v>14200003</v>
      </c>
      <c r="X227" s="21" t="str">
        <f>+VLOOKUP(Economia[[#This Row],[tema]],Estructura!$A$4:$C$1800,3,0)</f>
        <v>T-151</v>
      </c>
      <c r="Y227" s="30" t="str">
        <f>+VLOOKUP(Economia[[#This Row],[contenido]],Estructura!$E$4:$G$18,3,0)</f>
        <v>C-142</v>
      </c>
      <c r="Z227" s="30" t="str">
        <f>+VLOOKUP(Economia[[#This Row],[Filtro Integrado]],Estructura!$M$4:$O$367,3,0)</f>
        <v>FI-143</v>
      </c>
      <c r="AA227" s="30" t="str">
        <f>+VLOOKUP(Economia[[#This Row],[Muestra]],Estructura!$Q$4:$S$194,3,0)</f>
        <v>M-162</v>
      </c>
    </row>
    <row r="228" spans="1:27" ht="51" x14ac:dyDescent="0.3">
      <c r="A228" s="50" t="s">
        <v>615</v>
      </c>
      <c r="B228" s="33">
        <f t="shared" si="69"/>
        <v>140</v>
      </c>
      <c r="C228" s="34" t="str">
        <f t="shared" si="69"/>
        <v>Economía</v>
      </c>
      <c r="D228" s="34" t="str">
        <f t="shared" si="69"/>
        <v>Economía</v>
      </c>
      <c r="E228" s="27">
        <v>4</v>
      </c>
      <c r="F228" s="33" t="s">
        <v>770</v>
      </c>
      <c r="G228" s="47" t="s">
        <v>683</v>
      </c>
      <c r="H228" s="46" t="s">
        <v>15</v>
      </c>
      <c r="I228" s="31" t="s">
        <v>369</v>
      </c>
      <c r="J228" s="12" t="str">
        <f t="shared" si="72"/>
        <v>Fecha</v>
      </c>
      <c r="K228" s="33" t="s">
        <v>792</v>
      </c>
      <c r="L228" s="33" t="s">
        <v>649</v>
      </c>
      <c r="M228" s="33" t="s">
        <v>761</v>
      </c>
      <c r="N228" s="33" t="str">
        <f t="shared" si="66"/>
        <v>Instituto Nacional de Estadísticas (INE)</v>
      </c>
      <c r="O228"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Coquimbo</v>
      </c>
      <c r="P2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228" s="15" t="str">
        <f t="shared" si="71"/>
        <v>Gráfico Evolución</v>
      </c>
      <c r="R228" s="28"/>
      <c r="S228"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https://analytics.zoho.com/open-view/2395394000008228238?ZOHO_CRITERIA=%22Consolidado_Estadisticas_Regionales_New%22.%22C%C3%B3digo%20regi%C3%B3n%22%3D4</v>
      </c>
      <c r="T228" s="17"/>
      <c r="U228" s="29" t="str">
        <f t="shared" si="70"/>
        <v>#1774B9</v>
      </c>
      <c r="V228" s="30" t="str">
        <f>+Economia[[#This Row],[idcoleccion]]&amp;"-"&amp;Economia[[#This Row],[id]]</f>
        <v>140-0218</v>
      </c>
      <c r="W228" s="21">
        <f>+VLOOKUP(Economia[[#This Row],[Filtro URL]],Estructura!$X$4:$Y$366,2,0)</f>
        <v>14200004</v>
      </c>
      <c r="X228" s="21" t="str">
        <f>+VLOOKUP(Economia[[#This Row],[tema]],Estructura!$A$4:$C$1800,3,0)</f>
        <v>T-151</v>
      </c>
      <c r="Y228" s="30" t="str">
        <f>+VLOOKUP(Economia[[#This Row],[contenido]],Estructura!$E$4:$G$18,3,0)</f>
        <v>C-142</v>
      </c>
      <c r="Z228" s="30" t="str">
        <f>+VLOOKUP(Economia[[#This Row],[Filtro Integrado]],Estructura!$M$4:$O$367,3,0)</f>
        <v>FI-143</v>
      </c>
      <c r="AA228" s="30" t="str">
        <f>+VLOOKUP(Economia[[#This Row],[Muestra]],Estructura!$Q$4:$S$194,3,0)</f>
        <v>M-162</v>
      </c>
    </row>
    <row r="229" spans="1:27" ht="51" x14ac:dyDescent="0.3">
      <c r="A229" s="50" t="s">
        <v>616</v>
      </c>
      <c r="B229" s="33">
        <f t="shared" si="69"/>
        <v>140</v>
      </c>
      <c r="C229" s="34" t="str">
        <f t="shared" si="69"/>
        <v>Economía</v>
      </c>
      <c r="D229" s="34" t="str">
        <f t="shared" si="69"/>
        <v>Economía</v>
      </c>
      <c r="E229" s="27">
        <v>5</v>
      </c>
      <c r="F229" s="33" t="s">
        <v>770</v>
      </c>
      <c r="G229" s="47" t="s">
        <v>683</v>
      </c>
      <c r="H229" s="46" t="s">
        <v>15</v>
      </c>
      <c r="I229" s="31" t="s">
        <v>370</v>
      </c>
      <c r="J229" s="12" t="str">
        <f t="shared" si="72"/>
        <v>Fecha</v>
      </c>
      <c r="K229" s="33" t="s">
        <v>792</v>
      </c>
      <c r="L229" s="33" t="s">
        <v>649</v>
      </c>
      <c r="M229" s="33" t="s">
        <v>761</v>
      </c>
      <c r="N229" s="33" t="str">
        <f t="shared" si="66"/>
        <v>Instituto Nacional de Estadísticas (INE)</v>
      </c>
      <c r="O229"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Valparaíso</v>
      </c>
      <c r="P2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229" s="15" t="str">
        <f t="shared" si="71"/>
        <v>Gráfico Evolución</v>
      </c>
      <c r="R229" s="28"/>
      <c r="S229"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https://analytics.zoho.com/open-view/2395394000008228238?ZOHO_CRITERIA=%22Consolidado_Estadisticas_Regionales_New%22.%22C%C3%B3digo%20regi%C3%B3n%22%3D5</v>
      </c>
      <c r="T229" s="17"/>
      <c r="U229" s="29" t="str">
        <f t="shared" si="70"/>
        <v>#1774B9</v>
      </c>
      <c r="V229" s="30" t="str">
        <f>+Economia[[#This Row],[idcoleccion]]&amp;"-"&amp;Economia[[#This Row],[id]]</f>
        <v>140-0219</v>
      </c>
      <c r="W229" s="21">
        <f>+VLOOKUP(Economia[[#This Row],[Filtro URL]],Estructura!$X$4:$Y$366,2,0)</f>
        <v>14200005</v>
      </c>
      <c r="X229" s="21" t="str">
        <f>+VLOOKUP(Economia[[#This Row],[tema]],Estructura!$A$4:$C$1800,3,0)</f>
        <v>T-151</v>
      </c>
      <c r="Y229" s="30" t="str">
        <f>+VLOOKUP(Economia[[#This Row],[contenido]],Estructura!$E$4:$G$18,3,0)</f>
        <v>C-142</v>
      </c>
      <c r="Z229" s="30" t="str">
        <f>+VLOOKUP(Economia[[#This Row],[Filtro Integrado]],Estructura!$M$4:$O$367,3,0)</f>
        <v>FI-143</v>
      </c>
      <c r="AA229" s="30" t="str">
        <f>+VLOOKUP(Economia[[#This Row],[Muestra]],Estructura!$Q$4:$S$194,3,0)</f>
        <v>M-162</v>
      </c>
    </row>
    <row r="230" spans="1:27" ht="51" x14ac:dyDescent="0.3">
      <c r="A230" s="50" t="s">
        <v>617</v>
      </c>
      <c r="B230" s="33">
        <f t="shared" si="69"/>
        <v>140</v>
      </c>
      <c r="C230" s="34" t="str">
        <f t="shared" si="69"/>
        <v>Economía</v>
      </c>
      <c r="D230" s="34" t="str">
        <f t="shared" si="69"/>
        <v>Economía</v>
      </c>
      <c r="E230" s="27">
        <v>6</v>
      </c>
      <c r="F230" s="33" t="s">
        <v>770</v>
      </c>
      <c r="G230" s="47" t="s">
        <v>683</v>
      </c>
      <c r="H230" s="46" t="s">
        <v>15</v>
      </c>
      <c r="I230" s="31" t="s">
        <v>371</v>
      </c>
      <c r="J230" s="12" t="str">
        <f t="shared" si="72"/>
        <v>Fecha</v>
      </c>
      <c r="K230" s="33" t="s">
        <v>792</v>
      </c>
      <c r="L230" s="33" t="s">
        <v>649</v>
      </c>
      <c r="M230" s="33" t="s">
        <v>761</v>
      </c>
      <c r="N230" s="33" t="str">
        <f t="shared" si="66"/>
        <v>Instituto Nacional de Estadísticas (INE)</v>
      </c>
      <c r="O230"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O'Higgins</v>
      </c>
      <c r="P2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230" s="15" t="str">
        <f t="shared" si="71"/>
        <v>Gráfico Evolución</v>
      </c>
      <c r="R230" s="28"/>
      <c r="S230"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https://analytics.zoho.com/open-view/2395394000008228238?ZOHO_CRITERIA=%22Consolidado_Estadisticas_Regionales_New%22.%22C%C3%B3digo%20regi%C3%B3n%22%3D6</v>
      </c>
      <c r="T230" s="17"/>
      <c r="U230" s="29" t="str">
        <f t="shared" si="70"/>
        <v>#1774B9</v>
      </c>
      <c r="V230" s="30" t="str">
        <f>+Economia[[#This Row],[idcoleccion]]&amp;"-"&amp;Economia[[#This Row],[id]]</f>
        <v>140-0220</v>
      </c>
      <c r="W230" s="21">
        <f>+VLOOKUP(Economia[[#This Row],[Filtro URL]],Estructura!$X$4:$Y$366,2,0)</f>
        <v>14200006</v>
      </c>
      <c r="X230" s="21" t="str">
        <f>+VLOOKUP(Economia[[#This Row],[tema]],Estructura!$A$4:$C$1800,3,0)</f>
        <v>T-151</v>
      </c>
      <c r="Y230" s="30" t="str">
        <f>+VLOOKUP(Economia[[#This Row],[contenido]],Estructura!$E$4:$G$18,3,0)</f>
        <v>C-142</v>
      </c>
      <c r="Z230" s="30" t="str">
        <f>+VLOOKUP(Economia[[#This Row],[Filtro Integrado]],Estructura!$M$4:$O$367,3,0)</f>
        <v>FI-143</v>
      </c>
      <c r="AA230" s="30" t="str">
        <f>+VLOOKUP(Economia[[#This Row],[Muestra]],Estructura!$Q$4:$S$194,3,0)</f>
        <v>M-162</v>
      </c>
    </row>
    <row r="231" spans="1:27" ht="51" x14ac:dyDescent="0.3">
      <c r="A231" s="50" t="s">
        <v>618</v>
      </c>
      <c r="B231" s="33">
        <f t="shared" si="69"/>
        <v>140</v>
      </c>
      <c r="C231" s="34" t="str">
        <f t="shared" si="69"/>
        <v>Economía</v>
      </c>
      <c r="D231" s="34" t="str">
        <f t="shared" si="69"/>
        <v>Economía</v>
      </c>
      <c r="E231" s="27">
        <v>7</v>
      </c>
      <c r="F231" s="33" t="s">
        <v>770</v>
      </c>
      <c r="G231" s="47" t="s">
        <v>683</v>
      </c>
      <c r="H231" s="46" t="s">
        <v>15</v>
      </c>
      <c r="I231" s="31" t="s">
        <v>372</v>
      </c>
      <c r="J231" s="12" t="str">
        <f t="shared" si="72"/>
        <v>Fecha</v>
      </c>
      <c r="K231" s="33" t="s">
        <v>792</v>
      </c>
      <c r="L231" s="33" t="s">
        <v>649</v>
      </c>
      <c r="M231" s="33" t="s">
        <v>761</v>
      </c>
      <c r="N231" s="33" t="str">
        <f t="shared" si="66"/>
        <v>Instituto Nacional de Estadísticas (INE)</v>
      </c>
      <c r="O231"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Maule</v>
      </c>
      <c r="P23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231" s="15" t="str">
        <f t="shared" si="71"/>
        <v>Gráfico Evolución</v>
      </c>
      <c r="R231" s="28"/>
      <c r="S231"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https://analytics.zoho.com/open-view/2395394000008228238?ZOHO_CRITERIA=%22Consolidado_Estadisticas_Regionales_New%22.%22C%C3%B3digo%20regi%C3%B3n%22%3D7</v>
      </c>
      <c r="T231" s="17"/>
      <c r="U231" s="29" t="str">
        <f t="shared" si="70"/>
        <v>#1774B9</v>
      </c>
      <c r="V231" s="30" t="str">
        <f>+Economia[[#This Row],[idcoleccion]]&amp;"-"&amp;Economia[[#This Row],[id]]</f>
        <v>140-0221</v>
      </c>
      <c r="W231" s="21">
        <f>+VLOOKUP(Economia[[#This Row],[Filtro URL]],Estructura!$X$4:$Y$366,2,0)</f>
        <v>14200007</v>
      </c>
      <c r="X231" s="21" t="str">
        <f>+VLOOKUP(Economia[[#This Row],[tema]],Estructura!$A$4:$C$1800,3,0)</f>
        <v>T-151</v>
      </c>
      <c r="Y231" s="30" t="str">
        <f>+VLOOKUP(Economia[[#This Row],[contenido]],Estructura!$E$4:$G$18,3,0)</f>
        <v>C-142</v>
      </c>
      <c r="Z231" s="30" t="str">
        <f>+VLOOKUP(Economia[[#This Row],[Filtro Integrado]],Estructura!$M$4:$O$367,3,0)</f>
        <v>FI-143</v>
      </c>
      <c r="AA231" s="30" t="str">
        <f>+VLOOKUP(Economia[[#This Row],[Muestra]],Estructura!$Q$4:$S$194,3,0)</f>
        <v>M-162</v>
      </c>
    </row>
    <row r="232" spans="1:27" ht="51" x14ac:dyDescent="0.3">
      <c r="A232" s="50" t="s">
        <v>619</v>
      </c>
      <c r="B232" s="33">
        <f t="shared" si="69"/>
        <v>140</v>
      </c>
      <c r="C232" s="34" t="str">
        <f t="shared" si="69"/>
        <v>Economía</v>
      </c>
      <c r="D232" s="34" t="str">
        <f t="shared" si="69"/>
        <v>Economía</v>
      </c>
      <c r="E232" s="27">
        <v>8</v>
      </c>
      <c r="F232" s="33" t="s">
        <v>770</v>
      </c>
      <c r="G232" s="47" t="s">
        <v>683</v>
      </c>
      <c r="H232" s="46" t="s">
        <v>15</v>
      </c>
      <c r="I232" s="31" t="s">
        <v>373</v>
      </c>
      <c r="J232" s="12" t="str">
        <f t="shared" si="72"/>
        <v>Fecha</v>
      </c>
      <c r="K232" s="33" t="s">
        <v>792</v>
      </c>
      <c r="L232" s="33" t="s">
        <v>649</v>
      </c>
      <c r="M232" s="33" t="s">
        <v>761</v>
      </c>
      <c r="N232" s="33" t="str">
        <f t="shared" si="66"/>
        <v>Instituto Nacional de Estadísticas (INE)</v>
      </c>
      <c r="O232"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del Biobío</v>
      </c>
      <c r="P23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232" s="15" t="str">
        <f t="shared" si="71"/>
        <v>Gráfico Evolución</v>
      </c>
      <c r="R232" s="28"/>
      <c r="S232"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https://analytics.zoho.com/open-view/2395394000008228238?ZOHO_CRITERIA=%22Consolidado_Estadisticas_Regionales_New%22.%22C%C3%B3digo%20regi%C3%B3n%22%3D8</v>
      </c>
      <c r="T232" s="39"/>
      <c r="U232" s="29" t="str">
        <f t="shared" si="70"/>
        <v>#1774B9</v>
      </c>
      <c r="V232" s="30" t="str">
        <f>+Economia[[#This Row],[idcoleccion]]&amp;"-"&amp;Economia[[#This Row],[id]]</f>
        <v>140-0222</v>
      </c>
      <c r="W232" s="21">
        <f>+VLOOKUP(Economia[[#This Row],[Filtro URL]],Estructura!$X$4:$Y$366,2,0)</f>
        <v>14200008</v>
      </c>
      <c r="X232" s="21" t="str">
        <f>+VLOOKUP(Economia[[#This Row],[tema]],Estructura!$A$4:$C$1800,3,0)</f>
        <v>T-151</v>
      </c>
      <c r="Y232" s="30" t="str">
        <f>+VLOOKUP(Economia[[#This Row],[contenido]],Estructura!$E$4:$G$18,3,0)</f>
        <v>C-142</v>
      </c>
      <c r="Z232" s="30" t="str">
        <f>+VLOOKUP(Economia[[#This Row],[Filtro Integrado]],Estructura!$M$4:$O$367,3,0)</f>
        <v>FI-143</v>
      </c>
      <c r="AA232" s="30" t="str">
        <f>+VLOOKUP(Economia[[#This Row],[Muestra]],Estructura!$Q$4:$S$194,3,0)</f>
        <v>M-162</v>
      </c>
    </row>
    <row r="233" spans="1:27" ht="51" x14ac:dyDescent="0.3">
      <c r="A233" s="50" t="s">
        <v>620</v>
      </c>
      <c r="B233" s="12">
        <f>+B232</f>
        <v>140</v>
      </c>
      <c r="C233" s="13" t="str">
        <f>+C232</f>
        <v>Economía</v>
      </c>
      <c r="D233" s="13" t="str">
        <f>+D232</f>
        <v>Economía</v>
      </c>
      <c r="E233" s="27">
        <v>9</v>
      </c>
      <c r="F233" s="33" t="s">
        <v>770</v>
      </c>
      <c r="G233" s="47" t="s">
        <v>683</v>
      </c>
      <c r="H233" s="46" t="s">
        <v>15</v>
      </c>
      <c r="I233" s="31" t="s">
        <v>374</v>
      </c>
      <c r="J233" s="12" t="str">
        <f t="shared" si="72"/>
        <v>Fecha</v>
      </c>
      <c r="K233" s="33" t="s">
        <v>792</v>
      </c>
      <c r="L233" s="33" t="s">
        <v>649</v>
      </c>
      <c r="M233" s="33" t="s">
        <v>761</v>
      </c>
      <c r="N233" s="33" t="str">
        <f t="shared" si="66"/>
        <v>Instituto Nacional de Estadísticas (INE)</v>
      </c>
      <c r="O233"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La Araucanía</v>
      </c>
      <c r="P2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233" s="15" t="str">
        <f t="shared" si="71"/>
        <v>Gráfico Evolución</v>
      </c>
      <c r="R233" s="28"/>
      <c r="S233"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https://analytics.zoho.com/open-view/2395394000008228238?ZOHO_CRITERIA=%22Consolidado_Estadisticas_Regionales_New%22.%22C%C3%B3digo%20regi%C3%B3n%22%3D9</v>
      </c>
      <c r="T233" s="17">
        <v>100200300</v>
      </c>
      <c r="U233" s="29" t="str">
        <f>+U232</f>
        <v>#1774B9</v>
      </c>
      <c r="V233" s="30" t="str">
        <f>+Economia[[#This Row],[idcoleccion]]&amp;"-"&amp;Economia[[#This Row],[id]]</f>
        <v>140-0223</v>
      </c>
      <c r="W233" s="21">
        <f>+VLOOKUP(Economia[[#This Row],[Filtro URL]],Estructura!$X$4:$Y$366,2,0)</f>
        <v>14200009</v>
      </c>
      <c r="X233" s="21" t="str">
        <f>+VLOOKUP(Economia[[#This Row],[tema]],Estructura!$A$4:$C$1800,3,0)</f>
        <v>T-151</v>
      </c>
      <c r="Y233" s="30" t="str">
        <f>+VLOOKUP(Economia[[#This Row],[contenido]],Estructura!$E$4:$G$18,3,0)</f>
        <v>C-142</v>
      </c>
      <c r="Z233" s="30" t="str">
        <f>+VLOOKUP(Economia[[#This Row],[Filtro Integrado]],Estructura!$M$4:$O$367,3,0)</f>
        <v>FI-143</v>
      </c>
      <c r="AA233" s="30" t="str">
        <f>+VLOOKUP(Economia[[#This Row],[Muestra]],Estructura!$Q$4:$S$194,3,0)</f>
        <v>M-162</v>
      </c>
    </row>
    <row r="234" spans="1:27" ht="51" x14ac:dyDescent="0.3">
      <c r="A234" s="50" t="s">
        <v>621</v>
      </c>
      <c r="B234" s="12">
        <f t="shared" ref="B234:D249" si="73">+B233</f>
        <v>140</v>
      </c>
      <c r="C234" s="13" t="str">
        <f t="shared" si="73"/>
        <v>Economía</v>
      </c>
      <c r="D234" s="13" t="str">
        <f t="shared" si="73"/>
        <v>Economía</v>
      </c>
      <c r="E234" s="27">
        <v>10</v>
      </c>
      <c r="F234" s="33" t="s">
        <v>770</v>
      </c>
      <c r="G234" s="47" t="s">
        <v>683</v>
      </c>
      <c r="H234" s="46" t="s">
        <v>15</v>
      </c>
      <c r="I234" s="31" t="s">
        <v>375</v>
      </c>
      <c r="J234" s="12" t="str">
        <f t="shared" si="72"/>
        <v>Fecha</v>
      </c>
      <c r="K234" s="33" t="s">
        <v>792</v>
      </c>
      <c r="L234" s="33" t="s">
        <v>649</v>
      </c>
      <c r="M234" s="33" t="s">
        <v>761</v>
      </c>
      <c r="N234" s="33" t="str">
        <f t="shared" si="66"/>
        <v>Instituto Nacional de Estadísticas (INE)</v>
      </c>
      <c r="O234"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Los Lagos</v>
      </c>
      <c r="P23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34" s="15" t="str">
        <f t="shared" si="71"/>
        <v>Gráfico Evolución</v>
      </c>
      <c r="R234" s="28"/>
      <c r="S234"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https://analytics.zoho.com/open-view/2395394000008228238?ZOHO_CRITERIA=%22Consolidado_Estadisticas_Regionales_New%22.%22C%C3%B3digo%20regi%C3%B3n%22%3D10</v>
      </c>
      <c r="T234" s="17">
        <v>100200301</v>
      </c>
      <c r="U234" s="29" t="str">
        <f t="shared" ref="U234:U249" si="74">+U233</f>
        <v>#1774B9</v>
      </c>
      <c r="V234" s="30" t="str">
        <f>+Economia[[#This Row],[idcoleccion]]&amp;"-"&amp;Economia[[#This Row],[id]]</f>
        <v>140-0224</v>
      </c>
      <c r="W234" s="21">
        <f>+VLOOKUP(Economia[[#This Row],[Filtro URL]],Estructura!$X$4:$Y$366,2,0)</f>
        <v>14200010</v>
      </c>
      <c r="X234" s="21" t="str">
        <f>+VLOOKUP(Economia[[#This Row],[tema]],Estructura!$A$4:$C$1800,3,0)</f>
        <v>T-151</v>
      </c>
      <c r="Y234" s="30" t="str">
        <f>+VLOOKUP(Economia[[#This Row],[contenido]],Estructura!$E$4:$G$18,3,0)</f>
        <v>C-142</v>
      </c>
      <c r="Z234" s="30" t="str">
        <f>+VLOOKUP(Economia[[#This Row],[Filtro Integrado]],Estructura!$M$4:$O$367,3,0)</f>
        <v>FI-143</v>
      </c>
      <c r="AA234" s="30" t="str">
        <f>+VLOOKUP(Economia[[#This Row],[Muestra]],Estructura!$Q$4:$S$194,3,0)</f>
        <v>M-162</v>
      </c>
    </row>
    <row r="235" spans="1:27" ht="51" x14ac:dyDescent="0.3">
      <c r="A235" s="50" t="s">
        <v>622</v>
      </c>
      <c r="B235" s="12">
        <f t="shared" si="73"/>
        <v>140</v>
      </c>
      <c r="C235" s="13" t="str">
        <f t="shared" si="73"/>
        <v>Economía</v>
      </c>
      <c r="D235" s="13" t="str">
        <f t="shared" si="73"/>
        <v>Economía</v>
      </c>
      <c r="E235" s="27">
        <v>11</v>
      </c>
      <c r="F235" s="33" t="s">
        <v>770</v>
      </c>
      <c r="G235" s="47" t="s">
        <v>683</v>
      </c>
      <c r="H235" s="46" t="s">
        <v>15</v>
      </c>
      <c r="I235" s="31" t="s">
        <v>376</v>
      </c>
      <c r="J235" s="12" t="str">
        <f t="shared" si="72"/>
        <v>Fecha</v>
      </c>
      <c r="K235" s="33" t="s">
        <v>792</v>
      </c>
      <c r="L235" s="33" t="s">
        <v>649</v>
      </c>
      <c r="M235" s="33" t="s">
        <v>761</v>
      </c>
      <c r="N235" s="33" t="str">
        <f t="shared" si="66"/>
        <v>Instituto Nacional de Estadísticas (INE)</v>
      </c>
      <c r="O235"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Aysén</v>
      </c>
      <c r="P23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35" s="15" t="str">
        <f t="shared" si="71"/>
        <v>Gráfico Evolución</v>
      </c>
      <c r="R235" s="28"/>
      <c r="S235"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https://analytics.zoho.com/open-view/2395394000008228238?ZOHO_CRITERIA=%22Consolidado_Estadisticas_Regionales_New%22.%22C%C3%B3digo%20regi%C3%B3n%22%3D11</v>
      </c>
      <c r="T235" s="17">
        <v>100200302</v>
      </c>
      <c r="U235" s="29" t="str">
        <f t="shared" si="74"/>
        <v>#1774B9</v>
      </c>
      <c r="V235" s="30" t="str">
        <f>+Economia[[#This Row],[idcoleccion]]&amp;"-"&amp;Economia[[#This Row],[id]]</f>
        <v>140-0225</v>
      </c>
      <c r="W235" s="21">
        <f>+VLOOKUP(Economia[[#This Row],[Filtro URL]],Estructura!$X$4:$Y$366,2,0)</f>
        <v>14200011</v>
      </c>
      <c r="X235" s="21" t="str">
        <f>+VLOOKUP(Economia[[#This Row],[tema]],Estructura!$A$4:$C$1800,3,0)</f>
        <v>T-151</v>
      </c>
      <c r="Y235" s="30" t="str">
        <f>+VLOOKUP(Economia[[#This Row],[contenido]],Estructura!$E$4:$G$18,3,0)</f>
        <v>C-142</v>
      </c>
      <c r="Z235" s="30" t="str">
        <f>+VLOOKUP(Economia[[#This Row],[Filtro Integrado]],Estructura!$M$4:$O$367,3,0)</f>
        <v>FI-143</v>
      </c>
      <c r="AA235" s="30" t="str">
        <f>+VLOOKUP(Economia[[#This Row],[Muestra]],Estructura!$Q$4:$S$194,3,0)</f>
        <v>M-162</v>
      </c>
    </row>
    <row r="236" spans="1:27" ht="51" x14ac:dyDescent="0.3">
      <c r="A236" s="50" t="s">
        <v>623</v>
      </c>
      <c r="B236" s="12">
        <f t="shared" si="73"/>
        <v>140</v>
      </c>
      <c r="C236" s="13" t="str">
        <f t="shared" si="73"/>
        <v>Economía</v>
      </c>
      <c r="D236" s="13" t="str">
        <f t="shared" si="73"/>
        <v>Economía</v>
      </c>
      <c r="E236" s="27">
        <v>12</v>
      </c>
      <c r="F236" s="33" t="s">
        <v>770</v>
      </c>
      <c r="G236" s="47" t="s">
        <v>683</v>
      </c>
      <c r="H236" s="46" t="s">
        <v>15</v>
      </c>
      <c r="I236" s="31" t="s">
        <v>377</v>
      </c>
      <c r="J236" s="12" t="str">
        <f t="shared" si="72"/>
        <v>Fecha</v>
      </c>
      <c r="K236" s="33" t="s">
        <v>792</v>
      </c>
      <c r="L236" s="33" t="s">
        <v>649</v>
      </c>
      <c r="M236" s="33" t="s">
        <v>761</v>
      </c>
      <c r="N236" s="33" t="str">
        <f t="shared" si="66"/>
        <v>Instituto Nacional de Estadísticas (INE)</v>
      </c>
      <c r="O236"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Magallanes</v>
      </c>
      <c r="P2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36" s="15" t="str">
        <f t="shared" si="71"/>
        <v>Gráfico Evolución</v>
      </c>
      <c r="R236" s="28"/>
      <c r="S236"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https://analytics.zoho.com/open-view/2395394000008228238?ZOHO_CRITERIA=%22Consolidado_Estadisticas_Regionales_New%22.%22C%C3%B3digo%20regi%C3%B3n%22%3D12</v>
      </c>
      <c r="T236" s="17"/>
      <c r="U236" s="29" t="str">
        <f t="shared" si="74"/>
        <v>#1774B9</v>
      </c>
      <c r="V236" s="30" t="str">
        <f>+Economia[[#This Row],[idcoleccion]]&amp;"-"&amp;Economia[[#This Row],[id]]</f>
        <v>140-0226</v>
      </c>
      <c r="W236" s="21">
        <f>+VLOOKUP(Economia[[#This Row],[Filtro URL]],Estructura!$X$4:$Y$366,2,0)</f>
        <v>14200012</v>
      </c>
      <c r="X236" s="21" t="str">
        <f>+VLOOKUP(Economia[[#This Row],[tema]],Estructura!$A$4:$C$1800,3,0)</f>
        <v>T-151</v>
      </c>
      <c r="Y236" s="30" t="str">
        <f>+VLOOKUP(Economia[[#This Row],[contenido]],Estructura!$E$4:$G$18,3,0)</f>
        <v>C-142</v>
      </c>
      <c r="Z236" s="30" t="str">
        <f>+VLOOKUP(Economia[[#This Row],[Filtro Integrado]],Estructura!$M$4:$O$367,3,0)</f>
        <v>FI-143</v>
      </c>
      <c r="AA236" s="30" t="str">
        <f>+VLOOKUP(Economia[[#This Row],[Muestra]],Estructura!$Q$4:$S$194,3,0)</f>
        <v>M-162</v>
      </c>
    </row>
    <row r="237" spans="1:27" ht="51" x14ac:dyDescent="0.3">
      <c r="A237" s="50" t="s">
        <v>624</v>
      </c>
      <c r="B237" s="12">
        <f t="shared" si="73"/>
        <v>140</v>
      </c>
      <c r="C237" s="13" t="str">
        <f t="shared" si="73"/>
        <v>Economía</v>
      </c>
      <c r="D237" s="13" t="str">
        <f t="shared" si="73"/>
        <v>Economía</v>
      </c>
      <c r="E237" s="27">
        <v>13</v>
      </c>
      <c r="F237" s="33" t="s">
        <v>770</v>
      </c>
      <c r="G237" s="47" t="s">
        <v>683</v>
      </c>
      <c r="H237" s="46" t="s">
        <v>15</v>
      </c>
      <c r="I237" s="31" t="s">
        <v>378</v>
      </c>
      <c r="J237" s="12" t="str">
        <f t="shared" si="72"/>
        <v>Fecha</v>
      </c>
      <c r="K237" s="33" t="s">
        <v>792</v>
      </c>
      <c r="L237" s="33" t="s">
        <v>649</v>
      </c>
      <c r="M237" s="33" t="s">
        <v>761</v>
      </c>
      <c r="N237" s="33" t="str">
        <f t="shared" si="66"/>
        <v>Instituto Nacional de Estadísticas (INE)</v>
      </c>
      <c r="O237"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Metropolitana</v>
      </c>
      <c r="P23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37" s="15" t="str">
        <f t="shared" si="71"/>
        <v>Gráfico Evolución</v>
      </c>
      <c r="R237" s="28"/>
      <c r="S237"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https://analytics.zoho.com/open-view/2395394000008228238?ZOHO_CRITERIA=%22Consolidado_Estadisticas_Regionales_New%22.%22C%C3%B3digo%20regi%C3%B3n%22%3D13</v>
      </c>
      <c r="T237" s="17"/>
      <c r="U237" s="29" t="str">
        <f t="shared" si="74"/>
        <v>#1774B9</v>
      </c>
      <c r="V237" s="30" t="str">
        <f>+Economia[[#This Row],[idcoleccion]]&amp;"-"&amp;Economia[[#This Row],[id]]</f>
        <v>140-0227</v>
      </c>
      <c r="W237" s="21">
        <f>+VLOOKUP(Economia[[#This Row],[Filtro URL]],Estructura!$X$4:$Y$366,2,0)</f>
        <v>14200013</v>
      </c>
      <c r="X237" s="21" t="str">
        <f>+VLOOKUP(Economia[[#This Row],[tema]],Estructura!$A$4:$C$1800,3,0)</f>
        <v>T-151</v>
      </c>
      <c r="Y237" s="30" t="str">
        <f>+VLOOKUP(Economia[[#This Row],[contenido]],Estructura!$E$4:$G$18,3,0)</f>
        <v>C-142</v>
      </c>
      <c r="Z237" s="30" t="str">
        <f>+VLOOKUP(Economia[[#This Row],[Filtro Integrado]],Estructura!$M$4:$O$367,3,0)</f>
        <v>FI-143</v>
      </c>
      <c r="AA237" s="30" t="str">
        <f>+VLOOKUP(Economia[[#This Row],[Muestra]],Estructura!$Q$4:$S$194,3,0)</f>
        <v>M-162</v>
      </c>
    </row>
    <row r="238" spans="1:27" ht="51" x14ac:dyDescent="0.3">
      <c r="A238" s="50" t="s">
        <v>625</v>
      </c>
      <c r="B238" s="12">
        <f t="shared" si="73"/>
        <v>140</v>
      </c>
      <c r="C238" s="13" t="str">
        <f t="shared" si="73"/>
        <v>Economía</v>
      </c>
      <c r="D238" s="13" t="str">
        <f t="shared" si="73"/>
        <v>Economía</v>
      </c>
      <c r="E238" s="27">
        <v>14</v>
      </c>
      <c r="F238" s="33" t="s">
        <v>770</v>
      </c>
      <c r="G238" s="47" t="s">
        <v>683</v>
      </c>
      <c r="H238" s="46" t="s">
        <v>15</v>
      </c>
      <c r="I238" s="31" t="s">
        <v>379</v>
      </c>
      <c r="J238" s="12" t="str">
        <f t="shared" si="72"/>
        <v>Fecha</v>
      </c>
      <c r="K238" s="33" t="s">
        <v>792</v>
      </c>
      <c r="L238" s="33" t="s">
        <v>649</v>
      </c>
      <c r="M238" s="33" t="s">
        <v>761</v>
      </c>
      <c r="N238" s="33" t="str">
        <f t="shared" si="66"/>
        <v>Instituto Nacional de Estadísticas (INE)</v>
      </c>
      <c r="O238"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Los Ríos</v>
      </c>
      <c r="P2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38" s="15" t="str">
        <f t="shared" si="71"/>
        <v>Gráfico Evolución</v>
      </c>
      <c r="R238" s="28"/>
      <c r="S238"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https://analytics.zoho.com/open-view/2395394000008228238?ZOHO_CRITERIA=%22Consolidado_Estadisticas_Regionales_New%22.%22C%C3%B3digo%20regi%C3%B3n%22%3D14</v>
      </c>
      <c r="T238" s="17"/>
      <c r="U238" s="29" t="str">
        <f t="shared" si="74"/>
        <v>#1774B9</v>
      </c>
      <c r="V238" s="30" t="str">
        <f>+Economia[[#This Row],[idcoleccion]]&amp;"-"&amp;Economia[[#This Row],[id]]</f>
        <v>140-0228</v>
      </c>
      <c r="W238" s="21">
        <f>+VLOOKUP(Economia[[#This Row],[Filtro URL]],Estructura!$X$4:$Y$366,2,0)</f>
        <v>14200014</v>
      </c>
      <c r="X238" s="21" t="str">
        <f>+VLOOKUP(Economia[[#This Row],[tema]],Estructura!$A$4:$C$1800,3,0)</f>
        <v>T-151</v>
      </c>
      <c r="Y238" s="30" t="str">
        <f>+VLOOKUP(Economia[[#This Row],[contenido]],Estructura!$E$4:$G$18,3,0)</f>
        <v>C-142</v>
      </c>
      <c r="Z238" s="30" t="str">
        <f>+VLOOKUP(Economia[[#This Row],[Filtro Integrado]],Estructura!$M$4:$O$367,3,0)</f>
        <v>FI-143</v>
      </c>
      <c r="AA238" s="30" t="str">
        <f>+VLOOKUP(Economia[[#This Row],[Muestra]],Estructura!$Q$4:$S$194,3,0)</f>
        <v>M-162</v>
      </c>
    </row>
    <row r="239" spans="1:27" ht="51" x14ac:dyDescent="0.3">
      <c r="A239" s="50" t="s">
        <v>626</v>
      </c>
      <c r="B239" s="12">
        <f t="shared" si="73"/>
        <v>140</v>
      </c>
      <c r="C239" s="13" t="str">
        <f t="shared" si="73"/>
        <v>Economía</v>
      </c>
      <c r="D239" s="13" t="str">
        <f t="shared" si="73"/>
        <v>Economía</v>
      </c>
      <c r="E239" s="27">
        <v>15</v>
      </c>
      <c r="F239" s="33" t="s">
        <v>770</v>
      </c>
      <c r="G239" s="47" t="s">
        <v>683</v>
      </c>
      <c r="H239" s="46" t="s">
        <v>15</v>
      </c>
      <c r="I239" s="31" t="s">
        <v>380</v>
      </c>
      <c r="J239" s="12" t="str">
        <f t="shared" si="72"/>
        <v>Fecha</v>
      </c>
      <c r="K239" s="33" t="s">
        <v>792</v>
      </c>
      <c r="L239" s="33" t="s">
        <v>649</v>
      </c>
      <c r="M239" s="33" t="s">
        <v>761</v>
      </c>
      <c r="N239" s="33" t="str">
        <f t="shared" si="66"/>
        <v>Instituto Nacional de Estadísticas (INE)</v>
      </c>
      <c r="O239"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Arica y Parinacota</v>
      </c>
      <c r="P2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39" s="15" t="str">
        <f t="shared" si="71"/>
        <v>Gráfico Evolución</v>
      </c>
      <c r="R239" s="28"/>
      <c r="S239"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https://analytics.zoho.com/open-view/2395394000008228238?ZOHO_CRITERIA=%22Consolidado_Estadisticas_Regionales_New%22.%22C%C3%B3digo%20regi%C3%B3n%22%3D15</v>
      </c>
      <c r="T239" s="17"/>
      <c r="U239" s="29" t="str">
        <f t="shared" si="74"/>
        <v>#1774B9</v>
      </c>
      <c r="V239" s="30" t="str">
        <f>+Economia[[#This Row],[idcoleccion]]&amp;"-"&amp;Economia[[#This Row],[id]]</f>
        <v>140-0229</v>
      </c>
      <c r="W239" s="21">
        <f>+VLOOKUP(Economia[[#This Row],[Filtro URL]],Estructura!$X$4:$Y$366,2,0)</f>
        <v>14200015</v>
      </c>
      <c r="X239" s="21" t="str">
        <f>+VLOOKUP(Economia[[#This Row],[tema]],Estructura!$A$4:$C$1800,3,0)</f>
        <v>T-151</v>
      </c>
      <c r="Y239" s="30" t="str">
        <f>+VLOOKUP(Economia[[#This Row],[contenido]],Estructura!$E$4:$G$18,3,0)</f>
        <v>C-142</v>
      </c>
      <c r="Z239" s="30" t="str">
        <f>+VLOOKUP(Economia[[#This Row],[Filtro Integrado]],Estructura!$M$4:$O$367,3,0)</f>
        <v>FI-143</v>
      </c>
      <c r="AA239" s="30" t="str">
        <f>+VLOOKUP(Economia[[#This Row],[Muestra]],Estructura!$Q$4:$S$194,3,0)</f>
        <v>M-162</v>
      </c>
    </row>
    <row r="240" spans="1:27" ht="51" x14ac:dyDescent="0.3">
      <c r="A240" s="50" t="s">
        <v>627</v>
      </c>
      <c r="B240" s="12">
        <f t="shared" si="73"/>
        <v>140</v>
      </c>
      <c r="C240" s="13" t="str">
        <f t="shared" si="73"/>
        <v>Economía</v>
      </c>
      <c r="D240" s="13" t="str">
        <f t="shared" si="73"/>
        <v>Economía</v>
      </c>
      <c r="E240" s="27">
        <v>16</v>
      </c>
      <c r="F240" s="33" t="s">
        <v>770</v>
      </c>
      <c r="G240" s="47" t="s">
        <v>683</v>
      </c>
      <c r="H240" s="46" t="s">
        <v>15</v>
      </c>
      <c r="I240" s="31" t="s">
        <v>381</v>
      </c>
      <c r="J240" s="12" t="str">
        <f t="shared" si="72"/>
        <v>Fecha</v>
      </c>
      <c r="K240" s="33" t="s">
        <v>792</v>
      </c>
      <c r="L240" s="33" t="s">
        <v>649</v>
      </c>
      <c r="M240" s="33" t="s">
        <v>761</v>
      </c>
      <c r="N240" s="33" t="str">
        <f t="shared" si="66"/>
        <v>Instituto Nacional de Estadísticas (INE)</v>
      </c>
      <c r="O240"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Ñuble</v>
      </c>
      <c r="P2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40" s="38" t="str">
        <f t="shared" si="71"/>
        <v>Gráfico Evolución</v>
      </c>
      <c r="R240" s="37"/>
      <c r="S240" s="16" t="str">
        <f>+"https://analytics.zoho.com/open-view/2395394000008228238?ZOHO_CRITERIA=%22Consolidado_Estadisticas_Regionales_New%22.%22C%C3%B3digo%20regi%C3%B3n%22%3D"&amp;Economia[[#This Row],[Filtro URL]]</f>
        <v>https://analytics.zoho.com/open-view/2395394000008228238?ZOHO_CRITERIA=%22Consolidado_Estadisticas_Regionales_New%22.%22C%C3%B3digo%20regi%C3%B3n%22%3D16</v>
      </c>
      <c r="T240" s="17"/>
      <c r="U240" s="29" t="str">
        <f t="shared" si="74"/>
        <v>#1774B9</v>
      </c>
      <c r="V240" s="30" t="str">
        <f>+Economia[[#This Row],[idcoleccion]]&amp;"-"&amp;Economia[[#This Row],[id]]</f>
        <v>140-0230</v>
      </c>
      <c r="W240" s="21">
        <f>+VLOOKUP(Economia[[#This Row],[Filtro URL]],Estructura!$X$4:$Y$366,2,0)</f>
        <v>14200016</v>
      </c>
      <c r="X240" s="21" t="str">
        <f>+VLOOKUP(Economia[[#This Row],[tema]],Estructura!$A$4:$C$1800,3,0)</f>
        <v>T-151</v>
      </c>
      <c r="Y240" s="30" t="str">
        <f>+VLOOKUP(Economia[[#This Row],[contenido]],Estructura!$E$4:$G$18,3,0)</f>
        <v>C-142</v>
      </c>
      <c r="Z240" s="30" t="str">
        <f>+VLOOKUP(Economia[[#This Row],[Filtro Integrado]],Estructura!$M$4:$O$367,3,0)</f>
        <v>FI-143</v>
      </c>
      <c r="AA240" s="30" t="str">
        <f>+VLOOKUP(Economia[[#This Row],[Muestra]],Estructura!$Q$4:$S$194,3,0)</f>
        <v>M-162</v>
      </c>
    </row>
    <row r="241" spans="1:27" ht="51" x14ac:dyDescent="0.3">
      <c r="A241" s="48" t="s">
        <v>628</v>
      </c>
      <c r="B241" s="33">
        <f t="shared" si="73"/>
        <v>140</v>
      </c>
      <c r="C241" s="34" t="str">
        <f t="shared" si="73"/>
        <v>Economía</v>
      </c>
      <c r="D241" s="34" t="str">
        <f t="shared" si="73"/>
        <v>Economía</v>
      </c>
      <c r="E241" s="20">
        <v>0</v>
      </c>
      <c r="F241" s="33" t="s">
        <v>770</v>
      </c>
      <c r="G241" s="47" t="s">
        <v>683</v>
      </c>
      <c r="H241" s="36" t="s">
        <v>18</v>
      </c>
      <c r="I241" s="33" t="s">
        <v>14</v>
      </c>
      <c r="J241" s="33" t="s">
        <v>15</v>
      </c>
      <c r="K241" s="33" t="s">
        <v>795</v>
      </c>
      <c r="L241" s="33" t="s">
        <v>649</v>
      </c>
      <c r="M241" s="33" t="s">
        <v>761</v>
      </c>
      <c r="N241" s="33" t="str">
        <f t="shared" si="66"/>
        <v>Instituto Nacional de Estadísticas (INE)</v>
      </c>
      <c r="O241" s="52" t="s">
        <v>797</v>
      </c>
      <c r="P24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241" s="38" t="str">
        <f>+Q240</f>
        <v>Gráfico Evolución</v>
      </c>
      <c r="R241" s="37"/>
      <c r="S241" s="66" t="s">
        <v>796</v>
      </c>
      <c r="T241" s="17"/>
      <c r="U241" s="29" t="str">
        <f t="shared" si="74"/>
        <v>#1774B9</v>
      </c>
      <c r="V241" s="30" t="str">
        <f>+Economia[[#This Row],[idcoleccion]]&amp;"-"&amp;Economia[[#This Row],[id]]</f>
        <v>140-0231</v>
      </c>
      <c r="W241" s="21">
        <f>+VLOOKUP(Economia[[#This Row],[Filtro URL]],Estructura!$X$4:$Y$366,2,0)</f>
        <v>14100000</v>
      </c>
      <c r="X241" s="21" t="str">
        <f>+VLOOKUP(Economia[[#This Row],[tema]],Estructura!$A$4:$C$1800,3,0)</f>
        <v>T-151</v>
      </c>
      <c r="Y241" s="30" t="str">
        <f>+VLOOKUP(Economia[[#This Row],[contenido]],Estructura!$E$4:$G$18,3,0)</f>
        <v>C-142</v>
      </c>
      <c r="Z241" s="30" t="str">
        <f>+VLOOKUP(Economia[[#This Row],[Filtro Integrado]],Estructura!$M$4:$O$367,3,0)</f>
        <v>FI-141</v>
      </c>
      <c r="AA241" s="30" t="str">
        <f>+VLOOKUP(Economia[[#This Row],[Muestra]],Estructura!$Q$4:$S$194,3,0)</f>
        <v>M-163</v>
      </c>
    </row>
    <row r="242" spans="1:27" ht="51" x14ac:dyDescent="0.3">
      <c r="A242" s="49" t="s">
        <v>629</v>
      </c>
      <c r="B242" s="33">
        <f t="shared" si="73"/>
        <v>140</v>
      </c>
      <c r="C242" s="34" t="str">
        <f t="shared" si="73"/>
        <v>Economía</v>
      </c>
      <c r="D242" s="34" t="str">
        <f t="shared" si="73"/>
        <v>Economía</v>
      </c>
      <c r="E242" s="27">
        <v>1</v>
      </c>
      <c r="F242" s="33" t="s">
        <v>770</v>
      </c>
      <c r="G242" s="47" t="s">
        <v>683</v>
      </c>
      <c r="H242" s="46" t="s">
        <v>15</v>
      </c>
      <c r="I242" s="31" t="s">
        <v>366</v>
      </c>
      <c r="J242" s="12" t="s">
        <v>688</v>
      </c>
      <c r="K242" s="33" t="s">
        <v>795</v>
      </c>
      <c r="L242" s="33" t="s">
        <v>649</v>
      </c>
      <c r="M242" s="33" t="s">
        <v>761</v>
      </c>
      <c r="N242" s="33" t="str">
        <f t="shared" si="66"/>
        <v>Instituto Nacional de Estadísticas (INE)</v>
      </c>
      <c r="O242"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Tarapacá</v>
      </c>
      <c r="P2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242" s="15" t="str">
        <f t="shared" ref="Q242:Q291" si="75">+Q241</f>
        <v>Gráfico Evolución</v>
      </c>
      <c r="R242" s="28"/>
      <c r="S242"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v>
      </c>
      <c r="T242" s="17"/>
      <c r="U242" s="29" t="str">
        <f t="shared" si="74"/>
        <v>#1774B9</v>
      </c>
      <c r="V242" s="30" t="str">
        <f>+Economia[[#This Row],[idcoleccion]]&amp;"-"&amp;Economia[[#This Row],[id]]</f>
        <v>140-0232</v>
      </c>
      <c r="W242" s="21">
        <f>+VLOOKUP(Economia[[#This Row],[Filtro URL]],Estructura!$X$4:$Y$366,2,0)</f>
        <v>14200001</v>
      </c>
      <c r="X242" s="21" t="str">
        <f>+VLOOKUP(Economia[[#This Row],[tema]],Estructura!$A$4:$C$1800,3,0)</f>
        <v>T-151</v>
      </c>
      <c r="Y242" s="30" t="str">
        <f>+VLOOKUP(Economia[[#This Row],[contenido]],Estructura!$E$4:$G$18,3,0)</f>
        <v>C-142</v>
      </c>
      <c r="Z242" s="30" t="str">
        <f>+VLOOKUP(Economia[[#This Row],[Filtro Integrado]],Estructura!$M$4:$O$367,3,0)</f>
        <v>FI-143</v>
      </c>
      <c r="AA242" s="30" t="str">
        <f>+VLOOKUP(Economia[[#This Row],[Muestra]],Estructura!$Q$4:$S$194,3,0)</f>
        <v>M-163</v>
      </c>
    </row>
    <row r="243" spans="1:27" ht="51" x14ac:dyDescent="0.3">
      <c r="A243" s="50" t="s">
        <v>630</v>
      </c>
      <c r="B243" s="33">
        <f t="shared" si="73"/>
        <v>140</v>
      </c>
      <c r="C243" s="34" t="str">
        <f t="shared" si="73"/>
        <v>Economía</v>
      </c>
      <c r="D243" s="34" t="str">
        <f t="shared" si="73"/>
        <v>Economía</v>
      </c>
      <c r="E243" s="27">
        <v>2</v>
      </c>
      <c r="F243" s="33" t="s">
        <v>770</v>
      </c>
      <c r="G243" s="47" t="s">
        <v>683</v>
      </c>
      <c r="H243" s="46" t="s">
        <v>15</v>
      </c>
      <c r="I243" s="31" t="s">
        <v>367</v>
      </c>
      <c r="J243" s="12" t="str">
        <f>+J242</f>
        <v>Fecha</v>
      </c>
      <c r="K243" s="33" t="s">
        <v>795</v>
      </c>
      <c r="L243" s="33" t="s">
        <v>649</v>
      </c>
      <c r="M243" s="33" t="s">
        <v>761</v>
      </c>
      <c r="N243" s="33" t="str">
        <f t="shared" si="66"/>
        <v>Instituto Nacional de Estadísticas (INE)</v>
      </c>
      <c r="O243"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Antofagasta</v>
      </c>
      <c r="P2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243" s="15" t="str">
        <f t="shared" si="75"/>
        <v>Gráfico Evolución</v>
      </c>
      <c r="R243" s="28"/>
      <c r="S243"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https://analytics.zoho.com/open-view/2395394000008228561?ZOHO_CRITERIA=%22Consolidado_Estadisticas_Regionales_New%22.%22C%C3%B3digo%20regi%C3%B3n%22%3D2</v>
      </c>
      <c r="T243" s="17"/>
      <c r="U243" s="29" t="str">
        <f t="shared" si="74"/>
        <v>#1774B9</v>
      </c>
      <c r="V243" s="30" t="str">
        <f>+Economia[[#This Row],[idcoleccion]]&amp;"-"&amp;Economia[[#This Row],[id]]</f>
        <v>140-0233</v>
      </c>
      <c r="W243" s="21">
        <f>+VLOOKUP(Economia[[#This Row],[Filtro URL]],Estructura!$X$4:$Y$366,2,0)</f>
        <v>14200002</v>
      </c>
      <c r="X243" s="21" t="str">
        <f>+VLOOKUP(Economia[[#This Row],[tema]],Estructura!$A$4:$C$1800,3,0)</f>
        <v>T-151</v>
      </c>
      <c r="Y243" s="30" t="str">
        <f>+VLOOKUP(Economia[[#This Row],[contenido]],Estructura!$E$4:$G$18,3,0)</f>
        <v>C-142</v>
      </c>
      <c r="Z243" s="30" t="str">
        <f>+VLOOKUP(Economia[[#This Row],[Filtro Integrado]],Estructura!$M$4:$O$367,3,0)</f>
        <v>FI-143</v>
      </c>
      <c r="AA243" s="30" t="str">
        <f>+VLOOKUP(Economia[[#This Row],[Muestra]],Estructura!$Q$4:$S$194,3,0)</f>
        <v>M-163</v>
      </c>
    </row>
    <row r="244" spans="1:27" ht="51" x14ac:dyDescent="0.3">
      <c r="A244" s="50" t="s">
        <v>631</v>
      </c>
      <c r="B244" s="33">
        <f t="shared" si="73"/>
        <v>140</v>
      </c>
      <c r="C244" s="34" t="str">
        <f t="shared" si="73"/>
        <v>Economía</v>
      </c>
      <c r="D244" s="34" t="str">
        <f t="shared" si="73"/>
        <v>Economía</v>
      </c>
      <c r="E244" s="27">
        <v>3</v>
      </c>
      <c r="F244" s="33" t="s">
        <v>770</v>
      </c>
      <c r="G244" s="47" t="s">
        <v>683</v>
      </c>
      <c r="H244" s="46" t="s">
        <v>15</v>
      </c>
      <c r="I244" s="31" t="s">
        <v>368</v>
      </c>
      <c r="J244" s="12" t="str">
        <f t="shared" ref="J244:J257" si="76">+J243</f>
        <v>Fecha</v>
      </c>
      <c r="K244" s="33" t="s">
        <v>795</v>
      </c>
      <c r="L244" s="33" t="s">
        <v>649</v>
      </c>
      <c r="M244" s="33" t="s">
        <v>761</v>
      </c>
      <c r="N244" s="33" t="str">
        <f t="shared" si="66"/>
        <v>Instituto Nacional de Estadísticas (INE)</v>
      </c>
      <c r="O244"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Atacama</v>
      </c>
      <c r="P2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244" s="15" t="str">
        <f t="shared" si="75"/>
        <v>Gráfico Evolución</v>
      </c>
      <c r="R244" s="28"/>
      <c r="S244"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https://analytics.zoho.com/open-view/2395394000008228561?ZOHO_CRITERIA=%22Consolidado_Estadisticas_Regionales_New%22.%22C%C3%B3digo%20regi%C3%B3n%22%3D3</v>
      </c>
      <c r="T244" s="17"/>
      <c r="U244" s="29" t="str">
        <f t="shared" si="74"/>
        <v>#1774B9</v>
      </c>
      <c r="V244" s="30" t="str">
        <f>+Economia[[#This Row],[idcoleccion]]&amp;"-"&amp;Economia[[#This Row],[id]]</f>
        <v>140-0234</v>
      </c>
      <c r="W244" s="21">
        <f>+VLOOKUP(Economia[[#This Row],[Filtro URL]],Estructura!$X$4:$Y$366,2,0)</f>
        <v>14200003</v>
      </c>
      <c r="X244" s="21" t="str">
        <f>+VLOOKUP(Economia[[#This Row],[tema]],Estructura!$A$4:$C$1800,3,0)</f>
        <v>T-151</v>
      </c>
      <c r="Y244" s="30" t="str">
        <f>+VLOOKUP(Economia[[#This Row],[contenido]],Estructura!$E$4:$G$18,3,0)</f>
        <v>C-142</v>
      </c>
      <c r="Z244" s="30" t="str">
        <f>+VLOOKUP(Economia[[#This Row],[Filtro Integrado]],Estructura!$M$4:$O$367,3,0)</f>
        <v>FI-143</v>
      </c>
      <c r="AA244" s="30" t="str">
        <f>+VLOOKUP(Economia[[#This Row],[Muestra]],Estructura!$Q$4:$S$194,3,0)</f>
        <v>M-163</v>
      </c>
    </row>
    <row r="245" spans="1:27" ht="51" x14ac:dyDescent="0.3">
      <c r="A245" s="50" t="s">
        <v>632</v>
      </c>
      <c r="B245" s="33">
        <f t="shared" si="73"/>
        <v>140</v>
      </c>
      <c r="C245" s="34" t="str">
        <f t="shared" si="73"/>
        <v>Economía</v>
      </c>
      <c r="D245" s="34" t="str">
        <f t="shared" si="73"/>
        <v>Economía</v>
      </c>
      <c r="E245" s="27">
        <v>4</v>
      </c>
      <c r="F245" s="33" t="s">
        <v>770</v>
      </c>
      <c r="G245" s="47" t="s">
        <v>683</v>
      </c>
      <c r="H245" s="46" t="s">
        <v>15</v>
      </c>
      <c r="I245" s="31" t="s">
        <v>369</v>
      </c>
      <c r="J245" s="12" t="str">
        <f t="shared" si="76"/>
        <v>Fecha</v>
      </c>
      <c r="K245" s="33" t="s">
        <v>795</v>
      </c>
      <c r="L245" s="33" t="s">
        <v>649</v>
      </c>
      <c r="M245" s="33" t="s">
        <v>761</v>
      </c>
      <c r="N245" s="33" t="str">
        <f t="shared" si="66"/>
        <v>Instituto Nacional de Estadísticas (INE)</v>
      </c>
      <c r="O245"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Coquimbo</v>
      </c>
      <c r="P2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245" s="15" t="str">
        <f t="shared" si="75"/>
        <v>Gráfico Evolución</v>
      </c>
      <c r="R245" s="28"/>
      <c r="S245"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https://analytics.zoho.com/open-view/2395394000008228561?ZOHO_CRITERIA=%22Consolidado_Estadisticas_Regionales_New%22.%22C%C3%B3digo%20regi%C3%B3n%22%3D4</v>
      </c>
      <c r="T245" s="17"/>
      <c r="U245" s="29" t="str">
        <f t="shared" si="74"/>
        <v>#1774B9</v>
      </c>
      <c r="V245" s="30" t="str">
        <f>+Economia[[#This Row],[idcoleccion]]&amp;"-"&amp;Economia[[#This Row],[id]]</f>
        <v>140-0235</v>
      </c>
      <c r="W245" s="21">
        <f>+VLOOKUP(Economia[[#This Row],[Filtro URL]],Estructura!$X$4:$Y$366,2,0)</f>
        <v>14200004</v>
      </c>
      <c r="X245" s="21" t="str">
        <f>+VLOOKUP(Economia[[#This Row],[tema]],Estructura!$A$4:$C$1800,3,0)</f>
        <v>T-151</v>
      </c>
      <c r="Y245" s="30" t="str">
        <f>+VLOOKUP(Economia[[#This Row],[contenido]],Estructura!$E$4:$G$18,3,0)</f>
        <v>C-142</v>
      </c>
      <c r="Z245" s="30" t="str">
        <f>+VLOOKUP(Economia[[#This Row],[Filtro Integrado]],Estructura!$M$4:$O$367,3,0)</f>
        <v>FI-143</v>
      </c>
      <c r="AA245" s="30" t="str">
        <f>+VLOOKUP(Economia[[#This Row],[Muestra]],Estructura!$Q$4:$S$194,3,0)</f>
        <v>M-163</v>
      </c>
    </row>
    <row r="246" spans="1:27" ht="51" x14ac:dyDescent="0.3">
      <c r="A246" s="50" t="s">
        <v>633</v>
      </c>
      <c r="B246" s="33">
        <f t="shared" si="73"/>
        <v>140</v>
      </c>
      <c r="C246" s="34" t="str">
        <f t="shared" si="73"/>
        <v>Economía</v>
      </c>
      <c r="D246" s="34" t="str">
        <f t="shared" si="73"/>
        <v>Economía</v>
      </c>
      <c r="E246" s="27">
        <v>5</v>
      </c>
      <c r="F246" s="33" t="s">
        <v>770</v>
      </c>
      <c r="G246" s="47" t="s">
        <v>683</v>
      </c>
      <c r="H246" s="46" t="s">
        <v>15</v>
      </c>
      <c r="I246" s="31" t="s">
        <v>370</v>
      </c>
      <c r="J246" s="12" t="str">
        <f t="shared" si="76"/>
        <v>Fecha</v>
      </c>
      <c r="K246" s="33" t="s">
        <v>795</v>
      </c>
      <c r="L246" s="33" t="s">
        <v>649</v>
      </c>
      <c r="M246" s="33" t="s">
        <v>761</v>
      </c>
      <c r="N246" s="33" t="str">
        <f t="shared" si="66"/>
        <v>Instituto Nacional de Estadísticas (INE)</v>
      </c>
      <c r="O246"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Valparaíso</v>
      </c>
      <c r="P2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246" s="15" t="str">
        <f t="shared" si="75"/>
        <v>Gráfico Evolución</v>
      </c>
      <c r="R246" s="28"/>
      <c r="S246"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https://analytics.zoho.com/open-view/2395394000008228561?ZOHO_CRITERIA=%22Consolidado_Estadisticas_Regionales_New%22.%22C%C3%B3digo%20regi%C3%B3n%22%3D5</v>
      </c>
      <c r="T246" s="17"/>
      <c r="U246" s="29" t="str">
        <f t="shared" si="74"/>
        <v>#1774B9</v>
      </c>
      <c r="V246" s="30" t="str">
        <f>+Economia[[#This Row],[idcoleccion]]&amp;"-"&amp;Economia[[#This Row],[id]]</f>
        <v>140-0236</v>
      </c>
      <c r="W246" s="21">
        <f>+VLOOKUP(Economia[[#This Row],[Filtro URL]],Estructura!$X$4:$Y$366,2,0)</f>
        <v>14200005</v>
      </c>
      <c r="X246" s="21" t="str">
        <f>+VLOOKUP(Economia[[#This Row],[tema]],Estructura!$A$4:$C$1800,3,0)</f>
        <v>T-151</v>
      </c>
      <c r="Y246" s="30" t="str">
        <f>+VLOOKUP(Economia[[#This Row],[contenido]],Estructura!$E$4:$G$18,3,0)</f>
        <v>C-142</v>
      </c>
      <c r="Z246" s="30" t="str">
        <f>+VLOOKUP(Economia[[#This Row],[Filtro Integrado]],Estructura!$M$4:$O$367,3,0)</f>
        <v>FI-143</v>
      </c>
      <c r="AA246" s="30" t="str">
        <f>+VLOOKUP(Economia[[#This Row],[Muestra]],Estructura!$Q$4:$S$194,3,0)</f>
        <v>M-163</v>
      </c>
    </row>
    <row r="247" spans="1:27" ht="51" x14ac:dyDescent="0.3">
      <c r="A247" s="50" t="s">
        <v>634</v>
      </c>
      <c r="B247" s="33">
        <f t="shared" si="73"/>
        <v>140</v>
      </c>
      <c r="C247" s="34" t="str">
        <f t="shared" si="73"/>
        <v>Economía</v>
      </c>
      <c r="D247" s="34" t="str">
        <f t="shared" si="73"/>
        <v>Economía</v>
      </c>
      <c r="E247" s="27">
        <v>6</v>
      </c>
      <c r="F247" s="33" t="s">
        <v>770</v>
      </c>
      <c r="G247" s="47" t="s">
        <v>683</v>
      </c>
      <c r="H247" s="46" t="s">
        <v>15</v>
      </c>
      <c r="I247" s="31" t="s">
        <v>371</v>
      </c>
      <c r="J247" s="12" t="str">
        <f t="shared" si="76"/>
        <v>Fecha</v>
      </c>
      <c r="K247" s="33" t="s">
        <v>795</v>
      </c>
      <c r="L247" s="33" t="s">
        <v>649</v>
      </c>
      <c r="M247" s="33" t="s">
        <v>761</v>
      </c>
      <c r="N247" s="33" t="str">
        <f t="shared" si="66"/>
        <v>Instituto Nacional de Estadísticas (INE)</v>
      </c>
      <c r="O247"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O'Higgins</v>
      </c>
      <c r="P2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247" s="15" t="str">
        <f t="shared" si="75"/>
        <v>Gráfico Evolución</v>
      </c>
      <c r="R247" s="28"/>
      <c r="S247"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https://analytics.zoho.com/open-view/2395394000008228561?ZOHO_CRITERIA=%22Consolidado_Estadisticas_Regionales_New%22.%22C%C3%B3digo%20regi%C3%B3n%22%3D6</v>
      </c>
      <c r="T247" s="17"/>
      <c r="U247" s="29" t="str">
        <f t="shared" si="74"/>
        <v>#1774B9</v>
      </c>
      <c r="V247" s="30" t="str">
        <f>+Economia[[#This Row],[idcoleccion]]&amp;"-"&amp;Economia[[#This Row],[id]]</f>
        <v>140-0237</v>
      </c>
      <c r="W247" s="21">
        <f>+VLOOKUP(Economia[[#This Row],[Filtro URL]],Estructura!$X$4:$Y$366,2,0)</f>
        <v>14200006</v>
      </c>
      <c r="X247" s="21" t="str">
        <f>+VLOOKUP(Economia[[#This Row],[tema]],Estructura!$A$4:$C$1800,3,0)</f>
        <v>T-151</v>
      </c>
      <c r="Y247" s="30" t="str">
        <f>+VLOOKUP(Economia[[#This Row],[contenido]],Estructura!$E$4:$G$18,3,0)</f>
        <v>C-142</v>
      </c>
      <c r="Z247" s="30" t="str">
        <f>+VLOOKUP(Economia[[#This Row],[Filtro Integrado]],Estructura!$M$4:$O$367,3,0)</f>
        <v>FI-143</v>
      </c>
      <c r="AA247" s="30" t="str">
        <f>+VLOOKUP(Economia[[#This Row],[Muestra]],Estructura!$Q$4:$S$194,3,0)</f>
        <v>M-163</v>
      </c>
    </row>
    <row r="248" spans="1:27" ht="51" x14ac:dyDescent="0.3">
      <c r="A248" s="50" t="s">
        <v>635</v>
      </c>
      <c r="B248" s="33">
        <f t="shared" si="73"/>
        <v>140</v>
      </c>
      <c r="C248" s="34" t="str">
        <f t="shared" si="73"/>
        <v>Economía</v>
      </c>
      <c r="D248" s="34" t="str">
        <f t="shared" si="73"/>
        <v>Economía</v>
      </c>
      <c r="E248" s="27">
        <v>7</v>
      </c>
      <c r="F248" s="33" t="s">
        <v>770</v>
      </c>
      <c r="G248" s="47" t="s">
        <v>683</v>
      </c>
      <c r="H248" s="46" t="s">
        <v>15</v>
      </c>
      <c r="I248" s="31" t="s">
        <v>372</v>
      </c>
      <c r="J248" s="12" t="str">
        <f t="shared" si="76"/>
        <v>Fecha</v>
      </c>
      <c r="K248" s="33" t="s">
        <v>795</v>
      </c>
      <c r="L248" s="33" t="s">
        <v>649</v>
      </c>
      <c r="M248" s="33" t="s">
        <v>761</v>
      </c>
      <c r="N248" s="33" t="str">
        <f t="shared" si="66"/>
        <v>Instituto Nacional de Estadísticas (INE)</v>
      </c>
      <c r="O248"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Maule</v>
      </c>
      <c r="P2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248" s="15" t="str">
        <f t="shared" si="75"/>
        <v>Gráfico Evolución</v>
      </c>
      <c r="R248" s="28"/>
      <c r="S248"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https://analytics.zoho.com/open-view/2395394000008228561?ZOHO_CRITERIA=%22Consolidado_Estadisticas_Regionales_New%22.%22C%C3%B3digo%20regi%C3%B3n%22%3D7</v>
      </c>
      <c r="T248" s="17"/>
      <c r="U248" s="29" t="str">
        <f t="shared" si="74"/>
        <v>#1774B9</v>
      </c>
      <c r="V248" s="30" t="str">
        <f>+Economia[[#This Row],[idcoleccion]]&amp;"-"&amp;Economia[[#This Row],[id]]</f>
        <v>140-0238</v>
      </c>
      <c r="W248" s="21">
        <f>+VLOOKUP(Economia[[#This Row],[Filtro URL]],Estructura!$X$4:$Y$366,2,0)</f>
        <v>14200007</v>
      </c>
      <c r="X248" s="21" t="str">
        <f>+VLOOKUP(Economia[[#This Row],[tema]],Estructura!$A$4:$C$1800,3,0)</f>
        <v>T-151</v>
      </c>
      <c r="Y248" s="30" t="str">
        <f>+VLOOKUP(Economia[[#This Row],[contenido]],Estructura!$E$4:$G$18,3,0)</f>
        <v>C-142</v>
      </c>
      <c r="Z248" s="30" t="str">
        <f>+VLOOKUP(Economia[[#This Row],[Filtro Integrado]],Estructura!$M$4:$O$367,3,0)</f>
        <v>FI-143</v>
      </c>
      <c r="AA248" s="30" t="str">
        <f>+VLOOKUP(Economia[[#This Row],[Muestra]],Estructura!$Q$4:$S$194,3,0)</f>
        <v>M-163</v>
      </c>
    </row>
    <row r="249" spans="1:27" ht="51" x14ac:dyDescent="0.3">
      <c r="A249" s="50" t="s">
        <v>636</v>
      </c>
      <c r="B249" s="33">
        <f t="shared" si="73"/>
        <v>140</v>
      </c>
      <c r="C249" s="34" t="str">
        <f t="shared" si="73"/>
        <v>Economía</v>
      </c>
      <c r="D249" s="34" t="str">
        <f t="shared" si="73"/>
        <v>Economía</v>
      </c>
      <c r="E249" s="27">
        <v>8</v>
      </c>
      <c r="F249" s="33" t="s">
        <v>770</v>
      </c>
      <c r="G249" s="47" t="s">
        <v>683</v>
      </c>
      <c r="H249" s="46" t="s">
        <v>15</v>
      </c>
      <c r="I249" s="31" t="s">
        <v>373</v>
      </c>
      <c r="J249" s="12" t="str">
        <f t="shared" si="76"/>
        <v>Fecha</v>
      </c>
      <c r="K249" s="33" t="s">
        <v>795</v>
      </c>
      <c r="L249" s="33" t="s">
        <v>649</v>
      </c>
      <c r="M249" s="33" t="s">
        <v>761</v>
      </c>
      <c r="N249" s="33" t="str">
        <f t="shared" si="66"/>
        <v>Instituto Nacional de Estadísticas (INE)</v>
      </c>
      <c r="O249"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del Biobío</v>
      </c>
      <c r="P2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249" s="15" t="str">
        <f t="shared" si="75"/>
        <v>Gráfico Evolución</v>
      </c>
      <c r="R249" s="28"/>
      <c r="S249"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https://analytics.zoho.com/open-view/2395394000008228561?ZOHO_CRITERIA=%22Consolidado_Estadisticas_Regionales_New%22.%22C%C3%B3digo%20regi%C3%B3n%22%3D8</v>
      </c>
      <c r="T249" s="39"/>
      <c r="U249" s="29" t="str">
        <f t="shared" si="74"/>
        <v>#1774B9</v>
      </c>
      <c r="V249" s="30" t="str">
        <f>+Economia[[#This Row],[idcoleccion]]&amp;"-"&amp;Economia[[#This Row],[id]]</f>
        <v>140-0239</v>
      </c>
      <c r="W249" s="21">
        <f>+VLOOKUP(Economia[[#This Row],[Filtro URL]],Estructura!$X$4:$Y$366,2,0)</f>
        <v>14200008</v>
      </c>
      <c r="X249" s="21" t="str">
        <f>+VLOOKUP(Economia[[#This Row],[tema]],Estructura!$A$4:$C$1800,3,0)</f>
        <v>T-151</v>
      </c>
      <c r="Y249" s="30" t="str">
        <f>+VLOOKUP(Economia[[#This Row],[contenido]],Estructura!$E$4:$G$18,3,0)</f>
        <v>C-142</v>
      </c>
      <c r="Z249" s="30" t="str">
        <f>+VLOOKUP(Economia[[#This Row],[Filtro Integrado]],Estructura!$M$4:$O$367,3,0)</f>
        <v>FI-143</v>
      </c>
      <c r="AA249" s="30" t="str">
        <f>+VLOOKUP(Economia[[#This Row],[Muestra]],Estructura!$Q$4:$S$194,3,0)</f>
        <v>M-163</v>
      </c>
    </row>
    <row r="250" spans="1:27" ht="51" x14ac:dyDescent="0.3">
      <c r="A250" s="50" t="s">
        <v>637</v>
      </c>
      <c r="B250" s="12">
        <f>+B249</f>
        <v>140</v>
      </c>
      <c r="C250" s="13" t="str">
        <f>+C249</f>
        <v>Economía</v>
      </c>
      <c r="D250" s="13" t="str">
        <f>+D249</f>
        <v>Economía</v>
      </c>
      <c r="E250" s="27">
        <v>9</v>
      </c>
      <c r="F250" s="33" t="s">
        <v>770</v>
      </c>
      <c r="G250" s="47" t="s">
        <v>683</v>
      </c>
      <c r="H250" s="46" t="s">
        <v>15</v>
      </c>
      <c r="I250" s="31" t="s">
        <v>374</v>
      </c>
      <c r="J250" s="12" t="str">
        <f t="shared" si="76"/>
        <v>Fecha</v>
      </c>
      <c r="K250" s="33" t="s">
        <v>795</v>
      </c>
      <c r="L250" s="33" t="s">
        <v>649</v>
      </c>
      <c r="M250" s="33" t="s">
        <v>761</v>
      </c>
      <c r="N250" s="33" t="str">
        <f t="shared" si="66"/>
        <v>Instituto Nacional de Estadísticas (INE)</v>
      </c>
      <c r="O250"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La Araucanía</v>
      </c>
      <c r="P2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250" s="15" t="str">
        <f t="shared" si="75"/>
        <v>Gráfico Evolución</v>
      </c>
      <c r="R250" s="28"/>
      <c r="S250"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https://analytics.zoho.com/open-view/2395394000008228561?ZOHO_CRITERIA=%22Consolidado_Estadisticas_Regionales_New%22.%22C%C3%B3digo%20regi%C3%B3n%22%3D9</v>
      </c>
      <c r="T250" s="17">
        <v>100200300</v>
      </c>
      <c r="U250" s="29" t="str">
        <f>+U249</f>
        <v>#1774B9</v>
      </c>
      <c r="V250" s="30" t="str">
        <f>+Economia[[#This Row],[idcoleccion]]&amp;"-"&amp;Economia[[#This Row],[id]]</f>
        <v>140-0240</v>
      </c>
      <c r="W250" s="21">
        <f>+VLOOKUP(Economia[[#This Row],[Filtro URL]],Estructura!$X$4:$Y$366,2,0)</f>
        <v>14200009</v>
      </c>
      <c r="X250" s="21" t="str">
        <f>+VLOOKUP(Economia[[#This Row],[tema]],Estructura!$A$4:$C$1800,3,0)</f>
        <v>T-151</v>
      </c>
      <c r="Y250" s="30" t="str">
        <f>+VLOOKUP(Economia[[#This Row],[contenido]],Estructura!$E$4:$G$18,3,0)</f>
        <v>C-142</v>
      </c>
      <c r="Z250" s="30" t="str">
        <f>+VLOOKUP(Economia[[#This Row],[Filtro Integrado]],Estructura!$M$4:$O$367,3,0)</f>
        <v>FI-143</v>
      </c>
      <c r="AA250" s="30" t="str">
        <f>+VLOOKUP(Economia[[#This Row],[Muestra]],Estructura!$Q$4:$S$194,3,0)</f>
        <v>M-163</v>
      </c>
    </row>
    <row r="251" spans="1:27" ht="51" x14ac:dyDescent="0.3">
      <c r="A251" s="50" t="s">
        <v>638</v>
      </c>
      <c r="B251" s="12">
        <f t="shared" ref="B251:D257" si="77">+B250</f>
        <v>140</v>
      </c>
      <c r="C251" s="13" t="str">
        <f t="shared" si="77"/>
        <v>Economía</v>
      </c>
      <c r="D251" s="13" t="str">
        <f t="shared" si="77"/>
        <v>Economía</v>
      </c>
      <c r="E251" s="27">
        <v>10</v>
      </c>
      <c r="F251" s="33" t="s">
        <v>770</v>
      </c>
      <c r="G251" s="47" t="s">
        <v>683</v>
      </c>
      <c r="H251" s="46" t="s">
        <v>15</v>
      </c>
      <c r="I251" s="31" t="s">
        <v>375</v>
      </c>
      <c r="J251" s="12" t="str">
        <f t="shared" si="76"/>
        <v>Fecha</v>
      </c>
      <c r="K251" s="33" t="s">
        <v>795</v>
      </c>
      <c r="L251" s="33" t="s">
        <v>649</v>
      </c>
      <c r="M251" s="33" t="s">
        <v>761</v>
      </c>
      <c r="N251" s="33" t="str">
        <f t="shared" si="66"/>
        <v>Instituto Nacional de Estadísticas (INE)</v>
      </c>
      <c r="O251"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Los Lagos</v>
      </c>
      <c r="P2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51" s="15" t="str">
        <f t="shared" si="75"/>
        <v>Gráfico Evolución</v>
      </c>
      <c r="R251" s="28"/>
      <c r="S251"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https://analytics.zoho.com/open-view/2395394000008228561?ZOHO_CRITERIA=%22Consolidado_Estadisticas_Regionales_New%22.%22C%C3%B3digo%20regi%C3%B3n%22%3D10</v>
      </c>
      <c r="T251" s="17">
        <v>100200301</v>
      </c>
      <c r="U251" s="29" t="str">
        <f t="shared" ref="U251:U314" si="78">+U250</f>
        <v>#1774B9</v>
      </c>
      <c r="V251" s="30" t="str">
        <f>+Economia[[#This Row],[idcoleccion]]&amp;"-"&amp;Economia[[#This Row],[id]]</f>
        <v>140-0241</v>
      </c>
      <c r="W251" s="21">
        <f>+VLOOKUP(Economia[[#This Row],[Filtro URL]],Estructura!$X$4:$Y$366,2,0)</f>
        <v>14200010</v>
      </c>
      <c r="X251" s="21" t="str">
        <f>+VLOOKUP(Economia[[#This Row],[tema]],Estructura!$A$4:$C$1800,3,0)</f>
        <v>T-151</v>
      </c>
      <c r="Y251" s="30" t="str">
        <f>+VLOOKUP(Economia[[#This Row],[contenido]],Estructura!$E$4:$G$18,3,0)</f>
        <v>C-142</v>
      </c>
      <c r="Z251" s="30" t="str">
        <f>+VLOOKUP(Economia[[#This Row],[Filtro Integrado]],Estructura!$M$4:$O$367,3,0)</f>
        <v>FI-143</v>
      </c>
      <c r="AA251" s="30" t="str">
        <f>+VLOOKUP(Economia[[#This Row],[Muestra]],Estructura!$Q$4:$S$194,3,0)</f>
        <v>M-163</v>
      </c>
    </row>
    <row r="252" spans="1:27" ht="51" x14ac:dyDescent="0.3">
      <c r="A252" s="50" t="s">
        <v>639</v>
      </c>
      <c r="B252" s="12">
        <f t="shared" si="77"/>
        <v>140</v>
      </c>
      <c r="C252" s="13" t="str">
        <f t="shared" si="77"/>
        <v>Economía</v>
      </c>
      <c r="D252" s="13" t="str">
        <f t="shared" si="77"/>
        <v>Economía</v>
      </c>
      <c r="E252" s="27">
        <v>11</v>
      </c>
      <c r="F252" s="33" t="s">
        <v>770</v>
      </c>
      <c r="G252" s="47" t="s">
        <v>683</v>
      </c>
      <c r="H252" s="46" t="s">
        <v>15</v>
      </c>
      <c r="I252" s="31" t="s">
        <v>376</v>
      </c>
      <c r="J252" s="12" t="str">
        <f t="shared" si="76"/>
        <v>Fecha</v>
      </c>
      <c r="K252" s="33" t="s">
        <v>795</v>
      </c>
      <c r="L252" s="33" t="s">
        <v>649</v>
      </c>
      <c r="M252" s="33" t="s">
        <v>761</v>
      </c>
      <c r="N252" s="33" t="str">
        <f t="shared" si="66"/>
        <v>Instituto Nacional de Estadísticas (INE)</v>
      </c>
      <c r="O252"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Aysén</v>
      </c>
      <c r="P2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52" s="15" t="str">
        <f t="shared" si="75"/>
        <v>Gráfico Evolución</v>
      </c>
      <c r="R252" s="28"/>
      <c r="S252"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https://analytics.zoho.com/open-view/2395394000008228561?ZOHO_CRITERIA=%22Consolidado_Estadisticas_Regionales_New%22.%22C%C3%B3digo%20regi%C3%B3n%22%3D11</v>
      </c>
      <c r="T252" s="17">
        <v>100200302</v>
      </c>
      <c r="U252" s="29" t="str">
        <f t="shared" si="78"/>
        <v>#1774B9</v>
      </c>
      <c r="V252" s="30" t="str">
        <f>+Economia[[#This Row],[idcoleccion]]&amp;"-"&amp;Economia[[#This Row],[id]]</f>
        <v>140-0242</v>
      </c>
      <c r="W252" s="21">
        <f>+VLOOKUP(Economia[[#This Row],[Filtro URL]],Estructura!$X$4:$Y$366,2,0)</f>
        <v>14200011</v>
      </c>
      <c r="X252" s="21" t="str">
        <f>+VLOOKUP(Economia[[#This Row],[tema]],Estructura!$A$4:$C$1800,3,0)</f>
        <v>T-151</v>
      </c>
      <c r="Y252" s="30" t="str">
        <f>+VLOOKUP(Economia[[#This Row],[contenido]],Estructura!$E$4:$G$18,3,0)</f>
        <v>C-142</v>
      </c>
      <c r="Z252" s="30" t="str">
        <f>+VLOOKUP(Economia[[#This Row],[Filtro Integrado]],Estructura!$M$4:$O$367,3,0)</f>
        <v>FI-143</v>
      </c>
      <c r="AA252" s="30" t="str">
        <f>+VLOOKUP(Economia[[#This Row],[Muestra]],Estructura!$Q$4:$S$194,3,0)</f>
        <v>M-163</v>
      </c>
    </row>
    <row r="253" spans="1:27" ht="51" x14ac:dyDescent="0.3">
      <c r="A253" s="50" t="s">
        <v>640</v>
      </c>
      <c r="B253" s="12">
        <f t="shared" si="77"/>
        <v>140</v>
      </c>
      <c r="C253" s="13" t="str">
        <f t="shared" si="77"/>
        <v>Economía</v>
      </c>
      <c r="D253" s="13" t="str">
        <f t="shared" si="77"/>
        <v>Economía</v>
      </c>
      <c r="E253" s="27">
        <v>12</v>
      </c>
      <c r="F253" s="33" t="s">
        <v>770</v>
      </c>
      <c r="G253" s="47" t="s">
        <v>683</v>
      </c>
      <c r="H253" s="46" t="s">
        <v>15</v>
      </c>
      <c r="I253" s="31" t="s">
        <v>377</v>
      </c>
      <c r="J253" s="12" t="str">
        <f t="shared" si="76"/>
        <v>Fecha</v>
      </c>
      <c r="K253" s="33" t="s">
        <v>795</v>
      </c>
      <c r="L253" s="33" t="s">
        <v>649</v>
      </c>
      <c r="M253" s="33" t="s">
        <v>761</v>
      </c>
      <c r="N253" s="33" t="str">
        <f t="shared" si="66"/>
        <v>Instituto Nacional de Estadísticas (INE)</v>
      </c>
      <c r="O253"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Magallanes</v>
      </c>
      <c r="P25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53" s="15" t="str">
        <f t="shared" si="75"/>
        <v>Gráfico Evolución</v>
      </c>
      <c r="R253" s="28"/>
      <c r="S253"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https://analytics.zoho.com/open-view/2395394000008228561?ZOHO_CRITERIA=%22Consolidado_Estadisticas_Regionales_New%22.%22C%C3%B3digo%20regi%C3%B3n%22%3D12</v>
      </c>
      <c r="T253" s="17"/>
      <c r="U253" s="29" t="str">
        <f t="shared" si="78"/>
        <v>#1774B9</v>
      </c>
      <c r="V253" s="30" t="str">
        <f>+Economia[[#This Row],[idcoleccion]]&amp;"-"&amp;Economia[[#This Row],[id]]</f>
        <v>140-0243</v>
      </c>
      <c r="W253" s="21">
        <f>+VLOOKUP(Economia[[#This Row],[Filtro URL]],Estructura!$X$4:$Y$366,2,0)</f>
        <v>14200012</v>
      </c>
      <c r="X253" s="21" t="str">
        <f>+VLOOKUP(Economia[[#This Row],[tema]],Estructura!$A$4:$C$1800,3,0)</f>
        <v>T-151</v>
      </c>
      <c r="Y253" s="30" t="str">
        <f>+VLOOKUP(Economia[[#This Row],[contenido]],Estructura!$E$4:$G$18,3,0)</f>
        <v>C-142</v>
      </c>
      <c r="Z253" s="30" t="str">
        <f>+VLOOKUP(Economia[[#This Row],[Filtro Integrado]],Estructura!$M$4:$O$367,3,0)</f>
        <v>FI-143</v>
      </c>
      <c r="AA253" s="30" t="str">
        <f>+VLOOKUP(Economia[[#This Row],[Muestra]],Estructura!$Q$4:$S$194,3,0)</f>
        <v>M-163</v>
      </c>
    </row>
    <row r="254" spans="1:27" ht="51" x14ac:dyDescent="0.3">
      <c r="A254" s="50" t="s">
        <v>641</v>
      </c>
      <c r="B254" s="12">
        <f t="shared" si="77"/>
        <v>140</v>
      </c>
      <c r="C254" s="13" t="str">
        <f t="shared" si="77"/>
        <v>Economía</v>
      </c>
      <c r="D254" s="13" t="str">
        <f t="shared" si="77"/>
        <v>Economía</v>
      </c>
      <c r="E254" s="27">
        <v>13</v>
      </c>
      <c r="F254" s="33" t="s">
        <v>770</v>
      </c>
      <c r="G254" s="47" t="s">
        <v>683</v>
      </c>
      <c r="H254" s="46" t="s">
        <v>15</v>
      </c>
      <c r="I254" s="31" t="s">
        <v>378</v>
      </c>
      <c r="J254" s="12" t="str">
        <f t="shared" si="76"/>
        <v>Fecha</v>
      </c>
      <c r="K254" s="33" t="s">
        <v>795</v>
      </c>
      <c r="L254" s="33" t="s">
        <v>649</v>
      </c>
      <c r="M254" s="33" t="s">
        <v>761</v>
      </c>
      <c r="N254" s="33" t="str">
        <f t="shared" si="66"/>
        <v>Instituto Nacional de Estadísticas (INE)</v>
      </c>
      <c r="O254"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Metropolitana</v>
      </c>
      <c r="P25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54" s="15" t="str">
        <f t="shared" si="75"/>
        <v>Gráfico Evolución</v>
      </c>
      <c r="R254" s="28"/>
      <c r="S254"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https://analytics.zoho.com/open-view/2395394000008228561?ZOHO_CRITERIA=%22Consolidado_Estadisticas_Regionales_New%22.%22C%C3%B3digo%20regi%C3%B3n%22%3D13</v>
      </c>
      <c r="T254" s="17"/>
      <c r="U254" s="29" t="str">
        <f t="shared" si="78"/>
        <v>#1774B9</v>
      </c>
      <c r="V254" s="30" t="str">
        <f>+Economia[[#This Row],[idcoleccion]]&amp;"-"&amp;Economia[[#This Row],[id]]</f>
        <v>140-0244</v>
      </c>
      <c r="W254" s="21">
        <f>+VLOOKUP(Economia[[#This Row],[Filtro URL]],Estructura!$X$4:$Y$366,2,0)</f>
        <v>14200013</v>
      </c>
      <c r="X254" s="21" t="str">
        <f>+VLOOKUP(Economia[[#This Row],[tema]],Estructura!$A$4:$C$1800,3,0)</f>
        <v>T-151</v>
      </c>
      <c r="Y254" s="30" t="str">
        <f>+VLOOKUP(Economia[[#This Row],[contenido]],Estructura!$E$4:$G$18,3,0)</f>
        <v>C-142</v>
      </c>
      <c r="Z254" s="30" t="str">
        <f>+VLOOKUP(Economia[[#This Row],[Filtro Integrado]],Estructura!$M$4:$O$367,3,0)</f>
        <v>FI-143</v>
      </c>
      <c r="AA254" s="30" t="str">
        <f>+VLOOKUP(Economia[[#This Row],[Muestra]],Estructura!$Q$4:$S$194,3,0)</f>
        <v>M-163</v>
      </c>
    </row>
    <row r="255" spans="1:27" ht="51" x14ac:dyDescent="0.3">
      <c r="A255" s="50" t="s">
        <v>642</v>
      </c>
      <c r="B255" s="12">
        <f t="shared" si="77"/>
        <v>140</v>
      </c>
      <c r="C255" s="13" t="str">
        <f t="shared" si="77"/>
        <v>Economía</v>
      </c>
      <c r="D255" s="13" t="str">
        <f t="shared" si="77"/>
        <v>Economía</v>
      </c>
      <c r="E255" s="27">
        <v>14</v>
      </c>
      <c r="F255" s="33" t="s">
        <v>770</v>
      </c>
      <c r="G255" s="47" t="s">
        <v>683</v>
      </c>
      <c r="H255" s="46" t="s">
        <v>15</v>
      </c>
      <c r="I255" s="31" t="s">
        <v>379</v>
      </c>
      <c r="J255" s="12" t="str">
        <f t="shared" si="76"/>
        <v>Fecha</v>
      </c>
      <c r="K255" s="33" t="s">
        <v>795</v>
      </c>
      <c r="L255" s="33" t="s">
        <v>649</v>
      </c>
      <c r="M255" s="33" t="s">
        <v>761</v>
      </c>
      <c r="N255" s="33" t="str">
        <f t="shared" si="66"/>
        <v>Instituto Nacional de Estadísticas (INE)</v>
      </c>
      <c r="O255"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Los Ríos</v>
      </c>
      <c r="P2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55" s="15" t="str">
        <f t="shared" si="75"/>
        <v>Gráfico Evolución</v>
      </c>
      <c r="R255" s="28"/>
      <c r="S255"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https://analytics.zoho.com/open-view/2395394000008228561?ZOHO_CRITERIA=%22Consolidado_Estadisticas_Regionales_New%22.%22C%C3%B3digo%20regi%C3%B3n%22%3D14</v>
      </c>
      <c r="T255" s="17"/>
      <c r="U255" s="29" t="str">
        <f t="shared" si="78"/>
        <v>#1774B9</v>
      </c>
      <c r="V255" s="30" t="str">
        <f>+Economia[[#This Row],[idcoleccion]]&amp;"-"&amp;Economia[[#This Row],[id]]</f>
        <v>140-0245</v>
      </c>
      <c r="W255" s="21">
        <f>+VLOOKUP(Economia[[#This Row],[Filtro URL]],Estructura!$X$4:$Y$366,2,0)</f>
        <v>14200014</v>
      </c>
      <c r="X255" s="21" t="str">
        <f>+VLOOKUP(Economia[[#This Row],[tema]],Estructura!$A$4:$C$1800,3,0)</f>
        <v>T-151</v>
      </c>
      <c r="Y255" s="30" t="str">
        <f>+VLOOKUP(Economia[[#This Row],[contenido]],Estructura!$E$4:$G$18,3,0)</f>
        <v>C-142</v>
      </c>
      <c r="Z255" s="30" t="str">
        <f>+VLOOKUP(Economia[[#This Row],[Filtro Integrado]],Estructura!$M$4:$O$367,3,0)</f>
        <v>FI-143</v>
      </c>
      <c r="AA255" s="30" t="str">
        <f>+VLOOKUP(Economia[[#This Row],[Muestra]],Estructura!$Q$4:$S$194,3,0)</f>
        <v>M-163</v>
      </c>
    </row>
    <row r="256" spans="1:27" ht="51" x14ac:dyDescent="0.3">
      <c r="A256" s="50" t="s">
        <v>643</v>
      </c>
      <c r="B256" s="12">
        <f t="shared" si="77"/>
        <v>140</v>
      </c>
      <c r="C256" s="13" t="str">
        <f t="shared" si="77"/>
        <v>Economía</v>
      </c>
      <c r="D256" s="13" t="str">
        <f t="shared" si="77"/>
        <v>Economía</v>
      </c>
      <c r="E256" s="27">
        <v>15</v>
      </c>
      <c r="F256" s="33" t="s">
        <v>770</v>
      </c>
      <c r="G256" s="47" t="s">
        <v>683</v>
      </c>
      <c r="H256" s="46" t="s">
        <v>15</v>
      </c>
      <c r="I256" s="31" t="s">
        <v>380</v>
      </c>
      <c r="J256" s="12" t="str">
        <f t="shared" si="76"/>
        <v>Fecha</v>
      </c>
      <c r="K256" s="33" t="s">
        <v>795</v>
      </c>
      <c r="L256" s="33" t="s">
        <v>649</v>
      </c>
      <c r="M256" s="33" t="s">
        <v>761</v>
      </c>
      <c r="N256" s="33" t="str">
        <f t="shared" si="66"/>
        <v>Instituto Nacional de Estadísticas (INE)</v>
      </c>
      <c r="O256"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Arica y Parinacota</v>
      </c>
      <c r="P2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56" s="15" t="str">
        <f t="shared" si="75"/>
        <v>Gráfico Evolución</v>
      </c>
      <c r="R256" s="28"/>
      <c r="S256"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https://analytics.zoho.com/open-view/2395394000008228561?ZOHO_CRITERIA=%22Consolidado_Estadisticas_Regionales_New%22.%22C%C3%B3digo%20regi%C3%B3n%22%3D15</v>
      </c>
      <c r="T256" s="17"/>
      <c r="U256" s="29" t="str">
        <f t="shared" si="78"/>
        <v>#1774B9</v>
      </c>
      <c r="V256" s="30" t="str">
        <f>+Economia[[#This Row],[idcoleccion]]&amp;"-"&amp;Economia[[#This Row],[id]]</f>
        <v>140-0246</v>
      </c>
      <c r="W256" s="21">
        <f>+VLOOKUP(Economia[[#This Row],[Filtro URL]],Estructura!$X$4:$Y$366,2,0)</f>
        <v>14200015</v>
      </c>
      <c r="X256" s="21" t="str">
        <f>+VLOOKUP(Economia[[#This Row],[tema]],Estructura!$A$4:$C$1800,3,0)</f>
        <v>T-151</v>
      </c>
      <c r="Y256" s="30" t="str">
        <f>+VLOOKUP(Economia[[#This Row],[contenido]],Estructura!$E$4:$G$18,3,0)</f>
        <v>C-142</v>
      </c>
      <c r="Z256" s="30" t="str">
        <f>+VLOOKUP(Economia[[#This Row],[Filtro Integrado]],Estructura!$M$4:$O$367,3,0)</f>
        <v>FI-143</v>
      </c>
      <c r="AA256" s="30" t="str">
        <f>+VLOOKUP(Economia[[#This Row],[Muestra]],Estructura!$Q$4:$S$194,3,0)</f>
        <v>M-163</v>
      </c>
    </row>
    <row r="257" spans="1:27" ht="51" x14ac:dyDescent="0.3">
      <c r="A257" s="50" t="s">
        <v>644</v>
      </c>
      <c r="B257" s="12">
        <f t="shared" si="77"/>
        <v>140</v>
      </c>
      <c r="C257" s="13" t="str">
        <f t="shared" si="77"/>
        <v>Economía</v>
      </c>
      <c r="D257" s="13" t="str">
        <f t="shared" si="77"/>
        <v>Economía</v>
      </c>
      <c r="E257" s="27">
        <v>16</v>
      </c>
      <c r="F257" s="33" t="s">
        <v>770</v>
      </c>
      <c r="G257" s="47" t="s">
        <v>683</v>
      </c>
      <c r="H257" s="46" t="s">
        <v>15</v>
      </c>
      <c r="I257" s="31" t="s">
        <v>381</v>
      </c>
      <c r="J257" s="12" t="str">
        <f t="shared" si="76"/>
        <v>Fecha</v>
      </c>
      <c r="K257" s="33" t="s">
        <v>795</v>
      </c>
      <c r="L257" s="33" t="s">
        <v>649</v>
      </c>
      <c r="M257" s="33" t="s">
        <v>761</v>
      </c>
      <c r="N257" s="33" t="str">
        <f t="shared" si="66"/>
        <v>Instituto Nacional de Estadísticas (INE)</v>
      </c>
      <c r="O257"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Ñuble</v>
      </c>
      <c r="P2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57" s="38" t="str">
        <f t="shared" si="75"/>
        <v>Gráfico Evolución</v>
      </c>
      <c r="R257" s="37"/>
      <c r="S257" s="16" t="str">
        <f>+"https://analytics.zoho.com/open-view/2395394000008228561?ZOHO_CRITERIA=%22Consolidado_Estadisticas_Regionales_New%22.%22C%C3%B3digo%20regi%C3%B3n%22%3D"&amp;Economia[[#This Row],[Filtro URL]]</f>
        <v>https://analytics.zoho.com/open-view/2395394000008228561?ZOHO_CRITERIA=%22Consolidado_Estadisticas_Regionales_New%22.%22C%C3%B3digo%20regi%C3%B3n%22%3D16</v>
      </c>
      <c r="T257" s="17"/>
      <c r="U257" s="29" t="str">
        <f t="shared" si="78"/>
        <v>#1774B9</v>
      </c>
      <c r="V257" s="30" t="str">
        <f>+Economia[[#This Row],[idcoleccion]]&amp;"-"&amp;Economia[[#This Row],[id]]</f>
        <v>140-0247</v>
      </c>
      <c r="W257" s="21">
        <f>+VLOOKUP(Economia[[#This Row],[Filtro URL]],Estructura!$X$4:$Y$366,2,0)</f>
        <v>14200016</v>
      </c>
      <c r="X257" s="21" t="str">
        <f>+VLOOKUP(Economia[[#This Row],[tema]],Estructura!$A$4:$C$1800,3,0)</f>
        <v>T-151</v>
      </c>
      <c r="Y257" s="30" t="str">
        <f>+VLOOKUP(Economia[[#This Row],[contenido]],Estructura!$E$4:$G$18,3,0)</f>
        <v>C-142</v>
      </c>
      <c r="Z257" s="30" t="str">
        <f>+VLOOKUP(Economia[[#This Row],[Filtro Integrado]],Estructura!$M$4:$O$367,3,0)</f>
        <v>FI-143</v>
      </c>
      <c r="AA257" s="30" t="str">
        <f>+VLOOKUP(Economia[[#This Row],[Muestra]],Estructura!$Q$4:$S$194,3,0)</f>
        <v>M-163</v>
      </c>
    </row>
    <row r="258" spans="1:27" ht="51" x14ac:dyDescent="0.3">
      <c r="A258" s="48" t="s">
        <v>798</v>
      </c>
      <c r="B258" s="33">
        <f t="shared" ref="B258:D258" si="79">+B257</f>
        <v>140</v>
      </c>
      <c r="C258" s="34" t="str">
        <f t="shared" si="79"/>
        <v>Economía</v>
      </c>
      <c r="D258" s="34" t="str">
        <f t="shared" si="79"/>
        <v>Economía</v>
      </c>
      <c r="E258" s="20">
        <v>0</v>
      </c>
      <c r="F258" s="33" t="s">
        <v>832</v>
      </c>
      <c r="G258" s="47" t="s">
        <v>683</v>
      </c>
      <c r="H258" s="36" t="s">
        <v>18</v>
      </c>
      <c r="I258" s="33" t="s">
        <v>14</v>
      </c>
      <c r="J258" s="33" t="s">
        <v>15</v>
      </c>
      <c r="K258" s="33" t="s">
        <v>833</v>
      </c>
      <c r="L258" s="33" t="s">
        <v>649</v>
      </c>
      <c r="M258" s="33" t="s">
        <v>761</v>
      </c>
      <c r="N258" s="33" t="str">
        <f t="shared" si="66"/>
        <v>Instituto Nacional de Estadísticas (INE)</v>
      </c>
      <c r="O258" s="52" t="s">
        <v>835</v>
      </c>
      <c r="P25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258" s="38" t="str">
        <f>+Q257</f>
        <v>Gráfico Evolución</v>
      </c>
      <c r="R258" s="37"/>
      <c r="S258" s="66" t="s">
        <v>837</v>
      </c>
      <c r="T258" s="17"/>
      <c r="U258" s="29" t="str">
        <f t="shared" si="78"/>
        <v>#1774B9</v>
      </c>
      <c r="V258" s="30" t="str">
        <f>+Economia[[#This Row],[idcoleccion]]&amp;"-"&amp;Economia[[#This Row],[id]]</f>
        <v>140-0248</v>
      </c>
      <c r="W258" s="21">
        <f>+VLOOKUP(Economia[[#This Row],[Filtro URL]],Estructura!$X$4:$Y$366,2,0)</f>
        <v>14100000</v>
      </c>
      <c r="X258" s="21" t="str">
        <f>+VLOOKUP(Economia[[#This Row],[tema]],Estructura!$A$4:$C$1800,3,0)</f>
        <v>T-152</v>
      </c>
      <c r="Y258" s="30" t="str">
        <f>+VLOOKUP(Economia[[#This Row],[contenido]],Estructura!$E$4:$G$18,3,0)</f>
        <v>C-142</v>
      </c>
      <c r="Z258" s="30" t="str">
        <f>+VLOOKUP(Economia[[#This Row],[Filtro Integrado]],Estructura!$M$4:$O$367,3,0)</f>
        <v>FI-141</v>
      </c>
      <c r="AA258" s="30" t="str">
        <f>+VLOOKUP(Economia[[#This Row],[Muestra]],Estructura!$Q$4:$S$194,3,0)</f>
        <v>M-164</v>
      </c>
    </row>
    <row r="259" spans="1:27" ht="51" x14ac:dyDescent="0.3">
      <c r="A259" s="49" t="s">
        <v>799</v>
      </c>
      <c r="B259" s="33">
        <f t="shared" ref="B259:D259" si="80">+B258</f>
        <v>140</v>
      </c>
      <c r="C259" s="34" t="str">
        <f t="shared" si="80"/>
        <v>Economía</v>
      </c>
      <c r="D259" s="34" t="str">
        <f t="shared" si="80"/>
        <v>Economía</v>
      </c>
      <c r="E259" s="27">
        <v>1</v>
      </c>
      <c r="F259" s="33" t="s">
        <v>832</v>
      </c>
      <c r="G259" s="47" t="s">
        <v>683</v>
      </c>
      <c r="H259" s="46" t="s">
        <v>15</v>
      </c>
      <c r="I259" s="31" t="s">
        <v>366</v>
      </c>
      <c r="J259" s="12" t="s">
        <v>688</v>
      </c>
      <c r="K259" s="33" t="s">
        <v>833</v>
      </c>
      <c r="L259" s="33" t="s">
        <v>649</v>
      </c>
      <c r="M259" s="33" t="s">
        <v>761</v>
      </c>
      <c r="N259" s="33" t="str">
        <f t="shared" si="66"/>
        <v>Instituto Nacional de Estadísticas (INE)</v>
      </c>
      <c r="O259"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Tarapacá</v>
      </c>
      <c r="P2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259" s="15" t="str">
        <f t="shared" si="75"/>
        <v>Gráfico Evolución</v>
      </c>
      <c r="R259" s="28"/>
      <c r="S259"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v>
      </c>
      <c r="T259" s="17"/>
      <c r="U259" s="29" t="str">
        <f t="shared" si="78"/>
        <v>#1774B9</v>
      </c>
      <c r="V259" s="30" t="str">
        <f>+Economia[[#This Row],[idcoleccion]]&amp;"-"&amp;Economia[[#This Row],[id]]</f>
        <v>140-0249</v>
      </c>
      <c r="W259" s="21">
        <f>+VLOOKUP(Economia[[#This Row],[Filtro URL]],Estructura!$X$4:$Y$366,2,0)</f>
        <v>14200001</v>
      </c>
      <c r="X259" s="21" t="str">
        <f>+VLOOKUP(Economia[[#This Row],[tema]],Estructura!$A$4:$C$1800,3,0)</f>
        <v>T-152</v>
      </c>
      <c r="Y259" s="30" t="str">
        <f>+VLOOKUP(Economia[[#This Row],[contenido]],Estructura!$E$4:$G$18,3,0)</f>
        <v>C-142</v>
      </c>
      <c r="Z259" s="30" t="str">
        <f>+VLOOKUP(Economia[[#This Row],[Filtro Integrado]],Estructura!$M$4:$O$367,3,0)</f>
        <v>FI-143</v>
      </c>
      <c r="AA259" s="30" t="str">
        <f>+VLOOKUP(Economia[[#This Row],[Muestra]],Estructura!$Q$4:$S$194,3,0)</f>
        <v>M-164</v>
      </c>
    </row>
    <row r="260" spans="1:27" ht="51" x14ac:dyDescent="0.3">
      <c r="A260" s="50" t="s">
        <v>800</v>
      </c>
      <c r="B260" s="33">
        <f t="shared" ref="B260:D260" si="81">+B259</f>
        <v>140</v>
      </c>
      <c r="C260" s="34" t="str">
        <f t="shared" si="81"/>
        <v>Economía</v>
      </c>
      <c r="D260" s="34" t="str">
        <f t="shared" si="81"/>
        <v>Economía</v>
      </c>
      <c r="E260" s="27">
        <v>2</v>
      </c>
      <c r="F260" s="33" t="s">
        <v>832</v>
      </c>
      <c r="G260" s="47" t="s">
        <v>683</v>
      </c>
      <c r="H260" s="46" t="s">
        <v>15</v>
      </c>
      <c r="I260" s="31" t="s">
        <v>367</v>
      </c>
      <c r="J260" s="12" t="str">
        <f>+J259</f>
        <v>Fecha</v>
      </c>
      <c r="K260" s="33" t="s">
        <v>833</v>
      </c>
      <c r="L260" s="33" t="s">
        <v>649</v>
      </c>
      <c r="M260" s="33" t="s">
        <v>761</v>
      </c>
      <c r="N260" s="33" t="str">
        <f t="shared" si="66"/>
        <v>Instituto Nacional de Estadísticas (INE)</v>
      </c>
      <c r="O260"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Antofagasta</v>
      </c>
      <c r="P2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260" s="15" t="str">
        <f t="shared" si="75"/>
        <v>Gráfico Evolución</v>
      </c>
      <c r="R260" s="28"/>
      <c r="S260"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https://analytics.zoho.com/open-view/2395394000008229099?ZOHO_CRITERIA=%22Consolidado_Estadisticas_Regionales_New%22.%22C%C3%B3digo%20regi%C3%B3n%22%3D2</v>
      </c>
      <c r="T260" s="17"/>
      <c r="U260" s="29" t="str">
        <f t="shared" si="78"/>
        <v>#1774B9</v>
      </c>
      <c r="V260" s="30" t="str">
        <f>+Economia[[#This Row],[idcoleccion]]&amp;"-"&amp;Economia[[#This Row],[id]]</f>
        <v>140-0250</v>
      </c>
      <c r="W260" s="21">
        <f>+VLOOKUP(Economia[[#This Row],[Filtro URL]],Estructura!$X$4:$Y$366,2,0)</f>
        <v>14200002</v>
      </c>
      <c r="X260" s="21" t="str">
        <f>+VLOOKUP(Economia[[#This Row],[tema]],Estructura!$A$4:$C$1800,3,0)</f>
        <v>T-152</v>
      </c>
      <c r="Y260" s="30" t="str">
        <f>+VLOOKUP(Economia[[#This Row],[contenido]],Estructura!$E$4:$G$18,3,0)</f>
        <v>C-142</v>
      </c>
      <c r="Z260" s="30" t="str">
        <f>+VLOOKUP(Economia[[#This Row],[Filtro Integrado]],Estructura!$M$4:$O$367,3,0)</f>
        <v>FI-143</v>
      </c>
      <c r="AA260" s="30" t="str">
        <f>+VLOOKUP(Economia[[#This Row],[Muestra]],Estructura!$Q$4:$S$194,3,0)</f>
        <v>M-164</v>
      </c>
    </row>
    <row r="261" spans="1:27" ht="51" x14ac:dyDescent="0.3">
      <c r="A261" s="50" t="s">
        <v>801</v>
      </c>
      <c r="B261" s="33">
        <f t="shared" ref="B261:D261" si="82">+B260</f>
        <v>140</v>
      </c>
      <c r="C261" s="34" t="str">
        <f t="shared" si="82"/>
        <v>Economía</v>
      </c>
      <c r="D261" s="34" t="str">
        <f t="shared" si="82"/>
        <v>Economía</v>
      </c>
      <c r="E261" s="27">
        <v>3</v>
      </c>
      <c r="F261" s="33" t="s">
        <v>832</v>
      </c>
      <c r="G261" s="47" t="s">
        <v>683</v>
      </c>
      <c r="H261" s="46" t="s">
        <v>15</v>
      </c>
      <c r="I261" s="31" t="s">
        <v>368</v>
      </c>
      <c r="J261" s="12" t="str">
        <f t="shared" ref="J261:J274" si="83">+J260</f>
        <v>Fecha</v>
      </c>
      <c r="K261" s="33" t="s">
        <v>833</v>
      </c>
      <c r="L261" s="33" t="s">
        <v>649</v>
      </c>
      <c r="M261" s="33" t="s">
        <v>761</v>
      </c>
      <c r="N261" s="33" t="str">
        <f t="shared" si="66"/>
        <v>Instituto Nacional de Estadísticas (INE)</v>
      </c>
      <c r="O261"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Atacama</v>
      </c>
      <c r="P2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261" s="15" t="str">
        <f t="shared" si="75"/>
        <v>Gráfico Evolución</v>
      </c>
      <c r="R261" s="28"/>
      <c r="S261"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https://analytics.zoho.com/open-view/2395394000008229099?ZOHO_CRITERIA=%22Consolidado_Estadisticas_Regionales_New%22.%22C%C3%B3digo%20regi%C3%B3n%22%3D3</v>
      </c>
      <c r="T261" s="17"/>
      <c r="U261" s="29" t="str">
        <f t="shared" si="78"/>
        <v>#1774B9</v>
      </c>
      <c r="V261" s="30" t="str">
        <f>+Economia[[#This Row],[idcoleccion]]&amp;"-"&amp;Economia[[#This Row],[id]]</f>
        <v>140-0251</v>
      </c>
      <c r="W261" s="21">
        <f>+VLOOKUP(Economia[[#This Row],[Filtro URL]],Estructura!$X$4:$Y$366,2,0)</f>
        <v>14200003</v>
      </c>
      <c r="X261" s="21" t="str">
        <f>+VLOOKUP(Economia[[#This Row],[tema]],Estructura!$A$4:$C$1800,3,0)</f>
        <v>T-152</v>
      </c>
      <c r="Y261" s="30" t="str">
        <f>+VLOOKUP(Economia[[#This Row],[contenido]],Estructura!$E$4:$G$18,3,0)</f>
        <v>C-142</v>
      </c>
      <c r="Z261" s="30" t="str">
        <f>+VLOOKUP(Economia[[#This Row],[Filtro Integrado]],Estructura!$M$4:$O$367,3,0)</f>
        <v>FI-143</v>
      </c>
      <c r="AA261" s="30" t="str">
        <f>+VLOOKUP(Economia[[#This Row],[Muestra]],Estructura!$Q$4:$S$194,3,0)</f>
        <v>M-164</v>
      </c>
    </row>
    <row r="262" spans="1:27" ht="51" x14ac:dyDescent="0.3">
      <c r="A262" s="50" t="s">
        <v>802</v>
      </c>
      <c r="B262" s="33">
        <f t="shared" ref="B262:D262" si="84">+B261</f>
        <v>140</v>
      </c>
      <c r="C262" s="34" t="str">
        <f t="shared" si="84"/>
        <v>Economía</v>
      </c>
      <c r="D262" s="34" t="str">
        <f t="shared" si="84"/>
        <v>Economía</v>
      </c>
      <c r="E262" s="27">
        <v>4</v>
      </c>
      <c r="F262" s="33" t="s">
        <v>832</v>
      </c>
      <c r="G262" s="47" t="s">
        <v>683</v>
      </c>
      <c r="H262" s="46" t="s">
        <v>15</v>
      </c>
      <c r="I262" s="31" t="s">
        <v>369</v>
      </c>
      <c r="J262" s="12" t="str">
        <f t="shared" si="83"/>
        <v>Fecha</v>
      </c>
      <c r="K262" s="33" t="s">
        <v>833</v>
      </c>
      <c r="L262" s="33" t="s">
        <v>649</v>
      </c>
      <c r="M262" s="33" t="s">
        <v>761</v>
      </c>
      <c r="N262" s="33" t="str">
        <f t="shared" si="66"/>
        <v>Instituto Nacional de Estadísticas (INE)</v>
      </c>
      <c r="O262"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Coquimbo</v>
      </c>
      <c r="P2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262" s="15" t="str">
        <f t="shared" si="75"/>
        <v>Gráfico Evolución</v>
      </c>
      <c r="R262" s="28"/>
      <c r="S262"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https://analytics.zoho.com/open-view/2395394000008229099?ZOHO_CRITERIA=%22Consolidado_Estadisticas_Regionales_New%22.%22C%C3%B3digo%20regi%C3%B3n%22%3D4</v>
      </c>
      <c r="T262" s="17"/>
      <c r="U262" s="29" t="str">
        <f t="shared" si="78"/>
        <v>#1774B9</v>
      </c>
      <c r="V262" s="30" t="str">
        <f>+Economia[[#This Row],[idcoleccion]]&amp;"-"&amp;Economia[[#This Row],[id]]</f>
        <v>140-0252</v>
      </c>
      <c r="W262" s="21">
        <f>+VLOOKUP(Economia[[#This Row],[Filtro URL]],Estructura!$X$4:$Y$366,2,0)</f>
        <v>14200004</v>
      </c>
      <c r="X262" s="21" t="str">
        <f>+VLOOKUP(Economia[[#This Row],[tema]],Estructura!$A$4:$C$1800,3,0)</f>
        <v>T-152</v>
      </c>
      <c r="Y262" s="30" t="str">
        <f>+VLOOKUP(Economia[[#This Row],[contenido]],Estructura!$E$4:$G$18,3,0)</f>
        <v>C-142</v>
      </c>
      <c r="Z262" s="30" t="str">
        <f>+VLOOKUP(Economia[[#This Row],[Filtro Integrado]],Estructura!$M$4:$O$367,3,0)</f>
        <v>FI-143</v>
      </c>
      <c r="AA262" s="30" t="str">
        <f>+VLOOKUP(Economia[[#This Row],[Muestra]],Estructura!$Q$4:$S$194,3,0)</f>
        <v>M-164</v>
      </c>
    </row>
    <row r="263" spans="1:27" ht="51" x14ac:dyDescent="0.3">
      <c r="A263" s="50" t="s">
        <v>803</v>
      </c>
      <c r="B263" s="33">
        <f t="shared" ref="B263:D263" si="85">+B262</f>
        <v>140</v>
      </c>
      <c r="C263" s="34" t="str">
        <f t="shared" si="85"/>
        <v>Economía</v>
      </c>
      <c r="D263" s="34" t="str">
        <f t="shared" si="85"/>
        <v>Economía</v>
      </c>
      <c r="E263" s="27">
        <v>5</v>
      </c>
      <c r="F263" s="33" t="s">
        <v>832</v>
      </c>
      <c r="G263" s="47" t="s">
        <v>683</v>
      </c>
      <c r="H263" s="46" t="s">
        <v>15</v>
      </c>
      <c r="I263" s="31" t="s">
        <v>370</v>
      </c>
      <c r="J263" s="12" t="str">
        <f t="shared" si="83"/>
        <v>Fecha</v>
      </c>
      <c r="K263" s="33" t="s">
        <v>833</v>
      </c>
      <c r="L263" s="33" t="s">
        <v>649</v>
      </c>
      <c r="M263" s="33" t="s">
        <v>761</v>
      </c>
      <c r="N263" s="33" t="str">
        <f t="shared" si="66"/>
        <v>Instituto Nacional de Estadísticas (INE)</v>
      </c>
      <c r="O263"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Valparaíso</v>
      </c>
      <c r="P2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263" s="15" t="str">
        <f t="shared" si="75"/>
        <v>Gráfico Evolución</v>
      </c>
      <c r="R263" s="28"/>
      <c r="S263"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https://analytics.zoho.com/open-view/2395394000008229099?ZOHO_CRITERIA=%22Consolidado_Estadisticas_Regionales_New%22.%22C%C3%B3digo%20regi%C3%B3n%22%3D5</v>
      </c>
      <c r="T263" s="17"/>
      <c r="U263" s="29" t="str">
        <f t="shared" si="78"/>
        <v>#1774B9</v>
      </c>
      <c r="V263" s="30" t="str">
        <f>+Economia[[#This Row],[idcoleccion]]&amp;"-"&amp;Economia[[#This Row],[id]]</f>
        <v>140-0253</v>
      </c>
      <c r="W263" s="21">
        <f>+VLOOKUP(Economia[[#This Row],[Filtro URL]],Estructura!$X$4:$Y$366,2,0)</f>
        <v>14200005</v>
      </c>
      <c r="X263" s="21" t="str">
        <f>+VLOOKUP(Economia[[#This Row],[tema]],Estructura!$A$4:$C$1800,3,0)</f>
        <v>T-152</v>
      </c>
      <c r="Y263" s="30" t="str">
        <f>+VLOOKUP(Economia[[#This Row],[contenido]],Estructura!$E$4:$G$18,3,0)</f>
        <v>C-142</v>
      </c>
      <c r="Z263" s="30" t="str">
        <f>+VLOOKUP(Economia[[#This Row],[Filtro Integrado]],Estructura!$M$4:$O$367,3,0)</f>
        <v>FI-143</v>
      </c>
      <c r="AA263" s="30" t="str">
        <f>+VLOOKUP(Economia[[#This Row],[Muestra]],Estructura!$Q$4:$S$194,3,0)</f>
        <v>M-164</v>
      </c>
    </row>
    <row r="264" spans="1:27" ht="51" x14ac:dyDescent="0.3">
      <c r="A264" s="50" t="s">
        <v>804</v>
      </c>
      <c r="B264" s="33">
        <f t="shared" ref="B264:D264" si="86">+B263</f>
        <v>140</v>
      </c>
      <c r="C264" s="34" t="str">
        <f t="shared" si="86"/>
        <v>Economía</v>
      </c>
      <c r="D264" s="34" t="str">
        <f t="shared" si="86"/>
        <v>Economía</v>
      </c>
      <c r="E264" s="27">
        <v>6</v>
      </c>
      <c r="F264" s="33" t="s">
        <v>832</v>
      </c>
      <c r="G264" s="47" t="s">
        <v>683</v>
      </c>
      <c r="H264" s="46" t="s">
        <v>15</v>
      </c>
      <c r="I264" s="31" t="s">
        <v>371</v>
      </c>
      <c r="J264" s="12" t="str">
        <f t="shared" si="83"/>
        <v>Fecha</v>
      </c>
      <c r="K264" s="33" t="s">
        <v>833</v>
      </c>
      <c r="L264" s="33" t="s">
        <v>649</v>
      </c>
      <c r="M264" s="33" t="s">
        <v>761</v>
      </c>
      <c r="N264" s="33" t="str">
        <f t="shared" si="66"/>
        <v>Instituto Nacional de Estadísticas (INE)</v>
      </c>
      <c r="O264"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O'Higgins</v>
      </c>
      <c r="P2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264" s="15" t="str">
        <f t="shared" si="75"/>
        <v>Gráfico Evolución</v>
      </c>
      <c r="R264" s="28"/>
      <c r="S264"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https://analytics.zoho.com/open-view/2395394000008229099?ZOHO_CRITERIA=%22Consolidado_Estadisticas_Regionales_New%22.%22C%C3%B3digo%20regi%C3%B3n%22%3D6</v>
      </c>
      <c r="T264" s="17"/>
      <c r="U264" s="29" t="str">
        <f t="shared" si="78"/>
        <v>#1774B9</v>
      </c>
      <c r="V264" s="30" t="str">
        <f>+Economia[[#This Row],[idcoleccion]]&amp;"-"&amp;Economia[[#This Row],[id]]</f>
        <v>140-0254</v>
      </c>
      <c r="W264" s="21">
        <f>+VLOOKUP(Economia[[#This Row],[Filtro URL]],Estructura!$X$4:$Y$366,2,0)</f>
        <v>14200006</v>
      </c>
      <c r="X264" s="21" t="str">
        <f>+VLOOKUP(Economia[[#This Row],[tema]],Estructura!$A$4:$C$1800,3,0)</f>
        <v>T-152</v>
      </c>
      <c r="Y264" s="30" t="str">
        <f>+VLOOKUP(Economia[[#This Row],[contenido]],Estructura!$E$4:$G$18,3,0)</f>
        <v>C-142</v>
      </c>
      <c r="Z264" s="30" t="str">
        <f>+VLOOKUP(Economia[[#This Row],[Filtro Integrado]],Estructura!$M$4:$O$367,3,0)</f>
        <v>FI-143</v>
      </c>
      <c r="AA264" s="30" t="str">
        <f>+VLOOKUP(Economia[[#This Row],[Muestra]],Estructura!$Q$4:$S$194,3,0)</f>
        <v>M-164</v>
      </c>
    </row>
    <row r="265" spans="1:27" ht="51" x14ac:dyDescent="0.3">
      <c r="A265" s="50" t="s">
        <v>805</v>
      </c>
      <c r="B265" s="33">
        <f t="shared" ref="B265:D265" si="87">+B264</f>
        <v>140</v>
      </c>
      <c r="C265" s="34" t="str">
        <f t="shared" si="87"/>
        <v>Economía</v>
      </c>
      <c r="D265" s="34" t="str">
        <f t="shared" si="87"/>
        <v>Economía</v>
      </c>
      <c r="E265" s="27">
        <v>7</v>
      </c>
      <c r="F265" s="33" t="s">
        <v>832</v>
      </c>
      <c r="G265" s="47" t="s">
        <v>683</v>
      </c>
      <c r="H265" s="46" t="s">
        <v>15</v>
      </c>
      <c r="I265" s="31" t="s">
        <v>372</v>
      </c>
      <c r="J265" s="12" t="str">
        <f t="shared" si="83"/>
        <v>Fecha</v>
      </c>
      <c r="K265" s="33" t="s">
        <v>833</v>
      </c>
      <c r="L265" s="33" t="s">
        <v>649</v>
      </c>
      <c r="M265" s="33" t="s">
        <v>761</v>
      </c>
      <c r="N265" s="33" t="str">
        <f t="shared" si="66"/>
        <v>Instituto Nacional de Estadísticas (INE)</v>
      </c>
      <c r="O265"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Maule</v>
      </c>
      <c r="P2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265" s="15" t="str">
        <f t="shared" si="75"/>
        <v>Gráfico Evolución</v>
      </c>
      <c r="R265" s="28"/>
      <c r="S265"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https://analytics.zoho.com/open-view/2395394000008229099?ZOHO_CRITERIA=%22Consolidado_Estadisticas_Regionales_New%22.%22C%C3%B3digo%20regi%C3%B3n%22%3D7</v>
      </c>
      <c r="T265" s="17"/>
      <c r="U265" s="29" t="str">
        <f t="shared" si="78"/>
        <v>#1774B9</v>
      </c>
      <c r="V265" s="30" t="str">
        <f>+Economia[[#This Row],[idcoleccion]]&amp;"-"&amp;Economia[[#This Row],[id]]</f>
        <v>140-0255</v>
      </c>
      <c r="W265" s="21">
        <f>+VLOOKUP(Economia[[#This Row],[Filtro URL]],Estructura!$X$4:$Y$366,2,0)</f>
        <v>14200007</v>
      </c>
      <c r="X265" s="21" t="str">
        <f>+VLOOKUP(Economia[[#This Row],[tema]],Estructura!$A$4:$C$1800,3,0)</f>
        <v>T-152</v>
      </c>
      <c r="Y265" s="30" t="str">
        <f>+VLOOKUP(Economia[[#This Row],[contenido]],Estructura!$E$4:$G$18,3,0)</f>
        <v>C-142</v>
      </c>
      <c r="Z265" s="30" t="str">
        <f>+VLOOKUP(Economia[[#This Row],[Filtro Integrado]],Estructura!$M$4:$O$367,3,0)</f>
        <v>FI-143</v>
      </c>
      <c r="AA265" s="30" t="str">
        <f>+VLOOKUP(Economia[[#This Row],[Muestra]],Estructura!$Q$4:$S$194,3,0)</f>
        <v>M-164</v>
      </c>
    </row>
    <row r="266" spans="1:27" ht="51" x14ac:dyDescent="0.3">
      <c r="A266" s="50" t="s">
        <v>806</v>
      </c>
      <c r="B266" s="33">
        <f t="shared" ref="B266:D266" si="88">+B265</f>
        <v>140</v>
      </c>
      <c r="C266" s="34" t="str">
        <f t="shared" si="88"/>
        <v>Economía</v>
      </c>
      <c r="D266" s="34" t="str">
        <f t="shared" si="88"/>
        <v>Economía</v>
      </c>
      <c r="E266" s="27">
        <v>8</v>
      </c>
      <c r="F266" s="33" t="s">
        <v>832</v>
      </c>
      <c r="G266" s="47" t="s">
        <v>683</v>
      </c>
      <c r="H266" s="46" t="s">
        <v>15</v>
      </c>
      <c r="I266" s="31" t="s">
        <v>373</v>
      </c>
      <c r="J266" s="12" t="str">
        <f t="shared" si="83"/>
        <v>Fecha</v>
      </c>
      <c r="K266" s="33" t="s">
        <v>833</v>
      </c>
      <c r="L266" s="33" t="s">
        <v>649</v>
      </c>
      <c r="M266" s="33" t="s">
        <v>761</v>
      </c>
      <c r="N266" s="33" t="str">
        <f t="shared" si="66"/>
        <v>Instituto Nacional de Estadísticas (INE)</v>
      </c>
      <c r="O266"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del Biobío</v>
      </c>
      <c r="P26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266" s="15" t="str">
        <f t="shared" si="75"/>
        <v>Gráfico Evolución</v>
      </c>
      <c r="R266" s="28"/>
      <c r="S266"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https://analytics.zoho.com/open-view/2395394000008229099?ZOHO_CRITERIA=%22Consolidado_Estadisticas_Regionales_New%22.%22C%C3%B3digo%20regi%C3%B3n%22%3D8</v>
      </c>
      <c r="T266" s="39"/>
      <c r="U266" s="29" t="str">
        <f t="shared" si="78"/>
        <v>#1774B9</v>
      </c>
      <c r="V266" s="30" t="str">
        <f>+Economia[[#This Row],[idcoleccion]]&amp;"-"&amp;Economia[[#This Row],[id]]</f>
        <v>140-0256</v>
      </c>
      <c r="W266" s="21">
        <f>+VLOOKUP(Economia[[#This Row],[Filtro URL]],Estructura!$X$4:$Y$366,2,0)</f>
        <v>14200008</v>
      </c>
      <c r="X266" s="21" t="str">
        <f>+VLOOKUP(Economia[[#This Row],[tema]],Estructura!$A$4:$C$1800,3,0)</f>
        <v>T-152</v>
      </c>
      <c r="Y266" s="30" t="str">
        <f>+VLOOKUP(Economia[[#This Row],[contenido]],Estructura!$E$4:$G$18,3,0)</f>
        <v>C-142</v>
      </c>
      <c r="Z266" s="30" t="str">
        <f>+VLOOKUP(Economia[[#This Row],[Filtro Integrado]],Estructura!$M$4:$O$367,3,0)</f>
        <v>FI-143</v>
      </c>
      <c r="AA266" s="30" t="str">
        <f>+VLOOKUP(Economia[[#This Row],[Muestra]],Estructura!$Q$4:$S$194,3,0)</f>
        <v>M-164</v>
      </c>
    </row>
    <row r="267" spans="1:27" ht="51" x14ac:dyDescent="0.3">
      <c r="A267" s="50" t="s">
        <v>807</v>
      </c>
      <c r="B267" s="12">
        <f>+B266</f>
        <v>140</v>
      </c>
      <c r="C267" s="13" t="str">
        <f>+C266</f>
        <v>Economía</v>
      </c>
      <c r="D267" s="13" t="str">
        <f>+D266</f>
        <v>Economía</v>
      </c>
      <c r="E267" s="27">
        <v>9</v>
      </c>
      <c r="F267" s="33" t="s">
        <v>832</v>
      </c>
      <c r="G267" s="47" t="s">
        <v>683</v>
      </c>
      <c r="H267" s="46" t="s">
        <v>15</v>
      </c>
      <c r="I267" s="31" t="s">
        <v>374</v>
      </c>
      <c r="J267" s="12" t="str">
        <f t="shared" si="83"/>
        <v>Fecha</v>
      </c>
      <c r="K267" s="33" t="s">
        <v>833</v>
      </c>
      <c r="L267" s="33" t="s">
        <v>649</v>
      </c>
      <c r="M267" s="33" t="s">
        <v>761</v>
      </c>
      <c r="N267" s="33" t="str">
        <f t="shared" si="66"/>
        <v>Instituto Nacional de Estadísticas (INE)</v>
      </c>
      <c r="O267"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La Araucanía</v>
      </c>
      <c r="P2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267" s="15" t="str">
        <f t="shared" si="75"/>
        <v>Gráfico Evolución</v>
      </c>
      <c r="R267" s="28"/>
      <c r="S267"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https://analytics.zoho.com/open-view/2395394000008229099?ZOHO_CRITERIA=%22Consolidado_Estadisticas_Regionales_New%22.%22C%C3%B3digo%20regi%C3%B3n%22%3D9</v>
      </c>
      <c r="T267" s="17">
        <v>100200300</v>
      </c>
      <c r="U267" s="29" t="str">
        <f>+U266</f>
        <v>#1774B9</v>
      </c>
      <c r="V267" s="30" t="str">
        <f>+Economia[[#This Row],[idcoleccion]]&amp;"-"&amp;Economia[[#This Row],[id]]</f>
        <v>140-0257</v>
      </c>
      <c r="W267" s="21">
        <f>+VLOOKUP(Economia[[#This Row],[Filtro URL]],Estructura!$X$4:$Y$366,2,0)</f>
        <v>14200009</v>
      </c>
      <c r="X267" s="21" t="str">
        <f>+VLOOKUP(Economia[[#This Row],[tema]],Estructura!$A$4:$C$1800,3,0)</f>
        <v>T-152</v>
      </c>
      <c r="Y267" s="30" t="str">
        <f>+VLOOKUP(Economia[[#This Row],[contenido]],Estructura!$E$4:$G$18,3,0)</f>
        <v>C-142</v>
      </c>
      <c r="Z267" s="30" t="str">
        <f>+VLOOKUP(Economia[[#This Row],[Filtro Integrado]],Estructura!$M$4:$O$367,3,0)</f>
        <v>FI-143</v>
      </c>
      <c r="AA267" s="30" t="str">
        <f>+VLOOKUP(Economia[[#This Row],[Muestra]],Estructura!$Q$4:$S$194,3,0)</f>
        <v>M-164</v>
      </c>
    </row>
    <row r="268" spans="1:27" ht="51" x14ac:dyDescent="0.3">
      <c r="A268" s="50" t="s">
        <v>808</v>
      </c>
      <c r="B268" s="12">
        <f t="shared" ref="B268:D268" si="89">+B267</f>
        <v>140</v>
      </c>
      <c r="C268" s="13" t="str">
        <f t="shared" si="89"/>
        <v>Economía</v>
      </c>
      <c r="D268" s="13" t="str">
        <f t="shared" si="89"/>
        <v>Economía</v>
      </c>
      <c r="E268" s="27">
        <v>10</v>
      </c>
      <c r="F268" s="33" t="s">
        <v>832</v>
      </c>
      <c r="G268" s="47" t="s">
        <v>683</v>
      </c>
      <c r="H268" s="46" t="s">
        <v>15</v>
      </c>
      <c r="I268" s="31" t="s">
        <v>375</v>
      </c>
      <c r="J268" s="12" t="str">
        <f t="shared" si="83"/>
        <v>Fecha</v>
      </c>
      <c r="K268" s="33" t="s">
        <v>833</v>
      </c>
      <c r="L268" s="33" t="s">
        <v>649</v>
      </c>
      <c r="M268" s="33" t="s">
        <v>761</v>
      </c>
      <c r="N268" s="33" t="str">
        <f t="shared" si="66"/>
        <v>Instituto Nacional de Estadísticas (INE)</v>
      </c>
      <c r="O268"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Los Lagos</v>
      </c>
      <c r="P2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68" s="15" t="str">
        <f t="shared" si="75"/>
        <v>Gráfico Evolución</v>
      </c>
      <c r="R268" s="28"/>
      <c r="S268"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https://analytics.zoho.com/open-view/2395394000008229099?ZOHO_CRITERIA=%22Consolidado_Estadisticas_Regionales_New%22.%22C%C3%B3digo%20regi%C3%B3n%22%3D10</v>
      </c>
      <c r="T268" s="17">
        <v>100200301</v>
      </c>
      <c r="U268" s="29" t="str">
        <f t="shared" si="78"/>
        <v>#1774B9</v>
      </c>
      <c r="V268" s="30" t="str">
        <f>+Economia[[#This Row],[idcoleccion]]&amp;"-"&amp;Economia[[#This Row],[id]]</f>
        <v>140-0258</v>
      </c>
      <c r="W268" s="21">
        <f>+VLOOKUP(Economia[[#This Row],[Filtro URL]],Estructura!$X$4:$Y$366,2,0)</f>
        <v>14200010</v>
      </c>
      <c r="X268" s="21" t="str">
        <f>+VLOOKUP(Economia[[#This Row],[tema]],Estructura!$A$4:$C$1800,3,0)</f>
        <v>T-152</v>
      </c>
      <c r="Y268" s="30" t="str">
        <f>+VLOOKUP(Economia[[#This Row],[contenido]],Estructura!$E$4:$G$18,3,0)</f>
        <v>C-142</v>
      </c>
      <c r="Z268" s="30" t="str">
        <f>+VLOOKUP(Economia[[#This Row],[Filtro Integrado]],Estructura!$M$4:$O$367,3,0)</f>
        <v>FI-143</v>
      </c>
      <c r="AA268" s="30" t="str">
        <f>+VLOOKUP(Economia[[#This Row],[Muestra]],Estructura!$Q$4:$S$194,3,0)</f>
        <v>M-164</v>
      </c>
    </row>
    <row r="269" spans="1:27" ht="51" x14ac:dyDescent="0.3">
      <c r="A269" s="50" t="s">
        <v>809</v>
      </c>
      <c r="B269" s="12">
        <f t="shared" ref="B269:D269" si="90">+B268</f>
        <v>140</v>
      </c>
      <c r="C269" s="13" t="str">
        <f t="shared" si="90"/>
        <v>Economía</v>
      </c>
      <c r="D269" s="13" t="str">
        <f t="shared" si="90"/>
        <v>Economía</v>
      </c>
      <c r="E269" s="27">
        <v>11</v>
      </c>
      <c r="F269" s="33" t="s">
        <v>832</v>
      </c>
      <c r="G269" s="47" t="s">
        <v>683</v>
      </c>
      <c r="H269" s="46" t="s">
        <v>15</v>
      </c>
      <c r="I269" s="31" t="s">
        <v>376</v>
      </c>
      <c r="J269" s="12" t="str">
        <f t="shared" si="83"/>
        <v>Fecha</v>
      </c>
      <c r="K269" s="33" t="s">
        <v>833</v>
      </c>
      <c r="L269" s="33" t="s">
        <v>649</v>
      </c>
      <c r="M269" s="33" t="s">
        <v>761</v>
      </c>
      <c r="N269" s="33" t="str">
        <f t="shared" ref="N269:N332" si="91">+N268</f>
        <v>Instituto Nacional de Estadísticas (INE)</v>
      </c>
      <c r="O269"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Aysén</v>
      </c>
      <c r="P2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69" s="15" t="str">
        <f t="shared" si="75"/>
        <v>Gráfico Evolución</v>
      </c>
      <c r="R269" s="28"/>
      <c r="S269"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https://analytics.zoho.com/open-view/2395394000008229099?ZOHO_CRITERIA=%22Consolidado_Estadisticas_Regionales_New%22.%22C%C3%B3digo%20regi%C3%B3n%22%3D11</v>
      </c>
      <c r="T269" s="17">
        <v>100200302</v>
      </c>
      <c r="U269" s="29" t="str">
        <f t="shared" si="78"/>
        <v>#1774B9</v>
      </c>
      <c r="V269" s="30" t="str">
        <f>+Economia[[#This Row],[idcoleccion]]&amp;"-"&amp;Economia[[#This Row],[id]]</f>
        <v>140-0259</v>
      </c>
      <c r="W269" s="21">
        <f>+VLOOKUP(Economia[[#This Row],[Filtro URL]],Estructura!$X$4:$Y$366,2,0)</f>
        <v>14200011</v>
      </c>
      <c r="X269" s="21" t="str">
        <f>+VLOOKUP(Economia[[#This Row],[tema]],Estructura!$A$4:$C$1800,3,0)</f>
        <v>T-152</v>
      </c>
      <c r="Y269" s="30" t="str">
        <f>+VLOOKUP(Economia[[#This Row],[contenido]],Estructura!$E$4:$G$18,3,0)</f>
        <v>C-142</v>
      </c>
      <c r="Z269" s="30" t="str">
        <f>+VLOOKUP(Economia[[#This Row],[Filtro Integrado]],Estructura!$M$4:$O$367,3,0)</f>
        <v>FI-143</v>
      </c>
      <c r="AA269" s="30" t="str">
        <f>+VLOOKUP(Economia[[#This Row],[Muestra]],Estructura!$Q$4:$S$194,3,0)</f>
        <v>M-164</v>
      </c>
    </row>
    <row r="270" spans="1:27" ht="51" x14ac:dyDescent="0.3">
      <c r="A270" s="50" t="s">
        <v>810</v>
      </c>
      <c r="B270" s="12">
        <f t="shared" ref="B270:D270" si="92">+B269</f>
        <v>140</v>
      </c>
      <c r="C270" s="13" t="str">
        <f t="shared" si="92"/>
        <v>Economía</v>
      </c>
      <c r="D270" s="13" t="str">
        <f t="shared" si="92"/>
        <v>Economía</v>
      </c>
      <c r="E270" s="27">
        <v>12</v>
      </c>
      <c r="F270" s="33" t="s">
        <v>832</v>
      </c>
      <c r="G270" s="47" t="s">
        <v>683</v>
      </c>
      <c r="H270" s="46" t="s">
        <v>15</v>
      </c>
      <c r="I270" s="31" t="s">
        <v>377</v>
      </c>
      <c r="J270" s="12" t="str">
        <f t="shared" si="83"/>
        <v>Fecha</v>
      </c>
      <c r="K270" s="33" t="s">
        <v>833</v>
      </c>
      <c r="L270" s="33" t="s">
        <v>649</v>
      </c>
      <c r="M270" s="33" t="s">
        <v>761</v>
      </c>
      <c r="N270" s="33" t="str">
        <f t="shared" si="91"/>
        <v>Instituto Nacional de Estadísticas (INE)</v>
      </c>
      <c r="O270"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Magallanes</v>
      </c>
      <c r="P2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70" s="15" t="str">
        <f t="shared" si="75"/>
        <v>Gráfico Evolución</v>
      </c>
      <c r="R270" s="28"/>
      <c r="S270"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https://analytics.zoho.com/open-view/2395394000008229099?ZOHO_CRITERIA=%22Consolidado_Estadisticas_Regionales_New%22.%22C%C3%B3digo%20regi%C3%B3n%22%3D12</v>
      </c>
      <c r="T270" s="17"/>
      <c r="U270" s="29" t="str">
        <f t="shared" si="78"/>
        <v>#1774B9</v>
      </c>
      <c r="V270" s="30" t="str">
        <f>+Economia[[#This Row],[idcoleccion]]&amp;"-"&amp;Economia[[#This Row],[id]]</f>
        <v>140-0260</v>
      </c>
      <c r="W270" s="21">
        <f>+VLOOKUP(Economia[[#This Row],[Filtro URL]],Estructura!$X$4:$Y$366,2,0)</f>
        <v>14200012</v>
      </c>
      <c r="X270" s="21" t="str">
        <f>+VLOOKUP(Economia[[#This Row],[tema]],Estructura!$A$4:$C$1800,3,0)</f>
        <v>T-152</v>
      </c>
      <c r="Y270" s="30" t="str">
        <f>+VLOOKUP(Economia[[#This Row],[contenido]],Estructura!$E$4:$G$18,3,0)</f>
        <v>C-142</v>
      </c>
      <c r="Z270" s="30" t="str">
        <f>+VLOOKUP(Economia[[#This Row],[Filtro Integrado]],Estructura!$M$4:$O$367,3,0)</f>
        <v>FI-143</v>
      </c>
      <c r="AA270" s="30" t="str">
        <f>+VLOOKUP(Economia[[#This Row],[Muestra]],Estructura!$Q$4:$S$194,3,0)</f>
        <v>M-164</v>
      </c>
    </row>
    <row r="271" spans="1:27" ht="51" x14ac:dyDescent="0.3">
      <c r="A271" s="50" t="s">
        <v>811</v>
      </c>
      <c r="B271" s="12">
        <f t="shared" ref="B271:D271" si="93">+B270</f>
        <v>140</v>
      </c>
      <c r="C271" s="13" t="str">
        <f t="shared" si="93"/>
        <v>Economía</v>
      </c>
      <c r="D271" s="13" t="str">
        <f t="shared" si="93"/>
        <v>Economía</v>
      </c>
      <c r="E271" s="27">
        <v>13</v>
      </c>
      <c r="F271" s="33" t="s">
        <v>832</v>
      </c>
      <c r="G271" s="47" t="s">
        <v>683</v>
      </c>
      <c r="H271" s="46" t="s">
        <v>15</v>
      </c>
      <c r="I271" s="31" t="s">
        <v>378</v>
      </c>
      <c r="J271" s="12" t="str">
        <f t="shared" si="83"/>
        <v>Fecha</v>
      </c>
      <c r="K271" s="33" t="s">
        <v>833</v>
      </c>
      <c r="L271" s="33" t="s">
        <v>649</v>
      </c>
      <c r="M271" s="33" t="s">
        <v>761</v>
      </c>
      <c r="N271" s="33" t="str">
        <f t="shared" si="91"/>
        <v>Instituto Nacional de Estadísticas (INE)</v>
      </c>
      <c r="O271"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Metropolitana</v>
      </c>
      <c r="P27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71" s="15" t="str">
        <f t="shared" si="75"/>
        <v>Gráfico Evolución</v>
      </c>
      <c r="R271" s="28"/>
      <c r="S271"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https://analytics.zoho.com/open-view/2395394000008229099?ZOHO_CRITERIA=%22Consolidado_Estadisticas_Regionales_New%22.%22C%C3%B3digo%20regi%C3%B3n%22%3D13</v>
      </c>
      <c r="T271" s="17"/>
      <c r="U271" s="29" t="str">
        <f t="shared" si="78"/>
        <v>#1774B9</v>
      </c>
      <c r="V271" s="30" t="str">
        <f>+Economia[[#This Row],[idcoleccion]]&amp;"-"&amp;Economia[[#This Row],[id]]</f>
        <v>140-0261</v>
      </c>
      <c r="W271" s="21">
        <f>+VLOOKUP(Economia[[#This Row],[Filtro URL]],Estructura!$X$4:$Y$366,2,0)</f>
        <v>14200013</v>
      </c>
      <c r="X271" s="21" t="str">
        <f>+VLOOKUP(Economia[[#This Row],[tema]],Estructura!$A$4:$C$1800,3,0)</f>
        <v>T-152</v>
      </c>
      <c r="Y271" s="30" t="str">
        <f>+VLOOKUP(Economia[[#This Row],[contenido]],Estructura!$E$4:$G$18,3,0)</f>
        <v>C-142</v>
      </c>
      <c r="Z271" s="30" t="str">
        <f>+VLOOKUP(Economia[[#This Row],[Filtro Integrado]],Estructura!$M$4:$O$367,3,0)</f>
        <v>FI-143</v>
      </c>
      <c r="AA271" s="30" t="str">
        <f>+VLOOKUP(Economia[[#This Row],[Muestra]],Estructura!$Q$4:$S$194,3,0)</f>
        <v>M-164</v>
      </c>
    </row>
    <row r="272" spans="1:27" ht="51" x14ac:dyDescent="0.3">
      <c r="A272" s="50" t="s">
        <v>812</v>
      </c>
      <c r="B272" s="12">
        <f t="shared" ref="B272:D272" si="94">+B271</f>
        <v>140</v>
      </c>
      <c r="C272" s="13" t="str">
        <f t="shared" si="94"/>
        <v>Economía</v>
      </c>
      <c r="D272" s="13" t="str">
        <f t="shared" si="94"/>
        <v>Economía</v>
      </c>
      <c r="E272" s="27">
        <v>14</v>
      </c>
      <c r="F272" s="33" t="s">
        <v>832</v>
      </c>
      <c r="G272" s="47" t="s">
        <v>683</v>
      </c>
      <c r="H272" s="46" t="s">
        <v>15</v>
      </c>
      <c r="I272" s="31" t="s">
        <v>379</v>
      </c>
      <c r="J272" s="12" t="str">
        <f t="shared" si="83"/>
        <v>Fecha</v>
      </c>
      <c r="K272" s="33" t="s">
        <v>833</v>
      </c>
      <c r="L272" s="33" t="s">
        <v>649</v>
      </c>
      <c r="M272" s="33" t="s">
        <v>761</v>
      </c>
      <c r="N272" s="33" t="str">
        <f t="shared" si="91"/>
        <v>Instituto Nacional de Estadísticas (INE)</v>
      </c>
      <c r="O272"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Los Ríos</v>
      </c>
      <c r="P2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72" s="15" t="str">
        <f t="shared" si="75"/>
        <v>Gráfico Evolución</v>
      </c>
      <c r="R272" s="28"/>
      <c r="S272"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https://analytics.zoho.com/open-view/2395394000008229099?ZOHO_CRITERIA=%22Consolidado_Estadisticas_Regionales_New%22.%22C%C3%B3digo%20regi%C3%B3n%22%3D14</v>
      </c>
      <c r="T272" s="17"/>
      <c r="U272" s="29" t="str">
        <f t="shared" si="78"/>
        <v>#1774B9</v>
      </c>
      <c r="V272" s="30" t="str">
        <f>+Economia[[#This Row],[idcoleccion]]&amp;"-"&amp;Economia[[#This Row],[id]]</f>
        <v>140-0262</v>
      </c>
      <c r="W272" s="21">
        <f>+VLOOKUP(Economia[[#This Row],[Filtro URL]],Estructura!$X$4:$Y$366,2,0)</f>
        <v>14200014</v>
      </c>
      <c r="X272" s="21" t="str">
        <f>+VLOOKUP(Economia[[#This Row],[tema]],Estructura!$A$4:$C$1800,3,0)</f>
        <v>T-152</v>
      </c>
      <c r="Y272" s="30" t="str">
        <f>+VLOOKUP(Economia[[#This Row],[contenido]],Estructura!$E$4:$G$18,3,0)</f>
        <v>C-142</v>
      </c>
      <c r="Z272" s="30" t="str">
        <f>+VLOOKUP(Economia[[#This Row],[Filtro Integrado]],Estructura!$M$4:$O$367,3,0)</f>
        <v>FI-143</v>
      </c>
      <c r="AA272" s="30" t="str">
        <f>+VLOOKUP(Economia[[#This Row],[Muestra]],Estructura!$Q$4:$S$194,3,0)</f>
        <v>M-164</v>
      </c>
    </row>
    <row r="273" spans="1:27" ht="51" x14ac:dyDescent="0.3">
      <c r="A273" s="50" t="s">
        <v>813</v>
      </c>
      <c r="B273" s="12">
        <f t="shared" ref="B273:D273" si="95">+B272</f>
        <v>140</v>
      </c>
      <c r="C273" s="13" t="str">
        <f t="shared" si="95"/>
        <v>Economía</v>
      </c>
      <c r="D273" s="13" t="str">
        <f t="shared" si="95"/>
        <v>Economía</v>
      </c>
      <c r="E273" s="27">
        <v>15</v>
      </c>
      <c r="F273" s="33" t="s">
        <v>832</v>
      </c>
      <c r="G273" s="47" t="s">
        <v>683</v>
      </c>
      <c r="H273" s="46" t="s">
        <v>15</v>
      </c>
      <c r="I273" s="31" t="s">
        <v>380</v>
      </c>
      <c r="J273" s="12" t="str">
        <f t="shared" si="83"/>
        <v>Fecha</v>
      </c>
      <c r="K273" s="33" t="s">
        <v>833</v>
      </c>
      <c r="L273" s="33" t="s">
        <v>649</v>
      </c>
      <c r="M273" s="33" t="s">
        <v>761</v>
      </c>
      <c r="N273" s="33" t="str">
        <f t="shared" si="91"/>
        <v>Instituto Nacional de Estadísticas (INE)</v>
      </c>
      <c r="O273"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Arica y Parinacota</v>
      </c>
      <c r="P27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73" s="15" t="str">
        <f t="shared" si="75"/>
        <v>Gráfico Evolución</v>
      </c>
      <c r="R273" s="28"/>
      <c r="S273"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https://analytics.zoho.com/open-view/2395394000008229099?ZOHO_CRITERIA=%22Consolidado_Estadisticas_Regionales_New%22.%22C%C3%B3digo%20regi%C3%B3n%22%3D15</v>
      </c>
      <c r="T273" s="17"/>
      <c r="U273" s="29" t="str">
        <f t="shared" si="78"/>
        <v>#1774B9</v>
      </c>
      <c r="V273" s="30" t="str">
        <f>+Economia[[#This Row],[idcoleccion]]&amp;"-"&amp;Economia[[#This Row],[id]]</f>
        <v>140-0263</v>
      </c>
      <c r="W273" s="21">
        <f>+VLOOKUP(Economia[[#This Row],[Filtro URL]],Estructura!$X$4:$Y$366,2,0)</f>
        <v>14200015</v>
      </c>
      <c r="X273" s="21" t="str">
        <f>+VLOOKUP(Economia[[#This Row],[tema]],Estructura!$A$4:$C$1800,3,0)</f>
        <v>T-152</v>
      </c>
      <c r="Y273" s="30" t="str">
        <f>+VLOOKUP(Economia[[#This Row],[contenido]],Estructura!$E$4:$G$18,3,0)</f>
        <v>C-142</v>
      </c>
      <c r="Z273" s="30" t="str">
        <f>+VLOOKUP(Economia[[#This Row],[Filtro Integrado]],Estructura!$M$4:$O$367,3,0)</f>
        <v>FI-143</v>
      </c>
      <c r="AA273" s="30" t="str">
        <f>+VLOOKUP(Economia[[#This Row],[Muestra]],Estructura!$Q$4:$S$194,3,0)</f>
        <v>M-164</v>
      </c>
    </row>
    <row r="274" spans="1:27" ht="51" x14ac:dyDescent="0.3">
      <c r="A274" s="50" t="s">
        <v>814</v>
      </c>
      <c r="B274" s="12">
        <f t="shared" ref="B274:D274" si="96">+B273</f>
        <v>140</v>
      </c>
      <c r="C274" s="13" t="str">
        <f t="shared" si="96"/>
        <v>Economía</v>
      </c>
      <c r="D274" s="13" t="str">
        <f t="shared" si="96"/>
        <v>Economía</v>
      </c>
      <c r="E274" s="27">
        <v>16</v>
      </c>
      <c r="F274" s="33" t="s">
        <v>832</v>
      </c>
      <c r="G274" s="47" t="s">
        <v>683</v>
      </c>
      <c r="H274" s="46" t="s">
        <v>15</v>
      </c>
      <c r="I274" s="31" t="s">
        <v>381</v>
      </c>
      <c r="J274" s="12" t="str">
        <f t="shared" si="83"/>
        <v>Fecha</v>
      </c>
      <c r="K274" s="33" t="s">
        <v>833</v>
      </c>
      <c r="L274" s="33" t="s">
        <v>649</v>
      </c>
      <c r="M274" s="33" t="s">
        <v>761</v>
      </c>
      <c r="N274" s="33" t="str">
        <f t="shared" si="91"/>
        <v>Instituto Nacional de Estadísticas (INE)</v>
      </c>
      <c r="O274"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Ñuble</v>
      </c>
      <c r="P2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74" s="38" t="str">
        <f t="shared" si="75"/>
        <v>Gráfico Evolución</v>
      </c>
      <c r="R274" s="37"/>
      <c r="S274" s="16" t="str">
        <f>+"https://analytics.zoho.com/open-view/2395394000008229099?ZOHO_CRITERIA=%22Consolidado_Estadisticas_Regionales_New%22.%22C%C3%B3digo%20regi%C3%B3n%22%3D"&amp;Economia[[#This Row],[Filtro URL]]</f>
        <v>https://analytics.zoho.com/open-view/2395394000008229099?ZOHO_CRITERIA=%22Consolidado_Estadisticas_Regionales_New%22.%22C%C3%B3digo%20regi%C3%B3n%22%3D16</v>
      </c>
      <c r="T274" s="17"/>
      <c r="U274" s="29" t="str">
        <f t="shared" si="78"/>
        <v>#1774B9</v>
      </c>
      <c r="V274" s="30" t="str">
        <f>+Economia[[#This Row],[idcoleccion]]&amp;"-"&amp;Economia[[#This Row],[id]]</f>
        <v>140-0264</v>
      </c>
      <c r="W274" s="21">
        <f>+VLOOKUP(Economia[[#This Row],[Filtro URL]],Estructura!$X$4:$Y$366,2,0)</f>
        <v>14200016</v>
      </c>
      <c r="X274" s="21" t="str">
        <f>+VLOOKUP(Economia[[#This Row],[tema]],Estructura!$A$4:$C$1800,3,0)</f>
        <v>T-152</v>
      </c>
      <c r="Y274" s="30" t="str">
        <f>+VLOOKUP(Economia[[#This Row],[contenido]],Estructura!$E$4:$G$18,3,0)</f>
        <v>C-142</v>
      </c>
      <c r="Z274" s="30" t="str">
        <f>+VLOOKUP(Economia[[#This Row],[Filtro Integrado]],Estructura!$M$4:$O$367,3,0)</f>
        <v>FI-143</v>
      </c>
      <c r="AA274" s="30" t="str">
        <f>+VLOOKUP(Economia[[#This Row],[Muestra]],Estructura!$Q$4:$S$194,3,0)</f>
        <v>M-164</v>
      </c>
    </row>
    <row r="275" spans="1:27" ht="51" x14ac:dyDescent="0.3">
      <c r="A275" s="48" t="s">
        <v>815</v>
      </c>
      <c r="B275" s="33">
        <f t="shared" ref="B275:D275" si="97">+B274</f>
        <v>140</v>
      </c>
      <c r="C275" s="34" t="str">
        <f t="shared" si="97"/>
        <v>Economía</v>
      </c>
      <c r="D275" s="34" t="str">
        <f t="shared" si="97"/>
        <v>Economía</v>
      </c>
      <c r="E275" s="20">
        <v>0</v>
      </c>
      <c r="F275" s="33" t="s">
        <v>832</v>
      </c>
      <c r="G275" s="47" t="s">
        <v>683</v>
      </c>
      <c r="H275" s="36" t="s">
        <v>18</v>
      </c>
      <c r="I275" s="33" t="s">
        <v>14</v>
      </c>
      <c r="J275" s="33" t="s">
        <v>15</v>
      </c>
      <c r="K275" s="33" t="s">
        <v>834</v>
      </c>
      <c r="L275" s="33" t="s">
        <v>649</v>
      </c>
      <c r="M275" s="33" t="s">
        <v>761</v>
      </c>
      <c r="N275" s="33" t="str">
        <f t="shared" si="91"/>
        <v>Instituto Nacional de Estadísticas (INE)</v>
      </c>
      <c r="O275" s="52" t="s">
        <v>836</v>
      </c>
      <c r="P27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Superficie (m2)</v>
      </c>
      <c r="Q275" s="38" t="str">
        <f>+Q274</f>
        <v>Gráfico Evolución</v>
      </c>
      <c r="R275" s="37"/>
      <c r="S275" s="66" t="s">
        <v>838</v>
      </c>
      <c r="T275" s="17"/>
      <c r="U275" s="29" t="str">
        <f t="shared" si="78"/>
        <v>#1774B9</v>
      </c>
      <c r="V275" s="30" t="str">
        <f>+Economia[[#This Row],[idcoleccion]]&amp;"-"&amp;Economia[[#This Row],[id]]</f>
        <v>140-0265</v>
      </c>
      <c r="W275" s="21">
        <f>+VLOOKUP(Economia[[#This Row],[Filtro URL]],Estructura!$X$4:$Y$366,2,0)</f>
        <v>14100000</v>
      </c>
      <c r="X275" s="21" t="str">
        <f>+VLOOKUP(Economia[[#This Row],[tema]],Estructura!$A$4:$C$1800,3,0)</f>
        <v>T-152</v>
      </c>
      <c r="Y275" s="30" t="str">
        <f>+VLOOKUP(Economia[[#This Row],[contenido]],Estructura!$E$4:$G$18,3,0)</f>
        <v>C-142</v>
      </c>
      <c r="Z275" s="30" t="str">
        <f>+VLOOKUP(Economia[[#This Row],[Filtro Integrado]],Estructura!$M$4:$O$367,3,0)</f>
        <v>FI-141</v>
      </c>
      <c r="AA275" s="30" t="str">
        <f>+VLOOKUP(Economia[[#This Row],[Muestra]],Estructura!$Q$4:$S$194,3,0)</f>
        <v>M-165</v>
      </c>
    </row>
    <row r="276" spans="1:27" ht="51" x14ac:dyDescent="0.3">
      <c r="A276" s="49" t="s">
        <v>816</v>
      </c>
      <c r="B276" s="33">
        <f t="shared" ref="B276:D276" si="98">+B275</f>
        <v>140</v>
      </c>
      <c r="C276" s="34" t="str">
        <f t="shared" si="98"/>
        <v>Economía</v>
      </c>
      <c r="D276" s="34" t="str">
        <f t="shared" si="98"/>
        <v>Economía</v>
      </c>
      <c r="E276" s="27">
        <v>1</v>
      </c>
      <c r="F276" s="33" t="s">
        <v>832</v>
      </c>
      <c r="G276" s="47" t="s">
        <v>683</v>
      </c>
      <c r="H276" s="46" t="s">
        <v>15</v>
      </c>
      <c r="I276" s="31" t="s">
        <v>366</v>
      </c>
      <c r="J276" s="12" t="s">
        <v>688</v>
      </c>
      <c r="K276" s="33" t="s">
        <v>834</v>
      </c>
      <c r="L276" s="33" t="s">
        <v>649</v>
      </c>
      <c r="M276" s="33" t="s">
        <v>761</v>
      </c>
      <c r="N276" s="33" t="str">
        <f t="shared" si="91"/>
        <v>Instituto Nacional de Estadísticas (INE)</v>
      </c>
      <c r="O276"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Tarapacá</v>
      </c>
      <c r="P2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v>
      </c>
      <c r="Q276" s="15" t="str">
        <f t="shared" si="75"/>
        <v>Gráfico Evolución</v>
      </c>
      <c r="R276" s="28"/>
      <c r="S276"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v>
      </c>
      <c r="T276" s="17"/>
      <c r="U276" s="29" t="str">
        <f t="shared" si="78"/>
        <v>#1774B9</v>
      </c>
      <c r="V276" s="30" t="str">
        <f>+Economia[[#This Row],[idcoleccion]]&amp;"-"&amp;Economia[[#This Row],[id]]</f>
        <v>140-0266</v>
      </c>
      <c r="W276" s="21">
        <f>+VLOOKUP(Economia[[#This Row],[Filtro URL]],Estructura!$X$4:$Y$366,2,0)</f>
        <v>14200001</v>
      </c>
      <c r="X276" s="21" t="str">
        <f>+VLOOKUP(Economia[[#This Row],[tema]],Estructura!$A$4:$C$1800,3,0)</f>
        <v>T-152</v>
      </c>
      <c r="Y276" s="30" t="str">
        <f>+VLOOKUP(Economia[[#This Row],[contenido]],Estructura!$E$4:$G$18,3,0)</f>
        <v>C-142</v>
      </c>
      <c r="Z276" s="30" t="str">
        <f>+VLOOKUP(Economia[[#This Row],[Filtro Integrado]],Estructura!$M$4:$O$367,3,0)</f>
        <v>FI-143</v>
      </c>
      <c r="AA276" s="30" t="str">
        <f>+VLOOKUP(Economia[[#This Row],[Muestra]],Estructura!$Q$4:$S$194,3,0)</f>
        <v>M-165</v>
      </c>
    </row>
    <row r="277" spans="1:27" ht="51" x14ac:dyDescent="0.3">
      <c r="A277" s="50" t="s">
        <v>817</v>
      </c>
      <c r="B277" s="33">
        <f t="shared" ref="B277:D277" si="99">+B276</f>
        <v>140</v>
      </c>
      <c r="C277" s="34" t="str">
        <f t="shared" si="99"/>
        <v>Economía</v>
      </c>
      <c r="D277" s="34" t="str">
        <f t="shared" si="99"/>
        <v>Economía</v>
      </c>
      <c r="E277" s="27">
        <v>2</v>
      </c>
      <c r="F277" s="33" t="s">
        <v>832</v>
      </c>
      <c r="G277" s="47" t="s">
        <v>683</v>
      </c>
      <c r="H277" s="46" t="s">
        <v>15</v>
      </c>
      <c r="I277" s="31" t="s">
        <v>367</v>
      </c>
      <c r="J277" s="12" t="str">
        <f>+J276</f>
        <v>Fecha</v>
      </c>
      <c r="K277" s="33" t="s">
        <v>834</v>
      </c>
      <c r="L277" s="33" t="s">
        <v>649</v>
      </c>
      <c r="M277" s="33" t="s">
        <v>761</v>
      </c>
      <c r="N277" s="33" t="str">
        <f t="shared" si="91"/>
        <v>Instituto Nacional de Estadísticas (INE)</v>
      </c>
      <c r="O277"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Antofagasta</v>
      </c>
      <c r="P2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v>
      </c>
      <c r="Q277" s="15" t="str">
        <f t="shared" si="75"/>
        <v>Gráfico Evolución</v>
      </c>
      <c r="R277" s="28"/>
      <c r="S277"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https://analytics.zoho.com/open-view/2395394000008229637?ZOHO_CRITERIA=%22Consolidado_Estadisticas_Regionales_New%22.%22C%C3%B3digo%20regi%C3%B3n%22%3D2</v>
      </c>
      <c r="T277" s="17"/>
      <c r="U277" s="29" t="str">
        <f t="shared" si="78"/>
        <v>#1774B9</v>
      </c>
      <c r="V277" s="30" t="str">
        <f>+Economia[[#This Row],[idcoleccion]]&amp;"-"&amp;Economia[[#This Row],[id]]</f>
        <v>140-0267</v>
      </c>
      <c r="W277" s="21">
        <f>+VLOOKUP(Economia[[#This Row],[Filtro URL]],Estructura!$X$4:$Y$366,2,0)</f>
        <v>14200002</v>
      </c>
      <c r="X277" s="21" t="str">
        <f>+VLOOKUP(Economia[[#This Row],[tema]],Estructura!$A$4:$C$1800,3,0)</f>
        <v>T-152</v>
      </c>
      <c r="Y277" s="30" t="str">
        <f>+VLOOKUP(Economia[[#This Row],[contenido]],Estructura!$E$4:$G$18,3,0)</f>
        <v>C-142</v>
      </c>
      <c r="Z277" s="30" t="str">
        <f>+VLOOKUP(Economia[[#This Row],[Filtro Integrado]],Estructura!$M$4:$O$367,3,0)</f>
        <v>FI-143</v>
      </c>
      <c r="AA277" s="30" t="str">
        <f>+VLOOKUP(Economia[[#This Row],[Muestra]],Estructura!$Q$4:$S$194,3,0)</f>
        <v>M-165</v>
      </c>
    </row>
    <row r="278" spans="1:27" ht="51" x14ac:dyDescent="0.3">
      <c r="A278" s="50" t="s">
        <v>818</v>
      </c>
      <c r="B278" s="33">
        <f t="shared" ref="B278:D278" si="100">+B277</f>
        <v>140</v>
      </c>
      <c r="C278" s="34" t="str">
        <f t="shared" si="100"/>
        <v>Economía</v>
      </c>
      <c r="D278" s="34" t="str">
        <f t="shared" si="100"/>
        <v>Economía</v>
      </c>
      <c r="E278" s="27">
        <v>3</v>
      </c>
      <c r="F278" s="33" t="s">
        <v>832</v>
      </c>
      <c r="G278" s="47" t="s">
        <v>683</v>
      </c>
      <c r="H278" s="46" t="s">
        <v>15</v>
      </c>
      <c r="I278" s="31" t="s">
        <v>368</v>
      </c>
      <c r="J278" s="12" t="str">
        <f t="shared" ref="J278:J291" si="101">+J277</f>
        <v>Fecha</v>
      </c>
      <c r="K278" s="33" t="s">
        <v>834</v>
      </c>
      <c r="L278" s="33" t="s">
        <v>649</v>
      </c>
      <c r="M278" s="33" t="s">
        <v>761</v>
      </c>
      <c r="N278" s="33" t="str">
        <f t="shared" si="91"/>
        <v>Instituto Nacional de Estadísticas (INE)</v>
      </c>
      <c r="O278"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Atacama</v>
      </c>
      <c r="P2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v>
      </c>
      <c r="Q278" s="15" t="str">
        <f t="shared" si="75"/>
        <v>Gráfico Evolución</v>
      </c>
      <c r="R278" s="28"/>
      <c r="S278"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https://analytics.zoho.com/open-view/2395394000008229637?ZOHO_CRITERIA=%22Consolidado_Estadisticas_Regionales_New%22.%22C%C3%B3digo%20regi%C3%B3n%22%3D3</v>
      </c>
      <c r="T278" s="17"/>
      <c r="U278" s="29" t="str">
        <f t="shared" si="78"/>
        <v>#1774B9</v>
      </c>
      <c r="V278" s="30" t="str">
        <f>+Economia[[#This Row],[idcoleccion]]&amp;"-"&amp;Economia[[#This Row],[id]]</f>
        <v>140-0268</v>
      </c>
      <c r="W278" s="21">
        <f>+VLOOKUP(Economia[[#This Row],[Filtro URL]],Estructura!$X$4:$Y$366,2,0)</f>
        <v>14200003</v>
      </c>
      <c r="X278" s="21" t="str">
        <f>+VLOOKUP(Economia[[#This Row],[tema]],Estructura!$A$4:$C$1800,3,0)</f>
        <v>T-152</v>
      </c>
      <c r="Y278" s="30" t="str">
        <f>+VLOOKUP(Economia[[#This Row],[contenido]],Estructura!$E$4:$G$18,3,0)</f>
        <v>C-142</v>
      </c>
      <c r="Z278" s="30" t="str">
        <f>+VLOOKUP(Economia[[#This Row],[Filtro Integrado]],Estructura!$M$4:$O$367,3,0)</f>
        <v>FI-143</v>
      </c>
      <c r="AA278" s="30" t="str">
        <f>+VLOOKUP(Economia[[#This Row],[Muestra]],Estructura!$Q$4:$S$194,3,0)</f>
        <v>M-165</v>
      </c>
    </row>
    <row r="279" spans="1:27" ht="51" x14ac:dyDescent="0.3">
      <c r="A279" s="50" t="s">
        <v>819</v>
      </c>
      <c r="B279" s="33">
        <f t="shared" ref="B279:D279" si="102">+B278</f>
        <v>140</v>
      </c>
      <c r="C279" s="34" t="str">
        <f t="shared" si="102"/>
        <v>Economía</v>
      </c>
      <c r="D279" s="34" t="str">
        <f t="shared" si="102"/>
        <v>Economía</v>
      </c>
      <c r="E279" s="27">
        <v>4</v>
      </c>
      <c r="F279" s="33" t="s">
        <v>832</v>
      </c>
      <c r="G279" s="47" t="s">
        <v>683</v>
      </c>
      <c r="H279" s="46" t="s">
        <v>15</v>
      </c>
      <c r="I279" s="31" t="s">
        <v>369</v>
      </c>
      <c r="J279" s="12" t="str">
        <f t="shared" si="101"/>
        <v>Fecha</v>
      </c>
      <c r="K279" s="33" t="s">
        <v>834</v>
      </c>
      <c r="L279" s="33" t="s">
        <v>649</v>
      </c>
      <c r="M279" s="33" t="s">
        <v>761</v>
      </c>
      <c r="N279" s="33" t="str">
        <f t="shared" si="91"/>
        <v>Instituto Nacional de Estadísticas (INE)</v>
      </c>
      <c r="O279"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Coquimbo</v>
      </c>
      <c r="P2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v>
      </c>
      <c r="Q279" s="15" t="str">
        <f t="shared" si="75"/>
        <v>Gráfico Evolución</v>
      </c>
      <c r="R279" s="28"/>
      <c r="S279"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https://analytics.zoho.com/open-view/2395394000008229637?ZOHO_CRITERIA=%22Consolidado_Estadisticas_Regionales_New%22.%22C%C3%B3digo%20regi%C3%B3n%22%3D4</v>
      </c>
      <c r="T279" s="17"/>
      <c r="U279" s="29" t="str">
        <f t="shared" si="78"/>
        <v>#1774B9</v>
      </c>
      <c r="V279" s="30" t="str">
        <f>+Economia[[#This Row],[idcoleccion]]&amp;"-"&amp;Economia[[#This Row],[id]]</f>
        <v>140-0269</v>
      </c>
      <c r="W279" s="21">
        <f>+VLOOKUP(Economia[[#This Row],[Filtro URL]],Estructura!$X$4:$Y$366,2,0)</f>
        <v>14200004</v>
      </c>
      <c r="X279" s="21" t="str">
        <f>+VLOOKUP(Economia[[#This Row],[tema]],Estructura!$A$4:$C$1800,3,0)</f>
        <v>T-152</v>
      </c>
      <c r="Y279" s="30" t="str">
        <f>+VLOOKUP(Economia[[#This Row],[contenido]],Estructura!$E$4:$G$18,3,0)</f>
        <v>C-142</v>
      </c>
      <c r="Z279" s="30" t="str">
        <f>+VLOOKUP(Economia[[#This Row],[Filtro Integrado]],Estructura!$M$4:$O$367,3,0)</f>
        <v>FI-143</v>
      </c>
      <c r="AA279" s="30" t="str">
        <f>+VLOOKUP(Economia[[#This Row],[Muestra]],Estructura!$Q$4:$S$194,3,0)</f>
        <v>M-165</v>
      </c>
    </row>
    <row r="280" spans="1:27" ht="51" x14ac:dyDescent="0.3">
      <c r="A280" s="50" t="s">
        <v>820</v>
      </c>
      <c r="B280" s="33">
        <f t="shared" ref="B280:D280" si="103">+B279</f>
        <v>140</v>
      </c>
      <c r="C280" s="34" t="str">
        <f t="shared" si="103"/>
        <v>Economía</v>
      </c>
      <c r="D280" s="34" t="str">
        <f t="shared" si="103"/>
        <v>Economía</v>
      </c>
      <c r="E280" s="27">
        <v>5</v>
      </c>
      <c r="F280" s="33" t="s">
        <v>832</v>
      </c>
      <c r="G280" s="47" t="s">
        <v>683</v>
      </c>
      <c r="H280" s="46" t="s">
        <v>15</v>
      </c>
      <c r="I280" s="31" t="s">
        <v>370</v>
      </c>
      <c r="J280" s="12" t="str">
        <f t="shared" si="101"/>
        <v>Fecha</v>
      </c>
      <c r="K280" s="33" t="s">
        <v>834</v>
      </c>
      <c r="L280" s="33" t="s">
        <v>649</v>
      </c>
      <c r="M280" s="33" t="s">
        <v>761</v>
      </c>
      <c r="N280" s="33" t="str">
        <f t="shared" si="91"/>
        <v>Instituto Nacional de Estadísticas (INE)</v>
      </c>
      <c r="O280"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Valparaíso</v>
      </c>
      <c r="P2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v>
      </c>
      <c r="Q280" s="15" t="str">
        <f t="shared" si="75"/>
        <v>Gráfico Evolución</v>
      </c>
      <c r="R280" s="28"/>
      <c r="S280"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https://analytics.zoho.com/open-view/2395394000008229637?ZOHO_CRITERIA=%22Consolidado_Estadisticas_Regionales_New%22.%22C%C3%B3digo%20regi%C3%B3n%22%3D5</v>
      </c>
      <c r="T280" s="17"/>
      <c r="U280" s="29" t="str">
        <f t="shared" si="78"/>
        <v>#1774B9</v>
      </c>
      <c r="V280" s="30" t="str">
        <f>+Economia[[#This Row],[idcoleccion]]&amp;"-"&amp;Economia[[#This Row],[id]]</f>
        <v>140-0270</v>
      </c>
      <c r="W280" s="21">
        <f>+VLOOKUP(Economia[[#This Row],[Filtro URL]],Estructura!$X$4:$Y$366,2,0)</f>
        <v>14200005</v>
      </c>
      <c r="X280" s="21" t="str">
        <f>+VLOOKUP(Economia[[#This Row],[tema]],Estructura!$A$4:$C$1800,3,0)</f>
        <v>T-152</v>
      </c>
      <c r="Y280" s="30" t="str">
        <f>+VLOOKUP(Economia[[#This Row],[contenido]],Estructura!$E$4:$G$18,3,0)</f>
        <v>C-142</v>
      </c>
      <c r="Z280" s="30" t="str">
        <f>+VLOOKUP(Economia[[#This Row],[Filtro Integrado]],Estructura!$M$4:$O$367,3,0)</f>
        <v>FI-143</v>
      </c>
      <c r="AA280" s="30" t="str">
        <f>+VLOOKUP(Economia[[#This Row],[Muestra]],Estructura!$Q$4:$S$194,3,0)</f>
        <v>M-165</v>
      </c>
    </row>
    <row r="281" spans="1:27" ht="51" x14ac:dyDescent="0.3">
      <c r="A281" s="50" t="s">
        <v>821</v>
      </c>
      <c r="B281" s="33">
        <f t="shared" ref="B281:D281" si="104">+B280</f>
        <v>140</v>
      </c>
      <c r="C281" s="34" t="str">
        <f t="shared" si="104"/>
        <v>Economía</v>
      </c>
      <c r="D281" s="34" t="str">
        <f t="shared" si="104"/>
        <v>Economía</v>
      </c>
      <c r="E281" s="27">
        <v>6</v>
      </c>
      <c r="F281" s="33" t="s">
        <v>832</v>
      </c>
      <c r="G281" s="47" t="s">
        <v>683</v>
      </c>
      <c r="H281" s="46" t="s">
        <v>15</v>
      </c>
      <c r="I281" s="31" t="s">
        <v>371</v>
      </c>
      <c r="J281" s="12" t="str">
        <f t="shared" si="101"/>
        <v>Fecha</v>
      </c>
      <c r="K281" s="33" t="s">
        <v>834</v>
      </c>
      <c r="L281" s="33" t="s">
        <v>649</v>
      </c>
      <c r="M281" s="33" t="s">
        <v>761</v>
      </c>
      <c r="N281" s="33" t="str">
        <f t="shared" si="91"/>
        <v>Instituto Nacional de Estadísticas (INE)</v>
      </c>
      <c r="O281"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O'Higgins</v>
      </c>
      <c r="P28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v>
      </c>
      <c r="Q281" s="15" t="str">
        <f t="shared" si="75"/>
        <v>Gráfico Evolución</v>
      </c>
      <c r="R281" s="28"/>
      <c r="S281"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https://analytics.zoho.com/open-view/2395394000008229637?ZOHO_CRITERIA=%22Consolidado_Estadisticas_Regionales_New%22.%22C%C3%B3digo%20regi%C3%B3n%22%3D6</v>
      </c>
      <c r="T281" s="17"/>
      <c r="U281" s="29" t="str">
        <f t="shared" si="78"/>
        <v>#1774B9</v>
      </c>
      <c r="V281" s="30" t="str">
        <f>+Economia[[#This Row],[idcoleccion]]&amp;"-"&amp;Economia[[#This Row],[id]]</f>
        <v>140-0271</v>
      </c>
      <c r="W281" s="21">
        <f>+VLOOKUP(Economia[[#This Row],[Filtro URL]],Estructura!$X$4:$Y$366,2,0)</f>
        <v>14200006</v>
      </c>
      <c r="X281" s="21" t="str">
        <f>+VLOOKUP(Economia[[#This Row],[tema]],Estructura!$A$4:$C$1800,3,0)</f>
        <v>T-152</v>
      </c>
      <c r="Y281" s="30" t="str">
        <f>+VLOOKUP(Economia[[#This Row],[contenido]],Estructura!$E$4:$G$18,3,0)</f>
        <v>C-142</v>
      </c>
      <c r="Z281" s="30" t="str">
        <f>+VLOOKUP(Economia[[#This Row],[Filtro Integrado]],Estructura!$M$4:$O$367,3,0)</f>
        <v>FI-143</v>
      </c>
      <c r="AA281" s="30" t="str">
        <f>+VLOOKUP(Economia[[#This Row],[Muestra]],Estructura!$Q$4:$S$194,3,0)</f>
        <v>M-165</v>
      </c>
    </row>
    <row r="282" spans="1:27" ht="51" x14ac:dyDescent="0.3">
      <c r="A282" s="50" t="s">
        <v>822</v>
      </c>
      <c r="B282" s="33">
        <f t="shared" ref="B282:D282" si="105">+B281</f>
        <v>140</v>
      </c>
      <c r="C282" s="34" t="str">
        <f t="shared" si="105"/>
        <v>Economía</v>
      </c>
      <c r="D282" s="34" t="str">
        <f t="shared" si="105"/>
        <v>Economía</v>
      </c>
      <c r="E282" s="27">
        <v>7</v>
      </c>
      <c r="F282" s="33" t="s">
        <v>832</v>
      </c>
      <c r="G282" s="47" t="s">
        <v>683</v>
      </c>
      <c r="H282" s="46" t="s">
        <v>15</v>
      </c>
      <c r="I282" s="31" t="s">
        <v>372</v>
      </c>
      <c r="J282" s="12" t="str">
        <f t="shared" si="101"/>
        <v>Fecha</v>
      </c>
      <c r="K282" s="33" t="s">
        <v>834</v>
      </c>
      <c r="L282" s="33" t="s">
        <v>649</v>
      </c>
      <c r="M282" s="33" t="s">
        <v>761</v>
      </c>
      <c r="N282" s="33" t="str">
        <f t="shared" si="91"/>
        <v>Instituto Nacional de Estadísticas (INE)</v>
      </c>
      <c r="O282"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Maule</v>
      </c>
      <c r="P2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v>
      </c>
      <c r="Q282" s="15" t="str">
        <f t="shared" si="75"/>
        <v>Gráfico Evolución</v>
      </c>
      <c r="R282" s="28"/>
      <c r="S282"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https://analytics.zoho.com/open-view/2395394000008229637?ZOHO_CRITERIA=%22Consolidado_Estadisticas_Regionales_New%22.%22C%C3%B3digo%20regi%C3%B3n%22%3D7</v>
      </c>
      <c r="T282" s="17"/>
      <c r="U282" s="29" t="str">
        <f t="shared" si="78"/>
        <v>#1774B9</v>
      </c>
      <c r="V282" s="30" t="str">
        <f>+Economia[[#This Row],[idcoleccion]]&amp;"-"&amp;Economia[[#This Row],[id]]</f>
        <v>140-0272</v>
      </c>
      <c r="W282" s="21">
        <f>+VLOOKUP(Economia[[#This Row],[Filtro URL]],Estructura!$X$4:$Y$366,2,0)</f>
        <v>14200007</v>
      </c>
      <c r="X282" s="21" t="str">
        <f>+VLOOKUP(Economia[[#This Row],[tema]],Estructura!$A$4:$C$1800,3,0)</f>
        <v>T-152</v>
      </c>
      <c r="Y282" s="30" t="str">
        <f>+VLOOKUP(Economia[[#This Row],[contenido]],Estructura!$E$4:$G$18,3,0)</f>
        <v>C-142</v>
      </c>
      <c r="Z282" s="30" t="str">
        <f>+VLOOKUP(Economia[[#This Row],[Filtro Integrado]],Estructura!$M$4:$O$367,3,0)</f>
        <v>FI-143</v>
      </c>
      <c r="AA282" s="30" t="str">
        <f>+VLOOKUP(Economia[[#This Row],[Muestra]],Estructura!$Q$4:$S$194,3,0)</f>
        <v>M-165</v>
      </c>
    </row>
    <row r="283" spans="1:27" ht="51" x14ac:dyDescent="0.3">
      <c r="A283" s="50" t="s">
        <v>823</v>
      </c>
      <c r="B283" s="33">
        <f t="shared" ref="B283:D283" si="106">+B282</f>
        <v>140</v>
      </c>
      <c r="C283" s="34" t="str">
        <f t="shared" si="106"/>
        <v>Economía</v>
      </c>
      <c r="D283" s="34" t="str">
        <f t="shared" si="106"/>
        <v>Economía</v>
      </c>
      <c r="E283" s="27">
        <v>8</v>
      </c>
      <c r="F283" s="33" t="s">
        <v>832</v>
      </c>
      <c r="G283" s="47" t="s">
        <v>683</v>
      </c>
      <c r="H283" s="46" t="s">
        <v>15</v>
      </c>
      <c r="I283" s="31" t="s">
        <v>373</v>
      </c>
      <c r="J283" s="12" t="str">
        <f t="shared" si="101"/>
        <v>Fecha</v>
      </c>
      <c r="K283" s="33" t="s">
        <v>834</v>
      </c>
      <c r="L283" s="33" t="s">
        <v>649</v>
      </c>
      <c r="M283" s="33" t="s">
        <v>761</v>
      </c>
      <c r="N283" s="33" t="str">
        <f t="shared" si="91"/>
        <v>Instituto Nacional de Estadísticas (INE)</v>
      </c>
      <c r="O283"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del Biobío</v>
      </c>
      <c r="P28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v>
      </c>
      <c r="Q283" s="15" t="str">
        <f t="shared" si="75"/>
        <v>Gráfico Evolución</v>
      </c>
      <c r="R283" s="28"/>
      <c r="S283"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https://analytics.zoho.com/open-view/2395394000008229637?ZOHO_CRITERIA=%22Consolidado_Estadisticas_Regionales_New%22.%22C%C3%B3digo%20regi%C3%B3n%22%3D8</v>
      </c>
      <c r="T283" s="39"/>
      <c r="U283" s="29" t="str">
        <f t="shared" si="78"/>
        <v>#1774B9</v>
      </c>
      <c r="V283" s="30" t="str">
        <f>+Economia[[#This Row],[idcoleccion]]&amp;"-"&amp;Economia[[#This Row],[id]]</f>
        <v>140-0273</v>
      </c>
      <c r="W283" s="21">
        <f>+VLOOKUP(Economia[[#This Row],[Filtro URL]],Estructura!$X$4:$Y$366,2,0)</f>
        <v>14200008</v>
      </c>
      <c r="X283" s="21" t="str">
        <f>+VLOOKUP(Economia[[#This Row],[tema]],Estructura!$A$4:$C$1800,3,0)</f>
        <v>T-152</v>
      </c>
      <c r="Y283" s="30" t="str">
        <f>+VLOOKUP(Economia[[#This Row],[contenido]],Estructura!$E$4:$G$18,3,0)</f>
        <v>C-142</v>
      </c>
      <c r="Z283" s="30" t="str">
        <f>+VLOOKUP(Economia[[#This Row],[Filtro Integrado]],Estructura!$M$4:$O$367,3,0)</f>
        <v>FI-143</v>
      </c>
      <c r="AA283" s="30" t="str">
        <f>+VLOOKUP(Economia[[#This Row],[Muestra]],Estructura!$Q$4:$S$194,3,0)</f>
        <v>M-165</v>
      </c>
    </row>
    <row r="284" spans="1:27" ht="51" x14ac:dyDescent="0.3">
      <c r="A284" s="50" t="s">
        <v>824</v>
      </c>
      <c r="B284" s="12">
        <f>+B283</f>
        <v>140</v>
      </c>
      <c r="C284" s="13" t="str">
        <f>+C283</f>
        <v>Economía</v>
      </c>
      <c r="D284" s="13" t="str">
        <f>+D283</f>
        <v>Economía</v>
      </c>
      <c r="E284" s="27">
        <v>9</v>
      </c>
      <c r="F284" s="33" t="s">
        <v>832</v>
      </c>
      <c r="G284" s="47" t="s">
        <v>683</v>
      </c>
      <c r="H284" s="46" t="s">
        <v>15</v>
      </c>
      <c r="I284" s="31" t="s">
        <v>374</v>
      </c>
      <c r="J284" s="12" t="str">
        <f t="shared" si="101"/>
        <v>Fecha</v>
      </c>
      <c r="K284" s="33" t="s">
        <v>834</v>
      </c>
      <c r="L284" s="33" t="s">
        <v>649</v>
      </c>
      <c r="M284" s="33" t="s">
        <v>761</v>
      </c>
      <c r="N284" s="33" t="str">
        <f t="shared" si="91"/>
        <v>Instituto Nacional de Estadísticas (INE)</v>
      </c>
      <c r="O284"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La Araucanía</v>
      </c>
      <c r="P28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v>
      </c>
      <c r="Q284" s="15" t="str">
        <f t="shared" si="75"/>
        <v>Gráfico Evolución</v>
      </c>
      <c r="R284" s="28"/>
      <c r="S284"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https://analytics.zoho.com/open-view/2395394000008229637?ZOHO_CRITERIA=%22Consolidado_Estadisticas_Regionales_New%22.%22C%C3%B3digo%20regi%C3%B3n%22%3D9</v>
      </c>
      <c r="T284" s="17">
        <v>100200300</v>
      </c>
      <c r="U284" s="29" t="str">
        <f>+U283</f>
        <v>#1774B9</v>
      </c>
      <c r="V284" s="30" t="str">
        <f>+Economia[[#This Row],[idcoleccion]]&amp;"-"&amp;Economia[[#This Row],[id]]</f>
        <v>140-0274</v>
      </c>
      <c r="W284" s="21">
        <f>+VLOOKUP(Economia[[#This Row],[Filtro URL]],Estructura!$X$4:$Y$366,2,0)</f>
        <v>14200009</v>
      </c>
      <c r="X284" s="21" t="str">
        <f>+VLOOKUP(Economia[[#This Row],[tema]],Estructura!$A$4:$C$1800,3,0)</f>
        <v>T-152</v>
      </c>
      <c r="Y284" s="30" t="str">
        <f>+VLOOKUP(Economia[[#This Row],[contenido]],Estructura!$E$4:$G$18,3,0)</f>
        <v>C-142</v>
      </c>
      <c r="Z284" s="30" t="str">
        <f>+VLOOKUP(Economia[[#This Row],[Filtro Integrado]],Estructura!$M$4:$O$367,3,0)</f>
        <v>FI-143</v>
      </c>
      <c r="AA284" s="30" t="str">
        <f>+VLOOKUP(Economia[[#This Row],[Muestra]],Estructura!$Q$4:$S$194,3,0)</f>
        <v>M-165</v>
      </c>
    </row>
    <row r="285" spans="1:27" ht="51" x14ac:dyDescent="0.3">
      <c r="A285" s="50" t="s">
        <v>825</v>
      </c>
      <c r="B285" s="12">
        <f t="shared" ref="B285:D285" si="107">+B284</f>
        <v>140</v>
      </c>
      <c r="C285" s="13" t="str">
        <f t="shared" si="107"/>
        <v>Economía</v>
      </c>
      <c r="D285" s="13" t="str">
        <f t="shared" si="107"/>
        <v>Economía</v>
      </c>
      <c r="E285" s="27">
        <v>10</v>
      </c>
      <c r="F285" s="33" t="s">
        <v>832</v>
      </c>
      <c r="G285" s="47" t="s">
        <v>683</v>
      </c>
      <c r="H285" s="46" t="s">
        <v>15</v>
      </c>
      <c r="I285" s="31" t="s">
        <v>375</v>
      </c>
      <c r="J285" s="12" t="str">
        <f t="shared" si="101"/>
        <v>Fecha</v>
      </c>
      <c r="K285" s="33" t="s">
        <v>834</v>
      </c>
      <c r="L285" s="33" t="s">
        <v>649</v>
      </c>
      <c r="M285" s="33" t="s">
        <v>761</v>
      </c>
      <c r="N285" s="33" t="str">
        <f t="shared" si="91"/>
        <v>Instituto Nacional de Estadísticas (INE)</v>
      </c>
      <c r="O285"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Los Lagos</v>
      </c>
      <c r="P28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v>
      </c>
      <c r="Q285" s="15" t="str">
        <f t="shared" si="75"/>
        <v>Gráfico Evolución</v>
      </c>
      <c r="R285" s="28"/>
      <c r="S285"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https://analytics.zoho.com/open-view/2395394000008229637?ZOHO_CRITERIA=%22Consolidado_Estadisticas_Regionales_New%22.%22C%C3%B3digo%20regi%C3%B3n%22%3D10</v>
      </c>
      <c r="T285" s="17">
        <v>100200301</v>
      </c>
      <c r="U285" s="29" t="str">
        <f t="shared" si="78"/>
        <v>#1774B9</v>
      </c>
      <c r="V285" s="30" t="str">
        <f>+Economia[[#This Row],[idcoleccion]]&amp;"-"&amp;Economia[[#This Row],[id]]</f>
        <v>140-0275</v>
      </c>
      <c r="W285" s="21">
        <f>+VLOOKUP(Economia[[#This Row],[Filtro URL]],Estructura!$X$4:$Y$366,2,0)</f>
        <v>14200010</v>
      </c>
      <c r="X285" s="21" t="str">
        <f>+VLOOKUP(Economia[[#This Row],[tema]],Estructura!$A$4:$C$1800,3,0)</f>
        <v>T-152</v>
      </c>
      <c r="Y285" s="30" t="str">
        <f>+VLOOKUP(Economia[[#This Row],[contenido]],Estructura!$E$4:$G$18,3,0)</f>
        <v>C-142</v>
      </c>
      <c r="Z285" s="30" t="str">
        <f>+VLOOKUP(Economia[[#This Row],[Filtro Integrado]],Estructura!$M$4:$O$367,3,0)</f>
        <v>FI-143</v>
      </c>
      <c r="AA285" s="30" t="str">
        <f>+VLOOKUP(Economia[[#This Row],[Muestra]],Estructura!$Q$4:$S$194,3,0)</f>
        <v>M-165</v>
      </c>
    </row>
    <row r="286" spans="1:27" ht="51" x14ac:dyDescent="0.3">
      <c r="A286" s="50" t="s">
        <v>826</v>
      </c>
      <c r="B286" s="12">
        <f t="shared" ref="B286:D286" si="108">+B285</f>
        <v>140</v>
      </c>
      <c r="C286" s="13" t="str">
        <f t="shared" si="108"/>
        <v>Economía</v>
      </c>
      <c r="D286" s="13" t="str">
        <f t="shared" si="108"/>
        <v>Economía</v>
      </c>
      <c r="E286" s="27">
        <v>11</v>
      </c>
      <c r="F286" s="33" t="s">
        <v>832</v>
      </c>
      <c r="G286" s="47" t="s">
        <v>683</v>
      </c>
      <c r="H286" s="46" t="s">
        <v>15</v>
      </c>
      <c r="I286" s="31" t="s">
        <v>376</v>
      </c>
      <c r="J286" s="12" t="str">
        <f t="shared" si="101"/>
        <v>Fecha</v>
      </c>
      <c r="K286" s="33" t="s">
        <v>834</v>
      </c>
      <c r="L286" s="33" t="s">
        <v>649</v>
      </c>
      <c r="M286" s="33" t="s">
        <v>761</v>
      </c>
      <c r="N286" s="33" t="str">
        <f t="shared" si="91"/>
        <v>Instituto Nacional de Estadísticas (INE)</v>
      </c>
      <c r="O286"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Aysén</v>
      </c>
      <c r="P2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v>
      </c>
      <c r="Q286" s="15" t="str">
        <f t="shared" si="75"/>
        <v>Gráfico Evolución</v>
      </c>
      <c r="R286" s="28"/>
      <c r="S286"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https://analytics.zoho.com/open-view/2395394000008229637?ZOHO_CRITERIA=%22Consolidado_Estadisticas_Regionales_New%22.%22C%C3%B3digo%20regi%C3%B3n%22%3D11</v>
      </c>
      <c r="T286" s="17">
        <v>100200302</v>
      </c>
      <c r="U286" s="29" t="str">
        <f t="shared" si="78"/>
        <v>#1774B9</v>
      </c>
      <c r="V286" s="30" t="str">
        <f>+Economia[[#This Row],[idcoleccion]]&amp;"-"&amp;Economia[[#This Row],[id]]</f>
        <v>140-0276</v>
      </c>
      <c r="W286" s="21">
        <f>+VLOOKUP(Economia[[#This Row],[Filtro URL]],Estructura!$X$4:$Y$366,2,0)</f>
        <v>14200011</v>
      </c>
      <c r="X286" s="21" t="str">
        <f>+VLOOKUP(Economia[[#This Row],[tema]],Estructura!$A$4:$C$1800,3,0)</f>
        <v>T-152</v>
      </c>
      <c r="Y286" s="30" t="str">
        <f>+VLOOKUP(Economia[[#This Row],[contenido]],Estructura!$E$4:$G$18,3,0)</f>
        <v>C-142</v>
      </c>
      <c r="Z286" s="30" t="str">
        <f>+VLOOKUP(Economia[[#This Row],[Filtro Integrado]],Estructura!$M$4:$O$367,3,0)</f>
        <v>FI-143</v>
      </c>
      <c r="AA286" s="30" t="str">
        <f>+VLOOKUP(Economia[[#This Row],[Muestra]],Estructura!$Q$4:$S$194,3,0)</f>
        <v>M-165</v>
      </c>
    </row>
    <row r="287" spans="1:27" ht="51" x14ac:dyDescent="0.3">
      <c r="A287" s="50" t="s">
        <v>827</v>
      </c>
      <c r="B287" s="12">
        <f t="shared" ref="B287:D287" si="109">+B286</f>
        <v>140</v>
      </c>
      <c r="C287" s="13" t="str">
        <f t="shared" si="109"/>
        <v>Economía</v>
      </c>
      <c r="D287" s="13" t="str">
        <f t="shared" si="109"/>
        <v>Economía</v>
      </c>
      <c r="E287" s="27">
        <v>12</v>
      </c>
      <c r="F287" s="33" t="s">
        <v>832</v>
      </c>
      <c r="G287" s="47" t="s">
        <v>683</v>
      </c>
      <c r="H287" s="46" t="s">
        <v>15</v>
      </c>
      <c r="I287" s="31" t="s">
        <v>377</v>
      </c>
      <c r="J287" s="12" t="str">
        <f t="shared" si="101"/>
        <v>Fecha</v>
      </c>
      <c r="K287" s="33" t="s">
        <v>834</v>
      </c>
      <c r="L287" s="33" t="s">
        <v>649</v>
      </c>
      <c r="M287" s="33" t="s">
        <v>761</v>
      </c>
      <c r="N287" s="33" t="str">
        <f t="shared" si="91"/>
        <v>Instituto Nacional de Estadísticas (INE)</v>
      </c>
      <c r="O287"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Magallanes</v>
      </c>
      <c r="P28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v>
      </c>
      <c r="Q287" s="15" t="str">
        <f t="shared" si="75"/>
        <v>Gráfico Evolución</v>
      </c>
      <c r="R287" s="28"/>
      <c r="S287"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https://analytics.zoho.com/open-view/2395394000008229637?ZOHO_CRITERIA=%22Consolidado_Estadisticas_Regionales_New%22.%22C%C3%B3digo%20regi%C3%B3n%22%3D12</v>
      </c>
      <c r="T287" s="17"/>
      <c r="U287" s="29" t="str">
        <f t="shared" si="78"/>
        <v>#1774B9</v>
      </c>
      <c r="V287" s="30" t="str">
        <f>+Economia[[#This Row],[idcoleccion]]&amp;"-"&amp;Economia[[#This Row],[id]]</f>
        <v>140-0277</v>
      </c>
      <c r="W287" s="21">
        <f>+VLOOKUP(Economia[[#This Row],[Filtro URL]],Estructura!$X$4:$Y$366,2,0)</f>
        <v>14200012</v>
      </c>
      <c r="X287" s="21" t="str">
        <f>+VLOOKUP(Economia[[#This Row],[tema]],Estructura!$A$4:$C$1800,3,0)</f>
        <v>T-152</v>
      </c>
      <c r="Y287" s="30" t="str">
        <f>+VLOOKUP(Economia[[#This Row],[contenido]],Estructura!$E$4:$G$18,3,0)</f>
        <v>C-142</v>
      </c>
      <c r="Z287" s="30" t="str">
        <f>+VLOOKUP(Economia[[#This Row],[Filtro Integrado]],Estructura!$M$4:$O$367,3,0)</f>
        <v>FI-143</v>
      </c>
      <c r="AA287" s="30" t="str">
        <f>+VLOOKUP(Economia[[#This Row],[Muestra]],Estructura!$Q$4:$S$194,3,0)</f>
        <v>M-165</v>
      </c>
    </row>
    <row r="288" spans="1:27" ht="51" x14ac:dyDescent="0.3">
      <c r="A288" s="50" t="s">
        <v>828</v>
      </c>
      <c r="B288" s="12">
        <f t="shared" ref="B288:D288" si="110">+B287</f>
        <v>140</v>
      </c>
      <c r="C288" s="13" t="str">
        <f t="shared" si="110"/>
        <v>Economía</v>
      </c>
      <c r="D288" s="13" t="str">
        <f t="shared" si="110"/>
        <v>Economía</v>
      </c>
      <c r="E288" s="27">
        <v>13</v>
      </c>
      <c r="F288" s="33" t="s">
        <v>832</v>
      </c>
      <c r="G288" s="47" t="s">
        <v>683</v>
      </c>
      <c r="H288" s="46" t="s">
        <v>15</v>
      </c>
      <c r="I288" s="31" t="s">
        <v>378</v>
      </c>
      <c r="J288" s="12" t="str">
        <f t="shared" si="101"/>
        <v>Fecha</v>
      </c>
      <c r="K288" s="33" t="s">
        <v>834</v>
      </c>
      <c r="L288" s="33" t="s">
        <v>649</v>
      </c>
      <c r="M288" s="33" t="s">
        <v>761</v>
      </c>
      <c r="N288" s="33" t="str">
        <f t="shared" si="91"/>
        <v>Instituto Nacional de Estadísticas (INE)</v>
      </c>
      <c r="O288"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Metropolitana</v>
      </c>
      <c r="P28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v>
      </c>
      <c r="Q288" s="15" t="str">
        <f t="shared" si="75"/>
        <v>Gráfico Evolución</v>
      </c>
      <c r="R288" s="28"/>
      <c r="S288"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https://analytics.zoho.com/open-view/2395394000008229637?ZOHO_CRITERIA=%22Consolidado_Estadisticas_Regionales_New%22.%22C%C3%B3digo%20regi%C3%B3n%22%3D13</v>
      </c>
      <c r="T288" s="17"/>
      <c r="U288" s="29" t="str">
        <f t="shared" si="78"/>
        <v>#1774B9</v>
      </c>
      <c r="V288" s="30" t="str">
        <f>+Economia[[#This Row],[idcoleccion]]&amp;"-"&amp;Economia[[#This Row],[id]]</f>
        <v>140-0278</v>
      </c>
      <c r="W288" s="21">
        <f>+VLOOKUP(Economia[[#This Row],[Filtro URL]],Estructura!$X$4:$Y$366,2,0)</f>
        <v>14200013</v>
      </c>
      <c r="X288" s="21" t="str">
        <f>+VLOOKUP(Economia[[#This Row],[tema]],Estructura!$A$4:$C$1800,3,0)</f>
        <v>T-152</v>
      </c>
      <c r="Y288" s="30" t="str">
        <f>+VLOOKUP(Economia[[#This Row],[contenido]],Estructura!$E$4:$G$18,3,0)</f>
        <v>C-142</v>
      </c>
      <c r="Z288" s="30" t="str">
        <f>+VLOOKUP(Economia[[#This Row],[Filtro Integrado]],Estructura!$M$4:$O$367,3,0)</f>
        <v>FI-143</v>
      </c>
      <c r="AA288" s="30" t="str">
        <f>+VLOOKUP(Economia[[#This Row],[Muestra]],Estructura!$Q$4:$S$194,3,0)</f>
        <v>M-165</v>
      </c>
    </row>
    <row r="289" spans="1:27" ht="51" x14ac:dyDescent="0.3">
      <c r="A289" s="50" t="s">
        <v>829</v>
      </c>
      <c r="B289" s="12">
        <f t="shared" ref="B289:D289" si="111">+B288</f>
        <v>140</v>
      </c>
      <c r="C289" s="13" t="str">
        <f t="shared" si="111"/>
        <v>Economía</v>
      </c>
      <c r="D289" s="13" t="str">
        <f t="shared" si="111"/>
        <v>Economía</v>
      </c>
      <c r="E289" s="27">
        <v>14</v>
      </c>
      <c r="F289" s="33" t="s">
        <v>832</v>
      </c>
      <c r="G289" s="47" t="s">
        <v>683</v>
      </c>
      <c r="H289" s="46" t="s">
        <v>15</v>
      </c>
      <c r="I289" s="31" t="s">
        <v>379</v>
      </c>
      <c r="J289" s="12" t="str">
        <f t="shared" si="101"/>
        <v>Fecha</v>
      </c>
      <c r="K289" s="33" t="s">
        <v>834</v>
      </c>
      <c r="L289" s="33" t="s">
        <v>649</v>
      </c>
      <c r="M289" s="33" t="s">
        <v>761</v>
      </c>
      <c r="N289" s="33" t="str">
        <f t="shared" si="91"/>
        <v>Instituto Nacional de Estadísticas (INE)</v>
      </c>
      <c r="O289"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Los Ríos</v>
      </c>
      <c r="P2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v>
      </c>
      <c r="Q289" s="15" t="str">
        <f t="shared" si="75"/>
        <v>Gráfico Evolución</v>
      </c>
      <c r="R289" s="28"/>
      <c r="S289"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https://analytics.zoho.com/open-view/2395394000008229637?ZOHO_CRITERIA=%22Consolidado_Estadisticas_Regionales_New%22.%22C%C3%B3digo%20regi%C3%B3n%22%3D14</v>
      </c>
      <c r="T289" s="17"/>
      <c r="U289" s="29" t="str">
        <f t="shared" si="78"/>
        <v>#1774B9</v>
      </c>
      <c r="V289" s="30" t="str">
        <f>+Economia[[#This Row],[idcoleccion]]&amp;"-"&amp;Economia[[#This Row],[id]]</f>
        <v>140-0279</v>
      </c>
      <c r="W289" s="21">
        <f>+VLOOKUP(Economia[[#This Row],[Filtro URL]],Estructura!$X$4:$Y$366,2,0)</f>
        <v>14200014</v>
      </c>
      <c r="X289" s="21" t="str">
        <f>+VLOOKUP(Economia[[#This Row],[tema]],Estructura!$A$4:$C$1800,3,0)</f>
        <v>T-152</v>
      </c>
      <c r="Y289" s="30" t="str">
        <f>+VLOOKUP(Economia[[#This Row],[contenido]],Estructura!$E$4:$G$18,3,0)</f>
        <v>C-142</v>
      </c>
      <c r="Z289" s="30" t="str">
        <f>+VLOOKUP(Economia[[#This Row],[Filtro Integrado]],Estructura!$M$4:$O$367,3,0)</f>
        <v>FI-143</v>
      </c>
      <c r="AA289" s="30" t="str">
        <f>+VLOOKUP(Economia[[#This Row],[Muestra]],Estructura!$Q$4:$S$194,3,0)</f>
        <v>M-165</v>
      </c>
    </row>
    <row r="290" spans="1:27" ht="51" x14ac:dyDescent="0.3">
      <c r="A290" s="50" t="s">
        <v>830</v>
      </c>
      <c r="B290" s="12">
        <f t="shared" ref="B290:D290" si="112">+B289</f>
        <v>140</v>
      </c>
      <c r="C290" s="13" t="str">
        <f t="shared" si="112"/>
        <v>Economía</v>
      </c>
      <c r="D290" s="13" t="str">
        <f t="shared" si="112"/>
        <v>Economía</v>
      </c>
      <c r="E290" s="27">
        <v>15</v>
      </c>
      <c r="F290" s="33" t="s">
        <v>832</v>
      </c>
      <c r="G290" s="47" t="s">
        <v>683</v>
      </c>
      <c r="H290" s="46" t="s">
        <v>15</v>
      </c>
      <c r="I290" s="31" t="s">
        <v>380</v>
      </c>
      <c r="J290" s="12" t="str">
        <f t="shared" si="101"/>
        <v>Fecha</v>
      </c>
      <c r="K290" s="33" t="s">
        <v>834</v>
      </c>
      <c r="L290" s="33" t="s">
        <v>649</v>
      </c>
      <c r="M290" s="33" t="s">
        <v>761</v>
      </c>
      <c r="N290" s="33" t="str">
        <f t="shared" si="91"/>
        <v>Instituto Nacional de Estadísticas (INE)</v>
      </c>
      <c r="O290"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Arica y Parinacota</v>
      </c>
      <c r="P29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v>
      </c>
      <c r="Q290" s="15" t="str">
        <f t="shared" si="75"/>
        <v>Gráfico Evolución</v>
      </c>
      <c r="R290" s="28"/>
      <c r="S290"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https://analytics.zoho.com/open-view/2395394000008229637?ZOHO_CRITERIA=%22Consolidado_Estadisticas_Regionales_New%22.%22C%C3%B3digo%20regi%C3%B3n%22%3D15</v>
      </c>
      <c r="T290" s="17"/>
      <c r="U290" s="29" t="str">
        <f t="shared" si="78"/>
        <v>#1774B9</v>
      </c>
      <c r="V290" s="30" t="str">
        <f>+Economia[[#This Row],[idcoleccion]]&amp;"-"&amp;Economia[[#This Row],[id]]</f>
        <v>140-0280</v>
      </c>
      <c r="W290" s="21">
        <f>+VLOOKUP(Economia[[#This Row],[Filtro URL]],Estructura!$X$4:$Y$366,2,0)</f>
        <v>14200015</v>
      </c>
      <c r="X290" s="21" t="str">
        <f>+VLOOKUP(Economia[[#This Row],[tema]],Estructura!$A$4:$C$1800,3,0)</f>
        <v>T-152</v>
      </c>
      <c r="Y290" s="30" t="str">
        <f>+VLOOKUP(Economia[[#This Row],[contenido]],Estructura!$E$4:$G$18,3,0)</f>
        <v>C-142</v>
      </c>
      <c r="Z290" s="30" t="str">
        <f>+VLOOKUP(Economia[[#This Row],[Filtro Integrado]],Estructura!$M$4:$O$367,3,0)</f>
        <v>FI-143</v>
      </c>
      <c r="AA290" s="30" t="str">
        <f>+VLOOKUP(Economia[[#This Row],[Muestra]],Estructura!$Q$4:$S$194,3,0)</f>
        <v>M-165</v>
      </c>
    </row>
    <row r="291" spans="1:27" ht="51" x14ac:dyDescent="0.3">
      <c r="A291" s="50" t="s">
        <v>831</v>
      </c>
      <c r="B291" s="12">
        <f t="shared" ref="B291:D292" si="113">+B290</f>
        <v>140</v>
      </c>
      <c r="C291" s="13" t="str">
        <f t="shared" si="113"/>
        <v>Economía</v>
      </c>
      <c r="D291" s="13" t="str">
        <f t="shared" si="113"/>
        <v>Economía</v>
      </c>
      <c r="E291" s="27">
        <v>16</v>
      </c>
      <c r="F291" s="33" t="s">
        <v>832</v>
      </c>
      <c r="G291" s="47" t="s">
        <v>683</v>
      </c>
      <c r="H291" s="46" t="s">
        <v>15</v>
      </c>
      <c r="I291" s="31" t="s">
        <v>381</v>
      </c>
      <c r="J291" s="12" t="str">
        <f t="shared" si="101"/>
        <v>Fecha</v>
      </c>
      <c r="K291" s="33" t="s">
        <v>834</v>
      </c>
      <c r="L291" s="33" t="s">
        <v>649</v>
      </c>
      <c r="M291" s="33" t="s">
        <v>761</v>
      </c>
      <c r="N291" s="33" t="str">
        <f t="shared" si="91"/>
        <v>Instituto Nacional de Estadísticas (INE)</v>
      </c>
      <c r="O291"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Ñuble</v>
      </c>
      <c r="P2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v>
      </c>
      <c r="Q291" s="38" t="str">
        <f t="shared" si="75"/>
        <v>Gráfico Evolución</v>
      </c>
      <c r="R291" s="37"/>
      <c r="S291" s="16" t="str">
        <f>+"https://analytics.zoho.com/open-view/2395394000008229637?ZOHO_CRITERIA=%22Consolidado_Estadisticas_Regionales_New%22.%22C%C3%B3digo%20regi%C3%B3n%22%3D"&amp;Economia[[#This Row],[Filtro URL]]</f>
        <v>https://analytics.zoho.com/open-view/2395394000008229637?ZOHO_CRITERIA=%22Consolidado_Estadisticas_Regionales_New%22.%22C%C3%B3digo%20regi%C3%B3n%22%3D16</v>
      </c>
      <c r="T291" s="17"/>
      <c r="U291" s="29" t="str">
        <f t="shared" si="78"/>
        <v>#1774B9</v>
      </c>
      <c r="V291" s="30" t="str">
        <f>+Economia[[#This Row],[idcoleccion]]&amp;"-"&amp;Economia[[#This Row],[id]]</f>
        <v>140-0281</v>
      </c>
      <c r="W291" s="21">
        <f>+VLOOKUP(Economia[[#This Row],[Filtro URL]],Estructura!$X$4:$Y$366,2,0)</f>
        <v>14200016</v>
      </c>
      <c r="X291" s="21" t="str">
        <f>+VLOOKUP(Economia[[#This Row],[tema]],Estructura!$A$4:$C$1800,3,0)</f>
        <v>T-152</v>
      </c>
      <c r="Y291" s="30" t="str">
        <f>+VLOOKUP(Economia[[#This Row],[contenido]],Estructura!$E$4:$G$18,3,0)</f>
        <v>C-142</v>
      </c>
      <c r="Z291" s="30" t="str">
        <f>+VLOOKUP(Economia[[#This Row],[Filtro Integrado]],Estructura!$M$4:$O$367,3,0)</f>
        <v>FI-143</v>
      </c>
      <c r="AA291" s="30" t="str">
        <f>+VLOOKUP(Economia[[#This Row],[Muestra]],Estructura!$Q$4:$S$194,3,0)</f>
        <v>M-165</v>
      </c>
    </row>
    <row r="292" spans="1:27" ht="51" x14ac:dyDescent="0.3">
      <c r="A292" s="48" t="s">
        <v>845</v>
      </c>
      <c r="B292" s="33">
        <f t="shared" si="113"/>
        <v>140</v>
      </c>
      <c r="C292" s="34" t="str">
        <f t="shared" si="113"/>
        <v>Economía</v>
      </c>
      <c r="D292" s="34" t="str">
        <f t="shared" si="113"/>
        <v>Economía</v>
      </c>
      <c r="E292" s="20">
        <v>0</v>
      </c>
      <c r="F292" s="33" t="s">
        <v>840</v>
      </c>
      <c r="G292" s="59" t="s">
        <v>839</v>
      </c>
      <c r="H292" s="36" t="s">
        <v>18</v>
      </c>
      <c r="I292" s="33" t="s">
        <v>14</v>
      </c>
      <c r="J292" s="33" t="s">
        <v>399</v>
      </c>
      <c r="K292" s="33" t="s">
        <v>840</v>
      </c>
      <c r="L292" s="33" t="s">
        <v>649</v>
      </c>
      <c r="M292" s="33" t="s">
        <v>841</v>
      </c>
      <c r="N292" s="33" t="s">
        <v>842</v>
      </c>
      <c r="O292" s="52" t="s">
        <v>843</v>
      </c>
      <c r="P29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Coordinador Eléctrico Nacional- Megawatt-hora (MWh)</v>
      </c>
      <c r="Q292" s="38" t="str">
        <f>+Q291</f>
        <v>Gráfico Evolución</v>
      </c>
      <c r="R292" s="37"/>
      <c r="S292" s="66" t="str">
        <f>+HYPERLINK("https://analytics.zoho.com/open-view/2395394000008236246")</f>
        <v>https://analytics.zoho.com/open-view/2395394000008236246</v>
      </c>
      <c r="T292" s="17"/>
      <c r="U292" s="29" t="str">
        <f t="shared" si="78"/>
        <v>#1774B9</v>
      </c>
      <c r="V292" s="30" t="str">
        <f>+Economia[[#This Row],[idcoleccion]]&amp;"-"&amp;Economia[[#This Row],[id]]</f>
        <v>140-0282</v>
      </c>
      <c r="W292" s="21">
        <f>+VLOOKUP(Economia[[#This Row],[Filtro URL]],Estructura!$X$4:$Y$366,2,0)</f>
        <v>14100000</v>
      </c>
      <c r="X292" s="21" t="str">
        <f>+VLOOKUP(Economia[[#This Row],[tema]],Estructura!$A$4:$C$1800,3,0)</f>
        <v>T-153</v>
      </c>
      <c r="Y292" s="30" t="str">
        <f>+VLOOKUP(Economia[[#This Row],[contenido]],Estructura!$E$4:$G$18,3,0)</f>
        <v>C-143</v>
      </c>
      <c r="Z292" s="30" t="str">
        <f>+VLOOKUP(Economia[[#This Row],[Filtro Integrado]],Estructura!$M$4:$O$367,3,0)</f>
        <v>FI-142</v>
      </c>
      <c r="AA292" s="30" t="str">
        <f>+VLOOKUP(Economia[[#This Row],[Muestra]],Estructura!$Q$4:$S$194,3,0)</f>
        <v>M-166</v>
      </c>
    </row>
    <row r="293" spans="1:27" ht="51" x14ac:dyDescent="0.3">
      <c r="A293" s="48" t="s">
        <v>846</v>
      </c>
      <c r="B293" s="33">
        <f t="shared" ref="B293:D293" si="114">+B292</f>
        <v>140</v>
      </c>
      <c r="C293" s="34" t="str">
        <f t="shared" si="114"/>
        <v>Economía</v>
      </c>
      <c r="D293" s="34" t="str">
        <f t="shared" si="114"/>
        <v>Economía</v>
      </c>
      <c r="E293" s="20">
        <v>0</v>
      </c>
      <c r="F293" s="33" t="str">
        <f>+F292</f>
        <v>Generación Eléctrica</v>
      </c>
      <c r="G293" s="59" t="s">
        <v>839</v>
      </c>
      <c r="H293" s="36" t="s">
        <v>18</v>
      </c>
      <c r="I293" s="33" t="s">
        <v>14</v>
      </c>
      <c r="J293" s="33" t="s">
        <v>15</v>
      </c>
      <c r="K293" s="33" t="s">
        <v>844</v>
      </c>
      <c r="L293" s="33" t="s">
        <v>649</v>
      </c>
      <c r="M293" s="33" t="str">
        <f>+M292</f>
        <v>Megawatt-hora (MWh)</v>
      </c>
      <c r="N293" s="33" t="str">
        <f t="shared" si="91"/>
        <v>Coordinador Eléctrico Nacional</v>
      </c>
      <c r="O293" s="52" t="s">
        <v>852</v>
      </c>
      <c r="P29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Coordinador Eléctrico Nacional- Megawatt-hora (MWh)</v>
      </c>
      <c r="Q293" s="38" t="str">
        <f>+Q292</f>
        <v>Gráfico Evolución</v>
      </c>
      <c r="R293" s="37"/>
      <c r="S293" s="66" t="str">
        <f>+HYPERLINK("https://analytics.zoho.com/open-view/2395394000008236662")</f>
        <v>https://analytics.zoho.com/open-view/2395394000008236662</v>
      </c>
      <c r="T293" s="17"/>
      <c r="U293" s="29" t="str">
        <f t="shared" si="78"/>
        <v>#1774B9</v>
      </c>
      <c r="V293" s="30" t="str">
        <f>+Economia[[#This Row],[idcoleccion]]&amp;"-"&amp;Economia[[#This Row],[id]]</f>
        <v>140-0283</v>
      </c>
      <c r="W293" s="21">
        <f>+VLOOKUP(Economia[[#This Row],[Filtro URL]],Estructura!$X$4:$Y$366,2,0)</f>
        <v>14100000</v>
      </c>
      <c r="X293" s="21" t="str">
        <f>+VLOOKUP(Economia[[#This Row],[tema]],Estructura!$A$4:$C$1800,3,0)</f>
        <v>T-153</v>
      </c>
      <c r="Y293" s="30" t="str">
        <f>+VLOOKUP(Economia[[#This Row],[contenido]],Estructura!$E$4:$G$18,3,0)</f>
        <v>C-143</v>
      </c>
      <c r="Z293" s="30" t="str">
        <f>+VLOOKUP(Economia[[#This Row],[Filtro Integrado]],Estructura!$M$4:$O$367,3,0)</f>
        <v>FI-141</v>
      </c>
      <c r="AA293" s="30" t="str">
        <f>+VLOOKUP(Economia[[#This Row],[Muestra]],Estructura!$Q$4:$S$194,3,0)</f>
        <v>M-167</v>
      </c>
    </row>
    <row r="294" spans="1:27" ht="51" x14ac:dyDescent="0.3">
      <c r="A294" s="49" t="s">
        <v>847</v>
      </c>
      <c r="B294" s="33">
        <f t="shared" ref="B294:D294" si="115">+B293</f>
        <v>140</v>
      </c>
      <c r="C294" s="34" t="str">
        <f t="shared" si="115"/>
        <v>Economía</v>
      </c>
      <c r="D294" s="34" t="str">
        <f t="shared" si="115"/>
        <v>Economía</v>
      </c>
      <c r="E294" s="27">
        <v>5</v>
      </c>
      <c r="F294" s="33" t="str">
        <f t="shared" ref="F294:F298" si="116">+F293</f>
        <v>Generación Eléctrica</v>
      </c>
      <c r="G294" s="59" t="s">
        <v>839</v>
      </c>
      <c r="H294" s="46" t="s">
        <v>15</v>
      </c>
      <c r="I294" s="31" t="s">
        <v>370</v>
      </c>
      <c r="J294" s="12" t="s">
        <v>688</v>
      </c>
      <c r="K294" s="33" t="str">
        <f>+K293</f>
        <v>Generación Hidráulica</v>
      </c>
      <c r="L294" s="33" t="s">
        <v>649</v>
      </c>
      <c r="M294" s="33" t="str">
        <f t="shared" ref="M294:M298" si="117">+M293</f>
        <v>Megawatt-hora (MWh)</v>
      </c>
      <c r="N294" s="33" t="str">
        <f t="shared" si="91"/>
        <v>Coordinador Eléctrico Nacional</v>
      </c>
      <c r="O294"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Valparaíso</v>
      </c>
      <c r="P2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v>
      </c>
      <c r="Q294" s="15" t="str">
        <f t="shared" ref="Q294:Q306" si="118">+Q293</f>
        <v>Gráfico Evolución</v>
      </c>
      <c r="R294" s="28"/>
      <c r="S294" s="16" t="str">
        <f>+HYPERLINK("https://analytics.zoho.com/open-view/2395394000008236961?ZOHO_CRITERIA=%22Consolidado_Estadisticas_Regionales_New%22.%22C%C3%B3digo%20regi%C3%B3n%22%3D"&amp;Economia[[#This Row],[Filtro URL]])</f>
        <v>https://analytics.zoho.com/open-view/2395394000008236961?ZOHO_CRITERIA=%22Consolidado_Estadisticas_Regionales_New%22.%22C%C3%B3digo%20regi%C3%B3n%22%3D5</v>
      </c>
      <c r="T294" s="17"/>
      <c r="U294" s="29" t="str">
        <f t="shared" si="78"/>
        <v>#1774B9</v>
      </c>
      <c r="V294" s="30" t="str">
        <f>+Economia[[#This Row],[idcoleccion]]&amp;"-"&amp;Economia[[#This Row],[id]]</f>
        <v>140-0284</v>
      </c>
      <c r="W294" s="21">
        <f>+VLOOKUP(Economia[[#This Row],[Filtro URL]],Estructura!$X$4:$Y$366,2,0)</f>
        <v>14200005</v>
      </c>
      <c r="X294" s="21" t="str">
        <f>+VLOOKUP(Economia[[#This Row],[tema]],Estructura!$A$4:$C$1800,3,0)</f>
        <v>T-153</v>
      </c>
      <c r="Y294" s="30" t="str">
        <f>+VLOOKUP(Economia[[#This Row],[contenido]],Estructura!$E$4:$G$18,3,0)</f>
        <v>C-143</v>
      </c>
      <c r="Z294" s="30" t="str">
        <f>+VLOOKUP(Economia[[#This Row],[Filtro Integrado]],Estructura!$M$4:$O$367,3,0)</f>
        <v>FI-143</v>
      </c>
      <c r="AA294" s="30" t="str">
        <f>+VLOOKUP(Economia[[#This Row],[Muestra]],Estructura!$Q$4:$S$194,3,0)</f>
        <v>M-167</v>
      </c>
    </row>
    <row r="295" spans="1:27" ht="51" x14ac:dyDescent="0.3">
      <c r="A295" s="50" t="s">
        <v>848</v>
      </c>
      <c r="B295" s="33">
        <f t="shared" ref="B295:D295" si="119">+B294</f>
        <v>140</v>
      </c>
      <c r="C295" s="34" t="str">
        <f t="shared" si="119"/>
        <v>Economía</v>
      </c>
      <c r="D295" s="34" t="str">
        <f t="shared" si="119"/>
        <v>Economía</v>
      </c>
      <c r="E295" s="27">
        <v>8</v>
      </c>
      <c r="F295" s="33" t="str">
        <f t="shared" si="116"/>
        <v>Generación Eléctrica</v>
      </c>
      <c r="G295" s="59" t="s">
        <v>839</v>
      </c>
      <c r="H295" s="46" t="s">
        <v>15</v>
      </c>
      <c r="I295" s="31" t="s">
        <v>373</v>
      </c>
      <c r="J295" s="12" t="str">
        <f>+J294</f>
        <v>Fecha</v>
      </c>
      <c r="K295" s="33" t="str">
        <f t="shared" ref="K295:K298" si="120">+K294</f>
        <v>Generación Hidráulica</v>
      </c>
      <c r="L295" s="33" t="s">
        <v>649</v>
      </c>
      <c r="M295" s="33" t="str">
        <f t="shared" si="117"/>
        <v>Megawatt-hora (MWh)</v>
      </c>
      <c r="N295" s="33" t="str">
        <f t="shared" si="91"/>
        <v>Coordinador Eléctrico Nacional</v>
      </c>
      <c r="O295"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del Biobío</v>
      </c>
      <c r="P2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v>
      </c>
      <c r="Q295" s="15" t="str">
        <f t="shared" si="118"/>
        <v>Gráfico Evolución</v>
      </c>
      <c r="R295" s="28"/>
      <c r="S295" s="16" t="str">
        <f>+HYPERLINK("https://analytics.zoho.com/open-view/2395394000008236961?ZOHO_CRITERIA=%22Consolidado_Estadisticas_Regionales_New%22.%22C%C3%B3digo%20regi%C3%B3n%22%3D"&amp;Economia[[#This Row],[Filtro URL]])</f>
        <v>https://analytics.zoho.com/open-view/2395394000008236961?ZOHO_CRITERIA=%22Consolidado_Estadisticas_Regionales_New%22.%22C%C3%B3digo%20regi%C3%B3n%22%3D8</v>
      </c>
      <c r="T295" s="17"/>
      <c r="U295" s="29" t="str">
        <f t="shared" si="78"/>
        <v>#1774B9</v>
      </c>
      <c r="V295" s="30" t="str">
        <f>+Economia[[#This Row],[idcoleccion]]&amp;"-"&amp;Economia[[#This Row],[id]]</f>
        <v>140-0285</v>
      </c>
      <c r="W295" s="21">
        <f>+VLOOKUP(Economia[[#This Row],[Filtro URL]],Estructura!$X$4:$Y$366,2,0)</f>
        <v>14200008</v>
      </c>
      <c r="X295" s="21" t="str">
        <f>+VLOOKUP(Economia[[#This Row],[tema]],Estructura!$A$4:$C$1800,3,0)</f>
        <v>T-153</v>
      </c>
      <c r="Y295" s="30" t="str">
        <f>+VLOOKUP(Economia[[#This Row],[contenido]],Estructura!$E$4:$G$18,3,0)</f>
        <v>C-143</v>
      </c>
      <c r="Z295" s="30" t="str">
        <f>+VLOOKUP(Economia[[#This Row],[Filtro Integrado]],Estructura!$M$4:$O$367,3,0)</f>
        <v>FI-143</v>
      </c>
      <c r="AA295" s="30" t="str">
        <f>+VLOOKUP(Economia[[#This Row],[Muestra]],Estructura!$Q$4:$S$194,3,0)</f>
        <v>M-167</v>
      </c>
    </row>
    <row r="296" spans="1:27" ht="51" x14ac:dyDescent="0.3">
      <c r="A296" s="50" t="s">
        <v>849</v>
      </c>
      <c r="B296" s="33">
        <f t="shared" ref="B296:D296" si="121">+B295</f>
        <v>140</v>
      </c>
      <c r="C296" s="34" t="str">
        <f t="shared" si="121"/>
        <v>Economía</v>
      </c>
      <c r="D296" s="34" t="str">
        <f t="shared" si="121"/>
        <v>Economía</v>
      </c>
      <c r="E296" s="27">
        <v>9</v>
      </c>
      <c r="F296" s="33" t="str">
        <f t="shared" si="116"/>
        <v>Generación Eléctrica</v>
      </c>
      <c r="G296" s="59" t="s">
        <v>839</v>
      </c>
      <c r="H296" s="46" t="s">
        <v>15</v>
      </c>
      <c r="I296" s="31" t="s">
        <v>374</v>
      </c>
      <c r="J296" s="12" t="str">
        <f t="shared" ref="J296:J298" si="122">+J295</f>
        <v>Fecha</v>
      </c>
      <c r="K296" s="33" t="str">
        <f t="shared" si="120"/>
        <v>Generación Hidráulica</v>
      </c>
      <c r="L296" s="33" t="s">
        <v>649</v>
      </c>
      <c r="M296" s="33" t="str">
        <f t="shared" si="117"/>
        <v>Megawatt-hora (MWh)</v>
      </c>
      <c r="N296" s="33" t="str">
        <f t="shared" si="91"/>
        <v>Coordinador Eléctrico Nacional</v>
      </c>
      <c r="O296"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La Araucanía</v>
      </c>
      <c r="P2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v>
      </c>
      <c r="Q296" s="15" t="str">
        <f t="shared" si="118"/>
        <v>Gráfico Evolución</v>
      </c>
      <c r="R296" s="28"/>
      <c r="S296" s="16" t="str">
        <f>+HYPERLINK("https://analytics.zoho.com/open-view/2395394000008236961?ZOHO_CRITERIA=%22Consolidado_Estadisticas_Regionales_New%22.%22C%C3%B3digo%20regi%C3%B3n%22%3D"&amp;Economia[[#This Row],[Filtro URL]])</f>
        <v>https://analytics.zoho.com/open-view/2395394000008236961?ZOHO_CRITERIA=%22Consolidado_Estadisticas_Regionales_New%22.%22C%C3%B3digo%20regi%C3%B3n%22%3D9</v>
      </c>
      <c r="T296" s="17"/>
      <c r="U296" s="29" t="str">
        <f t="shared" si="78"/>
        <v>#1774B9</v>
      </c>
      <c r="V296" s="30" t="str">
        <f>+Economia[[#This Row],[idcoleccion]]&amp;"-"&amp;Economia[[#This Row],[id]]</f>
        <v>140-0286</v>
      </c>
      <c r="W296" s="21">
        <f>+VLOOKUP(Economia[[#This Row],[Filtro URL]],Estructura!$X$4:$Y$366,2,0)</f>
        <v>14200009</v>
      </c>
      <c r="X296" s="21" t="str">
        <f>+VLOOKUP(Economia[[#This Row],[tema]],Estructura!$A$4:$C$1800,3,0)</f>
        <v>T-153</v>
      </c>
      <c r="Y296" s="30" t="str">
        <f>+VLOOKUP(Economia[[#This Row],[contenido]],Estructura!$E$4:$G$18,3,0)</f>
        <v>C-143</v>
      </c>
      <c r="Z296" s="30" t="str">
        <f>+VLOOKUP(Economia[[#This Row],[Filtro Integrado]],Estructura!$M$4:$O$367,3,0)</f>
        <v>FI-143</v>
      </c>
      <c r="AA296" s="30" t="str">
        <f>+VLOOKUP(Economia[[#This Row],[Muestra]],Estructura!$Q$4:$S$194,3,0)</f>
        <v>M-167</v>
      </c>
    </row>
    <row r="297" spans="1:27" ht="51" x14ac:dyDescent="0.3">
      <c r="A297" s="50" t="s">
        <v>850</v>
      </c>
      <c r="B297" s="33">
        <f t="shared" ref="B297:D297" si="123">+B296</f>
        <v>140</v>
      </c>
      <c r="C297" s="34" t="str">
        <f t="shared" si="123"/>
        <v>Economía</v>
      </c>
      <c r="D297" s="34" t="str">
        <f t="shared" si="123"/>
        <v>Economía</v>
      </c>
      <c r="E297" s="27">
        <v>10</v>
      </c>
      <c r="F297" s="33" t="str">
        <f t="shared" si="116"/>
        <v>Generación Eléctrica</v>
      </c>
      <c r="G297" s="59" t="s">
        <v>839</v>
      </c>
      <c r="H297" s="46" t="s">
        <v>15</v>
      </c>
      <c r="I297" s="31" t="s">
        <v>375</v>
      </c>
      <c r="J297" s="12" t="str">
        <f t="shared" si="122"/>
        <v>Fecha</v>
      </c>
      <c r="K297" s="33" t="str">
        <f t="shared" si="120"/>
        <v>Generación Hidráulica</v>
      </c>
      <c r="L297" s="33" t="s">
        <v>649</v>
      </c>
      <c r="M297" s="33" t="str">
        <f t="shared" si="117"/>
        <v>Megawatt-hora (MWh)</v>
      </c>
      <c r="N297" s="33" t="str">
        <f t="shared" si="91"/>
        <v>Coordinador Eléctrico Nacional</v>
      </c>
      <c r="O297"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Los Lagos</v>
      </c>
      <c r="P2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Coordinador Eléctrico Nacional- Megawatt-hora (MWh)</v>
      </c>
      <c r="Q297" s="15" t="str">
        <f t="shared" si="118"/>
        <v>Gráfico Evolución</v>
      </c>
      <c r="R297" s="28"/>
      <c r="S297" s="16" t="str">
        <f>+HYPERLINK("https://analytics.zoho.com/open-view/2395394000008236961?ZOHO_CRITERIA=%22Consolidado_Estadisticas_Regionales_New%22.%22C%C3%B3digo%20regi%C3%B3n%22%3D"&amp;Economia[[#This Row],[Filtro URL]])</f>
        <v>https://analytics.zoho.com/open-view/2395394000008236961?ZOHO_CRITERIA=%22Consolidado_Estadisticas_Regionales_New%22.%22C%C3%B3digo%20regi%C3%B3n%22%3D10</v>
      </c>
      <c r="T297" s="17"/>
      <c r="U297" s="29" t="str">
        <f t="shared" si="78"/>
        <v>#1774B9</v>
      </c>
      <c r="V297" s="30" t="str">
        <f>+Economia[[#This Row],[idcoleccion]]&amp;"-"&amp;Economia[[#This Row],[id]]</f>
        <v>140-0287</v>
      </c>
      <c r="W297" s="21">
        <f>+VLOOKUP(Economia[[#This Row],[Filtro URL]],Estructura!$X$4:$Y$366,2,0)</f>
        <v>14200010</v>
      </c>
      <c r="X297" s="21" t="str">
        <f>+VLOOKUP(Economia[[#This Row],[tema]],Estructura!$A$4:$C$1800,3,0)</f>
        <v>T-153</v>
      </c>
      <c r="Y297" s="30" t="str">
        <f>+VLOOKUP(Economia[[#This Row],[contenido]],Estructura!$E$4:$G$18,3,0)</f>
        <v>C-143</v>
      </c>
      <c r="Z297" s="30" t="str">
        <f>+VLOOKUP(Economia[[#This Row],[Filtro Integrado]],Estructura!$M$4:$O$367,3,0)</f>
        <v>FI-143</v>
      </c>
      <c r="AA297" s="30" t="str">
        <f>+VLOOKUP(Economia[[#This Row],[Muestra]],Estructura!$Q$4:$S$194,3,0)</f>
        <v>M-167</v>
      </c>
    </row>
    <row r="298" spans="1:27" ht="51" x14ac:dyDescent="0.3">
      <c r="A298" s="50" t="s">
        <v>851</v>
      </c>
      <c r="B298" s="33">
        <f t="shared" ref="B298:D298" si="124">+B297</f>
        <v>140</v>
      </c>
      <c r="C298" s="34" t="str">
        <f t="shared" si="124"/>
        <v>Economía</v>
      </c>
      <c r="D298" s="34" t="str">
        <f t="shared" si="124"/>
        <v>Economía</v>
      </c>
      <c r="E298" s="27">
        <v>14</v>
      </c>
      <c r="F298" s="33" t="str">
        <f t="shared" si="116"/>
        <v>Generación Eléctrica</v>
      </c>
      <c r="G298" s="59" t="s">
        <v>839</v>
      </c>
      <c r="H298" s="46" t="s">
        <v>15</v>
      </c>
      <c r="I298" s="31" t="s">
        <v>379</v>
      </c>
      <c r="J298" s="12" t="str">
        <f t="shared" si="122"/>
        <v>Fecha</v>
      </c>
      <c r="K298" s="33" t="str">
        <f t="shared" si="120"/>
        <v>Generación Hidráulica</v>
      </c>
      <c r="L298" s="33" t="s">
        <v>649</v>
      </c>
      <c r="M298" s="33" t="str">
        <f t="shared" si="117"/>
        <v>Megawatt-hora (MWh)</v>
      </c>
      <c r="N298" s="33" t="str">
        <f t="shared" si="91"/>
        <v>Coordinador Eléctrico Nacional</v>
      </c>
      <c r="O298"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Los Ríos</v>
      </c>
      <c r="P29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v>
      </c>
      <c r="Q298" s="15" t="str">
        <f t="shared" si="118"/>
        <v>Gráfico Evolución</v>
      </c>
      <c r="R298" s="28"/>
      <c r="S298" s="16" t="str">
        <f>+HYPERLINK("https://analytics.zoho.com/open-view/2395394000008236961?ZOHO_CRITERIA=%22Consolidado_Estadisticas_Regionales_New%22.%22C%C3%B3digo%20regi%C3%B3n%22%3D"&amp;Economia[[#This Row],[Filtro URL]])</f>
        <v>https://analytics.zoho.com/open-view/2395394000008236961?ZOHO_CRITERIA=%22Consolidado_Estadisticas_Regionales_New%22.%22C%C3%B3digo%20regi%C3%B3n%22%3D14</v>
      </c>
      <c r="T298" s="17"/>
      <c r="U298" s="29" t="str">
        <f t="shared" si="78"/>
        <v>#1774B9</v>
      </c>
      <c r="V298" s="30" t="str">
        <f>+Economia[[#This Row],[idcoleccion]]&amp;"-"&amp;Economia[[#This Row],[id]]</f>
        <v>140-0288</v>
      </c>
      <c r="W298" s="21">
        <f>+VLOOKUP(Economia[[#This Row],[Filtro URL]],Estructura!$X$4:$Y$366,2,0)</f>
        <v>14200014</v>
      </c>
      <c r="X298" s="21" t="str">
        <f>+VLOOKUP(Economia[[#This Row],[tema]],Estructura!$A$4:$C$1800,3,0)</f>
        <v>T-153</v>
      </c>
      <c r="Y298" s="30" t="str">
        <f>+VLOOKUP(Economia[[#This Row],[contenido]],Estructura!$E$4:$G$18,3,0)</f>
        <v>C-143</v>
      </c>
      <c r="Z298" s="30" t="str">
        <f>+VLOOKUP(Economia[[#This Row],[Filtro Integrado]],Estructura!$M$4:$O$367,3,0)</f>
        <v>FI-143</v>
      </c>
      <c r="AA298" s="30" t="str">
        <f>+VLOOKUP(Economia[[#This Row],[Muestra]],Estructura!$Q$4:$S$194,3,0)</f>
        <v>M-167</v>
      </c>
    </row>
    <row r="299" spans="1:27" ht="61.2" x14ac:dyDescent="0.3">
      <c r="A299" s="48" t="s">
        <v>853</v>
      </c>
      <c r="B299" s="33">
        <f t="shared" ref="B299:D299" si="125">+B298</f>
        <v>140</v>
      </c>
      <c r="C299" s="34" t="str">
        <f t="shared" si="125"/>
        <v>Economía</v>
      </c>
      <c r="D299" s="34" t="str">
        <f t="shared" si="125"/>
        <v>Economía</v>
      </c>
      <c r="E299" s="20">
        <v>0</v>
      </c>
      <c r="F299" s="33" t="str">
        <f>+F298</f>
        <v>Generación Eléctrica</v>
      </c>
      <c r="G299" s="59" t="s">
        <v>839</v>
      </c>
      <c r="H299" s="36" t="s">
        <v>18</v>
      </c>
      <c r="I299" s="33" t="s">
        <v>14</v>
      </c>
      <c r="J299" s="33" t="s">
        <v>15</v>
      </c>
      <c r="K299" s="33" t="s">
        <v>858</v>
      </c>
      <c r="L299" s="33" t="s">
        <v>649</v>
      </c>
      <c r="M299" s="33" t="str">
        <f>+M298</f>
        <v>Megawatt-hora (MWh)</v>
      </c>
      <c r="N299" s="33" t="str">
        <f t="shared" si="91"/>
        <v>Coordinador Eléctrico Nacional</v>
      </c>
      <c r="O299" s="52" t="s">
        <v>859</v>
      </c>
      <c r="P29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Coordinador Eléctrico Nacional- Megawatt-hora (MWh)</v>
      </c>
      <c r="Q299" s="38" t="str">
        <f>+Q298</f>
        <v>Gráfico Evolución</v>
      </c>
      <c r="R299" s="37"/>
      <c r="S299" s="66" t="str">
        <f>+HYPERLINK("https://analytics.zoho.com/open-view/2395394000008239150")</f>
        <v>https://analytics.zoho.com/open-view/2395394000008239150</v>
      </c>
      <c r="T299" s="17"/>
      <c r="U299" s="29" t="str">
        <f t="shared" si="78"/>
        <v>#1774B9</v>
      </c>
      <c r="V299" s="30" t="str">
        <f>+Economia[[#This Row],[idcoleccion]]&amp;"-"&amp;Economia[[#This Row],[id]]</f>
        <v>140-0289</v>
      </c>
      <c r="W299" s="21">
        <f>+VLOOKUP(Economia[[#This Row],[Filtro URL]],Estructura!$X$4:$Y$366,2,0)</f>
        <v>14100000</v>
      </c>
      <c r="X299" s="21" t="str">
        <f>+VLOOKUP(Economia[[#This Row],[tema]],Estructura!$A$4:$C$1800,3,0)</f>
        <v>T-153</v>
      </c>
      <c r="Y299" s="30" t="str">
        <f>+VLOOKUP(Economia[[#This Row],[contenido]],Estructura!$E$4:$G$18,3,0)</f>
        <v>C-143</v>
      </c>
      <c r="Z299" s="30" t="str">
        <f>+VLOOKUP(Economia[[#This Row],[Filtro Integrado]],Estructura!$M$4:$O$367,3,0)</f>
        <v>FI-141</v>
      </c>
      <c r="AA299" s="30" t="str">
        <f>+VLOOKUP(Economia[[#This Row],[Muestra]],Estructura!$Q$4:$S$194,3,0)</f>
        <v>M-168</v>
      </c>
    </row>
    <row r="300" spans="1:27" ht="61.2" x14ac:dyDescent="0.3">
      <c r="A300" s="49" t="s">
        <v>854</v>
      </c>
      <c r="B300" s="33">
        <f t="shared" ref="B300:D300" si="126">+B299</f>
        <v>140</v>
      </c>
      <c r="C300" s="34" t="str">
        <f t="shared" si="126"/>
        <v>Economía</v>
      </c>
      <c r="D300" s="34" t="str">
        <f t="shared" si="126"/>
        <v>Economía</v>
      </c>
      <c r="E300" s="27">
        <v>5</v>
      </c>
      <c r="F300" s="33" t="str">
        <f t="shared" ref="F300:F303" si="127">+F299</f>
        <v>Generación Eléctrica</v>
      </c>
      <c r="G300" s="59" t="s">
        <v>839</v>
      </c>
      <c r="H300" s="46" t="s">
        <v>15</v>
      </c>
      <c r="I300" s="31" t="s">
        <v>370</v>
      </c>
      <c r="J300" s="12" t="s">
        <v>688</v>
      </c>
      <c r="K300" s="33" t="str">
        <f>+K299</f>
        <v>Generación Térmica</v>
      </c>
      <c r="L300" s="33" t="s">
        <v>649</v>
      </c>
      <c r="M300" s="33" t="str">
        <f t="shared" ref="M300:M302" si="128">+M299</f>
        <v>Megawatt-hora (MWh)</v>
      </c>
      <c r="N300" s="33" t="str">
        <f t="shared" si="91"/>
        <v>Coordinador Eléctrico Nacional</v>
      </c>
      <c r="O300"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Valparaíso</v>
      </c>
      <c r="P30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v>
      </c>
      <c r="Q300" s="15" t="str">
        <f t="shared" si="118"/>
        <v>Gráfico Evolución</v>
      </c>
      <c r="R300" s="28"/>
      <c r="S300" s="16" t="str">
        <f>+HYPERLINK("https://analytics.zoho.com/open-view/2395394000008239441?ZOHO_CRITERIA=%22Consolidado_Estadisticas_Regionales_New%22.%22C%C3%B3digo%20regi%C3%B3n%22%3D"&amp;Economia[[#This Row],[Filtro URL]])</f>
        <v>https://analytics.zoho.com/open-view/2395394000008239441?ZOHO_CRITERIA=%22Consolidado_Estadisticas_Regionales_New%22.%22C%C3%B3digo%20regi%C3%B3n%22%3D5</v>
      </c>
      <c r="T300" s="17"/>
      <c r="U300" s="29" t="str">
        <f t="shared" si="78"/>
        <v>#1774B9</v>
      </c>
      <c r="V300" s="30" t="str">
        <f>+Economia[[#This Row],[idcoleccion]]&amp;"-"&amp;Economia[[#This Row],[id]]</f>
        <v>140-0290</v>
      </c>
      <c r="W300" s="21">
        <f>+VLOOKUP(Economia[[#This Row],[Filtro URL]],Estructura!$X$4:$Y$366,2,0)</f>
        <v>14200005</v>
      </c>
      <c r="X300" s="21" t="str">
        <f>+VLOOKUP(Economia[[#This Row],[tema]],Estructura!$A$4:$C$1800,3,0)</f>
        <v>T-153</v>
      </c>
      <c r="Y300" s="30" t="str">
        <f>+VLOOKUP(Economia[[#This Row],[contenido]],Estructura!$E$4:$G$18,3,0)</f>
        <v>C-143</v>
      </c>
      <c r="Z300" s="30" t="str">
        <f>+VLOOKUP(Economia[[#This Row],[Filtro Integrado]],Estructura!$M$4:$O$367,3,0)</f>
        <v>FI-143</v>
      </c>
      <c r="AA300" s="30" t="str">
        <f>+VLOOKUP(Economia[[#This Row],[Muestra]],Estructura!$Q$4:$S$194,3,0)</f>
        <v>M-168</v>
      </c>
    </row>
    <row r="301" spans="1:27" ht="61.2" x14ac:dyDescent="0.3">
      <c r="A301" s="50" t="s">
        <v>855</v>
      </c>
      <c r="B301" s="33">
        <f t="shared" ref="B301:D301" si="129">+B300</f>
        <v>140</v>
      </c>
      <c r="C301" s="34" t="str">
        <f t="shared" si="129"/>
        <v>Economía</v>
      </c>
      <c r="D301" s="34" t="str">
        <f t="shared" si="129"/>
        <v>Economía</v>
      </c>
      <c r="E301" s="27">
        <v>8</v>
      </c>
      <c r="F301" s="33" t="str">
        <f t="shared" si="127"/>
        <v>Generación Eléctrica</v>
      </c>
      <c r="G301" s="59" t="s">
        <v>839</v>
      </c>
      <c r="H301" s="46" t="s">
        <v>15</v>
      </c>
      <c r="I301" s="31" t="s">
        <v>373</v>
      </c>
      <c r="J301" s="12" t="str">
        <f>+J300</f>
        <v>Fecha</v>
      </c>
      <c r="K301" s="33" t="str">
        <f t="shared" ref="K301:K302" si="130">+K300</f>
        <v>Generación Térmica</v>
      </c>
      <c r="L301" s="33" t="s">
        <v>649</v>
      </c>
      <c r="M301" s="33" t="str">
        <f t="shared" si="128"/>
        <v>Megawatt-hora (MWh)</v>
      </c>
      <c r="N301" s="33" t="str">
        <f t="shared" si="91"/>
        <v>Coordinador Eléctrico Nacional</v>
      </c>
      <c r="O301"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del Biobío</v>
      </c>
      <c r="P3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v>
      </c>
      <c r="Q301" s="15" t="str">
        <f t="shared" si="118"/>
        <v>Gráfico Evolución</v>
      </c>
      <c r="R301" s="28"/>
      <c r="S301" s="16" t="str">
        <f>+HYPERLINK("https://analytics.zoho.com/open-view/2395394000008239441?ZOHO_CRITERIA=%22Consolidado_Estadisticas_Regionales_New%22.%22C%C3%B3digo%20regi%C3%B3n%22%3D"&amp;Economia[[#This Row],[Filtro URL]])</f>
        <v>https://analytics.zoho.com/open-view/2395394000008239441?ZOHO_CRITERIA=%22Consolidado_Estadisticas_Regionales_New%22.%22C%C3%B3digo%20regi%C3%B3n%22%3D8</v>
      </c>
      <c r="T301" s="17"/>
      <c r="U301" s="29" t="str">
        <f t="shared" si="78"/>
        <v>#1774B9</v>
      </c>
      <c r="V301" s="30" t="str">
        <f>+Economia[[#This Row],[idcoleccion]]&amp;"-"&amp;Economia[[#This Row],[id]]</f>
        <v>140-0291</v>
      </c>
      <c r="W301" s="21">
        <f>+VLOOKUP(Economia[[#This Row],[Filtro URL]],Estructura!$X$4:$Y$366,2,0)</f>
        <v>14200008</v>
      </c>
      <c r="X301" s="21" t="str">
        <f>+VLOOKUP(Economia[[#This Row],[tema]],Estructura!$A$4:$C$1800,3,0)</f>
        <v>T-153</v>
      </c>
      <c r="Y301" s="30" t="str">
        <f>+VLOOKUP(Economia[[#This Row],[contenido]],Estructura!$E$4:$G$18,3,0)</f>
        <v>C-143</v>
      </c>
      <c r="Z301" s="30" t="str">
        <f>+VLOOKUP(Economia[[#This Row],[Filtro Integrado]],Estructura!$M$4:$O$367,3,0)</f>
        <v>FI-143</v>
      </c>
      <c r="AA301" s="30" t="str">
        <f>+VLOOKUP(Economia[[#This Row],[Muestra]],Estructura!$Q$4:$S$194,3,0)</f>
        <v>M-168</v>
      </c>
    </row>
    <row r="302" spans="1:27" ht="61.2" x14ac:dyDescent="0.3">
      <c r="A302" s="50" t="s">
        <v>856</v>
      </c>
      <c r="B302" s="33">
        <f t="shared" ref="B302:D303" si="131">+B301</f>
        <v>140</v>
      </c>
      <c r="C302" s="34" t="str">
        <f t="shared" si="131"/>
        <v>Economía</v>
      </c>
      <c r="D302" s="34" t="str">
        <f t="shared" si="131"/>
        <v>Economía</v>
      </c>
      <c r="E302" s="27">
        <v>9</v>
      </c>
      <c r="F302" s="33" t="str">
        <f t="shared" si="127"/>
        <v>Generación Eléctrica</v>
      </c>
      <c r="G302" s="59" t="s">
        <v>839</v>
      </c>
      <c r="H302" s="46" t="s">
        <v>15</v>
      </c>
      <c r="I302" s="31" t="s">
        <v>374</v>
      </c>
      <c r="J302" s="12" t="str">
        <f t="shared" ref="J302:J303" si="132">+J301</f>
        <v>Fecha</v>
      </c>
      <c r="K302" s="33" t="str">
        <f t="shared" si="130"/>
        <v>Generación Térmica</v>
      </c>
      <c r="L302" s="33" t="s">
        <v>649</v>
      </c>
      <c r="M302" s="33" t="str">
        <f t="shared" si="128"/>
        <v>Megawatt-hora (MWh)</v>
      </c>
      <c r="N302" s="33" t="str">
        <f t="shared" si="91"/>
        <v>Coordinador Eléctrico Nacional</v>
      </c>
      <c r="O302"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La Araucanía</v>
      </c>
      <c r="P30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v>
      </c>
      <c r="Q302" s="15" t="str">
        <f t="shared" si="118"/>
        <v>Gráfico Evolución</v>
      </c>
      <c r="R302" s="28"/>
      <c r="S302" s="16" t="str">
        <f>+HYPERLINK("https://analytics.zoho.com/open-view/2395394000008239441?ZOHO_CRITERIA=%22Consolidado_Estadisticas_Regionales_New%22.%22C%C3%B3digo%20regi%C3%B3n%22%3D"&amp;Economia[[#This Row],[Filtro URL]])</f>
        <v>https://analytics.zoho.com/open-view/2395394000008239441?ZOHO_CRITERIA=%22Consolidado_Estadisticas_Regionales_New%22.%22C%C3%B3digo%20regi%C3%B3n%22%3D9</v>
      </c>
      <c r="T302" s="17"/>
      <c r="U302" s="29" t="str">
        <f t="shared" si="78"/>
        <v>#1774B9</v>
      </c>
      <c r="V302" s="30" t="str">
        <f>+Economia[[#This Row],[idcoleccion]]&amp;"-"&amp;Economia[[#This Row],[id]]</f>
        <v>140-0292</v>
      </c>
      <c r="W302" s="21">
        <f>+VLOOKUP(Economia[[#This Row],[Filtro URL]],Estructura!$X$4:$Y$366,2,0)</f>
        <v>14200009</v>
      </c>
      <c r="X302" s="21" t="str">
        <f>+VLOOKUP(Economia[[#This Row],[tema]],Estructura!$A$4:$C$1800,3,0)</f>
        <v>T-153</v>
      </c>
      <c r="Y302" s="30" t="str">
        <f>+VLOOKUP(Economia[[#This Row],[contenido]],Estructura!$E$4:$G$18,3,0)</f>
        <v>C-143</v>
      </c>
      <c r="Z302" s="30" t="str">
        <f>+VLOOKUP(Economia[[#This Row],[Filtro Integrado]],Estructura!$M$4:$O$367,3,0)</f>
        <v>FI-143</v>
      </c>
      <c r="AA302" s="30" t="str">
        <f>+VLOOKUP(Economia[[#This Row],[Muestra]],Estructura!$Q$4:$S$194,3,0)</f>
        <v>M-168</v>
      </c>
    </row>
    <row r="303" spans="1:27" ht="61.2" x14ac:dyDescent="0.3">
      <c r="A303" s="50" t="s">
        <v>857</v>
      </c>
      <c r="B303" s="33">
        <f t="shared" si="131"/>
        <v>140</v>
      </c>
      <c r="C303" s="34" t="str">
        <f t="shared" si="131"/>
        <v>Economía</v>
      </c>
      <c r="D303" s="34" t="str">
        <f t="shared" si="131"/>
        <v>Economía</v>
      </c>
      <c r="E303" s="27">
        <v>14</v>
      </c>
      <c r="F303" s="33" t="str">
        <f t="shared" si="127"/>
        <v>Generación Eléctrica</v>
      </c>
      <c r="G303" s="59" t="s">
        <v>839</v>
      </c>
      <c r="H303" s="46" t="s">
        <v>15</v>
      </c>
      <c r="I303" s="31" t="s">
        <v>379</v>
      </c>
      <c r="J303" s="12" t="str">
        <f t="shared" si="132"/>
        <v>Fecha</v>
      </c>
      <c r="K303" s="33" t="str">
        <f t="shared" ref="K303" si="133">+K302</f>
        <v>Generación Térmica</v>
      </c>
      <c r="L303" s="33" t="s">
        <v>649</v>
      </c>
      <c r="M303" s="33" t="str">
        <f t="shared" ref="M303" si="134">+M302</f>
        <v>Megawatt-hora (MWh)</v>
      </c>
      <c r="N303" s="33" t="str">
        <f t="shared" si="91"/>
        <v>Coordinador Eléctrico Nacional</v>
      </c>
      <c r="O303"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Los Ríos</v>
      </c>
      <c r="P3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v>
      </c>
      <c r="Q303" s="15" t="str">
        <f t="shared" si="118"/>
        <v>Gráfico Evolución</v>
      </c>
      <c r="R303" s="28"/>
      <c r="S303" s="16" t="str">
        <f>+HYPERLINK("https://analytics.zoho.com/open-view/2395394000008239441?ZOHO_CRITERIA=%22Consolidado_Estadisticas_Regionales_New%22.%22C%C3%B3digo%20regi%C3%B3n%22%3D"&amp;Economia[[#This Row],[Filtro URL]])</f>
        <v>https://analytics.zoho.com/open-view/2395394000008239441?ZOHO_CRITERIA=%22Consolidado_Estadisticas_Regionales_New%22.%22C%C3%B3digo%20regi%C3%B3n%22%3D14</v>
      </c>
      <c r="T303" s="17"/>
      <c r="U303" s="29" t="str">
        <f t="shared" si="78"/>
        <v>#1774B9</v>
      </c>
      <c r="V303" s="30" t="str">
        <f>+Economia[[#This Row],[idcoleccion]]&amp;"-"&amp;Economia[[#This Row],[id]]</f>
        <v>140-0293</v>
      </c>
      <c r="W303" s="21">
        <f>+VLOOKUP(Economia[[#This Row],[Filtro URL]],Estructura!$X$4:$Y$366,2,0)</f>
        <v>14200014</v>
      </c>
      <c r="X303" s="21" t="str">
        <f>+VLOOKUP(Economia[[#This Row],[tema]],Estructura!$A$4:$C$1800,3,0)</f>
        <v>T-153</v>
      </c>
      <c r="Y303" s="30" t="str">
        <f>+VLOOKUP(Economia[[#This Row],[contenido]],Estructura!$E$4:$G$18,3,0)</f>
        <v>C-143</v>
      </c>
      <c r="Z303" s="30" t="str">
        <f>+VLOOKUP(Economia[[#This Row],[Filtro Integrado]],Estructura!$M$4:$O$367,3,0)</f>
        <v>FI-143</v>
      </c>
      <c r="AA303" s="30" t="str">
        <f>+VLOOKUP(Economia[[#This Row],[Muestra]],Estructura!$Q$4:$S$194,3,0)</f>
        <v>M-168</v>
      </c>
    </row>
    <row r="304" spans="1:27" ht="51" x14ac:dyDescent="0.3">
      <c r="A304" s="48" t="s">
        <v>862</v>
      </c>
      <c r="B304" s="33">
        <f t="shared" ref="B304:D304" si="135">+B303</f>
        <v>140</v>
      </c>
      <c r="C304" s="34" t="str">
        <f t="shared" si="135"/>
        <v>Economía</v>
      </c>
      <c r="D304" s="34" t="str">
        <f t="shared" si="135"/>
        <v>Economía</v>
      </c>
      <c r="E304" s="20">
        <v>0</v>
      </c>
      <c r="F304" s="33" t="str">
        <f>+F303</f>
        <v>Generación Eléctrica</v>
      </c>
      <c r="G304" s="59" t="s">
        <v>839</v>
      </c>
      <c r="H304" s="36" t="s">
        <v>18</v>
      </c>
      <c r="I304" s="33" t="s">
        <v>14</v>
      </c>
      <c r="J304" s="33" t="s">
        <v>15</v>
      </c>
      <c r="K304" s="33" t="s">
        <v>860</v>
      </c>
      <c r="L304" s="33" t="s">
        <v>649</v>
      </c>
      <c r="M304" s="33" t="str">
        <f>+M303</f>
        <v>Megawatt-hora (MWh)</v>
      </c>
      <c r="N304" s="33" t="str">
        <f t="shared" si="91"/>
        <v>Coordinador Eléctrico Nacional</v>
      </c>
      <c r="O304" s="52" t="s">
        <v>861</v>
      </c>
      <c r="P30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Coordinador Eléctrico Nacional- Megawatt-hora (MWh)</v>
      </c>
      <c r="Q304" s="38" t="str">
        <f>+Q303</f>
        <v>Gráfico Evolución</v>
      </c>
      <c r="R304" s="37"/>
      <c r="S304" s="66" t="str">
        <f>+HYPERLINK("https://analytics.zoho.com/open-view/2395394000008241144")</f>
        <v>https://analytics.zoho.com/open-view/2395394000008241144</v>
      </c>
      <c r="T304" s="17"/>
      <c r="U304" s="29" t="str">
        <f t="shared" si="78"/>
        <v>#1774B9</v>
      </c>
      <c r="V304" s="30" t="str">
        <f>+Economia[[#This Row],[idcoleccion]]&amp;"-"&amp;Economia[[#This Row],[id]]</f>
        <v>140-0294</v>
      </c>
      <c r="W304" s="21">
        <f>+VLOOKUP(Economia[[#This Row],[Filtro URL]],Estructura!$X$4:$Y$366,2,0)</f>
        <v>14100000</v>
      </c>
      <c r="X304" s="21" t="str">
        <f>+VLOOKUP(Economia[[#This Row],[tema]],Estructura!$A$4:$C$1800,3,0)</f>
        <v>T-153</v>
      </c>
      <c r="Y304" s="30" t="str">
        <f>+VLOOKUP(Economia[[#This Row],[contenido]],Estructura!$E$4:$G$18,3,0)</f>
        <v>C-143</v>
      </c>
      <c r="Z304" s="30" t="str">
        <f>+VLOOKUP(Economia[[#This Row],[Filtro Integrado]],Estructura!$M$4:$O$367,3,0)</f>
        <v>FI-141</v>
      </c>
      <c r="AA304" s="30" t="str">
        <f>+VLOOKUP(Economia[[#This Row],[Muestra]],Estructura!$Q$4:$S$194,3,0)</f>
        <v>M-169</v>
      </c>
    </row>
    <row r="305" spans="1:27" ht="51" x14ac:dyDescent="0.3">
      <c r="A305" s="49" t="s">
        <v>863</v>
      </c>
      <c r="B305" s="33">
        <f t="shared" ref="B305:D305" si="136">+B304</f>
        <v>140</v>
      </c>
      <c r="C305" s="34" t="str">
        <f t="shared" si="136"/>
        <v>Economía</v>
      </c>
      <c r="D305" s="34" t="str">
        <f t="shared" si="136"/>
        <v>Economía</v>
      </c>
      <c r="E305" s="27">
        <v>8</v>
      </c>
      <c r="F305" s="33" t="str">
        <f t="shared" ref="F305:F306" si="137">+F304</f>
        <v>Generación Eléctrica</v>
      </c>
      <c r="G305" s="59" t="s">
        <v>839</v>
      </c>
      <c r="H305" s="46" t="s">
        <v>15</v>
      </c>
      <c r="I305" s="31" t="s">
        <v>373</v>
      </c>
      <c r="J305" s="12" t="s">
        <v>688</v>
      </c>
      <c r="K305" s="33" t="str">
        <f>+K304</f>
        <v>Generación Eólica</v>
      </c>
      <c r="L305" s="33" t="s">
        <v>649</v>
      </c>
      <c r="M305" s="33" t="str">
        <f t="shared" ref="M305:M306" si="138">+M304</f>
        <v>Megawatt-hora (MWh)</v>
      </c>
      <c r="N305" s="33" t="str">
        <f t="shared" si="91"/>
        <v>Coordinador Eléctrico Nacional</v>
      </c>
      <c r="O305" s="37" t="str">
        <f>+"Evolución de la producción real generada por centrales del tipo eólica reportadas en el coordinador eléctrico en la "&amp;Economia[[#This Row],[territorio]]</f>
        <v>Evolución de la producción real generada por centrales del tipo eólica reportadas en el coordinador eléctrico en la Región del Biobío</v>
      </c>
      <c r="P30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v>
      </c>
      <c r="Q305" s="15" t="str">
        <f t="shared" si="118"/>
        <v>Gráfico Evolución</v>
      </c>
      <c r="R305" s="28"/>
      <c r="S305" s="16" t="str">
        <f>+HYPERLINK("https://analytics.zoho.com/open-view/2395394000008241639?ZOHO_CRITERIA=%22Consolidado_Estadisticas_Regionales_New%22.%22C%C3%B3digo%20regi%C3%B3n%22%3D"&amp;Economia[[#This Row],[Filtro URL]])</f>
        <v>https://analytics.zoho.com/open-view/2395394000008241639?ZOHO_CRITERIA=%22Consolidado_Estadisticas_Regionales_New%22.%22C%C3%B3digo%20regi%C3%B3n%22%3D8</v>
      </c>
      <c r="T305" s="17"/>
      <c r="U305" s="29" t="str">
        <f t="shared" si="78"/>
        <v>#1774B9</v>
      </c>
      <c r="V305" s="30" t="str">
        <f>+Economia[[#This Row],[idcoleccion]]&amp;"-"&amp;Economia[[#This Row],[id]]</f>
        <v>140-0295</v>
      </c>
      <c r="W305" s="21">
        <f>+VLOOKUP(Economia[[#This Row],[Filtro URL]],Estructura!$X$4:$Y$366,2,0)</f>
        <v>14200008</v>
      </c>
      <c r="X305" s="21" t="str">
        <f>+VLOOKUP(Economia[[#This Row],[tema]],Estructura!$A$4:$C$1800,3,0)</f>
        <v>T-153</v>
      </c>
      <c r="Y305" s="30" t="str">
        <f>+VLOOKUP(Economia[[#This Row],[contenido]],Estructura!$E$4:$G$18,3,0)</f>
        <v>C-143</v>
      </c>
      <c r="Z305" s="30" t="str">
        <f>+VLOOKUP(Economia[[#This Row],[Filtro Integrado]],Estructura!$M$4:$O$367,3,0)</f>
        <v>FI-143</v>
      </c>
      <c r="AA305" s="30" t="str">
        <f>+VLOOKUP(Economia[[#This Row],[Muestra]],Estructura!$Q$4:$S$194,3,0)</f>
        <v>M-169</v>
      </c>
    </row>
    <row r="306" spans="1:27" ht="51" x14ac:dyDescent="0.3">
      <c r="A306" s="50" t="s">
        <v>864</v>
      </c>
      <c r="B306" s="33">
        <f t="shared" ref="B306:D308" si="139">+B305</f>
        <v>140</v>
      </c>
      <c r="C306" s="34" t="str">
        <f t="shared" si="139"/>
        <v>Economía</v>
      </c>
      <c r="D306" s="34" t="str">
        <f t="shared" si="139"/>
        <v>Economía</v>
      </c>
      <c r="E306" s="27">
        <v>9</v>
      </c>
      <c r="F306" s="33" t="str">
        <f t="shared" si="137"/>
        <v>Generación Eléctrica</v>
      </c>
      <c r="G306" s="59" t="s">
        <v>839</v>
      </c>
      <c r="H306" s="46" t="s">
        <v>15</v>
      </c>
      <c r="I306" s="31" t="s">
        <v>374</v>
      </c>
      <c r="J306" s="12" t="str">
        <f>+J305</f>
        <v>Fecha</v>
      </c>
      <c r="K306" s="33" t="str">
        <f t="shared" ref="K306" si="140">+K305</f>
        <v>Generación Eólica</v>
      </c>
      <c r="L306" s="33" t="s">
        <v>649</v>
      </c>
      <c r="M306" s="33" t="str">
        <f t="shared" si="138"/>
        <v>Megawatt-hora (MWh)</v>
      </c>
      <c r="N306" s="33" t="str">
        <f t="shared" si="91"/>
        <v>Coordinador Eléctrico Nacional</v>
      </c>
      <c r="O306" s="37" t="str">
        <f>+"Evolución de la producción real generada por centrales del tipo eólica reportadas en el coordinador eléctrico en la "&amp;Economia[[#This Row],[territorio]]</f>
        <v>Evolución de la producción real generada por centrales del tipo eólica reportadas en el coordinador eléctrico en la Región de La Araucanía</v>
      </c>
      <c r="P3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v>
      </c>
      <c r="Q306" s="15" t="str">
        <f t="shared" si="118"/>
        <v>Gráfico Evolución</v>
      </c>
      <c r="R306" s="28"/>
      <c r="S306" s="16" t="str">
        <f>+HYPERLINK("https://analytics.zoho.com/open-view/2395394000008241639?ZOHO_CRITERIA=%22Consolidado_Estadisticas_Regionales_New%22.%22C%C3%B3digo%20regi%C3%B3n%22%3D"&amp;Economia[[#This Row],[Filtro URL]])</f>
        <v>https://analytics.zoho.com/open-view/2395394000008241639?ZOHO_CRITERIA=%22Consolidado_Estadisticas_Regionales_New%22.%22C%C3%B3digo%20regi%C3%B3n%22%3D9</v>
      </c>
      <c r="T306" s="17"/>
      <c r="U306" s="29" t="str">
        <f t="shared" si="78"/>
        <v>#1774B9</v>
      </c>
      <c r="V306" s="30" t="str">
        <f>+Economia[[#This Row],[idcoleccion]]&amp;"-"&amp;Economia[[#This Row],[id]]</f>
        <v>140-0296</v>
      </c>
      <c r="W306" s="21">
        <f>+VLOOKUP(Economia[[#This Row],[Filtro URL]],Estructura!$X$4:$Y$366,2,0)</f>
        <v>14200009</v>
      </c>
      <c r="X306" s="21" t="str">
        <f>+VLOOKUP(Economia[[#This Row],[tema]],Estructura!$A$4:$C$1800,3,0)</f>
        <v>T-153</v>
      </c>
      <c r="Y306" s="30" t="str">
        <f>+VLOOKUP(Economia[[#This Row],[contenido]],Estructura!$E$4:$G$18,3,0)</f>
        <v>C-143</v>
      </c>
      <c r="Z306" s="30" t="str">
        <f>+VLOOKUP(Economia[[#This Row],[Filtro Integrado]],Estructura!$M$4:$O$367,3,0)</f>
        <v>FI-143</v>
      </c>
      <c r="AA306" s="30" t="str">
        <f>+VLOOKUP(Economia[[#This Row],[Muestra]],Estructura!$Q$4:$S$194,3,0)</f>
        <v>M-169</v>
      </c>
    </row>
    <row r="307" spans="1:27" ht="51" x14ac:dyDescent="0.3">
      <c r="A307" s="48" t="s">
        <v>867</v>
      </c>
      <c r="B307" s="33">
        <f t="shared" si="139"/>
        <v>140</v>
      </c>
      <c r="C307" s="34" t="str">
        <f t="shared" si="139"/>
        <v>Economía</v>
      </c>
      <c r="D307" s="34" t="str">
        <f t="shared" si="139"/>
        <v>Economía</v>
      </c>
      <c r="E307" s="20">
        <v>0</v>
      </c>
      <c r="F307" s="33" t="str">
        <f>+F306</f>
        <v>Generación Eléctrica</v>
      </c>
      <c r="G307" s="59" t="s">
        <v>839</v>
      </c>
      <c r="H307" s="36" t="s">
        <v>18</v>
      </c>
      <c r="I307" s="33" t="s">
        <v>14</v>
      </c>
      <c r="J307" s="33" t="s">
        <v>15</v>
      </c>
      <c r="K307" s="33" t="s">
        <v>865</v>
      </c>
      <c r="L307" s="33" t="s">
        <v>649</v>
      </c>
      <c r="M307" s="33" t="str">
        <f>+M306</f>
        <v>Megawatt-hora (MWh)</v>
      </c>
      <c r="N307" s="33" t="str">
        <f t="shared" si="91"/>
        <v>Coordinador Eléctrico Nacional</v>
      </c>
      <c r="O307" s="52" t="s">
        <v>866</v>
      </c>
      <c r="P30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Coordinador Eléctrico Nacional- Megawatt-hora (MWh)</v>
      </c>
      <c r="Q307" s="38" t="str">
        <f>+Q306</f>
        <v>Gráfico Evolución</v>
      </c>
      <c r="R307" s="37"/>
      <c r="S307" s="66" t="str">
        <f>+HYPERLINK("https://analytics.zoho.com/open-view/2395394000008242412")</f>
        <v>https://analytics.zoho.com/open-view/2395394000008242412</v>
      </c>
      <c r="T307" s="17"/>
      <c r="U307" s="29" t="str">
        <f t="shared" si="78"/>
        <v>#1774B9</v>
      </c>
      <c r="V307" s="30" t="str">
        <f>+Economia[[#This Row],[idcoleccion]]&amp;"-"&amp;Economia[[#This Row],[id]]</f>
        <v>140-0297</v>
      </c>
      <c r="W307" s="21">
        <f>+VLOOKUP(Economia[[#This Row],[Filtro URL]],Estructura!$X$4:$Y$366,2,0)</f>
        <v>14100000</v>
      </c>
      <c r="X307" s="21" t="str">
        <f>+VLOOKUP(Economia[[#This Row],[tema]],Estructura!$A$4:$C$1800,3,0)</f>
        <v>T-153</v>
      </c>
      <c r="Y307" s="30" t="str">
        <f>+VLOOKUP(Economia[[#This Row],[contenido]],Estructura!$E$4:$G$18,3,0)</f>
        <v>C-143</v>
      </c>
      <c r="Z307" s="30" t="str">
        <f>+VLOOKUP(Economia[[#This Row],[Filtro Integrado]],Estructura!$M$4:$O$367,3,0)</f>
        <v>FI-141</v>
      </c>
      <c r="AA307" s="30" t="str">
        <f>+VLOOKUP(Economia[[#This Row],[Muestra]],Estructura!$Q$4:$S$194,3,0)</f>
        <v>M-170</v>
      </c>
    </row>
    <row r="308" spans="1:27" ht="51" x14ac:dyDescent="0.3">
      <c r="A308" s="48" t="s">
        <v>868</v>
      </c>
      <c r="B308" s="33">
        <f t="shared" si="139"/>
        <v>140</v>
      </c>
      <c r="C308" s="34" t="str">
        <f t="shared" si="139"/>
        <v>Economía</v>
      </c>
      <c r="D308" s="34" t="str">
        <f t="shared" si="139"/>
        <v>Economía</v>
      </c>
      <c r="E308" s="20">
        <v>0</v>
      </c>
      <c r="F308" s="33" t="s">
        <v>869</v>
      </c>
      <c r="G308" s="59" t="s">
        <v>839</v>
      </c>
      <c r="H308" s="36" t="s">
        <v>18</v>
      </c>
      <c r="I308" s="33" t="s">
        <v>14</v>
      </c>
      <c r="J308" s="33" t="s">
        <v>15</v>
      </c>
      <c r="K308" s="33" t="s">
        <v>869</v>
      </c>
      <c r="L308" s="33" t="s">
        <v>649</v>
      </c>
      <c r="M308" s="33" t="str">
        <f>+M307</f>
        <v>Megawatt-hora (MWh)</v>
      </c>
      <c r="N308" s="33" t="s">
        <v>651</v>
      </c>
      <c r="O308" s="52" t="s">
        <v>870</v>
      </c>
      <c r="P30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08" s="38" t="str">
        <f>+Q307</f>
        <v>Gráfico Evolución</v>
      </c>
      <c r="R308" s="37"/>
      <c r="S308" s="66" t="str">
        <f>+HYPERLINK("https://analytics.zoho.com/open-view/2395394000008245001")</f>
        <v>https://analytics.zoho.com/open-view/2395394000008245001</v>
      </c>
      <c r="T308" s="17"/>
      <c r="U308" s="29" t="str">
        <f t="shared" si="78"/>
        <v>#1774B9</v>
      </c>
      <c r="V308" s="30" t="str">
        <f>+Economia[[#This Row],[idcoleccion]]&amp;"-"&amp;Economia[[#This Row],[id]]</f>
        <v>140-0298</v>
      </c>
      <c r="W308" s="21">
        <f>+VLOOKUP(Economia[[#This Row],[Filtro URL]],Estructura!$X$4:$Y$366,2,0)</f>
        <v>14100000</v>
      </c>
      <c r="X308" s="21" t="str">
        <f>+VLOOKUP(Economia[[#This Row],[tema]],Estructura!$A$4:$C$1800,3,0)</f>
        <v>T-154</v>
      </c>
      <c r="Y308" s="30" t="str">
        <f>+VLOOKUP(Economia[[#This Row],[contenido]],Estructura!$E$4:$G$18,3,0)</f>
        <v>C-143</v>
      </c>
      <c r="Z308" s="30" t="str">
        <f>+VLOOKUP(Economia[[#This Row],[Filtro Integrado]],Estructura!$M$4:$O$367,3,0)</f>
        <v>FI-141</v>
      </c>
      <c r="AA308" s="30" t="str">
        <f>+VLOOKUP(Economia[[#This Row],[Muestra]],Estructura!$Q$4:$S$194,3,0)</f>
        <v>M-171</v>
      </c>
    </row>
    <row r="309" spans="1:27" ht="51" x14ac:dyDescent="0.3">
      <c r="A309" s="48" t="s">
        <v>873</v>
      </c>
      <c r="B309" s="33">
        <f t="shared" ref="B309:D309" si="141">+B308</f>
        <v>140</v>
      </c>
      <c r="C309" s="34" t="str">
        <f t="shared" si="141"/>
        <v>Economía</v>
      </c>
      <c r="D309" s="34" t="str">
        <f t="shared" si="141"/>
        <v>Economía</v>
      </c>
      <c r="E309" s="20">
        <v>0</v>
      </c>
      <c r="F309" s="33" t="str">
        <f>+F308</f>
        <v>Distribución Eléctrica</v>
      </c>
      <c r="G309" s="59" t="s">
        <v>839</v>
      </c>
      <c r="H309" s="36" t="s">
        <v>18</v>
      </c>
      <c r="I309" s="33" t="s">
        <v>14</v>
      </c>
      <c r="J309" s="33" t="s">
        <v>15</v>
      </c>
      <c r="K309" s="33" t="s">
        <v>871</v>
      </c>
      <c r="L309" s="33" t="s">
        <v>649</v>
      </c>
      <c r="M309" s="33" t="str">
        <f>+M308</f>
        <v>Megawatt-hora (MWh)</v>
      </c>
      <c r="N309" s="33" t="str">
        <f t="shared" si="91"/>
        <v>Instituto Nacional de Estadísticas (INE)</v>
      </c>
      <c r="O309" s="52" t="s">
        <v>882</v>
      </c>
      <c r="P30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09" s="38" t="str">
        <f>+Q308</f>
        <v>Gráfico Evolución</v>
      </c>
      <c r="R309" s="37"/>
      <c r="S309" s="66" t="str">
        <f>+HYPERLINK("https://analytics.zoho.com/open-view/2395394000008245489")</f>
        <v>https://analytics.zoho.com/open-view/2395394000008245489</v>
      </c>
      <c r="T309" s="17"/>
      <c r="U309" s="29" t="str">
        <f t="shared" si="78"/>
        <v>#1774B9</v>
      </c>
      <c r="V309" s="30" t="str">
        <f>+Economia[[#This Row],[idcoleccion]]&amp;"-"&amp;Economia[[#This Row],[id]]</f>
        <v>140-0299</v>
      </c>
      <c r="W309" s="21">
        <f>+VLOOKUP(Economia[[#This Row],[Filtro URL]],Estructura!$X$4:$Y$366,2,0)</f>
        <v>14100000</v>
      </c>
      <c r="X309" s="21" t="str">
        <f>+VLOOKUP(Economia[[#This Row],[tema]],Estructura!$A$4:$C$1800,3,0)</f>
        <v>T-154</v>
      </c>
      <c r="Y309" s="30" t="str">
        <f>+VLOOKUP(Economia[[#This Row],[contenido]],Estructura!$E$4:$G$18,3,0)</f>
        <v>C-143</v>
      </c>
      <c r="Z309" s="30" t="str">
        <f>+VLOOKUP(Economia[[#This Row],[Filtro Integrado]],Estructura!$M$4:$O$367,3,0)</f>
        <v>FI-141</v>
      </c>
      <c r="AA309" s="30" t="str">
        <f>+VLOOKUP(Economia[[#This Row],[Muestra]],Estructura!$Q$4:$S$194,3,0)</f>
        <v>M-172</v>
      </c>
    </row>
    <row r="310" spans="1:27" ht="51" x14ac:dyDescent="0.3">
      <c r="A310" s="49" t="s">
        <v>874</v>
      </c>
      <c r="B310" s="33">
        <f t="shared" ref="B310:D310" si="142">+B309</f>
        <v>140</v>
      </c>
      <c r="C310" s="34" t="str">
        <f t="shared" si="142"/>
        <v>Economía</v>
      </c>
      <c r="D310" s="34" t="str">
        <f t="shared" si="142"/>
        <v>Economía</v>
      </c>
      <c r="E310" s="27">
        <v>7</v>
      </c>
      <c r="F310" s="33" t="str">
        <f t="shared" ref="F310:F312" si="143">+F309</f>
        <v>Distribución Eléctrica</v>
      </c>
      <c r="G310" s="59" t="s">
        <v>839</v>
      </c>
      <c r="H310" s="46" t="s">
        <v>15</v>
      </c>
      <c r="I310" s="31" t="s">
        <v>872</v>
      </c>
      <c r="J310" s="12" t="s">
        <v>688</v>
      </c>
      <c r="K310" s="33" t="str">
        <f>+K309</f>
        <v>Distribución Eléctrica Residencial</v>
      </c>
      <c r="L310" s="33" t="s">
        <v>649</v>
      </c>
      <c r="M310" s="33" t="str">
        <f t="shared" ref="M310:M312" si="144">+M309</f>
        <v>Megawatt-hora (MWh)</v>
      </c>
      <c r="N310" s="33" t="str">
        <f t="shared" si="91"/>
        <v>Instituto Nacional de Estadísticas (INE)</v>
      </c>
      <c r="O310" s="37" t="str">
        <f>+"Evolución de la distribución eléctrica a clientes residenciales desde la "&amp;Economia[[#This Row],[territorio]]</f>
        <v>Evolución de la distribución eléctrica a clientes residenciales desde la Región del Maule</v>
      </c>
      <c r="P3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v>
      </c>
      <c r="Q310" s="15" t="str">
        <f t="shared" ref="Q310:Q316" si="145">+Q309</f>
        <v>Gráfico Evolución</v>
      </c>
      <c r="R310" s="28"/>
      <c r="S310" s="16" t="str">
        <f>+HYPERLINK("https://analytics.zoho.com/open-view/2395394000008245814?ZOHO_CRITERIA=%22Consolidado_Estadisticas_Regionales_New%22.%22C%C3%B3digo%20regi%C3%B3n%22%3D"&amp;Economia[[#This Row],[Filtro URL]])</f>
        <v>https://analytics.zoho.com/open-view/2395394000008245814?ZOHO_CRITERIA=%22Consolidado_Estadisticas_Regionales_New%22.%22C%C3%B3digo%20regi%C3%B3n%22%3D7</v>
      </c>
      <c r="T310" s="17"/>
      <c r="U310" s="29" t="str">
        <f t="shared" si="78"/>
        <v>#1774B9</v>
      </c>
      <c r="V310" s="30" t="str">
        <f>+Economia[[#This Row],[idcoleccion]]&amp;"-"&amp;Economia[[#This Row],[id]]</f>
        <v>140-0300</v>
      </c>
      <c r="W310" s="21">
        <f>+VLOOKUP(Economia[[#This Row],[Filtro URL]],Estructura!$X$4:$Y$366,2,0)</f>
        <v>14200007</v>
      </c>
      <c r="X310" s="21" t="str">
        <f>+VLOOKUP(Economia[[#This Row],[tema]],Estructura!$A$4:$C$1800,3,0)</f>
        <v>T-154</v>
      </c>
      <c r="Y310" s="30" t="str">
        <f>+VLOOKUP(Economia[[#This Row],[contenido]],Estructura!$E$4:$G$18,3,0)</f>
        <v>C-143</v>
      </c>
      <c r="Z310" s="30" t="str">
        <f>+VLOOKUP(Economia[[#This Row],[Filtro Integrado]],Estructura!$M$4:$O$367,3,0)</f>
        <v>FI-143</v>
      </c>
      <c r="AA310" s="30" t="str">
        <f>+VLOOKUP(Economia[[#This Row],[Muestra]],Estructura!$Q$4:$S$194,3,0)</f>
        <v>M-172</v>
      </c>
    </row>
    <row r="311" spans="1:27" ht="51" x14ac:dyDescent="0.3">
      <c r="A311" s="50" t="s">
        <v>875</v>
      </c>
      <c r="B311" s="33">
        <f t="shared" ref="B311:D311" si="146">+B310</f>
        <v>140</v>
      </c>
      <c r="C311" s="34" t="str">
        <f t="shared" si="146"/>
        <v>Economía</v>
      </c>
      <c r="D311" s="34" t="str">
        <f t="shared" si="146"/>
        <v>Economía</v>
      </c>
      <c r="E311" s="27">
        <v>9</v>
      </c>
      <c r="F311" s="33" t="str">
        <f t="shared" si="143"/>
        <v>Distribución Eléctrica</v>
      </c>
      <c r="G311" s="59" t="s">
        <v>839</v>
      </c>
      <c r="H311" s="46" t="s">
        <v>15</v>
      </c>
      <c r="I311" s="31" t="s">
        <v>374</v>
      </c>
      <c r="J311" s="12" t="str">
        <f>+J310</f>
        <v>Fecha</v>
      </c>
      <c r="K311" s="33" t="str">
        <f t="shared" ref="K311:K312" si="147">+K310</f>
        <v>Distribución Eléctrica Residencial</v>
      </c>
      <c r="L311" s="33" t="s">
        <v>649</v>
      </c>
      <c r="M311" s="33" t="str">
        <f t="shared" si="144"/>
        <v>Megawatt-hora (MWh)</v>
      </c>
      <c r="N311" s="33" t="str">
        <f t="shared" si="91"/>
        <v>Instituto Nacional de Estadísticas (INE)</v>
      </c>
      <c r="O311" s="37" t="str">
        <f>+"Evolución de la distribución eléctrica a clientes residenciales desde la "&amp;Economia[[#This Row],[territorio]]</f>
        <v>Evolución de la distribución eléctrica a clientes residenciales desde la Región de La Araucanía</v>
      </c>
      <c r="P3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v>
      </c>
      <c r="Q311" s="15" t="str">
        <f t="shared" si="145"/>
        <v>Gráfico Evolución</v>
      </c>
      <c r="R311" s="28"/>
      <c r="S311" s="16" t="str">
        <f>+HYPERLINK("https://analytics.zoho.com/open-view/2395394000008245814?ZOHO_CRITERIA=%22Consolidado_Estadisticas_Regionales_New%22.%22C%C3%B3digo%20regi%C3%B3n%22%3D"&amp;Economia[[#This Row],[Filtro URL]])</f>
        <v>https://analytics.zoho.com/open-view/2395394000008245814?ZOHO_CRITERIA=%22Consolidado_Estadisticas_Regionales_New%22.%22C%C3%B3digo%20regi%C3%B3n%22%3D9</v>
      </c>
      <c r="T311" s="17"/>
      <c r="U311" s="29" t="str">
        <f t="shared" si="78"/>
        <v>#1774B9</v>
      </c>
      <c r="V311" s="30" t="str">
        <f>+Economia[[#This Row],[idcoleccion]]&amp;"-"&amp;Economia[[#This Row],[id]]</f>
        <v>140-0301</v>
      </c>
      <c r="W311" s="21">
        <f>+VLOOKUP(Economia[[#This Row],[Filtro URL]],Estructura!$X$4:$Y$366,2,0)</f>
        <v>14200009</v>
      </c>
      <c r="X311" s="21" t="str">
        <f>+VLOOKUP(Economia[[#This Row],[tema]],Estructura!$A$4:$C$1800,3,0)</f>
        <v>T-154</v>
      </c>
      <c r="Y311" s="30" t="str">
        <f>+VLOOKUP(Economia[[#This Row],[contenido]],Estructura!$E$4:$G$18,3,0)</f>
        <v>C-143</v>
      </c>
      <c r="Z311" s="30" t="str">
        <f>+VLOOKUP(Economia[[#This Row],[Filtro Integrado]],Estructura!$M$4:$O$367,3,0)</f>
        <v>FI-143</v>
      </c>
      <c r="AA311" s="30" t="str">
        <f>+VLOOKUP(Economia[[#This Row],[Muestra]],Estructura!$Q$4:$S$194,3,0)</f>
        <v>M-172</v>
      </c>
    </row>
    <row r="312" spans="1:27" ht="51" x14ac:dyDescent="0.3">
      <c r="A312" s="50" t="s">
        <v>876</v>
      </c>
      <c r="B312" s="33">
        <f t="shared" ref="B312:D312" si="148">+B311</f>
        <v>140</v>
      </c>
      <c r="C312" s="34" t="str">
        <f t="shared" si="148"/>
        <v>Economía</v>
      </c>
      <c r="D312" s="34" t="str">
        <f t="shared" si="148"/>
        <v>Economía</v>
      </c>
      <c r="E312" s="27">
        <v>14</v>
      </c>
      <c r="F312" s="33" t="str">
        <f t="shared" si="143"/>
        <v>Distribución Eléctrica</v>
      </c>
      <c r="G312" s="59" t="s">
        <v>839</v>
      </c>
      <c r="H312" s="46" t="s">
        <v>15</v>
      </c>
      <c r="I312" s="31" t="s">
        <v>379</v>
      </c>
      <c r="J312" s="12" t="str">
        <f t="shared" ref="J312" si="149">+J311</f>
        <v>Fecha</v>
      </c>
      <c r="K312" s="33" t="str">
        <f t="shared" si="147"/>
        <v>Distribución Eléctrica Residencial</v>
      </c>
      <c r="L312" s="33" t="s">
        <v>649</v>
      </c>
      <c r="M312" s="33" t="str">
        <f t="shared" si="144"/>
        <v>Megawatt-hora (MWh)</v>
      </c>
      <c r="N312" s="33" t="str">
        <f t="shared" si="91"/>
        <v>Instituto Nacional de Estadísticas (INE)</v>
      </c>
      <c r="O312" s="37" t="str">
        <f>+"Evolución de la distribución eléctrica a clientes residenciales desde la "&amp;Economia[[#This Row],[territorio]]</f>
        <v>Evolución de la distribución eléctrica a clientes residenciales desde la Región de Los Ríos</v>
      </c>
      <c r="P3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v>
      </c>
      <c r="Q312" s="15" t="str">
        <f t="shared" si="145"/>
        <v>Gráfico Evolución</v>
      </c>
      <c r="R312" s="28"/>
      <c r="S312" s="16" t="str">
        <f>+HYPERLINK("https://analytics.zoho.com/open-view/2395394000008245814?ZOHO_CRITERIA=%22Consolidado_Estadisticas_Regionales_New%22.%22C%C3%B3digo%20regi%C3%B3n%22%3D"&amp;Economia[[#This Row],[Filtro URL]])</f>
        <v>https://analytics.zoho.com/open-view/2395394000008245814?ZOHO_CRITERIA=%22Consolidado_Estadisticas_Regionales_New%22.%22C%C3%B3digo%20regi%C3%B3n%22%3D14</v>
      </c>
      <c r="T312" s="17"/>
      <c r="U312" s="29" t="str">
        <f t="shared" si="78"/>
        <v>#1774B9</v>
      </c>
      <c r="V312" s="30" t="str">
        <f>+Economia[[#This Row],[idcoleccion]]&amp;"-"&amp;Economia[[#This Row],[id]]</f>
        <v>140-0302</v>
      </c>
      <c r="W312" s="21">
        <f>+VLOOKUP(Economia[[#This Row],[Filtro URL]],Estructura!$X$4:$Y$366,2,0)</f>
        <v>14200014</v>
      </c>
      <c r="X312" s="21" t="str">
        <f>+VLOOKUP(Economia[[#This Row],[tema]],Estructura!$A$4:$C$1800,3,0)</f>
        <v>T-154</v>
      </c>
      <c r="Y312" s="30" t="str">
        <f>+VLOOKUP(Economia[[#This Row],[contenido]],Estructura!$E$4:$G$18,3,0)</f>
        <v>C-143</v>
      </c>
      <c r="Z312" s="30" t="str">
        <f>+VLOOKUP(Economia[[#This Row],[Filtro Integrado]],Estructura!$M$4:$O$367,3,0)</f>
        <v>FI-143</v>
      </c>
      <c r="AA312" s="30" t="str">
        <f>+VLOOKUP(Economia[[#This Row],[Muestra]],Estructura!$Q$4:$S$194,3,0)</f>
        <v>M-172</v>
      </c>
    </row>
    <row r="313" spans="1:27" ht="51" x14ac:dyDescent="0.3">
      <c r="A313" s="48" t="s">
        <v>877</v>
      </c>
      <c r="B313" s="33">
        <f t="shared" ref="B313:D313" si="150">+B312</f>
        <v>140</v>
      </c>
      <c r="C313" s="34" t="str">
        <f t="shared" si="150"/>
        <v>Economía</v>
      </c>
      <c r="D313" s="34" t="str">
        <f t="shared" si="150"/>
        <v>Economía</v>
      </c>
      <c r="E313" s="20">
        <v>0</v>
      </c>
      <c r="F313" s="33" t="str">
        <f>+F312</f>
        <v>Distribución Eléctrica</v>
      </c>
      <c r="G313" s="59" t="s">
        <v>839</v>
      </c>
      <c r="H313" s="36" t="s">
        <v>18</v>
      </c>
      <c r="I313" s="33" t="s">
        <v>14</v>
      </c>
      <c r="J313" s="33" t="s">
        <v>15</v>
      </c>
      <c r="K313" s="33" t="s">
        <v>881</v>
      </c>
      <c r="L313" s="33" t="s">
        <v>649</v>
      </c>
      <c r="M313" s="33" t="str">
        <f>+M312</f>
        <v>Megawatt-hora (MWh)</v>
      </c>
      <c r="N313" s="33" t="str">
        <f t="shared" si="91"/>
        <v>Instituto Nacional de Estadísticas (INE)</v>
      </c>
      <c r="O313" s="52" t="s">
        <v>883</v>
      </c>
      <c r="P31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13" s="38" t="str">
        <f>+Q312</f>
        <v>Gráfico Evolución</v>
      </c>
      <c r="R313" s="37"/>
      <c r="S313" s="66" t="str">
        <f>+HYPERLINK("https://analytics.zoho.com/open-view/2395394000008247284")</f>
        <v>https://analytics.zoho.com/open-view/2395394000008247284</v>
      </c>
      <c r="T313" s="17"/>
      <c r="U313" s="29" t="str">
        <f t="shared" si="78"/>
        <v>#1774B9</v>
      </c>
      <c r="V313" s="30" t="str">
        <f>+Economia[[#This Row],[idcoleccion]]&amp;"-"&amp;Economia[[#This Row],[id]]</f>
        <v>140-0303</v>
      </c>
      <c r="W313" s="21">
        <f>+VLOOKUP(Economia[[#This Row],[Filtro URL]],Estructura!$X$4:$Y$366,2,0)</f>
        <v>14100000</v>
      </c>
      <c r="X313" s="21" t="str">
        <f>+VLOOKUP(Economia[[#This Row],[tema]],Estructura!$A$4:$C$1800,3,0)</f>
        <v>T-154</v>
      </c>
      <c r="Y313" s="30" t="str">
        <f>+VLOOKUP(Economia[[#This Row],[contenido]],Estructura!$E$4:$G$18,3,0)</f>
        <v>C-143</v>
      </c>
      <c r="Z313" s="30" t="str">
        <f>+VLOOKUP(Economia[[#This Row],[Filtro Integrado]],Estructura!$M$4:$O$367,3,0)</f>
        <v>FI-141</v>
      </c>
      <c r="AA313" s="30" t="str">
        <f>+VLOOKUP(Economia[[#This Row],[Muestra]],Estructura!$Q$4:$S$194,3,0)</f>
        <v>M-173</v>
      </c>
    </row>
    <row r="314" spans="1:27" ht="51" x14ac:dyDescent="0.3">
      <c r="A314" s="49" t="s">
        <v>878</v>
      </c>
      <c r="B314" s="33">
        <f t="shared" ref="B314:D314" si="151">+B313</f>
        <v>140</v>
      </c>
      <c r="C314" s="34" t="str">
        <f t="shared" si="151"/>
        <v>Economía</v>
      </c>
      <c r="D314" s="34" t="str">
        <f t="shared" si="151"/>
        <v>Economía</v>
      </c>
      <c r="E314" s="27">
        <v>7</v>
      </c>
      <c r="F314" s="33" t="str">
        <f t="shared" ref="F314:F316" si="152">+F313</f>
        <v>Distribución Eléctrica</v>
      </c>
      <c r="G314" s="59" t="s">
        <v>839</v>
      </c>
      <c r="H314" s="46" t="s">
        <v>15</v>
      </c>
      <c r="I314" s="31" t="s">
        <v>872</v>
      </c>
      <c r="J314" s="12" t="s">
        <v>688</v>
      </c>
      <c r="K314" s="33" t="str">
        <f>+K313</f>
        <v>Distribución Eléctrica Industrial</v>
      </c>
      <c r="L314" s="33" t="s">
        <v>649</v>
      </c>
      <c r="M314" s="33" t="str">
        <f t="shared" ref="M314:M316" si="153">+M313</f>
        <v>Megawatt-hora (MWh)</v>
      </c>
      <c r="N314" s="33" t="str">
        <f t="shared" si="91"/>
        <v>Instituto Nacional de Estadísticas (INE)</v>
      </c>
      <c r="O314" s="37" t="str">
        <f>+"Evolución de la distribución eléctrica a empresas industriales desde la "&amp;Economia[[#This Row],[territorio]]</f>
        <v>Evolución de la distribución eléctrica a empresas industriales desde la Región del Maule</v>
      </c>
      <c r="P3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v>
      </c>
      <c r="Q314" s="15" t="str">
        <f t="shared" si="145"/>
        <v>Gráfico Evolución</v>
      </c>
      <c r="R314" s="28"/>
      <c r="S314" s="16" t="str">
        <f>+HYPERLINK("https://analytics.zoho.com/open-view/2395394000008251012?ZOHO_CRITERIA=%22Consolidado_Estadisticas_Regionales_New%22.%22C%C3%B3digo%20regi%C3%B3n%22%3D"&amp;Economia[[#This Row],[Filtro URL]])</f>
        <v>https://analytics.zoho.com/open-view/2395394000008251012?ZOHO_CRITERIA=%22Consolidado_Estadisticas_Regionales_New%22.%22C%C3%B3digo%20regi%C3%B3n%22%3D7</v>
      </c>
      <c r="T314" s="17"/>
      <c r="U314" s="29" t="str">
        <f t="shared" si="78"/>
        <v>#1774B9</v>
      </c>
      <c r="V314" s="30" t="str">
        <f>+Economia[[#This Row],[idcoleccion]]&amp;"-"&amp;Economia[[#This Row],[id]]</f>
        <v>140-0304</v>
      </c>
      <c r="W314" s="21">
        <f>+VLOOKUP(Economia[[#This Row],[Filtro URL]],Estructura!$X$4:$Y$366,2,0)</f>
        <v>14200007</v>
      </c>
      <c r="X314" s="21" t="str">
        <f>+VLOOKUP(Economia[[#This Row],[tema]],Estructura!$A$4:$C$1800,3,0)</f>
        <v>T-154</v>
      </c>
      <c r="Y314" s="30" t="str">
        <f>+VLOOKUP(Economia[[#This Row],[contenido]],Estructura!$E$4:$G$18,3,0)</f>
        <v>C-143</v>
      </c>
      <c r="Z314" s="30" t="str">
        <f>+VLOOKUP(Economia[[#This Row],[Filtro Integrado]],Estructura!$M$4:$O$367,3,0)</f>
        <v>FI-143</v>
      </c>
      <c r="AA314" s="30" t="str">
        <f>+VLOOKUP(Economia[[#This Row],[Muestra]],Estructura!$Q$4:$S$194,3,0)</f>
        <v>M-173</v>
      </c>
    </row>
    <row r="315" spans="1:27" ht="51" x14ac:dyDescent="0.3">
      <c r="A315" s="50" t="s">
        <v>879</v>
      </c>
      <c r="B315" s="33">
        <f t="shared" ref="B315:D315" si="154">+B314</f>
        <v>140</v>
      </c>
      <c r="C315" s="34" t="str">
        <f t="shared" si="154"/>
        <v>Economía</v>
      </c>
      <c r="D315" s="34" t="str">
        <f t="shared" si="154"/>
        <v>Economía</v>
      </c>
      <c r="E315" s="27">
        <v>9</v>
      </c>
      <c r="F315" s="33" t="str">
        <f t="shared" si="152"/>
        <v>Distribución Eléctrica</v>
      </c>
      <c r="G315" s="59" t="s">
        <v>839</v>
      </c>
      <c r="H315" s="46" t="s">
        <v>15</v>
      </c>
      <c r="I315" s="31" t="s">
        <v>374</v>
      </c>
      <c r="J315" s="12" t="str">
        <f>+J314</f>
        <v>Fecha</v>
      </c>
      <c r="K315" s="33" t="str">
        <f t="shared" ref="K315:K316" si="155">+K314</f>
        <v>Distribución Eléctrica Industrial</v>
      </c>
      <c r="L315" s="33" t="s">
        <v>649</v>
      </c>
      <c r="M315" s="33" t="str">
        <f t="shared" si="153"/>
        <v>Megawatt-hora (MWh)</v>
      </c>
      <c r="N315" s="33" t="str">
        <f t="shared" si="91"/>
        <v>Instituto Nacional de Estadísticas (INE)</v>
      </c>
      <c r="O315" s="37" t="str">
        <f>+"Evolución de la distribución eléctrica a empresas industriales desde la "&amp;Economia[[#This Row],[territorio]]</f>
        <v>Evolución de la distribución eléctrica a empresas industriales desde la Región de La Araucanía</v>
      </c>
      <c r="P31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v>
      </c>
      <c r="Q315" s="15" t="str">
        <f t="shared" si="145"/>
        <v>Gráfico Evolución</v>
      </c>
      <c r="R315" s="28"/>
      <c r="S315" s="16" t="str">
        <f>+HYPERLINK("https://analytics.zoho.com/open-view/2395394000008251012?ZOHO_CRITERIA=%22Consolidado_Estadisticas_Regionales_New%22.%22C%C3%B3digo%20regi%C3%B3n%22%3D"&amp;Economia[[#This Row],[Filtro URL]])</f>
        <v>https://analytics.zoho.com/open-view/2395394000008251012?ZOHO_CRITERIA=%22Consolidado_Estadisticas_Regionales_New%22.%22C%C3%B3digo%20regi%C3%B3n%22%3D9</v>
      </c>
      <c r="T315" s="17"/>
      <c r="U315" s="29" t="str">
        <f t="shared" ref="U315:U381" si="156">+U314</f>
        <v>#1774B9</v>
      </c>
      <c r="V315" s="30" t="str">
        <f>+Economia[[#This Row],[idcoleccion]]&amp;"-"&amp;Economia[[#This Row],[id]]</f>
        <v>140-0305</v>
      </c>
      <c r="W315" s="21">
        <f>+VLOOKUP(Economia[[#This Row],[Filtro URL]],Estructura!$X$4:$Y$366,2,0)</f>
        <v>14200009</v>
      </c>
      <c r="X315" s="21" t="str">
        <f>+VLOOKUP(Economia[[#This Row],[tema]],Estructura!$A$4:$C$1800,3,0)</f>
        <v>T-154</v>
      </c>
      <c r="Y315" s="30" t="str">
        <f>+VLOOKUP(Economia[[#This Row],[contenido]],Estructura!$E$4:$G$18,3,0)</f>
        <v>C-143</v>
      </c>
      <c r="Z315" s="30" t="str">
        <f>+VLOOKUP(Economia[[#This Row],[Filtro Integrado]],Estructura!$M$4:$O$367,3,0)</f>
        <v>FI-143</v>
      </c>
      <c r="AA315" s="30" t="str">
        <f>+VLOOKUP(Economia[[#This Row],[Muestra]],Estructura!$Q$4:$S$194,3,0)</f>
        <v>M-173</v>
      </c>
    </row>
    <row r="316" spans="1:27" ht="51" x14ac:dyDescent="0.3">
      <c r="A316" s="50" t="s">
        <v>880</v>
      </c>
      <c r="B316" s="33">
        <f t="shared" ref="B316:D318" si="157">+B315</f>
        <v>140</v>
      </c>
      <c r="C316" s="34" t="str">
        <f t="shared" si="157"/>
        <v>Economía</v>
      </c>
      <c r="D316" s="34" t="str">
        <f t="shared" si="157"/>
        <v>Economía</v>
      </c>
      <c r="E316" s="27">
        <v>14</v>
      </c>
      <c r="F316" s="33" t="str">
        <f t="shared" si="152"/>
        <v>Distribución Eléctrica</v>
      </c>
      <c r="G316" s="59" t="s">
        <v>839</v>
      </c>
      <c r="H316" s="46" t="s">
        <v>15</v>
      </c>
      <c r="I316" s="31" t="s">
        <v>379</v>
      </c>
      <c r="J316" s="12" t="str">
        <f t="shared" ref="J316" si="158">+J315</f>
        <v>Fecha</v>
      </c>
      <c r="K316" s="33" t="str">
        <f t="shared" si="155"/>
        <v>Distribución Eléctrica Industrial</v>
      </c>
      <c r="L316" s="33" t="s">
        <v>649</v>
      </c>
      <c r="M316" s="33" t="str">
        <f t="shared" si="153"/>
        <v>Megawatt-hora (MWh)</v>
      </c>
      <c r="N316" s="33" t="str">
        <f t="shared" si="91"/>
        <v>Instituto Nacional de Estadísticas (INE)</v>
      </c>
      <c r="O316" s="37" t="str">
        <f>+"Evolución de la distribución eléctrica a empresas industriales desde la "&amp;Economia[[#This Row],[territorio]]</f>
        <v>Evolución de la distribución eléctrica a empresas industriales desde la Región de Los Ríos</v>
      </c>
      <c r="P3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v>
      </c>
      <c r="Q316" s="15" t="str">
        <f t="shared" si="145"/>
        <v>Gráfico Evolución</v>
      </c>
      <c r="R316" s="28"/>
      <c r="S316" s="16" t="str">
        <f>+HYPERLINK("https://analytics.zoho.com/open-view/2395394000008251012?ZOHO_CRITERIA=%22Consolidado_Estadisticas_Regionales_New%22.%22C%C3%B3digo%20regi%C3%B3n%22%3D"&amp;Economia[[#This Row],[Filtro URL]])</f>
        <v>https://analytics.zoho.com/open-view/2395394000008251012?ZOHO_CRITERIA=%22Consolidado_Estadisticas_Regionales_New%22.%22C%C3%B3digo%20regi%C3%B3n%22%3D14</v>
      </c>
      <c r="T316" s="17"/>
      <c r="U316" s="29" t="str">
        <f t="shared" si="156"/>
        <v>#1774B9</v>
      </c>
      <c r="V316" s="30" t="str">
        <f>+Economia[[#This Row],[idcoleccion]]&amp;"-"&amp;Economia[[#This Row],[id]]</f>
        <v>140-0306</v>
      </c>
      <c r="W316" s="21">
        <f>+VLOOKUP(Economia[[#This Row],[Filtro URL]],Estructura!$X$4:$Y$366,2,0)</f>
        <v>14200014</v>
      </c>
      <c r="X316" s="21" t="str">
        <f>+VLOOKUP(Economia[[#This Row],[tema]],Estructura!$A$4:$C$1800,3,0)</f>
        <v>T-154</v>
      </c>
      <c r="Y316" s="30" t="str">
        <f>+VLOOKUP(Economia[[#This Row],[contenido]],Estructura!$E$4:$G$18,3,0)</f>
        <v>C-143</v>
      </c>
      <c r="Z316" s="30" t="str">
        <f>+VLOOKUP(Economia[[#This Row],[Filtro Integrado]],Estructura!$M$4:$O$367,3,0)</f>
        <v>FI-143</v>
      </c>
      <c r="AA316" s="30" t="str">
        <f>+VLOOKUP(Economia[[#This Row],[Muestra]],Estructura!$Q$4:$S$194,3,0)</f>
        <v>M-173</v>
      </c>
    </row>
    <row r="317" spans="1:27" ht="51" x14ac:dyDescent="0.3">
      <c r="A317" s="48" t="s">
        <v>890</v>
      </c>
      <c r="B317" s="33">
        <f t="shared" si="157"/>
        <v>140</v>
      </c>
      <c r="C317" s="34" t="str">
        <f t="shared" si="157"/>
        <v>Economía</v>
      </c>
      <c r="D317" s="34" t="str">
        <f t="shared" si="157"/>
        <v>Economía</v>
      </c>
      <c r="E317" s="20">
        <v>0</v>
      </c>
      <c r="F317" s="33" t="str">
        <f>+F316</f>
        <v>Distribución Eléctrica</v>
      </c>
      <c r="G317" s="59" t="s">
        <v>839</v>
      </c>
      <c r="H317" s="36" t="s">
        <v>18</v>
      </c>
      <c r="I317" s="33" t="s">
        <v>14</v>
      </c>
      <c r="J317" s="33" t="s">
        <v>15</v>
      </c>
      <c r="K317" s="33" t="s">
        <v>884</v>
      </c>
      <c r="L317" s="33" t="s">
        <v>649</v>
      </c>
      <c r="M317" s="33" t="str">
        <f>+M316</f>
        <v>Megawatt-hora (MWh)</v>
      </c>
      <c r="N317" s="33" t="str">
        <f t="shared" si="91"/>
        <v>Instituto Nacional de Estadísticas (INE)</v>
      </c>
      <c r="O317" s="52" t="s">
        <v>887</v>
      </c>
      <c r="P31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17" s="38" t="str">
        <f>+Q316</f>
        <v>Gráfico Evolución</v>
      </c>
      <c r="R317" s="37"/>
      <c r="S317" s="66" t="str">
        <f>+HYPERLINK("https://analytics.zoho.com/open-view/2395394000008247678")</f>
        <v>https://analytics.zoho.com/open-view/2395394000008247678</v>
      </c>
      <c r="T317" s="17"/>
      <c r="U317" s="29" t="str">
        <f t="shared" si="156"/>
        <v>#1774B9</v>
      </c>
      <c r="V317" s="30" t="str">
        <f>+Economia[[#This Row],[idcoleccion]]&amp;"-"&amp;Economia[[#This Row],[id]]</f>
        <v>140-0307</v>
      </c>
      <c r="W317" s="21">
        <f>+VLOOKUP(Economia[[#This Row],[Filtro URL]],Estructura!$X$4:$Y$366,2,0)</f>
        <v>14100000</v>
      </c>
      <c r="X317" s="21" t="str">
        <f>+VLOOKUP(Economia[[#This Row],[tema]],Estructura!$A$4:$C$1800,3,0)</f>
        <v>T-154</v>
      </c>
      <c r="Y317" s="30" t="str">
        <f>+VLOOKUP(Economia[[#This Row],[contenido]],Estructura!$E$4:$G$18,3,0)</f>
        <v>C-143</v>
      </c>
      <c r="Z317" s="30" t="str">
        <f>+VLOOKUP(Economia[[#This Row],[Filtro Integrado]],Estructura!$M$4:$O$367,3,0)</f>
        <v>FI-141</v>
      </c>
      <c r="AA317" s="30" t="str">
        <f>+VLOOKUP(Economia[[#This Row],[Muestra]],Estructura!$Q$4:$S$194,3,0)</f>
        <v>M-174</v>
      </c>
    </row>
    <row r="318" spans="1:27" ht="51" x14ac:dyDescent="0.3">
      <c r="A318" s="48" t="s">
        <v>891</v>
      </c>
      <c r="B318" s="33">
        <f t="shared" si="157"/>
        <v>140</v>
      </c>
      <c r="C318" s="34" t="str">
        <f t="shared" si="157"/>
        <v>Economía</v>
      </c>
      <c r="D318" s="34" t="str">
        <f t="shared" si="157"/>
        <v>Economía</v>
      </c>
      <c r="E318" s="20">
        <v>0</v>
      </c>
      <c r="F318" s="33" t="str">
        <f>+F317</f>
        <v>Distribución Eléctrica</v>
      </c>
      <c r="G318" s="59" t="s">
        <v>839</v>
      </c>
      <c r="H318" s="36" t="s">
        <v>18</v>
      </c>
      <c r="I318" s="33" t="s">
        <v>14</v>
      </c>
      <c r="J318" s="33" t="s">
        <v>15</v>
      </c>
      <c r="K318" s="33" t="s">
        <v>885</v>
      </c>
      <c r="L318" s="33" t="s">
        <v>649</v>
      </c>
      <c r="M318" s="33" t="str">
        <f>+M317</f>
        <v>Megawatt-hora (MWh)</v>
      </c>
      <c r="N318" s="33" t="str">
        <f t="shared" si="91"/>
        <v>Instituto Nacional de Estadísticas (INE)</v>
      </c>
      <c r="O318" s="52" t="s">
        <v>888</v>
      </c>
      <c r="P31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18" s="38" t="str">
        <f>+Q317</f>
        <v>Gráfico Evolución</v>
      </c>
      <c r="R318" s="37"/>
      <c r="S318" s="66" t="str">
        <f>+HYPERLINK("https://analytics.zoho.com/open-view/2395394000008247970")</f>
        <v>https://analytics.zoho.com/open-view/2395394000008247970</v>
      </c>
      <c r="T318" s="17"/>
      <c r="U318" s="29" t="str">
        <f t="shared" si="156"/>
        <v>#1774B9</v>
      </c>
      <c r="V318" s="30" t="str">
        <f>+Economia[[#This Row],[idcoleccion]]&amp;"-"&amp;Economia[[#This Row],[id]]</f>
        <v>140-0308</v>
      </c>
      <c r="W318" s="21">
        <f>+VLOOKUP(Economia[[#This Row],[Filtro URL]],Estructura!$X$4:$Y$366,2,0)</f>
        <v>14100000</v>
      </c>
      <c r="X318" s="21" t="str">
        <f>+VLOOKUP(Economia[[#This Row],[tema]],Estructura!$A$4:$C$1800,3,0)</f>
        <v>T-154</v>
      </c>
      <c r="Y318" s="30" t="str">
        <f>+VLOOKUP(Economia[[#This Row],[contenido]],Estructura!$E$4:$G$18,3,0)</f>
        <v>C-143</v>
      </c>
      <c r="Z318" s="30" t="str">
        <f>+VLOOKUP(Economia[[#This Row],[Filtro Integrado]],Estructura!$M$4:$O$367,3,0)</f>
        <v>FI-141</v>
      </c>
      <c r="AA318" s="30" t="str">
        <f>+VLOOKUP(Economia[[#This Row],[Muestra]],Estructura!$Q$4:$S$194,3,0)</f>
        <v>M-175</v>
      </c>
    </row>
    <row r="319" spans="1:27" ht="51" x14ac:dyDescent="0.3">
      <c r="A319" s="48" t="s">
        <v>892</v>
      </c>
      <c r="B319" s="33">
        <f t="shared" ref="B319:D319" si="159">+B318</f>
        <v>140</v>
      </c>
      <c r="C319" s="34" t="str">
        <f t="shared" si="159"/>
        <v>Economía</v>
      </c>
      <c r="D319" s="34" t="str">
        <f t="shared" si="159"/>
        <v>Economía</v>
      </c>
      <c r="E319" s="20">
        <v>0</v>
      </c>
      <c r="F319" s="33" t="str">
        <f>+F318</f>
        <v>Distribución Eléctrica</v>
      </c>
      <c r="G319" s="59" t="s">
        <v>839</v>
      </c>
      <c r="H319" s="36" t="s">
        <v>18</v>
      </c>
      <c r="I319" s="33" t="s">
        <v>14</v>
      </c>
      <c r="J319" s="33" t="s">
        <v>15</v>
      </c>
      <c r="K319" s="33" t="s">
        <v>886</v>
      </c>
      <c r="L319" s="33" t="s">
        <v>649</v>
      </c>
      <c r="M319" s="33" t="str">
        <f>+M318</f>
        <v>Megawatt-hora (MWh)</v>
      </c>
      <c r="N319" s="33" t="str">
        <f t="shared" si="91"/>
        <v>Instituto Nacional de Estadísticas (INE)</v>
      </c>
      <c r="O319" s="52" t="s">
        <v>889</v>
      </c>
      <c r="P31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19" s="38" t="str">
        <f>+Q318</f>
        <v>Gráfico Evolución</v>
      </c>
      <c r="R319" s="37"/>
      <c r="S319" s="66" t="str">
        <f>+HYPERLINK("https://analytics.zoho.com/open-view/2395394000008249274")</f>
        <v>https://analytics.zoho.com/open-view/2395394000008249274</v>
      </c>
      <c r="T319" s="17"/>
      <c r="U319" s="29" t="str">
        <f t="shared" si="156"/>
        <v>#1774B9</v>
      </c>
      <c r="V319" s="30" t="str">
        <f>+Economia[[#This Row],[idcoleccion]]&amp;"-"&amp;Economia[[#This Row],[id]]</f>
        <v>140-0309</v>
      </c>
      <c r="W319" s="21">
        <f>+VLOOKUP(Economia[[#This Row],[Filtro URL]],Estructura!$X$4:$Y$366,2,0)</f>
        <v>14100000</v>
      </c>
      <c r="X319" s="21" t="str">
        <f>+VLOOKUP(Economia[[#This Row],[tema]],Estructura!$A$4:$C$1800,3,0)</f>
        <v>T-154</v>
      </c>
      <c r="Y319" s="30" t="str">
        <f>+VLOOKUP(Economia[[#This Row],[contenido]],Estructura!$E$4:$G$18,3,0)</f>
        <v>C-143</v>
      </c>
      <c r="Z319" s="30" t="str">
        <f>+VLOOKUP(Economia[[#This Row],[Filtro Integrado]],Estructura!$M$4:$O$367,3,0)</f>
        <v>FI-141</v>
      </c>
      <c r="AA319" s="30" t="str">
        <f>+VLOOKUP(Economia[[#This Row],[Muestra]],Estructura!$Q$4:$S$194,3,0)</f>
        <v>M-176</v>
      </c>
    </row>
    <row r="320" spans="1:27" ht="51" x14ac:dyDescent="0.3">
      <c r="A320" s="49" t="s">
        <v>893</v>
      </c>
      <c r="B320" s="33">
        <f t="shared" ref="B320:D320" si="160">+B319</f>
        <v>140</v>
      </c>
      <c r="C320" s="34" t="str">
        <f t="shared" si="160"/>
        <v>Economía</v>
      </c>
      <c r="D320" s="34" t="str">
        <f t="shared" si="160"/>
        <v>Economía</v>
      </c>
      <c r="E320" s="27">
        <v>7</v>
      </c>
      <c r="F320" s="33" t="str">
        <f t="shared" ref="F320:F322" si="161">+F319</f>
        <v>Distribución Eléctrica</v>
      </c>
      <c r="G320" s="59" t="s">
        <v>839</v>
      </c>
      <c r="H320" s="46" t="s">
        <v>15</v>
      </c>
      <c r="I320" s="31" t="s">
        <v>872</v>
      </c>
      <c r="J320" s="12" t="s">
        <v>688</v>
      </c>
      <c r="K320" s="33" t="str">
        <f>+K319</f>
        <v>Distribución Eléctrica Agrícola</v>
      </c>
      <c r="L320" s="33" t="s">
        <v>649</v>
      </c>
      <c r="M320" s="33" t="str">
        <f t="shared" ref="M320:M322" si="162">+M319</f>
        <v>Megawatt-hora (MWh)</v>
      </c>
      <c r="N320" s="33" t="str">
        <f t="shared" si="91"/>
        <v>Instituto Nacional de Estadísticas (INE)</v>
      </c>
      <c r="O320"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del Maule</v>
      </c>
      <c r="P3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v>
      </c>
      <c r="Q320" s="15" t="str">
        <f t="shared" ref="Q320:Q325" si="163">+Q319</f>
        <v>Gráfico Evolución</v>
      </c>
      <c r="R320" s="28"/>
      <c r="S320" s="16" t="str">
        <f>+HYPERLINK("https://analytics.zoho.com/open-view/2395394000008250473?ZOHO_CRITERIA=%22Consolidado_Estadisticas_Regionales_New%22.%22C%C3%B3digo%20regi%C3%B3n%22%3D"&amp;Economia[[#This Row],[Filtro URL]])</f>
        <v>https://analytics.zoho.com/open-view/2395394000008250473?ZOHO_CRITERIA=%22Consolidado_Estadisticas_Regionales_New%22.%22C%C3%B3digo%20regi%C3%B3n%22%3D7</v>
      </c>
      <c r="T320" s="17"/>
      <c r="U320" s="29" t="str">
        <f t="shared" si="156"/>
        <v>#1774B9</v>
      </c>
      <c r="V320" s="30" t="str">
        <f>+Economia[[#This Row],[idcoleccion]]&amp;"-"&amp;Economia[[#This Row],[id]]</f>
        <v>140-0310</v>
      </c>
      <c r="W320" s="21">
        <f>+VLOOKUP(Economia[[#This Row],[Filtro URL]],Estructura!$X$4:$Y$366,2,0)</f>
        <v>14200007</v>
      </c>
      <c r="X320" s="21" t="str">
        <f>+VLOOKUP(Economia[[#This Row],[tema]],Estructura!$A$4:$C$1800,3,0)</f>
        <v>T-154</v>
      </c>
      <c r="Y320" s="30" t="str">
        <f>+VLOOKUP(Economia[[#This Row],[contenido]],Estructura!$E$4:$G$18,3,0)</f>
        <v>C-143</v>
      </c>
      <c r="Z320" s="30" t="str">
        <f>+VLOOKUP(Economia[[#This Row],[Filtro Integrado]],Estructura!$M$4:$O$367,3,0)</f>
        <v>FI-143</v>
      </c>
      <c r="AA320" s="30" t="str">
        <f>+VLOOKUP(Economia[[#This Row],[Muestra]],Estructura!$Q$4:$S$194,3,0)</f>
        <v>M-176</v>
      </c>
    </row>
    <row r="321" spans="1:27" ht="51" x14ac:dyDescent="0.3">
      <c r="A321" s="50" t="s">
        <v>894</v>
      </c>
      <c r="B321" s="33">
        <f t="shared" ref="B321:D321" si="164">+B320</f>
        <v>140</v>
      </c>
      <c r="C321" s="34" t="str">
        <f t="shared" si="164"/>
        <v>Economía</v>
      </c>
      <c r="D321" s="34" t="str">
        <f t="shared" si="164"/>
        <v>Economía</v>
      </c>
      <c r="E321" s="27">
        <v>9</v>
      </c>
      <c r="F321" s="33" t="str">
        <f t="shared" si="161"/>
        <v>Distribución Eléctrica</v>
      </c>
      <c r="G321" s="59" t="s">
        <v>839</v>
      </c>
      <c r="H321" s="46" t="s">
        <v>15</v>
      </c>
      <c r="I321" s="31" t="s">
        <v>374</v>
      </c>
      <c r="J321" s="12" t="str">
        <f>+J320</f>
        <v>Fecha</v>
      </c>
      <c r="K321" s="33" t="str">
        <f t="shared" ref="K321:K322" si="165">+K320</f>
        <v>Distribución Eléctrica Agrícola</v>
      </c>
      <c r="L321" s="33" t="s">
        <v>649</v>
      </c>
      <c r="M321" s="33" t="str">
        <f t="shared" si="162"/>
        <v>Megawatt-hora (MWh)</v>
      </c>
      <c r="N321" s="33" t="str">
        <f t="shared" si="91"/>
        <v>Instituto Nacional de Estadísticas (INE)</v>
      </c>
      <c r="O321"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 La Araucanía</v>
      </c>
      <c r="P3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v>
      </c>
      <c r="Q321" s="15" t="str">
        <f t="shared" si="163"/>
        <v>Gráfico Evolución</v>
      </c>
      <c r="R321" s="28"/>
      <c r="S321" s="16" t="str">
        <f>+HYPERLINK("https://analytics.zoho.com/open-view/2395394000008250473?ZOHO_CRITERIA=%22Consolidado_Estadisticas_Regionales_New%22.%22C%C3%B3digo%20regi%C3%B3n%22%3D"&amp;Economia[[#This Row],[Filtro URL]])</f>
        <v>https://analytics.zoho.com/open-view/2395394000008250473?ZOHO_CRITERIA=%22Consolidado_Estadisticas_Regionales_New%22.%22C%C3%B3digo%20regi%C3%B3n%22%3D9</v>
      </c>
      <c r="T321" s="17"/>
      <c r="U321" s="29" t="str">
        <f t="shared" si="156"/>
        <v>#1774B9</v>
      </c>
      <c r="V321" s="30" t="str">
        <f>+Economia[[#This Row],[idcoleccion]]&amp;"-"&amp;Economia[[#This Row],[id]]</f>
        <v>140-0311</v>
      </c>
      <c r="W321" s="21">
        <f>+VLOOKUP(Economia[[#This Row],[Filtro URL]],Estructura!$X$4:$Y$366,2,0)</f>
        <v>14200009</v>
      </c>
      <c r="X321" s="21" t="str">
        <f>+VLOOKUP(Economia[[#This Row],[tema]],Estructura!$A$4:$C$1800,3,0)</f>
        <v>T-154</v>
      </c>
      <c r="Y321" s="30" t="str">
        <f>+VLOOKUP(Economia[[#This Row],[contenido]],Estructura!$E$4:$G$18,3,0)</f>
        <v>C-143</v>
      </c>
      <c r="Z321" s="30" t="str">
        <f>+VLOOKUP(Economia[[#This Row],[Filtro Integrado]],Estructura!$M$4:$O$367,3,0)</f>
        <v>FI-143</v>
      </c>
      <c r="AA321" s="30" t="str">
        <f>+VLOOKUP(Economia[[#This Row],[Muestra]],Estructura!$Q$4:$S$194,3,0)</f>
        <v>M-176</v>
      </c>
    </row>
    <row r="322" spans="1:27" ht="51" x14ac:dyDescent="0.3">
      <c r="A322" s="50" t="s">
        <v>895</v>
      </c>
      <c r="B322" s="33">
        <f t="shared" ref="B322:D322" si="166">+B321</f>
        <v>140</v>
      </c>
      <c r="C322" s="34" t="str">
        <f t="shared" si="166"/>
        <v>Economía</v>
      </c>
      <c r="D322" s="34" t="str">
        <f t="shared" si="166"/>
        <v>Economía</v>
      </c>
      <c r="E322" s="27">
        <v>14</v>
      </c>
      <c r="F322" s="33" t="str">
        <f t="shared" si="161"/>
        <v>Distribución Eléctrica</v>
      </c>
      <c r="G322" s="59" t="s">
        <v>839</v>
      </c>
      <c r="H322" s="46" t="s">
        <v>15</v>
      </c>
      <c r="I322" s="31" t="s">
        <v>379</v>
      </c>
      <c r="J322" s="12" t="str">
        <f t="shared" ref="J322" si="167">+J321</f>
        <v>Fecha</v>
      </c>
      <c r="K322" s="33" t="str">
        <f t="shared" si="165"/>
        <v>Distribución Eléctrica Agrícola</v>
      </c>
      <c r="L322" s="33" t="s">
        <v>649</v>
      </c>
      <c r="M322" s="33" t="str">
        <f t="shared" si="162"/>
        <v>Megawatt-hora (MWh)</v>
      </c>
      <c r="N322" s="33" t="str">
        <f t="shared" si="91"/>
        <v>Instituto Nacional de Estadísticas (INE)</v>
      </c>
      <c r="O322"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 Los Ríos</v>
      </c>
      <c r="P32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v>
      </c>
      <c r="Q322" s="15" t="str">
        <f t="shared" si="163"/>
        <v>Gráfico Evolución</v>
      </c>
      <c r="R322" s="28"/>
      <c r="S322" s="16" t="str">
        <f>+HYPERLINK("https://analytics.zoho.com/open-view/2395394000008250473?ZOHO_CRITERIA=%22Consolidado_Estadisticas_Regionales_New%22.%22C%C3%B3digo%20regi%C3%B3n%22%3D"&amp;Economia[[#This Row],[Filtro URL]])</f>
        <v>https://analytics.zoho.com/open-view/2395394000008250473?ZOHO_CRITERIA=%22Consolidado_Estadisticas_Regionales_New%22.%22C%C3%B3digo%20regi%C3%B3n%22%3D14</v>
      </c>
      <c r="T322" s="17"/>
      <c r="U322" s="29" t="str">
        <f t="shared" si="156"/>
        <v>#1774B9</v>
      </c>
      <c r="V322" s="30" t="str">
        <f>+Economia[[#This Row],[idcoleccion]]&amp;"-"&amp;Economia[[#This Row],[id]]</f>
        <v>140-0312</v>
      </c>
      <c r="W322" s="21">
        <f>+VLOOKUP(Economia[[#This Row],[Filtro URL]],Estructura!$X$4:$Y$366,2,0)</f>
        <v>14200014</v>
      </c>
      <c r="X322" s="21" t="str">
        <f>+VLOOKUP(Economia[[#This Row],[tema]],Estructura!$A$4:$C$1800,3,0)</f>
        <v>T-154</v>
      </c>
      <c r="Y322" s="30" t="str">
        <f>+VLOOKUP(Economia[[#This Row],[contenido]],Estructura!$E$4:$G$18,3,0)</f>
        <v>C-143</v>
      </c>
      <c r="Z322" s="30" t="str">
        <f>+VLOOKUP(Economia[[#This Row],[Filtro Integrado]],Estructura!$M$4:$O$367,3,0)</f>
        <v>FI-143</v>
      </c>
      <c r="AA322" s="30" t="str">
        <f>+VLOOKUP(Economia[[#This Row],[Muestra]],Estructura!$Q$4:$S$194,3,0)</f>
        <v>M-176</v>
      </c>
    </row>
    <row r="323" spans="1:27" ht="51" x14ac:dyDescent="0.3">
      <c r="A323" s="48" t="s">
        <v>896</v>
      </c>
      <c r="B323" s="33">
        <f t="shared" ref="B323:D323" si="168">+B322</f>
        <v>140</v>
      </c>
      <c r="C323" s="34" t="str">
        <f t="shared" si="168"/>
        <v>Economía</v>
      </c>
      <c r="D323" s="34" t="str">
        <f t="shared" si="168"/>
        <v>Economía</v>
      </c>
      <c r="E323" s="20">
        <v>0</v>
      </c>
      <c r="F323" s="33" t="str">
        <f>+F322</f>
        <v>Distribución Eléctrica</v>
      </c>
      <c r="G323" s="59" t="s">
        <v>839</v>
      </c>
      <c r="H323" s="36" t="s">
        <v>18</v>
      </c>
      <c r="I323" s="33" t="s">
        <v>14</v>
      </c>
      <c r="J323" s="33" t="s">
        <v>15</v>
      </c>
      <c r="K323" s="33" t="s">
        <v>899</v>
      </c>
      <c r="L323" s="33" t="s">
        <v>649</v>
      </c>
      <c r="M323" s="33" t="str">
        <f>+M322</f>
        <v>Megawatt-hora (MWh)</v>
      </c>
      <c r="N323" s="33" t="str">
        <f t="shared" si="91"/>
        <v>Instituto Nacional de Estadísticas (INE)</v>
      </c>
      <c r="O323" s="52" t="s">
        <v>900</v>
      </c>
      <c r="P32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Megawatt-hora (MWh)</v>
      </c>
      <c r="Q323" s="38" t="str">
        <f>+Q322</f>
        <v>Gráfico Evolución</v>
      </c>
      <c r="R323" s="37"/>
      <c r="S323" s="66" t="str">
        <f>+HYPERLINK("https://analytics.zoho.com/open-view/2395394000008249723")</f>
        <v>https://analytics.zoho.com/open-view/2395394000008249723</v>
      </c>
      <c r="T323" s="17"/>
      <c r="U323" s="29" t="str">
        <f t="shared" si="156"/>
        <v>#1774B9</v>
      </c>
      <c r="V323" s="30" t="str">
        <f>+Economia[[#This Row],[idcoleccion]]&amp;"-"&amp;Economia[[#This Row],[id]]</f>
        <v>140-0313</v>
      </c>
      <c r="W323" s="21">
        <f>+VLOOKUP(Economia[[#This Row],[Filtro URL]],Estructura!$X$4:$Y$366,2,0)</f>
        <v>14100000</v>
      </c>
      <c r="X323" s="21" t="str">
        <f>+VLOOKUP(Economia[[#This Row],[tema]],Estructura!$A$4:$C$1800,3,0)</f>
        <v>T-154</v>
      </c>
      <c r="Y323" s="30" t="str">
        <f>+VLOOKUP(Economia[[#This Row],[contenido]],Estructura!$E$4:$G$18,3,0)</f>
        <v>C-143</v>
      </c>
      <c r="Z323" s="30" t="str">
        <f>+VLOOKUP(Economia[[#This Row],[Filtro Integrado]],Estructura!$M$4:$O$367,3,0)</f>
        <v>FI-141</v>
      </c>
      <c r="AA323" s="30" t="str">
        <f>+VLOOKUP(Economia[[#This Row],[Muestra]],Estructura!$Q$4:$S$194,3,0)</f>
        <v>M-177</v>
      </c>
    </row>
    <row r="324" spans="1:27" ht="51" x14ac:dyDescent="0.3">
      <c r="A324" s="49" t="s">
        <v>897</v>
      </c>
      <c r="B324" s="33">
        <f t="shared" ref="B324:D324" si="169">+B323</f>
        <v>140</v>
      </c>
      <c r="C324" s="34" t="str">
        <f t="shared" si="169"/>
        <v>Economía</v>
      </c>
      <c r="D324" s="34" t="str">
        <f t="shared" si="169"/>
        <v>Economía</v>
      </c>
      <c r="E324" s="27">
        <v>9</v>
      </c>
      <c r="F324" s="33" t="str">
        <f t="shared" ref="F324:F325" si="170">+F323</f>
        <v>Distribución Eléctrica</v>
      </c>
      <c r="G324" s="59" t="s">
        <v>839</v>
      </c>
      <c r="H324" s="46" t="s">
        <v>15</v>
      </c>
      <c r="I324" s="31" t="s">
        <v>374</v>
      </c>
      <c r="J324" s="12" t="s">
        <v>688</v>
      </c>
      <c r="K324" s="33" t="str">
        <f>+K323</f>
        <v>Distribución Eléctrica Varios</v>
      </c>
      <c r="L324" s="33" t="s">
        <v>649</v>
      </c>
      <c r="M324" s="33" t="str">
        <f t="shared" ref="M324:M325" si="171">+M323</f>
        <v>Megawatt-hora (MWh)</v>
      </c>
      <c r="N324" s="33" t="str">
        <f t="shared" si="91"/>
        <v>Instituto Nacional de Estadísticas (INE)</v>
      </c>
      <c r="O324" s="37" t="str">
        <f>+"Evolución de la distribución eléctrica hacia los sectores de transporte, alumbrado público, fiscal, municipal y otros desde la "&amp;Economia[[#This Row],[territorio]]</f>
        <v>Evolución de la distribución eléctrica hacia los sectores de transporte, alumbrado público, fiscal, municipal y otros desde la Región de La Araucanía</v>
      </c>
      <c r="P32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v>
      </c>
      <c r="Q324" s="15" t="str">
        <f t="shared" si="163"/>
        <v>Gráfico Evolución</v>
      </c>
      <c r="R324" s="28"/>
      <c r="S324" s="16" t="str">
        <f>+HYPERLINK("https://analytics.zoho.com/open-view/2395394000008250178?ZOHO_CRITERIA=%22Consolidado_Estadisticas_Regionales_New%22.%22C%C3%B3digo%20regi%C3%B3n%22%3D"&amp;Economia[[#This Row],[Filtro URL]])</f>
        <v>https://analytics.zoho.com/open-view/2395394000008250178?ZOHO_CRITERIA=%22Consolidado_Estadisticas_Regionales_New%22.%22C%C3%B3digo%20regi%C3%B3n%22%3D9</v>
      </c>
      <c r="T324" s="17"/>
      <c r="U324" s="29" t="str">
        <f t="shared" si="156"/>
        <v>#1774B9</v>
      </c>
      <c r="V324" s="30" t="str">
        <f>+Economia[[#This Row],[idcoleccion]]&amp;"-"&amp;Economia[[#This Row],[id]]</f>
        <v>140-0314</v>
      </c>
      <c r="W324" s="21">
        <f>+VLOOKUP(Economia[[#This Row],[Filtro URL]],Estructura!$X$4:$Y$366,2,0)</f>
        <v>14200009</v>
      </c>
      <c r="X324" s="21" t="str">
        <f>+VLOOKUP(Economia[[#This Row],[tema]],Estructura!$A$4:$C$1800,3,0)</f>
        <v>T-154</v>
      </c>
      <c r="Y324" s="30" t="str">
        <f>+VLOOKUP(Economia[[#This Row],[contenido]],Estructura!$E$4:$G$18,3,0)</f>
        <v>C-143</v>
      </c>
      <c r="Z324" s="30" t="str">
        <f>+VLOOKUP(Economia[[#This Row],[Filtro Integrado]],Estructura!$M$4:$O$367,3,0)</f>
        <v>FI-143</v>
      </c>
      <c r="AA324" s="30" t="str">
        <f>+VLOOKUP(Economia[[#This Row],[Muestra]],Estructura!$Q$4:$S$194,3,0)</f>
        <v>M-177</v>
      </c>
    </row>
    <row r="325" spans="1:27" ht="51" x14ac:dyDescent="0.3">
      <c r="A325" s="50" t="s">
        <v>898</v>
      </c>
      <c r="B325" s="33">
        <f t="shared" ref="B325:D325" si="172">+B324</f>
        <v>140</v>
      </c>
      <c r="C325" s="34" t="str">
        <f t="shared" si="172"/>
        <v>Economía</v>
      </c>
      <c r="D325" s="34" t="str">
        <f t="shared" si="172"/>
        <v>Economía</v>
      </c>
      <c r="E325" s="27">
        <v>14</v>
      </c>
      <c r="F325" s="33" t="str">
        <f t="shared" si="170"/>
        <v>Distribución Eléctrica</v>
      </c>
      <c r="G325" s="59" t="s">
        <v>839</v>
      </c>
      <c r="H325" s="46" t="s">
        <v>15</v>
      </c>
      <c r="I325" s="31" t="s">
        <v>379</v>
      </c>
      <c r="J325" s="12" t="str">
        <f>+J324</f>
        <v>Fecha</v>
      </c>
      <c r="K325" s="33" t="str">
        <f t="shared" ref="K325" si="173">+K324</f>
        <v>Distribución Eléctrica Varios</v>
      </c>
      <c r="L325" s="33" t="s">
        <v>649</v>
      </c>
      <c r="M325" s="33" t="str">
        <f t="shared" si="171"/>
        <v>Megawatt-hora (MWh)</v>
      </c>
      <c r="N325" s="33" t="str">
        <f t="shared" si="91"/>
        <v>Instituto Nacional de Estadísticas (INE)</v>
      </c>
      <c r="O325" s="37" t="str">
        <f>+"Evolución de la distribución eléctrica hacia los sectores de transporte, alumbrado público, fiscal, municipal y otros desde la "&amp;Economia[[#This Row],[territorio]]</f>
        <v>Evolución de la distribución eléctrica hacia los sectores de transporte, alumbrado público, fiscal, municipal y otros desde la Región de Los Ríos</v>
      </c>
      <c r="P3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v>
      </c>
      <c r="Q325" s="15" t="str">
        <f t="shared" si="163"/>
        <v>Gráfico Evolución</v>
      </c>
      <c r="R325" s="28"/>
      <c r="S325" s="16" t="str">
        <f>+HYPERLINK("https://analytics.zoho.com/open-view/2395394000008250178?ZOHO_CRITERIA=%22Consolidado_Estadisticas_Regionales_New%22.%22C%C3%B3digo%20regi%C3%B3n%22%3D"&amp;Economia[[#This Row],[Filtro URL]])</f>
        <v>https://analytics.zoho.com/open-view/2395394000008250178?ZOHO_CRITERIA=%22Consolidado_Estadisticas_Regionales_New%22.%22C%C3%B3digo%20regi%C3%B3n%22%3D14</v>
      </c>
      <c r="T325" s="17"/>
      <c r="U325" s="29" t="str">
        <f t="shared" si="156"/>
        <v>#1774B9</v>
      </c>
      <c r="V325" s="30" t="str">
        <f>+Economia[[#This Row],[idcoleccion]]&amp;"-"&amp;Economia[[#This Row],[id]]</f>
        <v>140-0315</v>
      </c>
      <c r="W325" s="21">
        <f>+VLOOKUP(Economia[[#This Row],[Filtro URL]],Estructura!$X$4:$Y$366,2,0)</f>
        <v>14200014</v>
      </c>
      <c r="X325" s="21" t="str">
        <f>+VLOOKUP(Economia[[#This Row],[tema]],Estructura!$A$4:$C$1800,3,0)</f>
        <v>T-154</v>
      </c>
      <c r="Y325" s="30" t="str">
        <f>+VLOOKUP(Economia[[#This Row],[contenido]],Estructura!$E$4:$G$18,3,0)</f>
        <v>C-143</v>
      </c>
      <c r="Z325" s="30" t="str">
        <f>+VLOOKUP(Economia[[#This Row],[Filtro Integrado]],Estructura!$M$4:$O$367,3,0)</f>
        <v>FI-143</v>
      </c>
      <c r="AA325" s="30" t="str">
        <f>+VLOOKUP(Economia[[#This Row],[Muestra]],Estructura!$Q$4:$S$194,3,0)</f>
        <v>M-177</v>
      </c>
    </row>
    <row r="326" spans="1:27" ht="40.799999999999997" x14ac:dyDescent="0.3">
      <c r="A326" s="48" t="s">
        <v>901</v>
      </c>
      <c r="B326" s="33">
        <f t="shared" ref="B326:D326" si="174">+B325</f>
        <v>140</v>
      </c>
      <c r="C326" s="34" t="str">
        <f t="shared" si="174"/>
        <v>Economía</v>
      </c>
      <c r="D326" s="34" t="str">
        <f t="shared" si="174"/>
        <v>Economía</v>
      </c>
      <c r="E326" s="20">
        <v>0</v>
      </c>
      <c r="F326" s="33" t="s">
        <v>908</v>
      </c>
      <c r="G326" s="58" t="s">
        <v>907</v>
      </c>
      <c r="H326" s="36" t="s">
        <v>18</v>
      </c>
      <c r="I326" s="33" t="s">
        <v>14</v>
      </c>
      <c r="J326" s="33" t="s">
        <v>15</v>
      </c>
      <c r="K326" s="33" t="s">
        <v>908</v>
      </c>
      <c r="L326" s="33" t="s">
        <v>649</v>
      </c>
      <c r="M326" s="33" t="s">
        <v>650</v>
      </c>
      <c r="N326" s="33" t="str">
        <f t="shared" si="91"/>
        <v>Instituto Nacional de Estadísticas (INE)</v>
      </c>
      <c r="O326" s="52" t="s">
        <v>906</v>
      </c>
      <c r="P32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26" s="38" t="str">
        <f>+Q325</f>
        <v>Gráfico Evolución</v>
      </c>
      <c r="R326" s="37"/>
      <c r="S326" s="66" t="str">
        <f>+HYPERLINK("https://analytics.zoho.com/open-view/2395394000008251260")</f>
        <v>https://analytics.zoho.com/open-view/2395394000008251260</v>
      </c>
      <c r="T326" s="17"/>
      <c r="U326" s="29" t="str">
        <f t="shared" si="156"/>
        <v>#1774B9</v>
      </c>
      <c r="V326" s="30" t="str">
        <f>+Economia[[#This Row],[idcoleccion]]&amp;"-"&amp;Economia[[#This Row],[id]]</f>
        <v>140-0316</v>
      </c>
      <c r="W326" s="21">
        <f>+VLOOKUP(Economia[[#This Row],[Filtro URL]],Estructura!$X$4:$Y$366,2,0)</f>
        <v>14100000</v>
      </c>
      <c r="X326" s="21" t="str">
        <f>+VLOOKUP(Economia[[#This Row],[tema]],Estructura!$A$4:$C$1800,3,0)</f>
        <v>T-155</v>
      </c>
      <c r="Y326" s="30" t="str">
        <f>+VLOOKUP(Economia[[#This Row],[contenido]],Estructura!$E$4:$G$18,3,0)</f>
        <v>C-144</v>
      </c>
      <c r="Z326" s="30" t="str">
        <f>+VLOOKUP(Economia[[#This Row],[Filtro Integrado]],Estructura!$M$4:$O$367,3,0)</f>
        <v>FI-141</v>
      </c>
      <c r="AA326" s="30" t="str">
        <f>+VLOOKUP(Economia[[#This Row],[Muestra]],Estructura!$Q$4:$S$194,3,0)</f>
        <v>M-178</v>
      </c>
    </row>
    <row r="327" spans="1:27" ht="51" x14ac:dyDescent="0.3">
      <c r="A327" s="49" t="s">
        <v>902</v>
      </c>
      <c r="B327" s="33">
        <f t="shared" ref="B327:D327" si="175">+B326</f>
        <v>140</v>
      </c>
      <c r="C327" s="34" t="str">
        <f t="shared" si="175"/>
        <v>Economía</v>
      </c>
      <c r="D327" s="34" t="str">
        <f t="shared" si="175"/>
        <v>Economía</v>
      </c>
      <c r="E327" s="27">
        <v>5</v>
      </c>
      <c r="F327" s="33" t="str">
        <f t="shared" ref="F327:G331" si="176">+F326</f>
        <v>Índice de Producción Manufacturera</v>
      </c>
      <c r="G327" s="58" t="str">
        <f>+G326</f>
        <v>Manufacturas</v>
      </c>
      <c r="H327" s="46" t="s">
        <v>15</v>
      </c>
      <c r="I327" s="31" t="s">
        <v>370</v>
      </c>
      <c r="J327" s="12" t="s">
        <v>688</v>
      </c>
      <c r="K327" s="33" t="str">
        <f>+K326</f>
        <v>Índice de Producción Manufacturera</v>
      </c>
      <c r="L327" s="33" t="s">
        <v>649</v>
      </c>
      <c r="M327" s="33" t="str">
        <f t="shared" ref="M327:N337" si="177">+M326</f>
        <v>Índice</v>
      </c>
      <c r="N327" s="33" t="str">
        <f t="shared" si="91"/>
        <v>Instituto Nacional de Estadísticas (INE)</v>
      </c>
      <c r="O327" s="37" t="str">
        <f>+"Evolución del Índice de Producción Manufacturera (IPMan) en la "&amp;Economia[[#This Row],[territorio]]</f>
        <v>Evolución del Índice de Producción Manufacturera (IPMan) en la Región de Valparaíso</v>
      </c>
      <c r="P3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27" s="15" t="str">
        <f t="shared" ref="Q327:Q352" si="178">+Q326</f>
        <v>Gráfico Evolución</v>
      </c>
      <c r="R327" s="28"/>
      <c r="S327" s="16" t="str">
        <f>+HYPERLINK("https://analytics.zoho.com/open-view/2395394000008286301?ZOHO_CRITERIA=%22Consolidado_Estadisticas_Regionales_New%22.%22C%C3%B3digo%20regi%C3%B3n%22%3D"&amp;Economia[[#This Row],[Filtro URL]])</f>
        <v>https://analytics.zoho.com/open-view/2395394000008286301?ZOHO_CRITERIA=%22Consolidado_Estadisticas_Regionales_New%22.%22C%C3%B3digo%20regi%C3%B3n%22%3D5</v>
      </c>
      <c r="T327" s="17"/>
      <c r="U327" s="29" t="str">
        <f t="shared" si="156"/>
        <v>#1774B9</v>
      </c>
      <c r="V327" s="30" t="str">
        <f>+Economia[[#This Row],[idcoleccion]]&amp;"-"&amp;Economia[[#This Row],[id]]</f>
        <v>140-0317</v>
      </c>
      <c r="W327" s="21">
        <f>+VLOOKUP(Economia[[#This Row],[Filtro URL]],Estructura!$X$4:$Y$366,2,0)</f>
        <v>14200005</v>
      </c>
      <c r="X327" s="21" t="str">
        <f>+VLOOKUP(Economia[[#This Row],[tema]],Estructura!$A$4:$C$1800,3,0)</f>
        <v>T-155</v>
      </c>
      <c r="Y327" s="30" t="str">
        <f>+VLOOKUP(Economia[[#This Row],[contenido]],Estructura!$E$4:$G$18,3,0)</f>
        <v>C-144</v>
      </c>
      <c r="Z327" s="30" t="str">
        <f>+VLOOKUP(Economia[[#This Row],[Filtro Integrado]],Estructura!$M$4:$O$367,3,0)</f>
        <v>FI-143</v>
      </c>
      <c r="AA327" s="30" t="str">
        <f>+VLOOKUP(Economia[[#This Row],[Muestra]],Estructura!$Q$4:$S$194,3,0)</f>
        <v>M-178</v>
      </c>
    </row>
    <row r="328" spans="1:27" ht="51" x14ac:dyDescent="0.3">
      <c r="A328" s="50" t="s">
        <v>903</v>
      </c>
      <c r="B328" s="33">
        <f t="shared" ref="B328:D328" si="179">+B327</f>
        <v>140</v>
      </c>
      <c r="C328" s="34" t="str">
        <f t="shared" si="179"/>
        <v>Economía</v>
      </c>
      <c r="D328" s="34" t="str">
        <f t="shared" si="179"/>
        <v>Economía</v>
      </c>
      <c r="E328" s="27">
        <v>6</v>
      </c>
      <c r="F328" s="33" t="str">
        <f t="shared" si="176"/>
        <v>Índice de Producción Manufacturera</v>
      </c>
      <c r="G328" s="58" t="str">
        <f t="shared" si="176"/>
        <v>Manufacturas</v>
      </c>
      <c r="H328" s="46" t="s">
        <v>15</v>
      </c>
      <c r="I328" s="31" t="s">
        <v>371</v>
      </c>
      <c r="J328" s="12" t="str">
        <f>+J327</f>
        <v>Fecha</v>
      </c>
      <c r="K328" s="33" t="str">
        <f t="shared" ref="K328:K331" si="180">+K327</f>
        <v>Índice de Producción Manufacturera</v>
      </c>
      <c r="L328" s="33" t="s">
        <v>649</v>
      </c>
      <c r="M328" s="33" t="str">
        <f t="shared" si="177"/>
        <v>Índice</v>
      </c>
      <c r="N328" s="33" t="str">
        <f t="shared" si="91"/>
        <v>Instituto Nacional de Estadísticas (INE)</v>
      </c>
      <c r="O328" s="37" t="str">
        <f>+"Evolución del Índice de Producción Manufacturera (IPMan) en la "&amp;Economia[[#This Row],[territorio]]</f>
        <v>Evolución del Índice de Producción Manufacturera (IPMan) en la Región de O'Higgins</v>
      </c>
      <c r="P3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28" s="15" t="str">
        <f t="shared" si="178"/>
        <v>Gráfico Evolución</v>
      </c>
      <c r="R328" s="28"/>
      <c r="S328" s="16" t="str">
        <f>+HYPERLINK("https://analytics.zoho.com/open-view/2395394000008286301?ZOHO_CRITERIA=%22Consolidado_Estadisticas_Regionales_New%22.%22C%C3%B3digo%20regi%C3%B3n%22%3D"&amp;Economia[[#This Row],[Filtro URL]])</f>
        <v>https://analytics.zoho.com/open-view/2395394000008286301?ZOHO_CRITERIA=%22Consolidado_Estadisticas_Regionales_New%22.%22C%C3%B3digo%20regi%C3%B3n%22%3D6</v>
      </c>
      <c r="T328" s="17"/>
      <c r="U328" s="29" t="str">
        <f t="shared" si="156"/>
        <v>#1774B9</v>
      </c>
      <c r="V328" s="30" t="str">
        <f>+Economia[[#This Row],[idcoleccion]]&amp;"-"&amp;Economia[[#This Row],[id]]</f>
        <v>140-0318</v>
      </c>
      <c r="W328" s="21">
        <f>+VLOOKUP(Economia[[#This Row],[Filtro URL]],Estructura!$X$4:$Y$366,2,0)</f>
        <v>14200006</v>
      </c>
      <c r="X328" s="21" t="str">
        <f>+VLOOKUP(Economia[[#This Row],[tema]],Estructura!$A$4:$C$1800,3,0)</f>
        <v>T-155</v>
      </c>
      <c r="Y328" s="30" t="str">
        <f>+VLOOKUP(Economia[[#This Row],[contenido]],Estructura!$E$4:$G$18,3,0)</f>
        <v>C-144</v>
      </c>
      <c r="Z328" s="30" t="str">
        <f>+VLOOKUP(Economia[[#This Row],[Filtro Integrado]],Estructura!$M$4:$O$367,3,0)</f>
        <v>FI-143</v>
      </c>
      <c r="AA328" s="30" t="str">
        <f>+VLOOKUP(Economia[[#This Row],[Muestra]],Estructura!$Q$4:$S$194,3,0)</f>
        <v>M-178</v>
      </c>
    </row>
    <row r="329" spans="1:27" ht="51" x14ac:dyDescent="0.3">
      <c r="A329" s="50" t="s">
        <v>904</v>
      </c>
      <c r="B329" s="33">
        <f t="shared" ref="B329:D329" si="181">+B328</f>
        <v>140</v>
      </c>
      <c r="C329" s="34" t="str">
        <f t="shared" si="181"/>
        <v>Economía</v>
      </c>
      <c r="D329" s="34" t="str">
        <f t="shared" si="181"/>
        <v>Economía</v>
      </c>
      <c r="E329" s="27">
        <v>8</v>
      </c>
      <c r="F329" s="33" t="str">
        <f t="shared" si="176"/>
        <v>Índice de Producción Manufacturera</v>
      </c>
      <c r="G329" s="58" t="str">
        <f t="shared" si="176"/>
        <v>Manufacturas</v>
      </c>
      <c r="H329" s="46" t="s">
        <v>15</v>
      </c>
      <c r="I329" s="31" t="s">
        <v>373</v>
      </c>
      <c r="J329" s="12" t="str">
        <f t="shared" ref="J329:J331" si="182">+J328</f>
        <v>Fecha</v>
      </c>
      <c r="K329" s="33" t="str">
        <f t="shared" si="180"/>
        <v>Índice de Producción Manufacturera</v>
      </c>
      <c r="L329" s="33" t="s">
        <v>649</v>
      </c>
      <c r="M329" s="33" t="str">
        <f t="shared" si="177"/>
        <v>Índice</v>
      </c>
      <c r="N329" s="33" t="str">
        <f t="shared" si="91"/>
        <v>Instituto Nacional de Estadísticas (INE)</v>
      </c>
      <c r="O329" s="37" t="str">
        <f>+"Evolución del Índice de Producción Manufacturera (IPMan) en la "&amp;Economia[[#This Row],[territorio]]</f>
        <v>Evolución del Índice de Producción Manufacturera (IPMan) en la Región del Biobío</v>
      </c>
      <c r="P3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29" s="15" t="str">
        <f t="shared" si="178"/>
        <v>Gráfico Evolución</v>
      </c>
      <c r="R329" s="28"/>
      <c r="S329" s="16" t="str">
        <f>+HYPERLINK("https://analytics.zoho.com/open-view/2395394000008286301?ZOHO_CRITERIA=%22Consolidado_Estadisticas_Regionales_New%22.%22C%C3%B3digo%20regi%C3%B3n%22%3D"&amp;Economia[[#This Row],[Filtro URL]])</f>
        <v>https://analytics.zoho.com/open-view/2395394000008286301?ZOHO_CRITERIA=%22Consolidado_Estadisticas_Regionales_New%22.%22C%C3%B3digo%20regi%C3%B3n%22%3D8</v>
      </c>
      <c r="T329" s="17"/>
      <c r="U329" s="29" t="str">
        <f t="shared" si="156"/>
        <v>#1774B9</v>
      </c>
      <c r="V329" s="30" t="str">
        <f>+Economia[[#This Row],[idcoleccion]]&amp;"-"&amp;Economia[[#This Row],[id]]</f>
        <v>140-0319</v>
      </c>
      <c r="W329" s="21">
        <f>+VLOOKUP(Economia[[#This Row],[Filtro URL]],Estructura!$X$4:$Y$366,2,0)</f>
        <v>14200008</v>
      </c>
      <c r="X329" s="21" t="str">
        <f>+VLOOKUP(Economia[[#This Row],[tema]],Estructura!$A$4:$C$1800,3,0)</f>
        <v>T-155</v>
      </c>
      <c r="Y329" s="30" t="str">
        <f>+VLOOKUP(Economia[[#This Row],[contenido]],Estructura!$E$4:$G$18,3,0)</f>
        <v>C-144</v>
      </c>
      <c r="Z329" s="30" t="str">
        <f>+VLOOKUP(Economia[[#This Row],[Filtro Integrado]],Estructura!$M$4:$O$367,3,0)</f>
        <v>FI-143</v>
      </c>
      <c r="AA329" s="30" t="str">
        <f>+VLOOKUP(Economia[[#This Row],[Muestra]],Estructura!$Q$4:$S$194,3,0)</f>
        <v>M-178</v>
      </c>
    </row>
    <row r="330" spans="1:27" ht="51" x14ac:dyDescent="0.3">
      <c r="A330" s="50" t="s">
        <v>905</v>
      </c>
      <c r="B330" s="33">
        <f t="shared" ref="B330:D331" si="183">+B329</f>
        <v>140</v>
      </c>
      <c r="C330" s="34" t="str">
        <f t="shared" si="183"/>
        <v>Economía</v>
      </c>
      <c r="D330" s="34" t="str">
        <f t="shared" si="183"/>
        <v>Economía</v>
      </c>
      <c r="E330" s="27">
        <v>9</v>
      </c>
      <c r="F330" s="33" t="str">
        <f t="shared" si="176"/>
        <v>Índice de Producción Manufacturera</v>
      </c>
      <c r="G330" s="58" t="str">
        <f t="shared" si="176"/>
        <v>Manufacturas</v>
      </c>
      <c r="H330" s="46" t="s">
        <v>15</v>
      </c>
      <c r="I330" s="31" t="s">
        <v>374</v>
      </c>
      <c r="J330" s="12" t="str">
        <f t="shared" si="182"/>
        <v>Fecha</v>
      </c>
      <c r="K330" s="33" t="str">
        <f t="shared" si="180"/>
        <v>Índice de Producción Manufacturera</v>
      </c>
      <c r="L330" s="33" t="s">
        <v>649</v>
      </c>
      <c r="M330" s="33" t="str">
        <f t="shared" si="177"/>
        <v>Índice</v>
      </c>
      <c r="N330" s="33" t="str">
        <f t="shared" si="91"/>
        <v>Instituto Nacional de Estadísticas (INE)</v>
      </c>
      <c r="O330" s="37" t="str">
        <f>+"Evolución del Índice de Producción Manufacturera (IPMan) en la "&amp;Economia[[#This Row],[territorio]]</f>
        <v>Evolución del Índice de Producción Manufacturera (IPMan) en la Región de La Araucanía</v>
      </c>
      <c r="P3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330" s="15" t="str">
        <f t="shared" si="178"/>
        <v>Gráfico Evolución</v>
      </c>
      <c r="R330" s="28"/>
      <c r="S330" s="16" t="str">
        <f>+HYPERLINK("https://analytics.zoho.com/open-view/2395394000008286301?ZOHO_CRITERIA=%22Consolidado_Estadisticas_Regionales_New%22.%22C%C3%B3digo%20regi%C3%B3n%22%3D"&amp;Economia[[#This Row],[Filtro URL]])</f>
        <v>https://analytics.zoho.com/open-view/2395394000008286301?ZOHO_CRITERIA=%22Consolidado_Estadisticas_Regionales_New%22.%22C%C3%B3digo%20regi%C3%B3n%22%3D9</v>
      </c>
      <c r="T330" s="17"/>
      <c r="U330" s="29" t="str">
        <f t="shared" si="156"/>
        <v>#1774B9</v>
      </c>
      <c r="V330" s="30" t="str">
        <f>+Economia[[#This Row],[idcoleccion]]&amp;"-"&amp;Economia[[#This Row],[id]]</f>
        <v>140-0320</v>
      </c>
      <c r="W330" s="21">
        <f>+VLOOKUP(Economia[[#This Row],[Filtro URL]],Estructura!$X$4:$Y$366,2,0)</f>
        <v>14200009</v>
      </c>
      <c r="X330" s="21" t="str">
        <f>+VLOOKUP(Economia[[#This Row],[tema]],Estructura!$A$4:$C$1800,3,0)</f>
        <v>T-155</v>
      </c>
      <c r="Y330" s="30" t="str">
        <f>+VLOOKUP(Economia[[#This Row],[contenido]],Estructura!$E$4:$G$18,3,0)</f>
        <v>C-144</v>
      </c>
      <c r="Z330" s="30" t="str">
        <f>+VLOOKUP(Economia[[#This Row],[Filtro Integrado]],Estructura!$M$4:$O$367,3,0)</f>
        <v>FI-143</v>
      </c>
      <c r="AA330" s="30" t="str">
        <f>+VLOOKUP(Economia[[#This Row],[Muestra]],Estructura!$Q$4:$S$194,3,0)</f>
        <v>M-178</v>
      </c>
    </row>
    <row r="331" spans="1:27" ht="51" x14ac:dyDescent="0.3">
      <c r="A331" s="53" t="s">
        <v>909</v>
      </c>
      <c r="B331" s="33">
        <f t="shared" si="183"/>
        <v>140</v>
      </c>
      <c r="C331" s="34" t="str">
        <f t="shared" si="183"/>
        <v>Economía</v>
      </c>
      <c r="D331" s="34" t="str">
        <f t="shared" si="183"/>
        <v>Economía</v>
      </c>
      <c r="E331" s="35">
        <v>14</v>
      </c>
      <c r="F331" s="34" t="str">
        <f t="shared" si="176"/>
        <v>Índice de Producción Manufacturera</v>
      </c>
      <c r="G331" s="58" t="str">
        <f t="shared" si="176"/>
        <v>Manufacturas</v>
      </c>
      <c r="H331" s="46" t="s">
        <v>15</v>
      </c>
      <c r="I331" s="54" t="s">
        <v>379</v>
      </c>
      <c r="J331" s="33" t="str">
        <f t="shared" si="182"/>
        <v>Fecha</v>
      </c>
      <c r="K331" s="33" t="str">
        <f t="shared" si="180"/>
        <v>Índice de Producción Manufacturera</v>
      </c>
      <c r="L331" s="33" t="s">
        <v>649</v>
      </c>
      <c r="M331" s="33" t="str">
        <f t="shared" si="177"/>
        <v>Índice</v>
      </c>
      <c r="N331" s="55" t="str">
        <f t="shared" si="91"/>
        <v>Instituto Nacional de Estadísticas (INE)</v>
      </c>
      <c r="O331" s="37" t="str">
        <f>+"Evolución del Índice de Producción Manufacturera (IPMan) en la "&amp;Economia[[#This Row],[territorio]]</f>
        <v>Evolución del Índice de Producción Manufacturera (IPMan) en la Región de Los Ríos</v>
      </c>
      <c r="P331" s="43"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31" s="38" t="str">
        <f t="shared" si="178"/>
        <v>Gráfico Evolución</v>
      </c>
      <c r="R331" s="37"/>
      <c r="S331" s="16" t="str">
        <f>+HYPERLINK("https://analytics.zoho.com/open-view/2395394000008286301?ZOHO_CRITERIA=%22Consolidado_Estadisticas_Regionales_New%22.%22C%C3%B3digo%20regi%C3%B3n%22%3D"&amp;Economia[[#This Row],[Filtro URL]])</f>
        <v>https://analytics.zoho.com/open-view/2395394000008286301?ZOHO_CRITERIA=%22Consolidado_Estadisticas_Regionales_New%22.%22C%C3%B3digo%20regi%C3%B3n%22%3D14</v>
      </c>
      <c r="T331" s="39"/>
      <c r="U331" s="56" t="str">
        <f t="shared" si="156"/>
        <v>#1774B9</v>
      </c>
      <c r="V331" s="57" t="str">
        <f>+Economia[[#This Row],[idcoleccion]]&amp;"-"&amp;Economia[[#This Row],[id]]</f>
        <v>140-0321</v>
      </c>
      <c r="W331" s="57">
        <f>+VLOOKUP(Economia[[#This Row],[Filtro URL]],Estructura!$X$4:$Y$366,2,0)</f>
        <v>14200014</v>
      </c>
      <c r="X331" s="21" t="str">
        <f>+VLOOKUP(Economia[[#This Row],[tema]],Estructura!$A$4:$C$1800,3,0)</f>
        <v>T-155</v>
      </c>
      <c r="Y331" s="57" t="str">
        <f>+VLOOKUP(Economia[[#This Row],[contenido]],Estructura!$E$4:$G$18,3,0)</f>
        <v>C-144</v>
      </c>
      <c r="Z331" s="57" t="str">
        <f>+VLOOKUP(Economia[[#This Row],[Filtro Integrado]],Estructura!$M$4:$O$367,3,0)</f>
        <v>FI-143</v>
      </c>
      <c r="AA331" s="57" t="str">
        <f>+VLOOKUP(Economia[[#This Row],[Muestra]],Estructura!$Q$4:$S$194,3,0)</f>
        <v>M-178</v>
      </c>
    </row>
    <row r="332" spans="1:27" ht="40.799999999999997" x14ac:dyDescent="0.3">
      <c r="A332" s="48" t="s">
        <v>910</v>
      </c>
      <c r="B332" s="33">
        <f t="shared" ref="B332:D332" si="184">+B331</f>
        <v>140</v>
      </c>
      <c r="C332" s="34" t="str">
        <f t="shared" si="184"/>
        <v>Economía</v>
      </c>
      <c r="D332" s="34" t="str">
        <f t="shared" si="184"/>
        <v>Economía</v>
      </c>
      <c r="E332" s="20">
        <v>0</v>
      </c>
      <c r="F332" s="33" t="s">
        <v>908</v>
      </c>
      <c r="G332" s="58" t="s">
        <v>907</v>
      </c>
      <c r="H332" s="36" t="s">
        <v>18</v>
      </c>
      <c r="I332" s="33" t="s">
        <v>14</v>
      </c>
      <c r="J332" s="33" t="s">
        <v>15</v>
      </c>
      <c r="K332" s="33" t="s">
        <v>916</v>
      </c>
      <c r="L332" s="33" t="s">
        <v>649</v>
      </c>
      <c r="M332" s="33" t="s">
        <v>650</v>
      </c>
      <c r="N332" s="33" t="str">
        <f t="shared" si="91"/>
        <v>Instituto Nacional de Estadísticas (INE)</v>
      </c>
      <c r="O332" s="52" t="s">
        <v>915</v>
      </c>
      <c r="P33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32" s="38" t="str">
        <f>+Q331</f>
        <v>Gráfico Evolución</v>
      </c>
      <c r="R332" s="37"/>
      <c r="S332" s="66" t="str">
        <f>+HYPERLINK("https://analytics.zoho.com/open-view/2395394000008251561")</f>
        <v>https://analytics.zoho.com/open-view/2395394000008251561</v>
      </c>
      <c r="T332" s="17"/>
      <c r="U332" s="29" t="str">
        <f t="shared" si="156"/>
        <v>#1774B9</v>
      </c>
      <c r="V332" s="30" t="str">
        <f>+Economia[[#This Row],[idcoleccion]]&amp;"-"&amp;Economia[[#This Row],[id]]</f>
        <v>140-0322</v>
      </c>
      <c r="W332" s="21">
        <f>+VLOOKUP(Economia[[#This Row],[Filtro URL]],Estructura!$X$4:$Y$366,2,0)</f>
        <v>14100000</v>
      </c>
      <c r="X332" s="21" t="str">
        <f>+VLOOKUP(Economia[[#This Row],[tema]],Estructura!$A$4:$C$1800,3,0)</f>
        <v>T-155</v>
      </c>
      <c r="Y332" s="30" t="str">
        <f>+VLOOKUP(Economia[[#This Row],[contenido]],Estructura!$E$4:$G$18,3,0)</f>
        <v>C-144</v>
      </c>
      <c r="Z332" s="30" t="str">
        <f>+VLOOKUP(Economia[[#This Row],[Filtro Integrado]],Estructura!$M$4:$O$367,3,0)</f>
        <v>FI-141</v>
      </c>
      <c r="AA332" s="30" t="str">
        <f>+VLOOKUP(Economia[[#This Row],[Muestra]],Estructura!$Q$4:$S$194,3,0)</f>
        <v>M-179</v>
      </c>
    </row>
    <row r="333" spans="1:27" ht="51" x14ac:dyDescent="0.3">
      <c r="A333" s="49" t="s">
        <v>911</v>
      </c>
      <c r="B333" s="33">
        <f t="shared" ref="B333:D333" si="185">+B332</f>
        <v>140</v>
      </c>
      <c r="C333" s="34" t="str">
        <f t="shared" si="185"/>
        <v>Economía</v>
      </c>
      <c r="D333" s="34" t="str">
        <f t="shared" si="185"/>
        <v>Economía</v>
      </c>
      <c r="E333" s="27">
        <v>5</v>
      </c>
      <c r="F333" s="33" t="str">
        <f t="shared" ref="F333" si="186">+F332</f>
        <v>Índice de Producción Manufacturera</v>
      </c>
      <c r="G333" s="58" t="str">
        <f>+G332</f>
        <v>Manufacturas</v>
      </c>
      <c r="H333" s="46" t="s">
        <v>15</v>
      </c>
      <c r="I333" s="31" t="s">
        <v>370</v>
      </c>
      <c r="J333" s="12" t="s">
        <v>688</v>
      </c>
      <c r="K333" s="33" t="str">
        <f>+K332</f>
        <v>IP Elab Prod Alimenticios</v>
      </c>
      <c r="L333" s="33" t="s">
        <v>649</v>
      </c>
      <c r="M333" s="33" t="str">
        <f t="shared" si="177"/>
        <v>Índice</v>
      </c>
      <c r="N333" s="33" t="str">
        <f t="shared" si="177"/>
        <v>Instituto Nacional de Estadísticas (INE)</v>
      </c>
      <c r="O333" s="37" t="str">
        <f>+"Evolución del Índice de Producción de la división Elaboración de productos alimenticios en la "&amp;Economia[[#This Row],[territorio]]</f>
        <v>Evolución del Índice de Producción de la división Elaboración de productos alimenticios en la Región de Valparaíso</v>
      </c>
      <c r="P3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33" s="15" t="str">
        <f t="shared" si="178"/>
        <v>Gráfico Evolución</v>
      </c>
      <c r="R333" s="28"/>
      <c r="S333" s="16" t="str">
        <f>+HYPERLINK("https://analytics.zoho.com/open-view/2395394000008286451?ZOHO_CRITERIA=%22Consolidado_Estadisticas_Regionales_New%22.%22C%C3%B3digo%20regi%C3%B3n%22%3D"&amp;Economia[[#This Row],[Filtro URL]])</f>
        <v>https://analytics.zoho.com/open-view/2395394000008286451?ZOHO_CRITERIA=%22Consolidado_Estadisticas_Regionales_New%22.%22C%C3%B3digo%20regi%C3%B3n%22%3D5</v>
      </c>
      <c r="T333" s="17"/>
      <c r="U333" s="29" t="str">
        <f t="shared" si="156"/>
        <v>#1774B9</v>
      </c>
      <c r="V333" s="30" t="str">
        <f>+Economia[[#This Row],[idcoleccion]]&amp;"-"&amp;Economia[[#This Row],[id]]</f>
        <v>140-0323</v>
      </c>
      <c r="W333" s="21">
        <f>+VLOOKUP(Economia[[#This Row],[Filtro URL]],Estructura!$X$4:$Y$366,2,0)</f>
        <v>14200005</v>
      </c>
      <c r="X333" s="21" t="str">
        <f>+VLOOKUP(Economia[[#This Row],[tema]],Estructura!$A$4:$C$1800,3,0)</f>
        <v>T-155</v>
      </c>
      <c r="Y333" s="30" t="str">
        <f>+VLOOKUP(Economia[[#This Row],[contenido]],Estructura!$E$4:$G$18,3,0)</f>
        <v>C-144</v>
      </c>
      <c r="Z333" s="30" t="str">
        <f>+VLOOKUP(Economia[[#This Row],[Filtro Integrado]],Estructura!$M$4:$O$367,3,0)</f>
        <v>FI-143</v>
      </c>
      <c r="AA333" s="30" t="str">
        <f>+VLOOKUP(Economia[[#This Row],[Muestra]],Estructura!$Q$4:$S$194,3,0)</f>
        <v>M-179</v>
      </c>
    </row>
    <row r="334" spans="1:27" ht="51" x14ac:dyDescent="0.3">
      <c r="A334" s="50" t="s">
        <v>912</v>
      </c>
      <c r="B334" s="33">
        <f t="shared" ref="B334:D334" si="187">+B333</f>
        <v>140</v>
      </c>
      <c r="C334" s="34" t="str">
        <f t="shared" si="187"/>
        <v>Economía</v>
      </c>
      <c r="D334" s="34" t="str">
        <f t="shared" si="187"/>
        <v>Economía</v>
      </c>
      <c r="E334" s="27">
        <v>6</v>
      </c>
      <c r="F334" s="33" t="str">
        <f t="shared" ref="F334:G334" si="188">+F333</f>
        <v>Índice de Producción Manufacturera</v>
      </c>
      <c r="G334" s="58" t="str">
        <f t="shared" si="188"/>
        <v>Manufacturas</v>
      </c>
      <c r="H334" s="46" t="s">
        <v>15</v>
      </c>
      <c r="I334" s="31" t="s">
        <v>371</v>
      </c>
      <c r="J334" s="12" t="str">
        <f>+J333</f>
        <v>Fecha</v>
      </c>
      <c r="K334" s="33" t="str">
        <f t="shared" ref="K334:K336" si="189">+K333</f>
        <v>IP Elab Prod Alimenticios</v>
      </c>
      <c r="L334" s="33" t="s">
        <v>649</v>
      </c>
      <c r="M334" s="33" t="str">
        <f t="shared" si="177"/>
        <v>Índice</v>
      </c>
      <c r="N334" s="33" t="str">
        <f t="shared" si="177"/>
        <v>Instituto Nacional de Estadísticas (INE)</v>
      </c>
      <c r="O334" s="37" t="str">
        <f>+"Evolución del Índice de Producción de la división Elaboración de productos alimenticios en la "&amp;Economia[[#This Row],[territorio]]</f>
        <v>Evolución del Índice de Producción de la división Elaboración de productos alimenticios en la Región de O'Higgins</v>
      </c>
      <c r="P33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34" s="15" t="str">
        <f t="shared" si="178"/>
        <v>Gráfico Evolución</v>
      </c>
      <c r="R334" s="28"/>
      <c r="S334" s="16" t="str">
        <f>+HYPERLINK("https://analytics.zoho.com/open-view/2395394000008286451?ZOHO_CRITERIA=%22Consolidado_Estadisticas_Regionales_New%22.%22C%C3%B3digo%20regi%C3%B3n%22%3D"&amp;Economia[[#This Row],[Filtro URL]])</f>
        <v>https://analytics.zoho.com/open-view/2395394000008286451?ZOHO_CRITERIA=%22Consolidado_Estadisticas_Regionales_New%22.%22C%C3%B3digo%20regi%C3%B3n%22%3D6</v>
      </c>
      <c r="T334" s="17"/>
      <c r="U334" s="29" t="str">
        <f t="shared" si="156"/>
        <v>#1774B9</v>
      </c>
      <c r="V334" s="30" t="str">
        <f>+Economia[[#This Row],[idcoleccion]]&amp;"-"&amp;Economia[[#This Row],[id]]</f>
        <v>140-0324</v>
      </c>
      <c r="W334" s="21">
        <f>+VLOOKUP(Economia[[#This Row],[Filtro URL]],Estructura!$X$4:$Y$366,2,0)</f>
        <v>14200006</v>
      </c>
      <c r="X334" s="21" t="str">
        <f>+VLOOKUP(Economia[[#This Row],[tema]],Estructura!$A$4:$C$1800,3,0)</f>
        <v>T-155</v>
      </c>
      <c r="Y334" s="30" t="str">
        <f>+VLOOKUP(Economia[[#This Row],[contenido]],Estructura!$E$4:$G$18,3,0)</f>
        <v>C-144</v>
      </c>
      <c r="Z334" s="30" t="str">
        <f>+VLOOKUP(Economia[[#This Row],[Filtro Integrado]],Estructura!$M$4:$O$367,3,0)</f>
        <v>FI-143</v>
      </c>
      <c r="AA334" s="30" t="str">
        <f>+VLOOKUP(Economia[[#This Row],[Muestra]],Estructura!$Q$4:$S$194,3,0)</f>
        <v>M-179</v>
      </c>
    </row>
    <row r="335" spans="1:27" ht="51" x14ac:dyDescent="0.3">
      <c r="A335" s="50" t="s">
        <v>913</v>
      </c>
      <c r="B335" s="33">
        <f t="shared" ref="B335:D335" si="190">+B334</f>
        <v>140</v>
      </c>
      <c r="C335" s="34" t="str">
        <f t="shared" si="190"/>
        <v>Economía</v>
      </c>
      <c r="D335" s="34" t="str">
        <f t="shared" si="190"/>
        <v>Economía</v>
      </c>
      <c r="E335" s="27">
        <v>8</v>
      </c>
      <c r="F335" s="33" t="str">
        <f t="shared" ref="F335:G335" si="191">+F334</f>
        <v>Índice de Producción Manufacturera</v>
      </c>
      <c r="G335" s="58" t="str">
        <f t="shared" si="191"/>
        <v>Manufacturas</v>
      </c>
      <c r="H335" s="46" t="s">
        <v>15</v>
      </c>
      <c r="I335" s="31" t="s">
        <v>373</v>
      </c>
      <c r="J335" s="12" t="str">
        <f t="shared" ref="J335:J336" si="192">+J334</f>
        <v>Fecha</v>
      </c>
      <c r="K335" s="33" t="str">
        <f t="shared" si="189"/>
        <v>IP Elab Prod Alimenticios</v>
      </c>
      <c r="L335" s="33" t="s">
        <v>649</v>
      </c>
      <c r="M335" s="33" t="str">
        <f t="shared" si="177"/>
        <v>Índice</v>
      </c>
      <c r="N335" s="33" t="str">
        <f t="shared" si="177"/>
        <v>Instituto Nacional de Estadísticas (INE)</v>
      </c>
      <c r="O335" s="37" t="str">
        <f>+"Evolución del Índice de Producción de la división Elaboración de productos alimenticios en la "&amp;Economia[[#This Row],[territorio]]</f>
        <v>Evolución del Índice de Producción de la división Elaboración de productos alimenticios en la Región del Biobío</v>
      </c>
      <c r="P33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35" s="15" t="str">
        <f t="shared" si="178"/>
        <v>Gráfico Evolución</v>
      </c>
      <c r="R335" s="28"/>
      <c r="S335" s="16" t="str">
        <f>+HYPERLINK("https://analytics.zoho.com/open-view/2395394000008286451?ZOHO_CRITERIA=%22Consolidado_Estadisticas_Regionales_New%22.%22C%C3%B3digo%20regi%C3%B3n%22%3D"&amp;Economia[[#This Row],[Filtro URL]])</f>
        <v>https://analytics.zoho.com/open-view/2395394000008286451?ZOHO_CRITERIA=%22Consolidado_Estadisticas_Regionales_New%22.%22C%C3%B3digo%20regi%C3%B3n%22%3D8</v>
      </c>
      <c r="T335" s="17"/>
      <c r="U335" s="29" t="str">
        <f t="shared" si="156"/>
        <v>#1774B9</v>
      </c>
      <c r="V335" s="30" t="str">
        <f>+Economia[[#This Row],[idcoleccion]]&amp;"-"&amp;Economia[[#This Row],[id]]</f>
        <v>140-0325</v>
      </c>
      <c r="W335" s="21">
        <f>+VLOOKUP(Economia[[#This Row],[Filtro URL]],Estructura!$X$4:$Y$366,2,0)</f>
        <v>14200008</v>
      </c>
      <c r="X335" s="21" t="str">
        <f>+VLOOKUP(Economia[[#This Row],[tema]],Estructura!$A$4:$C$1800,3,0)</f>
        <v>T-155</v>
      </c>
      <c r="Y335" s="30" t="str">
        <f>+VLOOKUP(Economia[[#This Row],[contenido]],Estructura!$E$4:$G$18,3,0)</f>
        <v>C-144</v>
      </c>
      <c r="Z335" s="30" t="str">
        <f>+VLOOKUP(Economia[[#This Row],[Filtro Integrado]],Estructura!$M$4:$O$367,3,0)</f>
        <v>FI-143</v>
      </c>
      <c r="AA335" s="30" t="str">
        <f>+VLOOKUP(Economia[[#This Row],[Muestra]],Estructura!$Q$4:$S$194,3,0)</f>
        <v>M-179</v>
      </c>
    </row>
    <row r="336" spans="1:27" ht="51" x14ac:dyDescent="0.3">
      <c r="A336" s="50" t="s">
        <v>914</v>
      </c>
      <c r="B336" s="33">
        <f t="shared" ref="B336:D336" si="193">+B335</f>
        <v>140</v>
      </c>
      <c r="C336" s="34" t="str">
        <f t="shared" si="193"/>
        <v>Economía</v>
      </c>
      <c r="D336" s="34" t="str">
        <f t="shared" si="193"/>
        <v>Economía</v>
      </c>
      <c r="E336" s="27">
        <v>14</v>
      </c>
      <c r="F336" s="33" t="str">
        <f t="shared" ref="F336:G336" si="194">+F335</f>
        <v>Índice de Producción Manufacturera</v>
      </c>
      <c r="G336" s="58" t="str">
        <f t="shared" si="194"/>
        <v>Manufacturas</v>
      </c>
      <c r="H336" s="46" t="s">
        <v>15</v>
      </c>
      <c r="I336" s="31" t="s">
        <v>379</v>
      </c>
      <c r="J336" s="12" t="str">
        <f t="shared" si="192"/>
        <v>Fecha</v>
      </c>
      <c r="K336" s="33" t="str">
        <f t="shared" si="189"/>
        <v>IP Elab Prod Alimenticios</v>
      </c>
      <c r="L336" s="33" t="s">
        <v>649</v>
      </c>
      <c r="M336" s="33" t="str">
        <f t="shared" si="177"/>
        <v>Índice</v>
      </c>
      <c r="N336" s="33" t="str">
        <f t="shared" si="177"/>
        <v>Instituto Nacional de Estadísticas (INE)</v>
      </c>
      <c r="O336" s="37" t="str">
        <f>+"Evolución del Índice de Producción de la división Elaboración de productos alimenticios en la "&amp;Economia[[#This Row],[territorio]]</f>
        <v>Evolución del Índice de Producción de la división Elaboración de productos alimenticios en la Región de Los Ríos</v>
      </c>
      <c r="P3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36" s="15" t="str">
        <f t="shared" si="178"/>
        <v>Gráfico Evolución</v>
      </c>
      <c r="R336" s="28"/>
      <c r="S336" s="16" t="str">
        <f>+HYPERLINK("https://analytics.zoho.com/open-view/2395394000008286451?ZOHO_CRITERIA=%22Consolidado_Estadisticas_Regionales_New%22.%22C%C3%B3digo%20regi%C3%B3n%22%3D"&amp;Economia[[#This Row],[Filtro URL]])</f>
        <v>https://analytics.zoho.com/open-view/2395394000008286451?ZOHO_CRITERIA=%22Consolidado_Estadisticas_Regionales_New%22.%22C%C3%B3digo%20regi%C3%B3n%22%3D14</v>
      </c>
      <c r="T336" s="17"/>
      <c r="U336" s="29" t="str">
        <f t="shared" si="156"/>
        <v>#1774B9</v>
      </c>
      <c r="V336" s="30" t="str">
        <f>+Economia[[#This Row],[idcoleccion]]&amp;"-"&amp;Economia[[#This Row],[id]]</f>
        <v>140-0326</v>
      </c>
      <c r="W336" s="21">
        <f>+VLOOKUP(Economia[[#This Row],[Filtro URL]],Estructura!$X$4:$Y$366,2,0)</f>
        <v>14200014</v>
      </c>
      <c r="X336" s="21" t="str">
        <f>+VLOOKUP(Economia[[#This Row],[tema]],Estructura!$A$4:$C$1800,3,0)</f>
        <v>T-155</v>
      </c>
      <c r="Y336" s="30" t="str">
        <f>+VLOOKUP(Economia[[#This Row],[contenido]],Estructura!$E$4:$G$18,3,0)</f>
        <v>C-144</v>
      </c>
      <c r="Z336" s="30" t="str">
        <f>+VLOOKUP(Economia[[#This Row],[Filtro Integrado]],Estructura!$M$4:$O$367,3,0)</f>
        <v>FI-143</v>
      </c>
      <c r="AA336" s="30" t="str">
        <f>+VLOOKUP(Economia[[#This Row],[Muestra]],Estructura!$Q$4:$S$194,3,0)</f>
        <v>M-179</v>
      </c>
    </row>
    <row r="337" spans="1:27" ht="40.799999999999997" x14ac:dyDescent="0.3">
      <c r="A337" s="48" t="s">
        <v>917</v>
      </c>
      <c r="B337" s="33">
        <f t="shared" ref="B337:D337" si="195">+B336</f>
        <v>140</v>
      </c>
      <c r="C337" s="34" t="str">
        <f t="shared" si="195"/>
        <v>Economía</v>
      </c>
      <c r="D337" s="34" t="str">
        <f t="shared" si="195"/>
        <v>Economía</v>
      </c>
      <c r="E337" s="20">
        <v>0</v>
      </c>
      <c r="F337" s="33" t="s">
        <v>908</v>
      </c>
      <c r="G337" s="58" t="s">
        <v>907</v>
      </c>
      <c r="H337" s="36" t="s">
        <v>18</v>
      </c>
      <c r="I337" s="33" t="s">
        <v>14</v>
      </c>
      <c r="J337" s="33" t="s">
        <v>15</v>
      </c>
      <c r="K337" s="33" t="s">
        <v>922</v>
      </c>
      <c r="L337" s="33" t="s">
        <v>649</v>
      </c>
      <c r="M337" s="33" t="s">
        <v>650</v>
      </c>
      <c r="N337" s="33" t="str">
        <f t="shared" si="177"/>
        <v>Instituto Nacional de Estadísticas (INE)</v>
      </c>
      <c r="O337" s="52" t="s">
        <v>923</v>
      </c>
      <c r="P33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37" s="38" t="str">
        <f>+Q336</f>
        <v>Gráfico Evolución</v>
      </c>
      <c r="R337" s="37"/>
      <c r="S337" s="66" t="str">
        <f>+HYPERLINK("https://analytics.zoho.com/open-view/2395394000008251844")</f>
        <v>https://analytics.zoho.com/open-view/2395394000008251844</v>
      </c>
      <c r="T337" s="17"/>
      <c r="U337" s="29" t="str">
        <f t="shared" si="156"/>
        <v>#1774B9</v>
      </c>
      <c r="V337" s="30" t="str">
        <f>+Economia[[#This Row],[idcoleccion]]&amp;"-"&amp;Economia[[#This Row],[id]]</f>
        <v>140-0327</v>
      </c>
      <c r="W337" s="21">
        <f>+VLOOKUP(Economia[[#This Row],[Filtro URL]],Estructura!$X$4:$Y$366,2,0)</f>
        <v>14100000</v>
      </c>
      <c r="X337" s="21" t="str">
        <f>+VLOOKUP(Economia[[#This Row],[tema]],Estructura!$A$4:$C$1800,3,0)</f>
        <v>T-155</v>
      </c>
      <c r="Y337" s="30" t="str">
        <f>+VLOOKUP(Economia[[#This Row],[contenido]],Estructura!$E$4:$G$18,3,0)</f>
        <v>C-144</v>
      </c>
      <c r="Z337" s="30" t="str">
        <f>+VLOOKUP(Economia[[#This Row],[Filtro Integrado]],Estructura!$M$4:$O$367,3,0)</f>
        <v>FI-141</v>
      </c>
      <c r="AA337" s="30" t="str">
        <f>+VLOOKUP(Economia[[#This Row],[Muestra]],Estructura!$Q$4:$S$194,3,0)</f>
        <v>M-180</v>
      </c>
    </row>
    <row r="338" spans="1:27" ht="51" x14ac:dyDescent="0.3">
      <c r="A338" s="49" t="s">
        <v>918</v>
      </c>
      <c r="B338" s="33">
        <f t="shared" ref="B338:D338" si="196">+B337</f>
        <v>140</v>
      </c>
      <c r="C338" s="34" t="str">
        <f t="shared" si="196"/>
        <v>Economía</v>
      </c>
      <c r="D338" s="34" t="str">
        <f t="shared" si="196"/>
        <v>Economía</v>
      </c>
      <c r="E338" s="27">
        <v>5</v>
      </c>
      <c r="F338" s="33" t="str">
        <f t="shared" ref="F338" si="197">+F337</f>
        <v>Índice de Producción Manufacturera</v>
      </c>
      <c r="G338" s="58" t="str">
        <f>+G337</f>
        <v>Manufacturas</v>
      </c>
      <c r="H338" s="46" t="s">
        <v>15</v>
      </c>
      <c r="I338" s="31" t="s">
        <v>370</v>
      </c>
      <c r="J338" s="12" t="s">
        <v>688</v>
      </c>
      <c r="K338" s="33" t="str">
        <f>+K337</f>
        <v>IP Elab Bebidas Alc y No Alc</v>
      </c>
      <c r="L338" s="33" t="s">
        <v>649</v>
      </c>
      <c r="M338" s="33" t="str">
        <f t="shared" ref="M338:N338" si="198">+M337</f>
        <v>Índice</v>
      </c>
      <c r="N338" s="33" t="str">
        <f t="shared" si="198"/>
        <v>Instituto Nacional de Estadísticas (INE)</v>
      </c>
      <c r="O338"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Valparaíso</v>
      </c>
      <c r="P3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38" s="15" t="str">
        <f t="shared" si="178"/>
        <v>Gráfico Evolución</v>
      </c>
      <c r="R338" s="28"/>
      <c r="S338" s="16" t="str">
        <f>+HYPERLINK("https://analytics.zoho.com/open-view/2395394000008286613?ZOHO_CRITERIA=%22Consolidado_Estadisticas_Regionales_New%22.%22C%C3%B3digo%20regi%C3%B3n%22%3D"&amp;Economia[[#This Row],[Filtro URL]])</f>
        <v>https://analytics.zoho.com/open-view/2395394000008286613?ZOHO_CRITERIA=%22Consolidado_Estadisticas_Regionales_New%22.%22C%C3%B3digo%20regi%C3%B3n%22%3D5</v>
      </c>
      <c r="T338" s="17"/>
      <c r="U338" s="29" t="str">
        <f t="shared" si="156"/>
        <v>#1774B9</v>
      </c>
      <c r="V338" s="30" t="str">
        <f>+Economia[[#This Row],[idcoleccion]]&amp;"-"&amp;Economia[[#This Row],[id]]</f>
        <v>140-0328</v>
      </c>
      <c r="W338" s="21">
        <f>+VLOOKUP(Economia[[#This Row],[Filtro URL]],Estructura!$X$4:$Y$366,2,0)</f>
        <v>14200005</v>
      </c>
      <c r="X338" s="21" t="str">
        <f>+VLOOKUP(Economia[[#This Row],[tema]],Estructura!$A$4:$C$1800,3,0)</f>
        <v>T-155</v>
      </c>
      <c r="Y338" s="30" t="str">
        <f>+VLOOKUP(Economia[[#This Row],[contenido]],Estructura!$E$4:$G$18,3,0)</f>
        <v>C-144</v>
      </c>
      <c r="Z338" s="30" t="str">
        <f>+VLOOKUP(Economia[[#This Row],[Filtro Integrado]],Estructura!$M$4:$O$367,3,0)</f>
        <v>FI-143</v>
      </c>
      <c r="AA338" s="30" t="str">
        <f>+VLOOKUP(Economia[[#This Row],[Muestra]],Estructura!$Q$4:$S$194,3,0)</f>
        <v>M-180</v>
      </c>
    </row>
    <row r="339" spans="1:27" ht="51" x14ac:dyDescent="0.3">
      <c r="A339" s="50" t="s">
        <v>919</v>
      </c>
      <c r="B339" s="33">
        <f t="shared" ref="B339:D339" si="199">+B338</f>
        <v>140</v>
      </c>
      <c r="C339" s="34" t="str">
        <f t="shared" si="199"/>
        <v>Economía</v>
      </c>
      <c r="D339" s="34" t="str">
        <f t="shared" si="199"/>
        <v>Economía</v>
      </c>
      <c r="E339" s="27">
        <v>6</v>
      </c>
      <c r="F339" s="33" t="str">
        <f t="shared" ref="F339:G339" si="200">+F338</f>
        <v>Índice de Producción Manufacturera</v>
      </c>
      <c r="G339" s="58" t="str">
        <f t="shared" si="200"/>
        <v>Manufacturas</v>
      </c>
      <c r="H339" s="46" t="s">
        <v>15</v>
      </c>
      <c r="I339" s="31" t="s">
        <v>371</v>
      </c>
      <c r="J339" s="12" t="str">
        <f>+J338</f>
        <v>Fecha</v>
      </c>
      <c r="K339" s="33" t="str">
        <f t="shared" ref="K339:K341" si="201">+K338</f>
        <v>IP Elab Bebidas Alc y No Alc</v>
      </c>
      <c r="L339" s="33" t="s">
        <v>649</v>
      </c>
      <c r="M339" s="33" t="str">
        <f t="shared" ref="M339:N339" si="202">+M338</f>
        <v>Índice</v>
      </c>
      <c r="N339" s="33" t="str">
        <f t="shared" si="202"/>
        <v>Instituto Nacional de Estadísticas (INE)</v>
      </c>
      <c r="O339"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O'Higgins</v>
      </c>
      <c r="P3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39" s="15" t="str">
        <f t="shared" si="178"/>
        <v>Gráfico Evolución</v>
      </c>
      <c r="R339" s="28"/>
      <c r="S339" s="16" t="str">
        <f>+HYPERLINK("https://analytics.zoho.com/open-view/2395394000008286613?ZOHO_CRITERIA=%22Consolidado_Estadisticas_Regionales_New%22.%22C%C3%B3digo%20regi%C3%B3n%22%3D"&amp;Economia[[#This Row],[Filtro URL]])</f>
        <v>https://analytics.zoho.com/open-view/2395394000008286613?ZOHO_CRITERIA=%22Consolidado_Estadisticas_Regionales_New%22.%22C%C3%B3digo%20regi%C3%B3n%22%3D6</v>
      </c>
      <c r="T339" s="17"/>
      <c r="U339" s="29" t="str">
        <f t="shared" si="156"/>
        <v>#1774B9</v>
      </c>
      <c r="V339" s="30" t="str">
        <f>+Economia[[#This Row],[idcoleccion]]&amp;"-"&amp;Economia[[#This Row],[id]]</f>
        <v>140-0329</v>
      </c>
      <c r="W339" s="21">
        <f>+VLOOKUP(Economia[[#This Row],[Filtro URL]],Estructura!$X$4:$Y$366,2,0)</f>
        <v>14200006</v>
      </c>
      <c r="X339" s="21" t="str">
        <f>+VLOOKUP(Economia[[#This Row],[tema]],Estructura!$A$4:$C$1800,3,0)</f>
        <v>T-155</v>
      </c>
      <c r="Y339" s="30" t="str">
        <f>+VLOOKUP(Economia[[#This Row],[contenido]],Estructura!$E$4:$G$18,3,0)</f>
        <v>C-144</v>
      </c>
      <c r="Z339" s="30" t="str">
        <f>+VLOOKUP(Economia[[#This Row],[Filtro Integrado]],Estructura!$M$4:$O$367,3,0)</f>
        <v>FI-143</v>
      </c>
      <c r="AA339" s="30" t="str">
        <f>+VLOOKUP(Economia[[#This Row],[Muestra]],Estructura!$Q$4:$S$194,3,0)</f>
        <v>M-180</v>
      </c>
    </row>
    <row r="340" spans="1:27" ht="51" x14ac:dyDescent="0.3">
      <c r="A340" s="50" t="s">
        <v>920</v>
      </c>
      <c r="B340" s="33">
        <f t="shared" ref="B340:D340" si="203">+B339</f>
        <v>140</v>
      </c>
      <c r="C340" s="34" t="str">
        <f t="shared" si="203"/>
        <v>Economía</v>
      </c>
      <c r="D340" s="34" t="str">
        <f t="shared" si="203"/>
        <v>Economía</v>
      </c>
      <c r="E340" s="27">
        <v>8</v>
      </c>
      <c r="F340" s="33" t="str">
        <f t="shared" ref="F340:G340" si="204">+F339</f>
        <v>Índice de Producción Manufacturera</v>
      </c>
      <c r="G340" s="58" t="str">
        <f t="shared" si="204"/>
        <v>Manufacturas</v>
      </c>
      <c r="H340" s="46" t="s">
        <v>15</v>
      </c>
      <c r="I340" s="31" t="s">
        <v>373</v>
      </c>
      <c r="J340" s="12" t="str">
        <f t="shared" ref="J340:J341" si="205">+J339</f>
        <v>Fecha</v>
      </c>
      <c r="K340" s="33" t="str">
        <f t="shared" si="201"/>
        <v>IP Elab Bebidas Alc y No Alc</v>
      </c>
      <c r="L340" s="33" t="s">
        <v>649</v>
      </c>
      <c r="M340" s="33" t="str">
        <f t="shared" ref="M340:N340" si="206">+M339</f>
        <v>Índice</v>
      </c>
      <c r="N340" s="33" t="str">
        <f t="shared" si="206"/>
        <v>Instituto Nacional de Estadísticas (INE)</v>
      </c>
      <c r="O340"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del Biobío</v>
      </c>
      <c r="P3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40" s="15" t="str">
        <f t="shared" si="178"/>
        <v>Gráfico Evolución</v>
      </c>
      <c r="R340" s="28"/>
      <c r="S340" s="16" t="str">
        <f>+HYPERLINK("https://analytics.zoho.com/open-view/2395394000008286613?ZOHO_CRITERIA=%22Consolidado_Estadisticas_Regionales_New%22.%22C%C3%B3digo%20regi%C3%B3n%22%3D"&amp;Economia[[#This Row],[Filtro URL]])</f>
        <v>https://analytics.zoho.com/open-view/2395394000008286613?ZOHO_CRITERIA=%22Consolidado_Estadisticas_Regionales_New%22.%22C%C3%B3digo%20regi%C3%B3n%22%3D8</v>
      </c>
      <c r="T340" s="17"/>
      <c r="U340" s="29" t="str">
        <f t="shared" si="156"/>
        <v>#1774B9</v>
      </c>
      <c r="V340" s="30" t="str">
        <f>+Economia[[#This Row],[idcoleccion]]&amp;"-"&amp;Economia[[#This Row],[id]]</f>
        <v>140-0330</v>
      </c>
      <c r="W340" s="21">
        <f>+VLOOKUP(Economia[[#This Row],[Filtro URL]],Estructura!$X$4:$Y$366,2,0)</f>
        <v>14200008</v>
      </c>
      <c r="X340" s="21" t="str">
        <f>+VLOOKUP(Economia[[#This Row],[tema]],Estructura!$A$4:$C$1800,3,0)</f>
        <v>T-155</v>
      </c>
      <c r="Y340" s="30" t="str">
        <f>+VLOOKUP(Economia[[#This Row],[contenido]],Estructura!$E$4:$G$18,3,0)</f>
        <v>C-144</v>
      </c>
      <c r="Z340" s="30" t="str">
        <f>+VLOOKUP(Economia[[#This Row],[Filtro Integrado]],Estructura!$M$4:$O$367,3,0)</f>
        <v>FI-143</v>
      </c>
      <c r="AA340" s="30" t="str">
        <f>+VLOOKUP(Economia[[#This Row],[Muestra]],Estructura!$Q$4:$S$194,3,0)</f>
        <v>M-180</v>
      </c>
    </row>
    <row r="341" spans="1:27" ht="51" x14ac:dyDescent="0.3">
      <c r="A341" s="50" t="s">
        <v>921</v>
      </c>
      <c r="B341" s="33">
        <f t="shared" ref="B341:D341" si="207">+B340</f>
        <v>140</v>
      </c>
      <c r="C341" s="34" t="str">
        <f t="shared" si="207"/>
        <v>Economía</v>
      </c>
      <c r="D341" s="34" t="str">
        <f t="shared" si="207"/>
        <v>Economía</v>
      </c>
      <c r="E341" s="27">
        <v>14</v>
      </c>
      <c r="F341" s="33" t="str">
        <f t="shared" ref="F341:G341" si="208">+F340</f>
        <v>Índice de Producción Manufacturera</v>
      </c>
      <c r="G341" s="58" t="str">
        <f t="shared" si="208"/>
        <v>Manufacturas</v>
      </c>
      <c r="H341" s="46" t="s">
        <v>15</v>
      </c>
      <c r="I341" s="31" t="s">
        <v>379</v>
      </c>
      <c r="J341" s="12" t="str">
        <f t="shared" si="205"/>
        <v>Fecha</v>
      </c>
      <c r="K341" s="33" t="str">
        <f t="shared" si="201"/>
        <v>IP Elab Bebidas Alc y No Alc</v>
      </c>
      <c r="L341" s="33" t="s">
        <v>649</v>
      </c>
      <c r="M341" s="33" t="str">
        <f t="shared" ref="M341:N341" si="209">+M340</f>
        <v>Índice</v>
      </c>
      <c r="N341" s="33" t="str">
        <f t="shared" si="209"/>
        <v>Instituto Nacional de Estadísticas (INE)</v>
      </c>
      <c r="O341"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Los Ríos</v>
      </c>
      <c r="P3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41" s="15" t="str">
        <f t="shared" si="178"/>
        <v>Gráfico Evolución</v>
      </c>
      <c r="R341" s="28"/>
      <c r="S341" s="16" t="str">
        <f>+HYPERLINK("https://analytics.zoho.com/open-view/2395394000008286613?ZOHO_CRITERIA=%22Consolidado_Estadisticas_Regionales_New%22.%22C%C3%B3digo%20regi%C3%B3n%22%3D"&amp;Economia[[#This Row],[Filtro URL]])</f>
        <v>https://analytics.zoho.com/open-view/2395394000008286613?ZOHO_CRITERIA=%22Consolidado_Estadisticas_Regionales_New%22.%22C%C3%B3digo%20regi%C3%B3n%22%3D14</v>
      </c>
      <c r="T341" s="17"/>
      <c r="U341" s="29" t="str">
        <f t="shared" si="156"/>
        <v>#1774B9</v>
      </c>
      <c r="V341" s="30" t="str">
        <f>+Economia[[#This Row],[idcoleccion]]&amp;"-"&amp;Economia[[#This Row],[id]]</f>
        <v>140-0331</v>
      </c>
      <c r="W341" s="21">
        <f>+VLOOKUP(Economia[[#This Row],[Filtro URL]],Estructura!$X$4:$Y$366,2,0)</f>
        <v>14200014</v>
      </c>
      <c r="X341" s="21" t="str">
        <f>+VLOOKUP(Economia[[#This Row],[tema]],Estructura!$A$4:$C$1800,3,0)</f>
        <v>T-155</v>
      </c>
      <c r="Y341" s="30" t="str">
        <f>+VLOOKUP(Economia[[#This Row],[contenido]],Estructura!$E$4:$G$18,3,0)</f>
        <v>C-144</v>
      </c>
      <c r="Z341" s="30" t="str">
        <f>+VLOOKUP(Economia[[#This Row],[Filtro Integrado]],Estructura!$M$4:$O$367,3,0)</f>
        <v>FI-143</v>
      </c>
      <c r="AA341" s="30" t="str">
        <f>+VLOOKUP(Economia[[#This Row],[Muestra]],Estructura!$Q$4:$S$194,3,0)</f>
        <v>M-180</v>
      </c>
    </row>
    <row r="342" spans="1:27" ht="40.799999999999997" x14ac:dyDescent="0.3">
      <c r="A342" s="48" t="s">
        <v>924</v>
      </c>
      <c r="B342" s="33">
        <f t="shared" ref="B342:D342" si="210">+B341</f>
        <v>140</v>
      </c>
      <c r="C342" s="34" t="str">
        <f t="shared" si="210"/>
        <v>Economía</v>
      </c>
      <c r="D342" s="34" t="str">
        <f t="shared" si="210"/>
        <v>Economía</v>
      </c>
      <c r="E342" s="20">
        <v>0</v>
      </c>
      <c r="F342" s="33" t="s">
        <v>908</v>
      </c>
      <c r="G342" s="58" t="s">
        <v>907</v>
      </c>
      <c r="H342" s="36" t="s">
        <v>18</v>
      </c>
      <c r="I342" s="33" t="s">
        <v>14</v>
      </c>
      <c r="J342" s="33" t="s">
        <v>15</v>
      </c>
      <c r="K342" s="33" t="s">
        <v>928</v>
      </c>
      <c r="L342" s="33" t="s">
        <v>649</v>
      </c>
      <c r="M342" s="33" t="s">
        <v>650</v>
      </c>
      <c r="N342" s="33" t="str">
        <f t="shared" ref="N342" si="211">+N341</f>
        <v>Instituto Nacional de Estadísticas (INE)</v>
      </c>
      <c r="O342" s="52" t="s">
        <v>927</v>
      </c>
      <c r="P34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42" s="38" t="str">
        <f>+Q341</f>
        <v>Gráfico Evolución</v>
      </c>
      <c r="R342" s="37"/>
      <c r="S342" s="66" t="str">
        <f>+HYPERLINK("https://analytics.zoho.com/open-view/2395394000008258091")</f>
        <v>https://analytics.zoho.com/open-view/2395394000008258091</v>
      </c>
      <c r="T342" s="17"/>
      <c r="U342" s="29" t="str">
        <f t="shared" si="156"/>
        <v>#1774B9</v>
      </c>
      <c r="V342" s="30" t="str">
        <f>+Economia[[#This Row],[idcoleccion]]&amp;"-"&amp;Economia[[#This Row],[id]]</f>
        <v>140-0332</v>
      </c>
      <c r="W342" s="21">
        <f>+VLOOKUP(Economia[[#This Row],[Filtro URL]],Estructura!$X$4:$Y$366,2,0)</f>
        <v>14100000</v>
      </c>
      <c r="X342" s="21" t="str">
        <f>+VLOOKUP(Economia[[#This Row],[tema]],Estructura!$A$4:$C$1800,3,0)</f>
        <v>T-155</v>
      </c>
      <c r="Y342" s="30" t="str">
        <f>+VLOOKUP(Economia[[#This Row],[contenido]],Estructura!$E$4:$G$18,3,0)</f>
        <v>C-144</v>
      </c>
      <c r="Z342" s="30" t="str">
        <f>+VLOOKUP(Economia[[#This Row],[Filtro Integrado]],Estructura!$M$4:$O$367,3,0)</f>
        <v>FI-141</v>
      </c>
      <c r="AA342" s="30" t="str">
        <f>+VLOOKUP(Economia[[#This Row],[Muestra]],Estructura!$Q$4:$S$194,3,0)</f>
        <v>M-181</v>
      </c>
    </row>
    <row r="343" spans="1:27" ht="51" x14ac:dyDescent="0.3">
      <c r="A343" s="49" t="s">
        <v>925</v>
      </c>
      <c r="B343" s="33">
        <f t="shared" ref="B343:D343" si="212">+B342</f>
        <v>140</v>
      </c>
      <c r="C343" s="34" t="str">
        <f t="shared" si="212"/>
        <v>Economía</v>
      </c>
      <c r="D343" s="34" t="str">
        <f t="shared" si="212"/>
        <v>Economía</v>
      </c>
      <c r="E343" s="27">
        <v>5</v>
      </c>
      <c r="F343" s="33" t="str">
        <f t="shared" ref="F343" si="213">+F342</f>
        <v>Índice de Producción Manufacturera</v>
      </c>
      <c r="G343" s="58" t="str">
        <f>+G342</f>
        <v>Manufacturas</v>
      </c>
      <c r="H343" s="46" t="s">
        <v>15</v>
      </c>
      <c r="I343" s="31" t="s">
        <v>370</v>
      </c>
      <c r="J343" s="12" t="s">
        <v>688</v>
      </c>
      <c r="K343" s="33" t="str">
        <f>+K342</f>
        <v>IP Elab Prod Tabaco</v>
      </c>
      <c r="L343" s="33" t="s">
        <v>649</v>
      </c>
      <c r="M343" s="33" t="str">
        <f t="shared" ref="M343:N343" si="214">+M342</f>
        <v>Índice</v>
      </c>
      <c r="N343" s="33" t="str">
        <f t="shared" si="214"/>
        <v>Instituto Nacional de Estadísticas (INE)</v>
      </c>
      <c r="O343" s="37" t="str">
        <f>+"Evolución del Índice de Producción de la división Elaboración de productos de tabaco en la "&amp;Economia[[#This Row],[territorio]]</f>
        <v>Evolución del Índice de Producción de la división Elaboración de productos de tabaco en la Región de Valparaíso</v>
      </c>
      <c r="P3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43" s="15" t="str">
        <f t="shared" si="178"/>
        <v>Gráfico Evolución</v>
      </c>
      <c r="R343" s="28"/>
      <c r="S343" s="16" t="str">
        <f>+HYPERLINK("https://analytics.zoho.com/open-view/2395394000008286787?ZOHO_CRITERIA=%22Consolidado_Estadisticas_Regionales_New%22.%22C%C3%B3digo%20regi%C3%B3n%22%3D"&amp;Economia[[#This Row],[Filtro URL]])</f>
        <v>https://analytics.zoho.com/open-view/2395394000008286787?ZOHO_CRITERIA=%22Consolidado_Estadisticas_Regionales_New%22.%22C%C3%B3digo%20regi%C3%B3n%22%3D5</v>
      </c>
      <c r="T343" s="17"/>
      <c r="U343" s="29" t="str">
        <f t="shared" si="156"/>
        <v>#1774B9</v>
      </c>
      <c r="V343" s="30" t="str">
        <f>+Economia[[#This Row],[idcoleccion]]&amp;"-"&amp;Economia[[#This Row],[id]]</f>
        <v>140-0333</v>
      </c>
      <c r="W343" s="21">
        <f>+VLOOKUP(Economia[[#This Row],[Filtro URL]],Estructura!$X$4:$Y$366,2,0)</f>
        <v>14200005</v>
      </c>
      <c r="X343" s="21" t="str">
        <f>+VLOOKUP(Economia[[#This Row],[tema]],Estructura!$A$4:$C$1800,3,0)</f>
        <v>T-155</v>
      </c>
      <c r="Y343" s="30" t="str">
        <f>+VLOOKUP(Economia[[#This Row],[contenido]],Estructura!$E$4:$G$18,3,0)</f>
        <v>C-144</v>
      </c>
      <c r="Z343" s="30" t="str">
        <f>+VLOOKUP(Economia[[#This Row],[Filtro Integrado]],Estructura!$M$4:$O$367,3,0)</f>
        <v>FI-143</v>
      </c>
      <c r="AA343" s="30" t="str">
        <f>+VLOOKUP(Economia[[#This Row],[Muestra]],Estructura!$Q$4:$S$194,3,0)</f>
        <v>M-181</v>
      </c>
    </row>
    <row r="344" spans="1:27" ht="51" x14ac:dyDescent="0.3">
      <c r="A344" s="50" t="s">
        <v>926</v>
      </c>
      <c r="B344" s="33">
        <f t="shared" ref="B344:D344" si="215">+B343</f>
        <v>140</v>
      </c>
      <c r="C344" s="34" t="str">
        <f t="shared" si="215"/>
        <v>Economía</v>
      </c>
      <c r="D344" s="34" t="str">
        <f t="shared" si="215"/>
        <v>Economía</v>
      </c>
      <c r="E344" s="27">
        <v>6</v>
      </c>
      <c r="F344" s="33" t="str">
        <f t="shared" ref="F344:G344" si="216">+F343</f>
        <v>Índice de Producción Manufacturera</v>
      </c>
      <c r="G344" s="58" t="str">
        <f t="shared" si="216"/>
        <v>Manufacturas</v>
      </c>
      <c r="H344" s="46" t="s">
        <v>15</v>
      </c>
      <c r="I344" s="31" t="s">
        <v>371</v>
      </c>
      <c r="J344" s="12" t="str">
        <f>+J343</f>
        <v>Fecha</v>
      </c>
      <c r="K344" s="33" t="str">
        <f t="shared" ref="K344" si="217">+K343</f>
        <v>IP Elab Prod Tabaco</v>
      </c>
      <c r="L344" s="33" t="s">
        <v>649</v>
      </c>
      <c r="M344" s="33" t="str">
        <f t="shared" ref="M344:N344" si="218">+M343</f>
        <v>Índice</v>
      </c>
      <c r="N344" s="33" t="str">
        <f t="shared" si="218"/>
        <v>Instituto Nacional de Estadísticas (INE)</v>
      </c>
      <c r="O344" s="37" t="str">
        <f>+"Evolución del Índice de Producción de la división Elaboración de productos de tabaco en la "&amp;Economia[[#This Row],[territorio]]</f>
        <v>Evolución del Índice de Producción de la división Elaboración de productos de tabaco en la Región de O'Higgins</v>
      </c>
      <c r="P3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44" s="15" t="str">
        <f t="shared" si="178"/>
        <v>Gráfico Evolución</v>
      </c>
      <c r="R344" s="28"/>
      <c r="S344" s="16" t="str">
        <f>+HYPERLINK("https://analytics.zoho.com/open-view/2395394000008286787?ZOHO_CRITERIA=%22Consolidado_Estadisticas_Regionales_New%22.%22C%C3%B3digo%20regi%C3%B3n%22%3D"&amp;Economia[[#This Row],[Filtro URL]])</f>
        <v>https://analytics.zoho.com/open-view/2395394000008286787?ZOHO_CRITERIA=%22Consolidado_Estadisticas_Regionales_New%22.%22C%C3%B3digo%20regi%C3%B3n%22%3D6</v>
      </c>
      <c r="T344" s="17"/>
      <c r="U344" s="29" t="str">
        <f t="shared" si="156"/>
        <v>#1774B9</v>
      </c>
      <c r="V344" s="30" t="str">
        <f>+Economia[[#This Row],[idcoleccion]]&amp;"-"&amp;Economia[[#This Row],[id]]</f>
        <v>140-0334</v>
      </c>
      <c r="W344" s="21">
        <f>+VLOOKUP(Economia[[#This Row],[Filtro URL]],Estructura!$X$4:$Y$366,2,0)</f>
        <v>14200006</v>
      </c>
      <c r="X344" s="21" t="str">
        <f>+VLOOKUP(Economia[[#This Row],[tema]],Estructura!$A$4:$C$1800,3,0)</f>
        <v>T-155</v>
      </c>
      <c r="Y344" s="30" t="str">
        <f>+VLOOKUP(Economia[[#This Row],[contenido]],Estructura!$E$4:$G$18,3,0)</f>
        <v>C-144</v>
      </c>
      <c r="Z344" s="30" t="str">
        <f>+VLOOKUP(Economia[[#This Row],[Filtro Integrado]],Estructura!$M$4:$O$367,3,0)</f>
        <v>FI-143</v>
      </c>
      <c r="AA344" s="30" t="str">
        <f>+VLOOKUP(Economia[[#This Row],[Muestra]],Estructura!$Q$4:$S$194,3,0)</f>
        <v>M-181</v>
      </c>
    </row>
    <row r="345" spans="1:27" ht="51" x14ac:dyDescent="0.3">
      <c r="A345" s="48" t="s">
        <v>929</v>
      </c>
      <c r="B345" s="33">
        <f t="shared" ref="B345:D345" si="219">+B344</f>
        <v>140</v>
      </c>
      <c r="C345" s="34" t="str">
        <f t="shared" si="219"/>
        <v>Economía</v>
      </c>
      <c r="D345" s="34" t="str">
        <f t="shared" si="219"/>
        <v>Economía</v>
      </c>
      <c r="E345" s="20">
        <v>0</v>
      </c>
      <c r="F345" s="33" t="s">
        <v>908</v>
      </c>
      <c r="G345" s="58" t="s">
        <v>907</v>
      </c>
      <c r="H345" s="36" t="s">
        <v>18</v>
      </c>
      <c r="I345" s="33" t="s">
        <v>14</v>
      </c>
      <c r="J345" s="33" t="s">
        <v>15</v>
      </c>
      <c r="K345" s="33" t="s">
        <v>933</v>
      </c>
      <c r="L345" s="33" t="s">
        <v>649</v>
      </c>
      <c r="M345" s="33" t="s">
        <v>650</v>
      </c>
      <c r="N345" s="33" t="str">
        <f t="shared" ref="N345" si="220">+N344</f>
        <v>Instituto Nacional de Estadísticas (INE)</v>
      </c>
      <c r="O345" s="52" t="s">
        <v>932</v>
      </c>
      <c r="P34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45" s="38" t="str">
        <f>+Q344</f>
        <v>Gráfico Evolución</v>
      </c>
      <c r="R345" s="37"/>
      <c r="S345" s="66" t="str">
        <f>+HYPERLINK("https://analytics.zoho.com/open-view/2395394000008258336")</f>
        <v>https://analytics.zoho.com/open-view/2395394000008258336</v>
      </c>
      <c r="T345" s="17"/>
      <c r="U345" s="29" t="str">
        <f t="shared" si="156"/>
        <v>#1774B9</v>
      </c>
      <c r="V345" s="30" t="str">
        <f>+Economia[[#This Row],[idcoleccion]]&amp;"-"&amp;Economia[[#This Row],[id]]</f>
        <v>140-0335</v>
      </c>
      <c r="W345" s="21">
        <f>+VLOOKUP(Economia[[#This Row],[Filtro URL]],Estructura!$X$4:$Y$366,2,0)</f>
        <v>14100000</v>
      </c>
      <c r="X345" s="21" t="str">
        <f>+VLOOKUP(Economia[[#This Row],[tema]],Estructura!$A$4:$C$1800,3,0)</f>
        <v>T-155</v>
      </c>
      <c r="Y345" s="30" t="str">
        <f>+VLOOKUP(Economia[[#This Row],[contenido]],Estructura!$E$4:$G$18,3,0)</f>
        <v>C-144</v>
      </c>
      <c r="Z345" s="30" t="str">
        <f>+VLOOKUP(Economia[[#This Row],[Filtro Integrado]],Estructura!$M$4:$O$367,3,0)</f>
        <v>FI-141</v>
      </c>
      <c r="AA345" s="30" t="str">
        <f>+VLOOKUP(Economia[[#This Row],[Muestra]],Estructura!$Q$4:$S$194,3,0)</f>
        <v>M-182</v>
      </c>
    </row>
    <row r="346" spans="1:27" ht="51" x14ac:dyDescent="0.3">
      <c r="A346" s="49" t="s">
        <v>930</v>
      </c>
      <c r="B346" s="33">
        <f t="shared" ref="B346:D346" si="221">+B345</f>
        <v>140</v>
      </c>
      <c r="C346" s="34" t="str">
        <f t="shared" si="221"/>
        <v>Economía</v>
      </c>
      <c r="D346" s="34" t="str">
        <f t="shared" si="221"/>
        <v>Economía</v>
      </c>
      <c r="E346" s="27">
        <v>8</v>
      </c>
      <c r="F346" s="33" t="str">
        <f t="shared" ref="F346" si="222">+F345</f>
        <v>Índice de Producción Manufacturera</v>
      </c>
      <c r="G346" s="58" t="str">
        <f>+G345</f>
        <v>Manufacturas</v>
      </c>
      <c r="H346" s="46" t="s">
        <v>15</v>
      </c>
      <c r="I346" s="31" t="s">
        <v>373</v>
      </c>
      <c r="J346" s="12" t="s">
        <v>688</v>
      </c>
      <c r="K346" s="33" t="str">
        <f>+K345</f>
        <v>IP Elab Prod de Madera</v>
      </c>
      <c r="L346" s="33" t="s">
        <v>649</v>
      </c>
      <c r="M346" s="33" t="str">
        <f t="shared" ref="M346:N346" si="223">+M345</f>
        <v>Índice</v>
      </c>
      <c r="N346" s="33" t="str">
        <f t="shared" si="223"/>
        <v>Instituto Nacional de Estadísticas (INE)</v>
      </c>
      <c r="O346" s="37" t="str">
        <f>+"Evolución del Índice de Producción de la división Producción de madera y fabricación de productos de madera y corcho, excepto muebles; fabricación de artículos de paja y de materiales trenzables en la "&amp;Economia[[#This Row],[territorio]]</f>
        <v>Evolución del Índice de Producción de la división Producción de madera y fabricación de productos de madera y corcho, excepto muebles; fabricación de artículos de paja y de materiales trenzables en la Región del Biobío</v>
      </c>
      <c r="P3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46" s="15" t="str">
        <f t="shared" si="178"/>
        <v>Gráfico Evolución</v>
      </c>
      <c r="R346" s="28"/>
      <c r="S346" s="16" t="str">
        <f>+HYPERLINK("https://analytics.zoho.com/open-view/2395394000008286973?ZOHO_CRITERIA=%22Consolidado_Estadisticas_Regionales_New%22.%22C%C3%B3digo%20regi%C3%B3n%22%3D"&amp;Economia[[#This Row],[Filtro URL]])</f>
        <v>https://analytics.zoho.com/open-view/2395394000008286973?ZOHO_CRITERIA=%22Consolidado_Estadisticas_Regionales_New%22.%22C%C3%B3digo%20regi%C3%B3n%22%3D8</v>
      </c>
      <c r="T346" s="17"/>
      <c r="U346" s="29" t="str">
        <f t="shared" si="156"/>
        <v>#1774B9</v>
      </c>
      <c r="V346" s="30" t="str">
        <f>+Economia[[#This Row],[idcoleccion]]&amp;"-"&amp;Economia[[#This Row],[id]]</f>
        <v>140-0336</v>
      </c>
      <c r="W346" s="21">
        <f>+VLOOKUP(Economia[[#This Row],[Filtro URL]],Estructura!$X$4:$Y$366,2,0)</f>
        <v>14200008</v>
      </c>
      <c r="X346" s="21" t="str">
        <f>+VLOOKUP(Economia[[#This Row],[tema]],Estructura!$A$4:$C$1800,3,0)</f>
        <v>T-155</v>
      </c>
      <c r="Y346" s="30" t="str">
        <f>+VLOOKUP(Economia[[#This Row],[contenido]],Estructura!$E$4:$G$18,3,0)</f>
        <v>C-144</v>
      </c>
      <c r="Z346" s="30" t="str">
        <f>+VLOOKUP(Economia[[#This Row],[Filtro Integrado]],Estructura!$M$4:$O$367,3,0)</f>
        <v>FI-143</v>
      </c>
      <c r="AA346" s="30" t="str">
        <f>+VLOOKUP(Economia[[#This Row],[Muestra]],Estructura!$Q$4:$S$194,3,0)</f>
        <v>M-182</v>
      </c>
    </row>
    <row r="347" spans="1:27" ht="51" x14ac:dyDescent="0.3">
      <c r="A347" s="50" t="s">
        <v>931</v>
      </c>
      <c r="B347" s="33">
        <f t="shared" ref="B347:D347" si="224">+B346</f>
        <v>140</v>
      </c>
      <c r="C347" s="34" t="str">
        <f t="shared" si="224"/>
        <v>Economía</v>
      </c>
      <c r="D347" s="34" t="str">
        <f t="shared" si="224"/>
        <v>Economía</v>
      </c>
      <c r="E347" s="27">
        <v>14</v>
      </c>
      <c r="F347" s="33" t="str">
        <f t="shared" ref="F347:G347" si="225">+F346</f>
        <v>Índice de Producción Manufacturera</v>
      </c>
      <c r="G347" s="58" t="str">
        <f t="shared" si="225"/>
        <v>Manufacturas</v>
      </c>
      <c r="H347" s="46" t="s">
        <v>15</v>
      </c>
      <c r="I347" s="31" t="s">
        <v>379</v>
      </c>
      <c r="J347" s="12" t="str">
        <f>+J346</f>
        <v>Fecha</v>
      </c>
      <c r="K347" s="33" t="str">
        <f t="shared" ref="K347" si="226">+K346</f>
        <v>IP Elab Prod de Madera</v>
      </c>
      <c r="L347" s="33" t="s">
        <v>649</v>
      </c>
      <c r="M347" s="33" t="str">
        <f t="shared" ref="M347:N347" si="227">+M346</f>
        <v>Índice</v>
      </c>
      <c r="N347" s="33" t="str">
        <f t="shared" si="227"/>
        <v>Instituto Nacional de Estadísticas (INE)</v>
      </c>
      <c r="O347" s="37" t="str">
        <f>+"Evolución del Índice de Producción de la división Producción de madera y fabricación de productos de madera y corcho, excepto muebles; fabricación de artículos de paja y de materiales trenzables en la "&amp;Economia[[#This Row],[territorio]]</f>
        <v>Evolución del Índice de Producción de la división Producción de madera y fabricación de productos de madera y corcho, excepto muebles; fabricación de artículos de paja y de materiales trenzables en la Región de Los Ríos</v>
      </c>
      <c r="P3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47" s="15" t="str">
        <f t="shared" si="178"/>
        <v>Gráfico Evolución</v>
      </c>
      <c r="R347" s="28"/>
      <c r="S347" s="16" t="str">
        <f>+HYPERLINK("https://analytics.zoho.com/open-view/2395394000008286973?ZOHO_CRITERIA=%22Consolidado_Estadisticas_Regionales_New%22.%22C%C3%B3digo%20regi%C3%B3n%22%3D"&amp;Economia[[#This Row],[Filtro URL]])</f>
        <v>https://analytics.zoho.com/open-view/2395394000008286973?ZOHO_CRITERIA=%22Consolidado_Estadisticas_Regionales_New%22.%22C%C3%B3digo%20regi%C3%B3n%22%3D14</v>
      </c>
      <c r="T347" s="17"/>
      <c r="U347" s="29" t="str">
        <f t="shared" si="156"/>
        <v>#1774B9</v>
      </c>
      <c r="V347" s="30" t="str">
        <f>+Economia[[#This Row],[idcoleccion]]&amp;"-"&amp;Economia[[#This Row],[id]]</f>
        <v>140-0337</v>
      </c>
      <c r="W347" s="21">
        <f>+VLOOKUP(Economia[[#This Row],[Filtro URL]],Estructura!$X$4:$Y$366,2,0)</f>
        <v>14200014</v>
      </c>
      <c r="X347" s="21" t="str">
        <f>+VLOOKUP(Economia[[#This Row],[tema]],Estructura!$A$4:$C$1800,3,0)</f>
        <v>T-155</v>
      </c>
      <c r="Y347" s="30" t="str">
        <f>+VLOOKUP(Economia[[#This Row],[contenido]],Estructura!$E$4:$G$18,3,0)</f>
        <v>C-144</v>
      </c>
      <c r="Z347" s="30" t="str">
        <f>+VLOOKUP(Economia[[#This Row],[Filtro Integrado]],Estructura!$M$4:$O$367,3,0)</f>
        <v>FI-143</v>
      </c>
      <c r="AA347" s="30" t="str">
        <f>+VLOOKUP(Economia[[#This Row],[Muestra]],Estructura!$Q$4:$S$194,3,0)</f>
        <v>M-182</v>
      </c>
    </row>
    <row r="348" spans="1:27" ht="40.799999999999997" x14ac:dyDescent="0.3">
      <c r="A348" s="48" t="s">
        <v>936</v>
      </c>
      <c r="B348" s="33">
        <f t="shared" ref="B348:D348" si="228">+B347</f>
        <v>140</v>
      </c>
      <c r="C348" s="34" t="str">
        <f t="shared" si="228"/>
        <v>Economía</v>
      </c>
      <c r="D348" s="34" t="str">
        <f t="shared" si="228"/>
        <v>Economía</v>
      </c>
      <c r="E348" s="20">
        <v>0</v>
      </c>
      <c r="F348" s="33" t="s">
        <v>908</v>
      </c>
      <c r="G348" s="58" t="s">
        <v>907</v>
      </c>
      <c r="H348" s="36" t="s">
        <v>18</v>
      </c>
      <c r="I348" s="33" t="s">
        <v>14</v>
      </c>
      <c r="J348" s="33" t="s">
        <v>15</v>
      </c>
      <c r="K348" s="33" t="s">
        <v>935</v>
      </c>
      <c r="L348" s="33" t="s">
        <v>649</v>
      </c>
      <c r="M348" s="33" t="s">
        <v>650</v>
      </c>
      <c r="N348" s="33" t="str">
        <f t="shared" ref="N348" si="229">+N347</f>
        <v>Instituto Nacional de Estadísticas (INE)</v>
      </c>
      <c r="O348" s="52" t="s">
        <v>934</v>
      </c>
      <c r="P34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48" s="38" t="str">
        <f>+Q347</f>
        <v>Gráfico Evolución</v>
      </c>
      <c r="R348" s="37"/>
      <c r="S348" s="66" t="str">
        <f>+HYPERLINK("https://analytics.zoho.com/open-view/2395394000008258698")</f>
        <v>https://analytics.zoho.com/open-view/2395394000008258698</v>
      </c>
      <c r="T348" s="17"/>
      <c r="U348" s="29" t="str">
        <f t="shared" si="156"/>
        <v>#1774B9</v>
      </c>
      <c r="V348" s="30" t="str">
        <f>+Economia[[#This Row],[idcoleccion]]&amp;"-"&amp;Economia[[#This Row],[id]]</f>
        <v>140-0338</v>
      </c>
      <c r="W348" s="21">
        <f>+VLOOKUP(Economia[[#This Row],[Filtro URL]],Estructura!$X$4:$Y$366,2,0)</f>
        <v>14100000</v>
      </c>
      <c r="X348" s="21" t="str">
        <f>+VLOOKUP(Economia[[#This Row],[tema]],Estructura!$A$4:$C$1800,3,0)</f>
        <v>T-155</v>
      </c>
      <c r="Y348" s="30" t="str">
        <f>+VLOOKUP(Economia[[#This Row],[contenido]],Estructura!$E$4:$G$18,3,0)</f>
        <v>C-144</v>
      </c>
      <c r="Z348" s="30" t="str">
        <f>+VLOOKUP(Economia[[#This Row],[Filtro Integrado]],Estructura!$M$4:$O$367,3,0)</f>
        <v>FI-141</v>
      </c>
      <c r="AA348" s="30" t="str">
        <f>+VLOOKUP(Economia[[#This Row],[Muestra]],Estructura!$Q$4:$S$194,3,0)</f>
        <v>M-183</v>
      </c>
    </row>
    <row r="349" spans="1:27" ht="51" x14ac:dyDescent="0.3">
      <c r="A349" s="49" t="s">
        <v>937</v>
      </c>
      <c r="B349" s="33">
        <f t="shared" ref="B349:D349" si="230">+B348</f>
        <v>140</v>
      </c>
      <c r="C349" s="34" t="str">
        <f t="shared" si="230"/>
        <v>Economía</v>
      </c>
      <c r="D349" s="34" t="str">
        <f t="shared" si="230"/>
        <v>Economía</v>
      </c>
      <c r="E349" s="27">
        <v>5</v>
      </c>
      <c r="F349" s="33" t="str">
        <f t="shared" ref="F349" si="231">+F348</f>
        <v>Índice de Producción Manufacturera</v>
      </c>
      <c r="G349" s="58" t="str">
        <f>+G348</f>
        <v>Manufacturas</v>
      </c>
      <c r="H349" s="46" t="s">
        <v>15</v>
      </c>
      <c r="I349" s="31" t="s">
        <v>370</v>
      </c>
      <c r="J349" s="12" t="s">
        <v>688</v>
      </c>
      <c r="K349" s="33" t="str">
        <f>+K348</f>
        <v>IP Fab Papel</v>
      </c>
      <c r="L349" s="33" t="s">
        <v>649</v>
      </c>
      <c r="M349" s="33" t="str">
        <f t="shared" ref="M349:N349" si="232">+M348</f>
        <v>Índice</v>
      </c>
      <c r="N349" s="33" t="str">
        <f t="shared" si="232"/>
        <v>Instituto Nacional de Estadísticas (INE)</v>
      </c>
      <c r="O349" s="37" t="str">
        <f>+"Evolución del Índice de Producción de la división Fabricación de papel y productos de papel en la "&amp;Economia[[#This Row],[territorio]]</f>
        <v>Evolución del Índice de Producción de la división Fabricación de papel y productos de papel en la Región de Valparaíso</v>
      </c>
      <c r="P3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49" s="15" t="str">
        <f t="shared" si="178"/>
        <v>Gráfico Evolución</v>
      </c>
      <c r="R349" s="28"/>
      <c r="S349" s="16" t="str">
        <f>+HYPERLINK("https://analytics.zoho.com/open-view/2395394000008287171?ZOHO_CRITERIA=%22Consolidado_Estadisticas_Regionales_New%22.%22C%C3%B3digo%20regi%C3%B3n%22%3D"&amp;Economia[[#This Row],[Filtro URL]])</f>
        <v>https://analytics.zoho.com/open-view/2395394000008287171?ZOHO_CRITERIA=%22Consolidado_Estadisticas_Regionales_New%22.%22C%C3%B3digo%20regi%C3%B3n%22%3D5</v>
      </c>
      <c r="T349" s="17"/>
      <c r="U349" s="29" t="str">
        <f t="shared" si="156"/>
        <v>#1774B9</v>
      </c>
      <c r="V349" s="30" t="str">
        <f>+Economia[[#This Row],[idcoleccion]]&amp;"-"&amp;Economia[[#This Row],[id]]</f>
        <v>140-0339</v>
      </c>
      <c r="W349" s="21">
        <f>+VLOOKUP(Economia[[#This Row],[Filtro URL]],Estructura!$X$4:$Y$366,2,0)</f>
        <v>14200005</v>
      </c>
      <c r="X349" s="21" t="str">
        <f>+VLOOKUP(Economia[[#This Row],[tema]],Estructura!$A$4:$C$1800,3,0)</f>
        <v>T-155</v>
      </c>
      <c r="Y349" s="30" t="str">
        <f>+VLOOKUP(Economia[[#This Row],[contenido]],Estructura!$E$4:$G$18,3,0)</f>
        <v>C-144</v>
      </c>
      <c r="Z349" s="30" t="str">
        <f>+VLOOKUP(Economia[[#This Row],[Filtro Integrado]],Estructura!$M$4:$O$367,3,0)</f>
        <v>FI-143</v>
      </c>
      <c r="AA349" s="30" t="str">
        <f>+VLOOKUP(Economia[[#This Row],[Muestra]],Estructura!$Q$4:$S$194,3,0)</f>
        <v>M-183</v>
      </c>
    </row>
    <row r="350" spans="1:27" ht="51" x14ac:dyDescent="0.3">
      <c r="A350" s="50" t="s">
        <v>938</v>
      </c>
      <c r="B350" s="33">
        <f t="shared" ref="B350:D350" si="233">+B349</f>
        <v>140</v>
      </c>
      <c r="C350" s="34" t="str">
        <f t="shared" si="233"/>
        <v>Economía</v>
      </c>
      <c r="D350" s="34" t="str">
        <f t="shared" si="233"/>
        <v>Economía</v>
      </c>
      <c r="E350" s="27">
        <v>6</v>
      </c>
      <c r="F350" s="33" t="str">
        <f t="shared" ref="F350:G350" si="234">+F349</f>
        <v>Índice de Producción Manufacturera</v>
      </c>
      <c r="G350" s="58" t="str">
        <f t="shared" si="234"/>
        <v>Manufacturas</v>
      </c>
      <c r="H350" s="46" t="s">
        <v>15</v>
      </c>
      <c r="I350" s="31" t="s">
        <v>371</v>
      </c>
      <c r="J350" s="12" t="str">
        <f>+J349</f>
        <v>Fecha</v>
      </c>
      <c r="K350" s="33" t="str">
        <f t="shared" ref="K350:K352" si="235">+K349</f>
        <v>IP Fab Papel</v>
      </c>
      <c r="L350" s="33" t="s">
        <v>649</v>
      </c>
      <c r="M350" s="33" t="str">
        <f t="shared" ref="M350:N350" si="236">+M349</f>
        <v>Índice</v>
      </c>
      <c r="N350" s="33" t="str">
        <f t="shared" si="236"/>
        <v>Instituto Nacional de Estadísticas (INE)</v>
      </c>
      <c r="O350" s="37" t="str">
        <f>+"Evolución del Índice de Producción de la división Fabricación de papel y productos de papel en la "&amp;Economia[[#This Row],[territorio]]</f>
        <v>Evolución del Índice de Producción de la división Fabricación de papel y productos de papel en la Región de O'Higgins</v>
      </c>
      <c r="P3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50" s="15" t="str">
        <f t="shared" si="178"/>
        <v>Gráfico Evolución</v>
      </c>
      <c r="R350" s="28"/>
      <c r="S350" s="16" t="str">
        <f>+HYPERLINK("https://analytics.zoho.com/open-view/2395394000008287171?ZOHO_CRITERIA=%22Consolidado_Estadisticas_Regionales_New%22.%22C%C3%B3digo%20regi%C3%B3n%22%3D"&amp;Economia[[#This Row],[Filtro URL]])</f>
        <v>https://analytics.zoho.com/open-view/2395394000008287171?ZOHO_CRITERIA=%22Consolidado_Estadisticas_Regionales_New%22.%22C%C3%B3digo%20regi%C3%B3n%22%3D6</v>
      </c>
      <c r="T350" s="17"/>
      <c r="U350" s="29" t="str">
        <f t="shared" si="156"/>
        <v>#1774B9</v>
      </c>
      <c r="V350" s="30" t="str">
        <f>+Economia[[#This Row],[idcoleccion]]&amp;"-"&amp;Economia[[#This Row],[id]]</f>
        <v>140-0340</v>
      </c>
      <c r="W350" s="21">
        <f>+VLOOKUP(Economia[[#This Row],[Filtro URL]],Estructura!$X$4:$Y$366,2,0)</f>
        <v>14200006</v>
      </c>
      <c r="X350" s="21" t="str">
        <f>+VLOOKUP(Economia[[#This Row],[tema]],Estructura!$A$4:$C$1800,3,0)</f>
        <v>T-155</v>
      </c>
      <c r="Y350" s="30" t="str">
        <f>+VLOOKUP(Economia[[#This Row],[contenido]],Estructura!$E$4:$G$18,3,0)</f>
        <v>C-144</v>
      </c>
      <c r="Z350" s="30" t="str">
        <f>+VLOOKUP(Economia[[#This Row],[Filtro Integrado]],Estructura!$M$4:$O$367,3,0)</f>
        <v>FI-143</v>
      </c>
      <c r="AA350" s="30" t="str">
        <f>+VLOOKUP(Economia[[#This Row],[Muestra]],Estructura!$Q$4:$S$194,3,0)</f>
        <v>M-183</v>
      </c>
    </row>
    <row r="351" spans="1:27" ht="51" x14ac:dyDescent="0.3">
      <c r="A351" s="50" t="s">
        <v>939</v>
      </c>
      <c r="B351" s="33">
        <f t="shared" ref="B351:D351" si="237">+B350</f>
        <v>140</v>
      </c>
      <c r="C351" s="34" t="str">
        <f t="shared" si="237"/>
        <v>Economía</v>
      </c>
      <c r="D351" s="34" t="str">
        <f t="shared" si="237"/>
        <v>Economía</v>
      </c>
      <c r="E351" s="27">
        <v>8</v>
      </c>
      <c r="F351" s="33" t="str">
        <f t="shared" ref="F351:G351" si="238">+F350</f>
        <v>Índice de Producción Manufacturera</v>
      </c>
      <c r="G351" s="58" t="str">
        <f t="shared" si="238"/>
        <v>Manufacturas</v>
      </c>
      <c r="H351" s="46" t="s">
        <v>15</v>
      </c>
      <c r="I351" s="31" t="s">
        <v>373</v>
      </c>
      <c r="J351" s="12" t="str">
        <f t="shared" ref="J351:J352" si="239">+J350</f>
        <v>Fecha</v>
      </c>
      <c r="K351" s="33" t="str">
        <f t="shared" si="235"/>
        <v>IP Fab Papel</v>
      </c>
      <c r="L351" s="33" t="s">
        <v>649</v>
      </c>
      <c r="M351" s="33" t="str">
        <f t="shared" ref="M351:N351" si="240">+M350</f>
        <v>Índice</v>
      </c>
      <c r="N351" s="33" t="str">
        <f t="shared" si="240"/>
        <v>Instituto Nacional de Estadísticas (INE)</v>
      </c>
      <c r="O351" s="37" t="str">
        <f>+"Evolución del Índice de Producción de la división Fabricación de papel y productos de papel en la "&amp;Economia[[#This Row],[territorio]]</f>
        <v>Evolución del Índice de Producción de la división Fabricación de papel y productos de papel en la Región del Biobío</v>
      </c>
      <c r="P3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51" s="15" t="str">
        <f t="shared" si="178"/>
        <v>Gráfico Evolución</v>
      </c>
      <c r="R351" s="28"/>
      <c r="S351" s="16" t="str">
        <f>+HYPERLINK("https://analytics.zoho.com/open-view/2395394000008287171?ZOHO_CRITERIA=%22Consolidado_Estadisticas_Regionales_New%22.%22C%C3%B3digo%20regi%C3%B3n%22%3D"&amp;Economia[[#This Row],[Filtro URL]])</f>
        <v>https://analytics.zoho.com/open-view/2395394000008287171?ZOHO_CRITERIA=%22Consolidado_Estadisticas_Regionales_New%22.%22C%C3%B3digo%20regi%C3%B3n%22%3D8</v>
      </c>
      <c r="T351" s="17"/>
      <c r="U351" s="29" t="str">
        <f t="shared" si="156"/>
        <v>#1774B9</v>
      </c>
      <c r="V351" s="30" t="str">
        <f>+Economia[[#This Row],[idcoleccion]]&amp;"-"&amp;Economia[[#This Row],[id]]</f>
        <v>140-0341</v>
      </c>
      <c r="W351" s="21">
        <f>+VLOOKUP(Economia[[#This Row],[Filtro URL]],Estructura!$X$4:$Y$366,2,0)</f>
        <v>14200008</v>
      </c>
      <c r="X351" s="21" t="str">
        <f>+VLOOKUP(Economia[[#This Row],[tema]],Estructura!$A$4:$C$1800,3,0)</f>
        <v>T-155</v>
      </c>
      <c r="Y351" s="30" t="str">
        <f>+VLOOKUP(Economia[[#This Row],[contenido]],Estructura!$E$4:$G$18,3,0)</f>
        <v>C-144</v>
      </c>
      <c r="Z351" s="30" t="str">
        <f>+VLOOKUP(Economia[[#This Row],[Filtro Integrado]],Estructura!$M$4:$O$367,3,0)</f>
        <v>FI-143</v>
      </c>
      <c r="AA351" s="30" t="str">
        <f>+VLOOKUP(Economia[[#This Row],[Muestra]],Estructura!$Q$4:$S$194,3,0)</f>
        <v>M-183</v>
      </c>
    </row>
    <row r="352" spans="1:27" ht="51" x14ac:dyDescent="0.3">
      <c r="A352" s="50" t="s">
        <v>940</v>
      </c>
      <c r="B352" s="33">
        <f t="shared" ref="B352:D353" si="241">+B351</f>
        <v>140</v>
      </c>
      <c r="C352" s="34" t="str">
        <f t="shared" si="241"/>
        <v>Economía</v>
      </c>
      <c r="D352" s="34" t="str">
        <f t="shared" si="241"/>
        <v>Economía</v>
      </c>
      <c r="E352" s="27">
        <v>14</v>
      </c>
      <c r="F352" s="33" t="str">
        <f t="shared" ref="F352:G352" si="242">+F351</f>
        <v>Índice de Producción Manufacturera</v>
      </c>
      <c r="G352" s="58" t="str">
        <f t="shared" si="242"/>
        <v>Manufacturas</v>
      </c>
      <c r="H352" s="46" t="s">
        <v>15</v>
      </c>
      <c r="I352" s="31" t="s">
        <v>379</v>
      </c>
      <c r="J352" s="12" t="str">
        <f t="shared" si="239"/>
        <v>Fecha</v>
      </c>
      <c r="K352" s="33" t="str">
        <f t="shared" si="235"/>
        <v>IP Fab Papel</v>
      </c>
      <c r="L352" s="33" t="s">
        <v>649</v>
      </c>
      <c r="M352" s="33" t="str">
        <f t="shared" ref="M352:N353" si="243">+M351</f>
        <v>Índice</v>
      </c>
      <c r="N352" s="33" t="str">
        <f t="shared" si="243"/>
        <v>Instituto Nacional de Estadísticas (INE)</v>
      </c>
      <c r="O352" s="37" t="str">
        <f>+"Evolución del Índice de Producción de la división Fabricación de papel y productos de papel en la "&amp;Economia[[#This Row],[territorio]]</f>
        <v>Evolución del Índice de Producción de la división Fabricación de papel y productos de papel en la Región de Los Ríos</v>
      </c>
      <c r="P3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52" s="15" t="str">
        <f t="shared" si="178"/>
        <v>Gráfico Evolución</v>
      </c>
      <c r="R352" s="28"/>
      <c r="S352" s="16" t="str">
        <f>+HYPERLINK("https://analytics.zoho.com/open-view/2395394000008287171?ZOHO_CRITERIA=%22Consolidado_Estadisticas_Regionales_New%22.%22C%C3%B3digo%20regi%C3%B3n%22%3D"&amp;Economia[[#This Row],[Filtro URL]])</f>
        <v>https://analytics.zoho.com/open-view/2395394000008287171?ZOHO_CRITERIA=%22Consolidado_Estadisticas_Regionales_New%22.%22C%C3%B3digo%20regi%C3%B3n%22%3D14</v>
      </c>
      <c r="T352" s="17"/>
      <c r="U352" s="29" t="str">
        <f t="shared" si="156"/>
        <v>#1774B9</v>
      </c>
      <c r="V352" s="30" t="str">
        <f>+Economia[[#This Row],[idcoleccion]]&amp;"-"&amp;Economia[[#This Row],[id]]</f>
        <v>140-0342</v>
      </c>
      <c r="W352" s="21">
        <f>+VLOOKUP(Economia[[#This Row],[Filtro URL]],Estructura!$X$4:$Y$366,2,0)</f>
        <v>14200014</v>
      </c>
      <c r="X352" s="21" t="str">
        <f>+VLOOKUP(Economia[[#This Row],[tema]],Estructura!$A$4:$C$1800,3,0)</f>
        <v>T-155</v>
      </c>
      <c r="Y352" s="30" t="str">
        <f>+VLOOKUP(Economia[[#This Row],[contenido]],Estructura!$E$4:$G$18,3,0)</f>
        <v>C-144</v>
      </c>
      <c r="Z352" s="30" t="str">
        <f>+VLOOKUP(Economia[[#This Row],[Filtro Integrado]],Estructura!$M$4:$O$367,3,0)</f>
        <v>FI-143</v>
      </c>
      <c r="AA352" s="30" t="str">
        <f>+VLOOKUP(Economia[[#This Row],[Muestra]],Estructura!$Q$4:$S$194,3,0)</f>
        <v>M-183</v>
      </c>
    </row>
    <row r="353" spans="1:27" ht="40.799999999999997" x14ac:dyDescent="0.3">
      <c r="A353" s="48" t="s">
        <v>943</v>
      </c>
      <c r="B353" s="33">
        <f t="shared" si="241"/>
        <v>140</v>
      </c>
      <c r="C353" s="34" t="str">
        <f t="shared" si="241"/>
        <v>Economía</v>
      </c>
      <c r="D353" s="34" t="str">
        <f t="shared" si="241"/>
        <v>Economía</v>
      </c>
      <c r="E353" s="20">
        <v>0</v>
      </c>
      <c r="F353" s="33" t="s">
        <v>908</v>
      </c>
      <c r="G353" s="58" t="s">
        <v>907</v>
      </c>
      <c r="H353" s="36" t="s">
        <v>18</v>
      </c>
      <c r="I353" s="33" t="s">
        <v>14</v>
      </c>
      <c r="J353" s="33" t="s">
        <v>15</v>
      </c>
      <c r="K353" s="33" t="s">
        <v>942</v>
      </c>
      <c r="L353" s="33" t="s">
        <v>649</v>
      </c>
      <c r="M353" s="33" t="s">
        <v>650</v>
      </c>
      <c r="N353" s="33" t="str">
        <f t="shared" si="243"/>
        <v>Instituto Nacional de Estadísticas (INE)</v>
      </c>
      <c r="O353" s="52" t="s">
        <v>941</v>
      </c>
      <c r="P35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53" s="38" t="str">
        <f>+Q352</f>
        <v>Gráfico Evolución</v>
      </c>
      <c r="R353" s="37"/>
      <c r="S353" s="66" t="str">
        <f>+HYPERLINK("https://analytics.zoho.com/open-view/2395394000008258955")</f>
        <v>https://analytics.zoho.com/open-view/2395394000008258955</v>
      </c>
      <c r="T353" s="17"/>
      <c r="U353" s="29" t="str">
        <f t="shared" si="156"/>
        <v>#1774B9</v>
      </c>
      <c r="V353" s="30" t="str">
        <f>+Economia[[#This Row],[idcoleccion]]&amp;"-"&amp;Economia[[#This Row],[id]]</f>
        <v>140-0343</v>
      </c>
      <c r="W353" s="21">
        <f>+VLOOKUP(Economia[[#This Row],[Filtro URL]],Estructura!$X$4:$Y$366,2,0)</f>
        <v>14100000</v>
      </c>
      <c r="X353" s="21" t="str">
        <f>+VLOOKUP(Economia[[#This Row],[tema]],Estructura!$A$4:$C$1800,3,0)</f>
        <v>T-155</v>
      </c>
      <c r="Y353" s="30" t="str">
        <f>+VLOOKUP(Economia[[#This Row],[contenido]],Estructura!$E$4:$G$18,3,0)</f>
        <v>C-144</v>
      </c>
      <c r="Z353" s="30" t="str">
        <f>+VLOOKUP(Economia[[#This Row],[Filtro Integrado]],Estructura!$M$4:$O$367,3,0)</f>
        <v>FI-141</v>
      </c>
      <c r="AA353" s="30" t="str">
        <f>+VLOOKUP(Economia[[#This Row],[Muestra]],Estructura!$Q$4:$S$194,3,0)</f>
        <v>M-184</v>
      </c>
    </row>
    <row r="354" spans="1:27" ht="40.799999999999997" x14ac:dyDescent="0.3">
      <c r="A354" s="48" t="s">
        <v>946</v>
      </c>
      <c r="B354" s="33">
        <f t="shared" ref="B354:D354" si="244">+B353</f>
        <v>140</v>
      </c>
      <c r="C354" s="34" t="str">
        <f t="shared" si="244"/>
        <v>Economía</v>
      </c>
      <c r="D354" s="34" t="str">
        <f t="shared" si="244"/>
        <v>Economía</v>
      </c>
      <c r="E354" s="20">
        <v>0</v>
      </c>
      <c r="F354" s="33" t="s">
        <v>908</v>
      </c>
      <c r="G354" s="58" t="s">
        <v>907</v>
      </c>
      <c r="H354" s="36" t="s">
        <v>18</v>
      </c>
      <c r="I354" s="33" t="s">
        <v>14</v>
      </c>
      <c r="J354" s="33" t="s">
        <v>15</v>
      </c>
      <c r="K354" s="33" t="s">
        <v>945</v>
      </c>
      <c r="L354" s="33" t="s">
        <v>649</v>
      </c>
      <c r="M354" s="33" t="s">
        <v>650</v>
      </c>
      <c r="N354" s="33" t="str">
        <f t="shared" ref="N354" si="245">+N353</f>
        <v>Instituto Nacional de Estadísticas (INE)</v>
      </c>
      <c r="O354" s="52" t="s">
        <v>944</v>
      </c>
      <c r="P35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54" s="38" t="str">
        <f>+Q353</f>
        <v>Gráfico Evolución</v>
      </c>
      <c r="R354" s="37"/>
      <c r="S354" s="66" t="str">
        <f>+HYPERLINK("https://analytics.zoho.com/open-view/2395394000008259339")</f>
        <v>https://analytics.zoho.com/open-view/2395394000008259339</v>
      </c>
      <c r="T354" s="17"/>
      <c r="U354" s="29" t="str">
        <f t="shared" si="156"/>
        <v>#1774B9</v>
      </c>
      <c r="V354" s="30" t="str">
        <f>+Economia[[#This Row],[idcoleccion]]&amp;"-"&amp;Economia[[#This Row],[id]]</f>
        <v>140-0344</v>
      </c>
      <c r="W354" s="21">
        <f>+VLOOKUP(Economia[[#This Row],[Filtro URL]],Estructura!$X$4:$Y$366,2,0)</f>
        <v>14100000</v>
      </c>
      <c r="X354" s="21" t="str">
        <f>+VLOOKUP(Economia[[#This Row],[tema]],Estructura!$A$4:$C$1800,3,0)</f>
        <v>T-155</v>
      </c>
      <c r="Y354" s="30" t="str">
        <f>+VLOOKUP(Economia[[#This Row],[contenido]],Estructura!$E$4:$G$18,3,0)</f>
        <v>C-144</v>
      </c>
      <c r="Z354" s="30" t="str">
        <f>+VLOOKUP(Economia[[#This Row],[Filtro Integrado]],Estructura!$M$4:$O$367,3,0)</f>
        <v>FI-141</v>
      </c>
      <c r="AA354" s="30" t="str">
        <f>+VLOOKUP(Economia[[#This Row],[Muestra]],Estructura!$Q$4:$S$194,3,0)</f>
        <v>M-185</v>
      </c>
    </row>
    <row r="355" spans="1:27" ht="51" x14ac:dyDescent="0.3">
      <c r="A355" s="49" t="s">
        <v>947</v>
      </c>
      <c r="B355" s="33">
        <f t="shared" ref="B355:D355" si="246">+B354</f>
        <v>140</v>
      </c>
      <c r="C355" s="34" t="str">
        <f t="shared" si="246"/>
        <v>Economía</v>
      </c>
      <c r="D355" s="34" t="str">
        <f t="shared" si="246"/>
        <v>Economía</v>
      </c>
      <c r="E355" s="27">
        <v>5</v>
      </c>
      <c r="F355" s="33" t="str">
        <f t="shared" ref="F355" si="247">+F354</f>
        <v>Índice de Producción Manufacturera</v>
      </c>
      <c r="G355" s="58" t="str">
        <f>+G354</f>
        <v>Manufacturas</v>
      </c>
      <c r="H355" s="46" t="s">
        <v>15</v>
      </c>
      <c r="I355" s="31" t="s">
        <v>370</v>
      </c>
      <c r="J355" s="12" t="s">
        <v>688</v>
      </c>
      <c r="K355" s="33" t="str">
        <f>+K354</f>
        <v>IP Fab Coque</v>
      </c>
      <c r="L355" s="33" t="s">
        <v>649</v>
      </c>
      <c r="M355" s="33" t="str">
        <f t="shared" ref="M355:N355" si="248">+M354</f>
        <v>Índice</v>
      </c>
      <c r="N355" s="33" t="str">
        <f t="shared" si="248"/>
        <v>Instituto Nacional de Estadísticas (INE)</v>
      </c>
      <c r="O355" s="37" t="str">
        <f>+"Evolución del Índice de Producción de la división Fabricación de coque y productos de la refinación del petróleo en la "&amp;Economia[[#This Row],[territorio]]</f>
        <v>Evolución del Índice de Producción de la división Fabricación de coque y productos de la refinación del petróleo en la Región de Valparaíso</v>
      </c>
      <c r="P3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55" s="15" t="str">
        <f t="shared" ref="Q355:Q356" si="249">+Q354</f>
        <v>Gráfico Evolución</v>
      </c>
      <c r="R355" s="28"/>
      <c r="S355" s="16" t="str">
        <f>+HYPERLINK("https://analytics.zoho.com/open-view/2395394000008287393?ZOHO_CRITERIA=%22Consolidado_Estadisticas_Regionales_New%22.%22C%C3%B3digo%20regi%C3%B3n%22%3D"&amp;Economia[[#This Row],[Filtro URL]])</f>
        <v>https://analytics.zoho.com/open-view/2395394000008287393?ZOHO_CRITERIA=%22Consolidado_Estadisticas_Regionales_New%22.%22C%C3%B3digo%20regi%C3%B3n%22%3D5</v>
      </c>
      <c r="T355" s="17"/>
      <c r="U355" s="29" t="str">
        <f t="shared" si="156"/>
        <v>#1774B9</v>
      </c>
      <c r="V355" s="30" t="str">
        <f>+Economia[[#This Row],[idcoleccion]]&amp;"-"&amp;Economia[[#This Row],[id]]</f>
        <v>140-0345</v>
      </c>
      <c r="W355" s="21">
        <f>+VLOOKUP(Economia[[#This Row],[Filtro URL]],Estructura!$X$4:$Y$366,2,0)</f>
        <v>14200005</v>
      </c>
      <c r="X355" s="21" t="str">
        <f>+VLOOKUP(Economia[[#This Row],[tema]],Estructura!$A$4:$C$1800,3,0)</f>
        <v>T-155</v>
      </c>
      <c r="Y355" s="30" t="str">
        <f>+VLOOKUP(Economia[[#This Row],[contenido]],Estructura!$E$4:$G$18,3,0)</f>
        <v>C-144</v>
      </c>
      <c r="Z355" s="30" t="str">
        <f>+VLOOKUP(Economia[[#This Row],[Filtro Integrado]],Estructura!$M$4:$O$367,3,0)</f>
        <v>FI-143</v>
      </c>
      <c r="AA355" s="30" t="str">
        <f>+VLOOKUP(Economia[[#This Row],[Muestra]],Estructura!$Q$4:$S$194,3,0)</f>
        <v>M-185</v>
      </c>
    </row>
    <row r="356" spans="1:27" ht="51" x14ac:dyDescent="0.3">
      <c r="A356" s="50" t="s">
        <v>948</v>
      </c>
      <c r="B356" s="33">
        <f t="shared" ref="B356:D356" si="250">+B355</f>
        <v>140</v>
      </c>
      <c r="C356" s="34" t="str">
        <f t="shared" si="250"/>
        <v>Economía</v>
      </c>
      <c r="D356" s="34" t="str">
        <f t="shared" si="250"/>
        <v>Economía</v>
      </c>
      <c r="E356" s="27">
        <v>8</v>
      </c>
      <c r="F356" s="33" t="str">
        <f t="shared" ref="F356:G356" si="251">+F355</f>
        <v>Índice de Producción Manufacturera</v>
      </c>
      <c r="G356" s="58" t="str">
        <f t="shared" si="251"/>
        <v>Manufacturas</v>
      </c>
      <c r="H356" s="46" t="s">
        <v>15</v>
      </c>
      <c r="I356" s="31" t="s">
        <v>373</v>
      </c>
      <c r="J356" s="12" t="str">
        <f>+J355</f>
        <v>Fecha</v>
      </c>
      <c r="K356" s="33" t="str">
        <f t="shared" ref="K356" si="252">+K355</f>
        <v>IP Fab Coque</v>
      </c>
      <c r="L356" s="33" t="s">
        <v>649</v>
      </c>
      <c r="M356" s="33" t="str">
        <f t="shared" ref="M356:N356" si="253">+M355</f>
        <v>Índice</v>
      </c>
      <c r="N356" s="33" t="str">
        <f t="shared" si="253"/>
        <v>Instituto Nacional de Estadísticas (INE)</v>
      </c>
      <c r="O356" s="37" t="str">
        <f>+"Evolución del Índice de Producción de la división Fabricación de coque y productos de la refinación del petróleo en la "&amp;Economia[[#This Row],[territorio]]</f>
        <v>Evolución del Índice de Producción de la división Fabricación de coque y productos de la refinación del petróleo en la Región del Biobío</v>
      </c>
      <c r="P3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56" s="15" t="str">
        <f t="shared" si="249"/>
        <v>Gráfico Evolución</v>
      </c>
      <c r="R356" s="28"/>
      <c r="S356" s="16" t="str">
        <f>+HYPERLINK("https://analytics.zoho.com/open-view/2395394000008287393?ZOHO_CRITERIA=%22Consolidado_Estadisticas_Regionales_New%22.%22C%C3%B3digo%20regi%C3%B3n%22%3D"&amp;Economia[[#This Row],[Filtro URL]])</f>
        <v>https://analytics.zoho.com/open-view/2395394000008287393?ZOHO_CRITERIA=%22Consolidado_Estadisticas_Regionales_New%22.%22C%C3%B3digo%20regi%C3%B3n%22%3D8</v>
      </c>
      <c r="T356" s="17"/>
      <c r="U356" s="29" t="str">
        <f t="shared" si="156"/>
        <v>#1774B9</v>
      </c>
      <c r="V356" s="30" t="str">
        <f>+Economia[[#This Row],[idcoleccion]]&amp;"-"&amp;Economia[[#This Row],[id]]</f>
        <v>140-0346</v>
      </c>
      <c r="W356" s="21">
        <f>+VLOOKUP(Economia[[#This Row],[Filtro URL]],Estructura!$X$4:$Y$366,2,0)</f>
        <v>14200008</v>
      </c>
      <c r="X356" s="21" t="str">
        <f>+VLOOKUP(Economia[[#This Row],[tema]],Estructura!$A$4:$C$1800,3,0)</f>
        <v>T-155</v>
      </c>
      <c r="Y356" s="30" t="str">
        <f>+VLOOKUP(Economia[[#This Row],[contenido]],Estructura!$E$4:$G$18,3,0)</f>
        <v>C-144</v>
      </c>
      <c r="Z356" s="30" t="str">
        <f>+VLOOKUP(Economia[[#This Row],[Filtro Integrado]],Estructura!$M$4:$O$367,3,0)</f>
        <v>FI-143</v>
      </c>
      <c r="AA356" s="30" t="str">
        <f>+VLOOKUP(Economia[[#This Row],[Muestra]],Estructura!$Q$4:$S$194,3,0)</f>
        <v>M-185</v>
      </c>
    </row>
    <row r="357" spans="1:27" ht="40.799999999999997" x14ac:dyDescent="0.3">
      <c r="A357" s="48" t="s">
        <v>949</v>
      </c>
      <c r="B357" s="33">
        <f t="shared" ref="B357:D357" si="254">+B356</f>
        <v>140</v>
      </c>
      <c r="C357" s="34" t="str">
        <f t="shared" si="254"/>
        <v>Economía</v>
      </c>
      <c r="D357" s="34" t="str">
        <f t="shared" si="254"/>
        <v>Economía</v>
      </c>
      <c r="E357" s="20">
        <v>0</v>
      </c>
      <c r="F357" s="33" t="s">
        <v>908</v>
      </c>
      <c r="G357" s="58" t="s">
        <v>907</v>
      </c>
      <c r="H357" s="36" t="s">
        <v>18</v>
      </c>
      <c r="I357" s="33" t="s">
        <v>14</v>
      </c>
      <c r="J357" s="33" t="s">
        <v>15</v>
      </c>
      <c r="K357" s="33" t="s">
        <v>954</v>
      </c>
      <c r="L357" s="33" t="s">
        <v>649</v>
      </c>
      <c r="M357" s="33" t="s">
        <v>650</v>
      </c>
      <c r="N357" s="33" t="str">
        <f t="shared" ref="N357" si="255">+N356</f>
        <v>Instituto Nacional de Estadísticas (INE)</v>
      </c>
      <c r="O357" s="52" t="s">
        <v>953</v>
      </c>
      <c r="P35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57" s="38" t="str">
        <f>+Q356</f>
        <v>Gráfico Evolución</v>
      </c>
      <c r="R357" s="37"/>
      <c r="S357" s="66" t="str">
        <f>+HYPERLINK("https://analytics.zoho.com/open-view/2395394000008259838")</f>
        <v>https://analytics.zoho.com/open-view/2395394000008259838</v>
      </c>
      <c r="T357" s="17"/>
      <c r="U357" s="29" t="str">
        <f t="shared" si="156"/>
        <v>#1774B9</v>
      </c>
      <c r="V357" s="30" t="str">
        <f>+Economia[[#This Row],[idcoleccion]]&amp;"-"&amp;Economia[[#This Row],[id]]</f>
        <v>140-0347</v>
      </c>
      <c r="W357" s="21">
        <f>+VLOOKUP(Economia[[#This Row],[Filtro URL]],Estructura!$X$4:$Y$366,2,0)</f>
        <v>14100000</v>
      </c>
      <c r="X357" s="21" t="str">
        <f>+VLOOKUP(Economia[[#This Row],[tema]],Estructura!$A$4:$C$1800,3,0)</f>
        <v>T-155</v>
      </c>
      <c r="Y357" s="30" t="str">
        <f>+VLOOKUP(Economia[[#This Row],[contenido]],Estructura!$E$4:$G$18,3,0)</f>
        <v>C-144</v>
      </c>
      <c r="Z357" s="30" t="str">
        <f>+VLOOKUP(Economia[[#This Row],[Filtro Integrado]],Estructura!$M$4:$O$367,3,0)</f>
        <v>FI-141</v>
      </c>
      <c r="AA357" s="30" t="str">
        <f>+VLOOKUP(Economia[[#This Row],[Muestra]],Estructura!$Q$4:$S$194,3,0)</f>
        <v>M-186</v>
      </c>
    </row>
    <row r="358" spans="1:27" ht="51" x14ac:dyDescent="0.3">
      <c r="A358" s="49" t="s">
        <v>950</v>
      </c>
      <c r="B358" s="33">
        <f t="shared" ref="B358:D358" si="256">+B357</f>
        <v>140</v>
      </c>
      <c r="C358" s="34" t="str">
        <f t="shared" si="256"/>
        <v>Economía</v>
      </c>
      <c r="D358" s="34" t="str">
        <f t="shared" si="256"/>
        <v>Economía</v>
      </c>
      <c r="E358" s="27">
        <v>5</v>
      </c>
      <c r="F358" s="33" t="str">
        <f t="shared" ref="F358" si="257">+F357</f>
        <v>Índice de Producción Manufacturera</v>
      </c>
      <c r="G358" s="58" t="str">
        <f>+G357</f>
        <v>Manufacturas</v>
      </c>
      <c r="H358" s="46" t="s">
        <v>15</v>
      </c>
      <c r="I358" s="31" t="s">
        <v>370</v>
      </c>
      <c r="J358" s="12" t="s">
        <v>688</v>
      </c>
      <c r="K358" s="33" t="str">
        <f>+K357</f>
        <v>IP Fab Prod Químicos</v>
      </c>
      <c r="L358" s="33" t="s">
        <v>649</v>
      </c>
      <c r="M358" s="33" t="str">
        <f t="shared" ref="M358:N358" si="258">+M357</f>
        <v>Índice</v>
      </c>
      <c r="N358" s="33" t="str">
        <f t="shared" si="258"/>
        <v>Instituto Nacional de Estadísticas (INE)</v>
      </c>
      <c r="O358" s="37" t="str">
        <f>+"Evolución del Índice de Producción de la división Fabricación de sustancias y productos químicos en la "&amp;Economia[[#This Row],[territorio]]</f>
        <v>Evolución del Índice de Producción de la división Fabricación de sustancias y productos químicos en la Región de Valparaíso</v>
      </c>
      <c r="P3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58" s="15" t="str">
        <f t="shared" ref="Q358:Q360" si="259">+Q357</f>
        <v>Gráfico Evolución</v>
      </c>
      <c r="R358" s="28"/>
      <c r="S358" s="16" t="str">
        <f>+HYPERLINK("https://analytics.zoho.com/open-view/2395394000008287627?ZOHO_CRITERIA=%22Consolidado_Estadisticas_Regionales_New%22.%22C%C3%B3digo%20regi%C3%B3n%22%3D"&amp;Economia[[#This Row],[Filtro URL]])</f>
        <v>https://analytics.zoho.com/open-view/2395394000008287627?ZOHO_CRITERIA=%22Consolidado_Estadisticas_Regionales_New%22.%22C%C3%B3digo%20regi%C3%B3n%22%3D5</v>
      </c>
      <c r="T358" s="17"/>
      <c r="U358" s="29" t="str">
        <f t="shared" si="156"/>
        <v>#1774B9</v>
      </c>
      <c r="V358" s="30" t="str">
        <f>+Economia[[#This Row],[idcoleccion]]&amp;"-"&amp;Economia[[#This Row],[id]]</f>
        <v>140-0348</v>
      </c>
      <c r="W358" s="21">
        <f>+VLOOKUP(Economia[[#This Row],[Filtro URL]],Estructura!$X$4:$Y$366,2,0)</f>
        <v>14200005</v>
      </c>
      <c r="X358" s="21" t="str">
        <f>+VLOOKUP(Economia[[#This Row],[tema]],Estructura!$A$4:$C$1800,3,0)</f>
        <v>T-155</v>
      </c>
      <c r="Y358" s="30" t="str">
        <f>+VLOOKUP(Economia[[#This Row],[contenido]],Estructura!$E$4:$G$18,3,0)</f>
        <v>C-144</v>
      </c>
      <c r="Z358" s="30" t="str">
        <f>+VLOOKUP(Economia[[#This Row],[Filtro Integrado]],Estructura!$M$4:$O$367,3,0)</f>
        <v>FI-143</v>
      </c>
      <c r="AA358" s="30" t="str">
        <f>+VLOOKUP(Economia[[#This Row],[Muestra]],Estructura!$Q$4:$S$194,3,0)</f>
        <v>M-186</v>
      </c>
    </row>
    <row r="359" spans="1:27" ht="51" x14ac:dyDescent="0.3">
      <c r="A359" s="50" t="s">
        <v>951</v>
      </c>
      <c r="B359" s="33">
        <f t="shared" ref="B359:D359" si="260">+B358</f>
        <v>140</v>
      </c>
      <c r="C359" s="34" t="str">
        <f t="shared" si="260"/>
        <v>Economía</v>
      </c>
      <c r="D359" s="34" t="str">
        <f t="shared" si="260"/>
        <v>Economía</v>
      </c>
      <c r="E359" s="27">
        <v>6</v>
      </c>
      <c r="F359" s="33" t="str">
        <f t="shared" ref="F359:G359" si="261">+F358</f>
        <v>Índice de Producción Manufacturera</v>
      </c>
      <c r="G359" s="58" t="str">
        <f t="shared" si="261"/>
        <v>Manufacturas</v>
      </c>
      <c r="H359" s="46" t="s">
        <v>15</v>
      </c>
      <c r="I359" s="31" t="s">
        <v>371</v>
      </c>
      <c r="J359" s="12" t="str">
        <f>+J358</f>
        <v>Fecha</v>
      </c>
      <c r="K359" s="33" t="str">
        <f t="shared" ref="K359:K360" si="262">+K358</f>
        <v>IP Fab Prod Químicos</v>
      </c>
      <c r="L359" s="33" t="s">
        <v>649</v>
      </c>
      <c r="M359" s="33" t="str">
        <f t="shared" ref="M359:N359" si="263">+M358</f>
        <v>Índice</v>
      </c>
      <c r="N359" s="33" t="str">
        <f t="shared" si="263"/>
        <v>Instituto Nacional de Estadísticas (INE)</v>
      </c>
      <c r="O359" s="37" t="str">
        <f>+"Evolución del Índice de Producción de la división Fabricación de sustancias y productos químicos en la "&amp;Economia[[#This Row],[territorio]]</f>
        <v>Evolución del Índice de Producción de la división Fabricación de sustancias y productos químicos en la Región de O'Higgins</v>
      </c>
      <c r="P3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59" s="15" t="str">
        <f t="shared" si="259"/>
        <v>Gráfico Evolución</v>
      </c>
      <c r="R359" s="28"/>
      <c r="S359" s="16" t="str">
        <f>+HYPERLINK("https://analytics.zoho.com/open-view/2395394000008287627?ZOHO_CRITERIA=%22Consolidado_Estadisticas_Regionales_New%22.%22C%C3%B3digo%20regi%C3%B3n%22%3D"&amp;Economia[[#This Row],[Filtro URL]])</f>
        <v>https://analytics.zoho.com/open-view/2395394000008287627?ZOHO_CRITERIA=%22Consolidado_Estadisticas_Regionales_New%22.%22C%C3%B3digo%20regi%C3%B3n%22%3D6</v>
      </c>
      <c r="T359" s="17"/>
      <c r="U359" s="29" t="str">
        <f t="shared" si="156"/>
        <v>#1774B9</v>
      </c>
      <c r="V359" s="30" t="str">
        <f>+Economia[[#This Row],[idcoleccion]]&amp;"-"&amp;Economia[[#This Row],[id]]</f>
        <v>140-0349</v>
      </c>
      <c r="W359" s="21">
        <f>+VLOOKUP(Economia[[#This Row],[Filtro URL]],Estructura!$X$4:$Y$366,2,0)</f>
        <v>14200006</v>
      </c>
      <c r="X359" s="21" t="str">
        <f>+VLOOKUP(Economia[[#This Row],[tema]],Estructura!$A$4:$C$1800,3,0)</f>
        <v>T-155</v>
      </c>
      <c r="Y359" s="30" t="str">
        <f>+VLOOKUP(Economia[[#This Row],[contenido]],Estructura!$E$4:$G$18,3,0)</f>
        <v>C-144</v>
      </c>
      <c r="Z359" s="30" t="str">
        <f>+VLOOKUP(Economia[[#This Row],[Filtro Integrado]],Estructura!$M$4:$O$367,3,0)</f>
        <v>FI-143</v>
      </c>
      <c r="AA359" s="30" t="str">
        <f>+VLOOKUP(Economia[[#This Row],[Muestra]],Estructura!$Q$4:$S$194,3,0)</f>
        <v>M-186</v>
      </c>
    </row>
    <row r="360" spans="1:27" ht="51" x14ac:dyDescent="0.3">
      <c r="A360" s="50" t="s">
        <v>952</v>
      </c>
      <c r="B360" s="33">
        <f t="shared" ref="B360:D361" si="264">+B359</f>
        <v>140</v>
      </c>
      <c r="C360" s="34" t="str">
        <f t="shared" si="264"/>
        <v>Economía</v>
      </c>
      <c r="D360" s="34" t="str">
        <f t="shared" si="264"/>
        <v>Economía</v>
      </c>
      <c r="E360" s="27">
        <v>8</v>
      </c>
      <c r="F360" s="33" t="str">
        <f t="shared" ref="F360:G360" si="265">+F359</f>
        <v>Índice de Producción Manufacturera</v>
      </c>
      <c r="G360" s="58" t="str">
        <f t="shared" si="265"/>
        <v>Manufacturas</v>
      </c>
      <c r="H360" s="46" t="s">
        <v>15</v>
      </c>
      <c r="I360" s="31" t="s">
        <v>373</v>
      </c>
      <c r="J360" s="12" t="str">
        <f t="shared" ref="J360" si="266">+J359</f>
        <v>Fecha</v>
      </c>
      <c r="K360" s="33" t="str">
        <f t="shared" si="262"/>
        <v>IP Fab Prod Químicos</v>
      </c>
      <c r="L360" s="33" t="s">
        <v>649</v>
      </c>
      <c r="M360" s="33" t="str">
        <f t="shared" ref="M360:N361" si="267">+M359</f>
        <v>Índice</v>
      </c>
      <c r="N360" s="33" t="str">
        <f t="shared" si="267"/>
        <v>Instituto Nacional de Estadísticas (INE)</v>
      </c>
      <c r="O360" s="37" t="str">
        <f>+"Evolución del Índice de Producción de la división Fabricación de sustancias y productos químicos en la "&amp;Economia[[#This Row],[territorio]]</f>
        <v>Evolución del Índice de Producción de la división Fabricación de sustancias y productos químicos en la Región del Biobío</v>
      </c>
      <c r="P3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60" s="15" t="str">
        <f t="shared" si="259"/>
        <v>Gráfico Evolución</v>
      </c>
      <c r="R360" s="28"/>
      <c r="S360" s="16" t="str">
        <f>+HYPERLINK("https://analytics.zoho.com/open-view/2395394000008287627?ZOHO_CRITERIA=%22Consolidado_Estadisticas_Regionales_New%22.%22C%C3%B3digo%20regi%C3%B3n%22%3D"&amp;Economia[[#This Row],[Filtro URL]])</f>
        <v>https://analytics.zoho.com/open-view/2395394000008287627?ZOHO_CRITERIA=%22Consolidado_Estadisticas_Regionales_New%22.%22C%C3%B3digo%20regi%C3%B3n%22%3D8</v>
      </c>
      <c r="T360" s="17"/>
      <c r="U360" s="29" t="str">
        <f t="shared" si="156"/>
        <v>#1774B9</v>
      </c>
      <c r="V360" s="30" t="str">
        <f>+Economia[[#This Row],[idcoleccion]]&amp;"-"&amp;Economia[[#This Row],[id]]</f>
        <v>140-0350</v>
      </c>
      <c r="W360" s="21">
        <f>+VLOOKUP(Economia[[#This Row],[Filtro URL]],Estructura!$X$4:$Y$366,2,0)</f>
        <v>14200008</v>
      </c>
      <c r="X360" s="21" t="str">
        <f>+VLOOKUP(Economia[[#This Row],[tema]],Estructura!$A$4:$C$1800,3,0)</f>
        <v>T-155</v>
      </c>
      <c r="Y360" s="30" t="str">
        <f>+VLOOKUP(Economia[[#This Row],[contenido]],Estructura!$E$4:$G$18,3,0)</f>
        <v>C-144</v>
      </c>
      <c r="Z360" s="30" t="str">
        <f>+VLOOKUP(Economia[[#This Row],[Filtro Integrado]],Estructura!$M$4:$O$367,3,0)</f>
        <v>FI-143</v>
      </c>
      <c r="AA360" s="30" t="str">
        <f>+VLOOKUP(Economia[[#This Row],[Muestra]],Estructura!$Q$4:$S$194,3,0)</f>
        <v>M-186</v>
      </c>
    </row>
    <row r="361" spans="1:27" ht="40.799999999999997" x14ac:dyDescent="0.3">
      <c r="A361" s="48" t="s">
        <v>987</v>
      </c>
      <c r="B361" s="33">
        <f t="shared" si="264"/>
        <v>140</v>
      </c>
      <c r="C361" s="34" t="str">
        <f t="shared" si="264"/>
        <v>Economía</v>
      </c>
      <c r="D361" s="34" t="str">
        <f t="shared" si="264"/>
        <v>Economía</v>
      </c>
      <c r="E361" s="20">
        <v>0</v>
      </c>
      <c r="F361" s="33" t="s">
        <v>908</v>
      </c>
      <c r="G361" s="58" t="s">
        <v>907</v>
      </c>
      <c r="H361" s="36" t="s">
        <v>18</v>
      </c>
      <c r="I361" s="33" t="s">
        <v>14</v>
      </c>
      <c r="J361" s="33" t="s">
        <v>15</v>
      </c>
      <c r="K361" s="33" t="s">
        <v>955</v>
      </c>
      <c r="L361" s="33" t="s">
        <v>649</v>
      </c>
      <c r="M361" s="33" t="s">
        <v>650</v>
      </c>
      <c r="N361" s="33" t="str">
        <f t="shared" si="267"/>
        <v>Instituto Nacional de Estadísticas (INE)</v>
      </c>
      <c r="O361" s="52" t="s">
        <v>956</v>
      </c>
      <c r="P36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61" s="38" t="str">
        <f>+Q360</f>
        <v>Gráfico Evolución</v>
      </c>
      <c r="R361" s="37"/>
      <c r="S361" s="66" t="str">
        <f>+HYPERLINK("https://analytics.zoho.com/open-view/2395394000008261258")</f>
        <v>https://analytics.zoho.com/open-view/2395394000008261258</v>
      </c>
      <c r="T361" s="17"/>
      <c r="U361" s="29" t="str">
        <f t="shared" si="156"/>
        <v>#1774B9</v>
      </c>
      <c r="V361" s="30" t="str">
        <f>+Economia[[#This Row],[idcoleccion]]&amp;"-"&amp;Economia[[#This Row],[id]]</f>
        <v>140-0351</v>
      </c>
      <c r="W361" s="21">
        <f>+VLOOKUP(Economia[[#This Row],[Filtro URL]],Estructura!$X$4:$Y$366,2,0)</f>
        <v>14100000</v>
      </c>
      <c r="X361" s="21" t="str">
        <f>+VLOOKUP(Economia[[#This Row],[tema]],Estructura!$A$4:$C$1800,3,0)</f>
        <v>T-155</v>
      </c>
      <c r="Y361" s="30" t="str">
        <f>+VLOOKUP(Economia[[#This Row],[contenido]],Estructura!$E$4:$G$18,3,0)</f>
        <v>C-144</v>
      </c>
      <c r="Z361" s="30" t="str">
        <f>+VLOOKUP(Economia[[#This Row],[Filtro Integrado]],Estructura!$M$4:$O$367,3,0)</f>
        <v>FI-141</v>
      </c>
      <c r="AA361" s="30" t="str">
        <f>+VLOOKUP(Economia[[#This Row],[Muestra]],Estructura!$Q$4:$S$194,3,0)</f>
        <v>M-187</v>
      </c>
    </row>
    <row r="362" spans="1:27" ht="40.799999999999997" x14ac:dyDescent="0.3">
      <c r="A362" s="48" t="s">
        <v>988</v>
      </c>
      <c r="B362" s="33">
        <f t="shared" ref="B362:D362" si="268">+B361</f>
        <v>140</v>
      </c>
      <c r="C362" s="34" t="str">
        <f t="shared" si="268"/>
        <v>Economía</v>
      </c>
      <c r="D362" s="34" t="str">
        <f t="shared" si="268"/>
        <v>Economía</v>
      </c>
      <c r="E362" s="20">
        <v>0</v>
      </c>
      <c r="F362" s="33" t="s">
        <v>908</v>
      </c>
      <c r="G362" s="58" t="s">
        <v>907</v>
      </c>
      <c r="H362" s="36" t="s">
        <v>18</v>
      </c>
      <c r="I362" s="33" t="s">
        <v>14</v>
      </c>
      <c r="J362" s="33" t="s">
        <v>15</v>
      </c>
      <c r="K362" s="33" t="s">
        <v>957</v>
      </c>
      <c r="L362" s="33" t="s">
        <v>649</v>
      </c>
      <c r="M362" s="33" t="s">
        <v>650</v>
      </c>
      <c r="N362" s="33" t="str">
        <f t="shared" ref="N362" si="269">+N361</f>
        <v>Instituto Nacional de Estadísticas (INE)</v>
      </c>
      <c r="O362" s="52" t="s">
        <v>958</v>
      </c>
      <c r="P36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62" s="38" t="str">
        <f>+Q361</f>
        <v>Gráfico Evolución</v>
      </c>
      <c r="R362" s="37"/>
      <c r="S362" s="66" t="str">
        <f>+HYPERLINK("https://analytics.zoho.com/open-view/2395394000008261697")</f>
        <v>https://analytics.zoho.com/open-view/2395394000008261697</v>
      </c>
      <c r="T362" s="17"/>
      <c r="U362" s="29" t="str">
        <f t="shared" si="156"/>
        <v>#1774B9</v>
      </c>
      <c r="V362" s="30" t="str">
        <f>+Economia[[#This Row],[idcoleccion]]&amp;"-"&amp;Economia[[#This Row],[id]]</f>
        <v>140-0352</v>
      </c>
      <c r="W362" s="21">
        <f>+VLOOKUP(Economia[[#This Row],[Filtro URL]],Estructura!$X$4:$Y$366,2,0)</f>
        <v>14100000</v>
      </c>
      <c r="X362" s="21" t="str">
        <f>+VLOOKUP(Economia[[#This Row],[tema]],Estructura!$A$4:$C$1800,3,0)</f>
        <v>T-155</v>
      </c>
      <c r="Y362" s="30" t="str">
        <f>+VLOOKUP(Economia[[#This Row],[contenido]],Estructura!$E$4:$G$18,3,0)</f>
        <v>C-144</v>
      </c>
      <c r="Z362" s="30" t="str">
        <f>+VLOOKUP(Economia[[#This Row],[Filtro Integrado]],Estructura!$M$4:$O$367,3,0)</f>
        <v>FI-141</v>
      </c>
      <c r="AA362" s="30" t="str">
        <f>+VLOOKUP(Economia[[#This Row],[Muestra]],Estructura!$Q$4:$S$194,3,0)</f>
        <v>M-188</v>
      </c>
    </row>
    <row r="363" spans="1:27" ht="51" x14ac:dyDescent="0.3">
      <c r="A363" s="49" t="s">
        <v>989</v>
      </c>
      <c r="B363" s="33">
        <f t="shared" ref="B363:D363" si="270">+B362</f>
        <v>140</v>
      </c>
      <c r="C363" s="34" t="str">
        <f t="shared" si="270"/>
        <v>Economía</v>
      </c>
      <c r="D363" s="34" t="str">
        <f t="shared" si="270"/>
        <v>Economía</v>
      </c>
      <c r="E363" s="27">
        <v>5</v>
      </c>
      <c r="F363" s="33" t="str">
        <f t="shared" ref="F363" si="271">+F362</f>
        <v>Índice de Producción Manufacturera</v>
      </c>
      <c r="G363" s="58" t="str">
        <f>+G362</f>
        <v>Manufacturas</v>
      </c>
      <c r="H363" s="46" t="s">
        <v>15</v>
      </c>
      <c r="I363" s="31" t="s">
        <v>370</v>
      </c>
      <c r="J363" s="12" t="s">
        <v>688</v>
      </c>
      <c r="K363" s="33" t="str">
        <f>+K362</f>
        <v>IP Fab Prod de Plástico</v>
      </c>
      <c r="L363" s="33" t="s">
        <v>649</v>
      </c>
      <c r="M363" s="33" t="str">
        <f t="shared" ref="M363:N363" si="272">+M362</f>
        <v>Índice</v>
      </c>
      <c r="N363" s="33" t="str">
        <f t="shared" si="272"/>
        <v>Instituto Nacional de Estadísticas (INE)</v>
      </c>
      <c r="O363" s="37" t="str">
        <f>+"Evolución del Índice de Producción de la división Fabricación de productos de caucho y de plástico en la "&amp;Economia[[#This Row],[territorio]]</f>
        <v>Evolución del Índice de Producción de la división Fabricación de productos de caucho y de plástico en la Región de Valparaíso</v>
      </c>
      <c r="P3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63" s="15" t="str">
        <f t="shared" ref="Q363:Q371" si="273">+Q362</f>
        <v>Gráfico Evolución</v>
      </c>
      <c r="R363" s="28"/>
      <c r="S363" s="16" t="str">
        <f>+HYPERLINK("https://analytics.zoho.com/open-view/2395394000008287873?ZOHO_CRITERIA=%22Consolidado_Estadisticas_Regionales_New%22.%22C%C3%B3digo%20regi%C3%B3n%22%3D"&amp;Economia[[#This Row],[Filtro URL]])</f>
        <v>https://analytics.zoho.com/open-view/2395394000008287873?ZOHO_CRITERIA=%22Consolidado_Estadisticas_Regionales_New%22.%22C%C3%B3digo%20regi%C3%B3n%22%3D5</v>
      </c>
      <c r="T363" s="17"/>
      <c r="U363" s="29" t="str">
        <f t="shared" si="156"/>
        <v>#1774B9</v>
      </c>
      <c r="V363" s="30" t="str">
        <f>+Economia[[#This Row],[idcoleccion]]&amp;"-"&amp;Economia[[#This Row],[id]]</f>
        <v>140-0353</v>
      </c>
      <c r="W363" s="21">
        <f>+VLOOKUP(Economia[[#This Row],[Filtro URL]],Estructura!$X$4:$Y$366,2,0)</f>
        <v>14200005</v>
      </c>
      <c r="X363" s="21" t="str">
        <f>+VLOOKUP(Economia[[#This Row],[tema]],Estructura!$A$4:$C$1800,3,0)</f>
        <v>T-155</v>
      </c>
      <c r="Y363" s="30" t="str">
        <f>+VLOOKUP(Economia[[#This Row],[contenido]],Estructura!$E$4:$G$18,3,0)</f>
        <v>C-144</v>
      </c>
      <c r="Z363" s="30" t="str">
        <f>+VLOOKUP(Economia[[#This Row],[Filtro Integrado]],Estructura!$M$4:$O$367,3,0)</f>
        <v>FI-143</v>
      </c>
      <c r="AA363" s="30" t="str">
        <f>+VLOOKUP(Economia[[#This Row],[Muestra]],Estructura!$Q$4:$S$194,3,0)</f>
        <v>M-188</v>
      </c>
    </row>
    <row r="364" spans="1:27" ht="51" x14ac:dyDescent="0.3">
      <c r="A364" s="50" t="s">
        <v>990</v>
      </c>
      <c r="B364" s="33">
        <f t="shared" ref="B364:D364" si="274">+B363</f>
        <v>140</v>
      </c>
      <c r="C364" s="34" t="str">
        <f t="shared" si="274"/>
        <v>Economía</v>
      </c>
      <c r="D364" s="34" t="str">
        <f t="shared" si="274"/>
        <v>Economía</v>
      </c>
      <c r="E364" s="27">
        <v>8</v>
      </c>
      <c r="F364" s="33" t="str">
        <f t="shared" ref="F364:G364" si="275">+F363</f>
        <v>Índice de Producción Manufacturera</v>
      </c>
      <c r="G364" s="58" t="str">
        <f t="shared" si="275"/>
        <v>Manufacturas</v>
      </c>
      <c r="H364" s="46" t="s">
        <v>15</v>
      </c>
      <c r="I364" s="31" t="s">
        <v>373</v>
      </c>
      <c r="J364" s="12" t="str">
        <f>+J363</f>
        <v>Fecha</v>
      </c>
      <c r="K364" s="33" t="str">
        <f t="shared" ref="K364:K365" si="276">+K363</f>
        <v>IP Fab Prod de Plástico</v>
      </c>
      <c r="L364" s="33" t="s">
        <v>649</v>
      </c>
      <c r="M364" s="33" t="str">
        <f t="shared" ref="M364:N364" si="277">+M363</f>
        <v>Índice</v>
      </c>
      <c r="N364" s="33" t="str">
        <f t="shared" si="277"/>
        <v>Instituto Nacional de Estadísticas (INE)</v>
      </c>
      <c r="O364" s="37" t="str">
        <f>+"Evolución del Índice de Producción de la división Fabricación de productos de caucho y de plástico en la "&amp;Economia[[#This Row],[territorio]]</f>
        <v>Evolución del Índice de Producción de la división Fabricación de productos de caucho y de plástico en la Región del Biobío</v>
      </c>
      <c r="P3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64" s="15" t="str">
        <f t="shared" si="273"/>
        <v>Gráfico Evolución</v>
      </c>
      <c r="R364" s="28"/>
      <c r="S364" s="16" t="str">
        <f>+HYPERLINK("https://analytics.zoho.com/open-view/2395394000008287873?ZOHO_CRITERIA=%22Consolidado_Estadisticas_Regionales_New%22.%22C%C3%B3digo%20regi%C3%B3n%22%3D"&amp;Economia[[#This Row],[Filtro URL]])</f>
        <v>https://analytics.zoho.com/open-view/2395394000008287873?ZOHO_CRITERIA=%22Consolidado_Estadisticas_Regionales_New%22.%22C%C3%B3digo%20regi%C3%B3n%22%3D8</v>
      </c>
      <c r="T364" s="17"/>
      <c r="U364" s="29" t="str">
        <f t="shared" si="156"/>
        <v>#1774B9</v>
      </c>
      <c r="V364" s="30" t="str">
        <f>+Economia[[#This Row],[idcoleccion]]&amp;"-"&amp;Economia[[#This Row],[id]]</f>
        <v>140-0354</v>
      </c>
      <c r="W364" s="21">
        <f>+VLOOKUP(Economia[[#This Row],[Filtro URL]],Estructura!$X$4:$Y$366,2,0)</f>
        <v>14200008</v>
      </c>
      <c r="X364" s="21" t="str">
        <f>+VLOOKUP(Economia[[#This Row],[tema]],Estructura!$A$4:$C$1800,3,0)</f>
        <v>T-155</v>
      </c>
      <c r="Y364" s="30" t="str">
        <f>+VLOOKUP(Economia[[#This Row],[contenido]],Estructura!$E$4:$G$18,3,0)</f>
        <v>C-144</v>
      </c>
      <c r="Z364" s="30" t="str">
        <f>+VLOOKUP(Economia[[#This Row],[Filtro Integrado]],Estructura!$M$4:$O$367,3,0)</f>
        <v>FI-143</v>
      </c>
      <c r="AA364" s="30" t="str">
        <f>+VLOOKUP(Economia[[#This Row],[Muestra]],Estructura!$Q$4:$S$194,3,0)</f>
        <v>M-188</v>
      </c>
    </row>
    <row r="365" spans="1:27" ht="51" x14ac:dyDescent="0.3">
      <c r="A365" s="50" t="s">
        <v>991</v>
      </c>
      <c r="B365" s="33">
        <f t="shared" ref="B365:D365" si="278">+B364</f>
        <v>140</v>
      </c>
      <c r="C365" s="34" t="str">
        <f t="shared" si="278"/>
        <v>Economía</v>
      </c>
      <c r="D365" s="34" t="str">
        <f t="shared" si="278"/>
        <v>Economía</v>
      </c>
      <c r="E365" s="27">
        <v>9</v>
      </c>
      <c r="F365" s="33" t="str">
        <f t="shared" ref="F365:G365" si="279">+F364</f>
        <v>Índice de Producción Manufacturera</v>
      </c>
      <c r="G365" s="58" t="str">
        <f t="shared" si="279"/>
        <v>Manufacturas</v>
      </c>
      <c r="H365" s="46" t="s">
        <v>15</v>
      </c>
      <c r="I365" s="31" t="s">
        <v>374</v>
      </c>
      <c r="J365" s="12" t="str">
        <f t="shared" ref="J365" si="280">+J364</f>
        <v>Fecha</v>
      </c>
      <c r="K365" s="33" t="str">
        <f t="shared" si="276"/>
        <v>IP Fab Prod de Plástico</v>
      </c>
      <c r="L365" s="33" t="s">
        <v>649</v>
      </c>
      <c r="M365" s="33" t="str">
        <f t="shared" ref="M365:N365" si="281">+M364</f>
        <v>Índice</v>
      </c>
      <c r="N365" s="33" t="str">
        <f t="shared" si="281"/>
        <v>Instituto Nacional de Estadísticas (INE)</v>
      </c>
      <c r="O365" s="37" t="str">
        <f>+"Evolución del Índice de Producción de la división Fabricación de productos de caucho y de plástico en la "&amp;Economia[[#This Row],[territorio]]</f>
        <v>Evolución del Índice de Producción de la división Fabricación de productos de caucho y de plástico en la Región de La Araucanía</v>
      </c>
      <c r="P3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365" s="15" t="str">
        <f t="shared" si="273"/>
        <v>Gráfico Evolución</v>
      </c>
      <c r="R365" s="28"/>
      <c r="S365" s="16" t="str">
        <f>+HYPERLINK("https://analytics.zoho.com/open-view/2395394000008287873?ZOHO_CRITERIA=%22Consolidado_Estadisticas_Regionales_New%22.%22C%C3%B3digo%20regi%C3%B3n%22%3D"&amp;Economia[[#This Row],[Filtro URL]])</f>
        <v>https://analytics.zoho.com/open-view/2395394000008287873?ZOHO_CRITERIA=%22Consolidado_Estadisticas_Regionales_New%22.%22C%C3%B3digo%20regi%C3%B3n%22%3D9</v>
      </c>
      <c r="T365" s="17"/>
      <c r="U365" s="29" t="str">
        <f t="shared" si="156"/>
        <v>#1774B9</v>
      </c>
      <c r="V365" s="30" t="str">
        <f>+Economia[[#This Row],[idcoleccion]]&amp;"-"&amp;Economia[[#This Row],[id]]</f>
        <v>140-0355</v>
      </c>
      <c r="W365" s="21">
        <f>+VLOOKUP(Economia[[#This Row],[Filtro URL]],Estructura!$X$4:$Y$366,2,0)</f>
        <v>14200009</v>
      </c>
      <c r="X365" s="21" t="str">
        <f>+VLOOKUP(Economia[[#This Row],[tema]],Estructura!$A$4:$C$1800,3,0)</f>
        <v>T-155</v>
      </c>
      <c r="Y365" s="30" t="str">
        <f>+VLOOKUP(Economia[[#This Row],[contenido]],Estructura!$E$4:$G$18,3,0)</f>
        <v>C-144</v>
      </c>
      <c r="Z365" s="30" t="str">
        <f>+VLOOKUP(Economia[[#This Row],[Filtro Integrado]],Estructura!$M$4:$O$367,3,0)</f>
        <v>FI-143</v>
      </c>
      <c r="AA365" s="30" t="str">
        <f>+VLOOKUP(Economia[[#This Row],[Muestra]],Estructura!$Q$4:$S$194,3,0)</f>
        <v>M-188</v>
      </c>
    </row>
    <row r="366" spans="1:27" ht="40.799999999999997" x14ac:dyDescent="0.3">
      <c r="A366" s="48" t="s">
        <v>992</v>
      </c>
      <c r="B366" s="33">
        <f t="shared" ref="B366:D366" si="282">+B365</f>
        <v>140</v>
      </c>
      <c r="C366" s="34" t="str">
        <f t="shared" si="282"/>
        <v>Economía</v>
      </c>
      <c r="D366" s="34" t="str">
        <f t="shared" si="282"/>
        <v>Economía</v>
      </c>
      <c r="E366" s="20">
        <v>0</v>
      </c>
      <c r="F366" s="33" t="s">
        <v>908</v>
      </c>
      <c r="G366" s="58" t="s">
        <v>907</v>
      </c>
      <c r="H366" s="36" t="s">
        <v>18</v>
      </c>
      <c r="I366" s="33" t="s">
        <v>14</v>
      </c>
      <c r="J366" s="33" t="s">
        <v>15</v>
      </c>
      <c r="K366" s="33" t="s">
        <v>959</v>
      </c>
      <c r="L366" s="33" t="s">
        <v>649</v>
      </c>
      <c r="M366" s="33" t="s">
        <v>650</v>
      </c>
      <c r="N366" s="33" t="str">
        <f t="shared" ref="N366" si="283">+N365</f>
        <v>Instituto Nacional de Estadísticas (INE)</v>
      </c>
      <c r="O366" s="52" t="s">
        <v>960</v>
      </c>
      <c r="P36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66" s="38" t="str">
        <f>+Q365</f>
        <v>Gráfico Evolución</v>
      </c>
      <c r="R366" s="37"/>
      <c r="S366" s="66" t="str">
        <f>+HYPERLINK("https://analytics.zoho.com/open-view/2395394000008262141")</f>
        <v>https://analytics.zoho.com/open-view/2395394000008262141</v>
      </c>
      <c r="T366" s="17"/>
      <c r="U366" s="29" t="str">
        <f t="shared" si="156"/>
        <v>#1774B9</v>
      </c>
      <c r="V366" s="30" t="str">
        <f>+Economia[[#This Row],[idcoleccion]]&amp;"-"&amp;Economia[[#This Row],[id]]</f>
        <v>140-0356</v>
      </c>
      <c r="W366" s="21">
        <f>+VLOOKUP(Economia[[#This Row],[Filtro URL]],Estructura!$X$4:$Y$366,2,0)</f>
        <v>14100000</v>
      </c>
      <c r="X366" s="21" t="str">
        <f>+VLOOKUP(Economia[[#This Row],[tema]],Estructura!$A$4:$C$1800,3,0)</f>
        <v>T-155</v>
      </c>
      <c r="Y366" s="30" t="str">
        <f>+VLOOKUP(Economia[[#This Row],[contenido]],Estructura!$E$4:$G$18,3,0)</f>
        <v>C-144</v>
      </c>
      <c r="Z366" s="30" t="str">
        <f>+VLOOKUP(Economia[[#This Row],[Filtro Integrado]],Estructura!$M$4:$O$367,3,0)</f>
        <v>FI-141</v>
      </c>
      <c r="AA366" s="30" t="str">
        <f>+VLOOKUP(Economia[[#This Row],[Muestra]],Estructura!$Q$4:$S$194,3,0)</f>
        <v>M-189</v>
      </c>
    </row>
    <row r="367" spans="1:27" ht="51" x14ac:dyDescent="0.3">
      <c r="A367" s="49" t="s">
        <v>993</v>
      </c>
      <c r="B367" s="33">
        <f t="shared" ref="B367:D367" si="284">+B366</f>
        <v>140</v>
      </c>
      <c r="C367" s="34" t="str">
        <f t="shared" si="284"/>
        <v>Economía</v>
      </c>
      <c r="D367" s="34" t="str">
        <f t="shared" si="284"/>
        <v>Economía</v>
      </c>
      <c r="E367" s="27">
        <v>5</v>
      </c>
      <c r="F367" s="33" t="str">
        <f t="shared" ref="F367" si="285">+F366</f>
        <v>Índice de Producción Manufacturera</v>
      </c>
      <c r="G367" s="58" t="str">
        <f>+G366</f>
        <v>Manufacturas</v>
      </c>
      <c r="H367" s="46" t="s">
        <v>15</v>
      </c>
      <c r="I367" s="31" t="s">
        <v>370</v>
      </c>
      <c r="J367" s="12" t="s">
        <v>688</v>
      </c>
      <c r="K367" s="33" t="str">
        <f>+K366</f>
        <v>IP Fab Prod Min No Metálicos</v>
      </c>
      <c r="L367" s="33" t="s">
        <v>649</v>
      </c>
      <c r="M367" s="33" t="str">
        <f t="shared" ref="M367:N367" si="286">+M366</f>
        <v>Índice</v>
      </c>
      <c r="N367" s="33" t="str">
        <f t="shared" si="286"/>
        <v>Instituto Nacional de Estadísticas (INE)</v>
      </c>
      <c r="O367"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Valparaíso</v>
      </c>
      <c r="P3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67" s="15" t="str">
        <f t="shared" si="273"/>
        <v>Gráfico Evolución</v>
      </c>
      <c r="R367" s="28"/>
      <c r="S367" s="16" t="str">
        <f>+HYPERLINK("https://analytics.zoho.com/open-view/2395394000008288143?ZOHO_CRITERIA=%22Consolidado_Estadisticas_Regionales_New%22.%22C%C3%B3digo%20regi%C3%B3n%22%3D"&amp;Economia[[#This Row],[Filtro URL]])</f>
        <v>https://analytics.zoho.com/open-view/2395394000008288143?ZOHO_CRITERIA=%22Consolidado_Estadisticas_Regionales_New%22.%22C%C3%B3digo%20regi%C3%B3n%22%3D5</v>
      </c>
      <c r="T367" s="17"/>
      <c r="U367" s="29" t="str">
        <f t="shared" si="156"/>
        <v>#1774B9</v>
      </c>
      <c r="V367" s="30" t="str">
        <f>+Economia[[#This Row],[idcoleccion]]&amp;"-"&amp;Economia[[#This Row],[id]]</f>
        <v>140-0357</v>
      </c>
      <c r="W367" s="21">
        <f>+VLOOKUP(Economia[[#This Row],[Filtro URL]],Estructura!$X$4:$Y$366,2,0)</f>
        <v>14200005</v>
      </c>
      <c r="X367" s="21" t="str">
        <f>+VLOOKUP(Economia[[#This Row],[tema]],Estructura!$A$4:$C$1800,3,0)</f>
        <v>T-155</v>
      </c>
      <c r="Y367" s="30" t="str">
        <f>+VLOOKUP(Economia[[#This Row],[contenido]],Estructura!$E$4:$G$18,3,0)</f>
        <v>C-144</v>
      </c>
      <c r="Z367" s="30" t="str">
        <f>+VLOOKUP(Economia[[#This Row],[Filtro Integrado]],Estructura!$M$4:$O$367,3,0)</f>
        <v>FI-143</v>
      </c>
      <c r="AA367" s="30" t="str">
        <f>+VLOOKUP(Economia[[#This Row],[Muestra]],Estructura!$Q$4:$S$194,3,0)</f>
        <v>M-189</v>
      </c>
    </row>
    <row r="368" spans="1:27" ht="51" x14ac:dyDescent="0.3">
      <c r="A368" s="50" t="s">
        <v>994</v>
      </c>
      <c r="B368" s="33">
        <f t="shared" ref="B368:D368" si="287">+B367</f>
        <v>140</v>
      </c>
      <c r="C368" s="34" t="str">
        <f t="shared" si="287"/>
        <v>Economía</v>
      </c>
      <c r="D368" s="34" t="str">
        <f t="shared" si="287"/>
        <v>Economía</v>
      </c>
      <c r="E368" s="27">
        <v>6</v>
      </c>
      <c r="F368" s="33" t="str">
        <f t="shared" ref="F368:G368" si="288">+F367</f>
        <v>Índice de Producción Manufacturera</v>
      </c>
      <c r="G368" s="58" t="str">
        <f t="shared" si="288"/>
        <v>Manufacturas</v>
      </c>
      <c r="H368" s="46" t="s">
        <v>15</v>
      </c>
      <c r="I368" s="31" t="s">
        <v>371</v>
      </c>
      <c r="J368" s="12" t="str">
        <f>+J367</f>
        <v>Fecha</v>
      </c>
      <c r="K368" s="33" t="str">
        <f t="shared" ref="K368:K371" si="289">+K367</f>
        <v>IP Fab Prod Min No Metálicos</v>
      </c>
      <c r="L368" s="33" t="s">
        <v>649</v>
      </c>
      <c r="M368" s="33" t="str">
        <f t="shared" ref="M368:N368" si="290">+M367</f>
        <v>Índice</v>
      </c>
      <c r="N368" s="33" t="str">
        <f t="shared" si="290"/>
        <v>Instituto Nacional de Estadísticas (INE)</v>
      </c>
      <c r="O368"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O'Higgins</v>
      </c>
      <c r="P3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368" s="15" t="str">
        <f t="shared" si="273"/>
        <v>Gráfico Evolución</v>
      </c>
      <c r="R368" s="28"/>
      <c r="S368" s="16" t="str">
        <f>+HYPERLINK("https://analytics.zoho.com/open-view/2395394000008288143?ZOHO_CRITERIA=%22Consolidado_Estadisticas_Regionales_New%22.%22C%C3%B3digo%20regi%C3%B3n%22%3D"&amp;Economia[[#This Row],[Filtro URL]])</f>
        <v>https://analytics.zoho.com/open-view/2395394000008288143?ZOHO_CRITERIA=%22Consolidado_Estadisticas_Regionales_New%22.%22C%C3%B3digo%20regi%C3%B3n%22%3D6</v>
      </c>
      <c r="T368" s="17"/>
      <c r="U368" s="29" t="str">
        <f t="shared" si="156"/>
        <v>#1774B9</v>
      </c>
      <c r="V368" s="30" t="str">
        <f>+Economia[[#This Row],[idcoleccion]]&amp;"-"&amp;Economia[[#This Row],[id]]</f>
        <v>140-0358</v>
      </c>
      <c r="W368" s="21">
        <f>+VLOOKUP(Economia[[#This Row],[Filtro URL]],Estructura!$X$4:$Y$366,2,0)</f>
        <v>14200006</v>
      </c>
      <c r="X368" s="21" t="str">
        <f>+VLOOKUP(Economia[[#This Row],[tema]],Estructura!$A$4:$C$1800,3,0)</f>
        <v>T-155</v>
      </c>
      <c r="Y368" s="30" t="str">
        <f>+VLOOKUP(Economia[[#This Row],[contenido]],Estructura!$E$4:$G$18,3,0)</f>
        <v>C-144</v>
      </c>
      <c r="Z368" s="30" t="str">
        <f>+VLOOKUP(Economia[[#This Row],[Filtro Integrado]],Estructura!$M$4:$O$367,3,0)</f>
        <v>FI-143</v>
      </c>
      <c r="AA368" s="30" t="str">
        <f>+VLOOKUP(Economia[[#This Row],[Muestra]],Estructura!$Q$4:$S$194,3,0)</f>
        <v>M-189</v>
      </c>
    </row>
    <row r="369" spans="1:27" ht="51" x14ac:dyDescent="0.3">
      <c r="A369" s="50" t="s">
        <v>995</v>
      </c>
      <c r="B369" s="33">
        <f t="shared" ref="B369:D369" si="291">+B368</f>
        <v>140</v>
      </c>
      <c r="C369" s="34" t="str">
        <f t="shared" si="291"/>
        <v>Economía</v>
      </c>
      <c r="D369" s="34" t="str">
        <f t="shared" si="291"/>
        <v>Economía</v>
      </c>
      <c r="E369" s="27">
        <v>8</v>
      </c>
      <c r="F369" s="33" t="str">
        <f t="shared" ref="F369:G369" si="292">+F368</f>
        <v>Índice de Producción Manufacturera</v>
      </c>
      <c r="G369" s="58" t="str">
        <f t="shared" si="292"/>
        <v>Manufacturas</v>
      </c>
      <c r="H369" s="46" t="s">
        <v>15</v>
      </c>
      <c r="I369" s="31" t="s">
        <v>373</v>
      </c>
      <c r="J369" s="12" t="str">
        <f t="shared" ref="J369:J371" si="293">+J368</f>
        <v>Fecha</v>
      </c>
      <c r="K369" s="33" t="str">
        <f t="shared" si="289"/>
        <v>IP Fab Prod Min No Metálicos</v>
      </c>
      <c r="L369" s="33" t="s">
        <v>649</v>
      </c>
      <c r="M369" s="33" t="str">
        <f t="shared" ref="M369:N369" si="294">+M368</f>
        <v>Índice</v>
      </c>
      <c r="N369" s="33" t="str">
        <f t="shared" si="294"/>
        <v>Instituto Nacional de Estadísticas (INE)</v>
      </c>
      <c r="O369"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del Biobío</v>
      </c>
      <c r="P3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69" s="15" t="str">
        <f t="shared" si="273"/>
        <v>Gráfico Evolución</v>
      </c>
      <c r="R369" s="28"/>
      <c r="S369" s="16" t="str">
        <f>+HYPERLINK("https://analytics.zoho.com/open-view/2395394000008288143?ZOHO_CRITERIA=%22Consolidado_Estadisticas_Regionales_New%22.%22C%C3%B3digo%20regi%C3%B3n%22%3D"&amp;Economia[[#This Row],[Filtro URL]])</f>
        <v>https://analytics.zoho.com/open-view/2395394000008288143?ZOHO_CRITERIA=%22Consolidado_Estadisticas_Regionales_New%22.%22C%C3%B3digo%20regi%C3%B3n%22%3D8</v>
      </c>
      <c r="T369" s="17"/>
      <c r="U369" s="29" t="str">
        <f t="shared" si="156"/>
        <v>#1774B9</v>
      </c>
      <c r="V369" s="30" t="str">
        <f>+Economia[[#This Row],[idcoleccion]]&amp;"-"&amp;Economia[[#This Row],[id]]</f>
        <v>140-0359</v>
      </c>
      <c r="W369" s="21">
        <f>+VLOOKUP(Economia[[#This Row],[Filtro URL]],Estructura!$X$4:$Y$366,2,0)</f>
        <v>14200008</v>
      </c>
      <c r="X369" s="21" t="str">
        <f>+VLOOKUP(Economia[[#This Row],[tema]],Estructura!$A$4:$C$1800,3,0)</f>
        <v>T-155</v>
      </c>
      <c r="Y369" s="30" t="str">
        <f>+VLOOKUP(Economia[[#This Row],[contenido]],Estructura!$E$4:$G$18,3,0)</f>
        <v>C-144</v>
      </c>
      <c r="Z369" s="30" t="str">
        <f>+VLOOKUP(Economia[[#This Row],[Filtro Integrado]],Estructura!$M$4:$O$367,3,0)</f>
        <v>FI-143</v>
      </c>
      <c r="AA369" s="30" t="str">
        <f>+VLOOKUP(Economia[[#This Row],[Muestra]],Estructura!$Q$4:$S$194,3,0)</f>
        <v>M-189</v>
      </c>
    </row>
    <row r="370" spans="1:27" ht="51" x14ac:dyDescent="0.3">
      <c r="A370" s="50" t="s">
        <v>996</v>
      </c>
      <c r="B370" s="33">
        <f t="shared" ref="B370:D370" si="295">+B369</f>
        <v>140</v>
      </c>
      <c r="C370" s="34" t="str">
        <f t="shared" si="295"/>
        <v>Economía</v>
      </c>
      <c r="D370" s="34" t="str">
        <f t="shared" si="295"/>
        <v>Economía</v>
      </c>
      <c r="E370" s="27">
        <v>9</v>
      </c>
      <c r="F370" s="33" t="str">
        <f t="shared" ref="F370:G370" si="296">+F369</f>
        <v>Índice de Producción Manufacturera</v>
      </c>
      <c r="G370" s="58" t="str">
        <f t="shared" si="296"/>
        <v>Manufacturas</v>
      </c>
      <c r="H370" s="46" t="s">
        <v>15</v>
      </c>
      <c r="I370" s="31" t="s">
        <v>374</v>
      </c>
      <c r="J370" s="12" t="str">
        <f>+J369</f>
        <v>Fecha</v>
      </c>
      <c r="K370" s="33" t="str">
        <f t="shared" si="289"/>
        <v>IP Fab Prod Min No Metálicos</v>
      </c>
      <c r="L370" s="33" t="s">
        <v>649</v>
      </c>
      <c r="M370" s="33" t="str">
        <f t="shared" ref="M370:N370" si="297">+M369</f>
        <v>Índice</v>
      </c>
      <c r="N370" s="33" t="str">
        <f t="shared" si="297"/>
        <v>Instituto Nacional de Estadísticas (INE)</v>
      </c>
      <c r="O370"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La Araucanía</v>
      </c>
      <c r="P3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370" s="15" t="str">
        <f t="shared" si="273"/>
        <v>Gráfico Evolución</v>
      </c>
      <c r="R370" s="28"/>
      <c r="S370" s="16" t="str">
        <f>+HYPERLINK("https://analytics.zoho.com/open-view/2395394000008288143?ZOHO_CRITERIA=%22Consolidado_Estadisticas_Regionales_New%22.%22C%C3%B3digo%20regi%C3%B3n%22%3D"&amp;Economia[[#This Row],[Filtro URL]])</f>
        <v>https://analytics.zoho.com/open-view/2395394000008288143?ZOHO_CRITERIA=%22Consolidado_Estadisticas_Regionales_New%22.%22C%C3%B3digo%20regi%C3%B3n%22%3D9</v>
      </c>
      <c r="T370" s="17"/>
      <c r="U370" s="29" t="str">
        <f t="shared" si="156"/>
        <v>#1774B9</v>
      </c>
      <c r="V370" s="30" t="str">
        <f>+Economia[[#This Row],[idcoleccion]]&amp;"-"&amp;Economia[[#This Row],[id]]</f>
        <v>140-0360</v>
      </c>
      <c r="W370" s="21">
        <f>+VLOOKUP(Economia[[#This Row],[Filtro URL]],Estructura!$X$4:$Y$366,2,0)</f>
        <v>14200009</v>
      </c>
      <c r="X370" s="21" t="str">
        <f>+VLOOKUP(Economia[[#This Row],[tema]],Estructura!$A$4:$C$1800,3,0)</f>
        <v>T-155</v>
      </c>
      <c r="Y370" s="30" t="str">
        <f>+VLOOKUP(Economia[[#This Row],[contenido]],Estructura!$E$4:$G$18,3,0)</f>
        <v>C-144</v>
      </c>
      <c r="Z370" s="30" t="str">
        <f>+VLOOKUP(Economia[[#This Row],[Filtro Integrado]],Estructura!$M$4:$O$367,3,0)</f>
        <v>FI-143</v>
      </c>
      <c r="AA370" s="30" t="str">
        <f>+VLOOKUP(Economia[[#This Row],[Muestra]],Estructura!$Q$4:$S$194,3,0)</f>
        <v>M-189</v>
      </c>
    </row>
    <row r="371" spans="1:27" ht="51" x14ac:dyDescent="0.3">
      <c r="A371" s="50" t="s">
        <v>997</v>
      </c>
      <c r="B371" s="33">
        <f t="shared" ref="B371:D372" si="298">+B370</f>
        <v>140</v>
      </c>
      <c r="C371" s="34" t="str">
        <f t="shared" si="298"/>
        <v>Economía</v>
      </c>
      <c r="D371" s="34" t="str">
        <f t="shared" si="298"/>
        <v>Economía</v>
      </c>
      <c r="E371" s="27">
        <v>14</v>
      </c>
      <c r="F371" s="33" t="str">
        <f t="shared" ref="F371:G371" si="299">+F370</f>
        <v>Índice de Producción Manufacturera</v>
      </c>
      <c r="G371" s="58" t="str">
        <f t="shared" si="299"/>
        <v>Manufacturas</v>
      </c>
      <c r="H371" s="46" t="s">
        <v>15</v>
      </c>
      <c r="I371" s="31" t="s">
        <v>379</v>
      </c>
      <c r="J371" s="12" t="str">
        <f t="shared" si="293"/>
        <v>Fecha</v>
      </c>
      <c r="K371" s="33" t="str">
        <f t="shared" si="289"/>
        <v>IP Fab Prod Min No Metálicos</v>
      </c>
      <c r="L371" s="33" t="s">
        <v>649</v>
      </c>
      <c r="M371" s="33" t="str">
        <f t="shared" ref="M371:N372" si="300">+M370</f>
        <v>Índice</v>
      </c>
      <c r="N371" s="33" t="str">
        <f t="shared" si="300"/>
        <v>Instituto Nacional de Estadísticas (INE)</v>
      </c>
      <c r="O371"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Los Ríos</v>
      </c>
      <c r="P37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71" s="15" t="str">
        <f t="shared" si="273"/>
        <v>Gráfico Evolución</v>
      </c>
      <c r="R371" s="28"/>
      <c r="S371" s="16" t="str">
        <f>+HYPERLINK("https://analytics.zoho.com/open-view/2395394000008288143?ZOHO_CRITERIA=%22Consolidado_Estadisticas_Regionales_New%22.%22C%C3%B3digo%20regi%C3%B3n%22%3D"&amp;Economia[[#This Row],[Filtro URL]])</f>
        <v>https://analytics.zoho.com/open-view/2395394000008288143?ZOHO_CRITERIA=%22Consolidado_Estadisticas_Regionales_New%22.%22C%C3%B3digo%20regi%C3%B3n%22%3D14</v>
      </c>
      <c r="T371" s="17"/>
      <c r="U371" s="29" t="str">
        <f t="shared" si="156"/>
        <v>#1774B9</v>
      </c>
      <c r="V371" s="30" t="str">
        <f>+Economia[[#This Row],[idcoleccion]]&amp;"-"&amp;Economia[[#This Row],[id]]</f>
        <v>140-0361</v>
      </c>
      <c r="W371" s="21">
        <f>+VLOOKUP(Economia[[#This Row],[Filtro URL]],Estructura!$X$4:$Y$366,2,0)</f>
        <v>14200014</v>
      </c>
      <c r="X371" s="21" t="str">
        <f>+VLOOKUP(Economia[[#This Row],[tema]],Estructura!$A$4:$C$1800,3,0)</f>
        <v>T-155</v>
      </c>
      <c r="Y371" s="30" t="str">
        <f>+VLOOKUP(Economia[[#This Row],[contenido]],Estructura!$E$4:$G$18,3,0)</f>
        <v>C-144</v>
      </c>
      <c r="Z371" s="30" t="str">
        <f>+VLOOKUP(Economia[[#This Row],[Filtro Integrado]],Estructura!$M$4:$O$367,3,0)</f>
        <v>FI-143</v>
      </c>
      <c r="AA371" s="30" t="str">
        <f>+VLOOKUP(Economia[[#This Row],[Muestra]],Estructura!$Q$4:$S$194,3,0)</f>
        <v>M-189</v>
      </c>
    </row>
    <row r="372" spans="1:27" ht="40.799999999999997" x14ac:dyDescent="0.3">
      <c r="A372" s="48" t="s">
        <v>998</v>
      </c>
      <c r="B372" s="33">
        <f t="shared" si="298"/>
        <v>140</v>
      </c>
      <c r="C372" s="34" t="str">
        <f t="shared" si="298"/>
        <v>Economía</v>
      </c>
      <c r="D372" s="34" t="str">
        <f t="shared" si="298"/>
        <v>Economía</v>
      </c>
      <c r="E372" s="20">
        <v>0</v>
      </c>
      <c r="F372" s="33" t="s">
        <v>908</v>
      </c>
      <c r="G372" s="58" t="s">
        <v>907</v>
      </c>
      <c r="H372" s="36" t="s">
        <v>18</v>
      </c>
      <c r="I372" s="33" t="s">
        <v>14</v>
      </c>
      <c r="J372" s="33" t="s">
        <v>15</v>
      </c>
      <c r="K372" s="33" t="s">
        <v>961</v>
      </c>
      <c r="L372" s="33" t="s">
        <v>649</v>
      </c>
      <c r="M372" s="33" t="s">
        <v>650</v>
      </c>
      <c r="N372" s="33" t="str">
        <f t="shared" si="300"/>
        <v>Instituto Nacional de Estadísticas (INE)</v>
      </c>
      <c r="O372" s="52" t="s">
        <v>962</v>
      </c>
      <c r="P37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72" s="38" t="str">
        <f>+Q371</f>
        <v>Gráfico Evolución</v>
      </c>
      <c r="R372" s="37"/>
      <c r="S372" s="66" t="str">
        <f>+HYPERLINK("https://analytics.zoho.com/open-view/2395394000008262603")</f>
        <v>https://analytics.zoho.com/open-view/2395394000008262603</v>
      </c>
      <c r="T372" s="17"/>
      <c r="U372" s="29" t="str">
        <f t="shared" si="156"/>
        <v>#1774B9</v>
      </c>
      <c r="V372" s="30" t="str">
        <f>+Economia[[#This Row],[idcoleccion]]&amp;"-"&amp;Economia[[#This Row],[id]]</f>
        <v>140-0362</v>
      </c>
      <c r="W372" s="21">
        <f>+VLOOKUP(Economia[[#This Row],[Filtro URL]],Estructura!$X$4:$Y$366,2,0)</f>
        <v>14100000</v>
      </c>
      <c r="X372" s="21" t="str">
        <f>+VLOOKUP(Economia[[#This Row],[tema]],Estructura!$A$4:$C$1800,3,0)</f>
        <v>T-155</v>
      </c>
      <c r="Y372" s="30" t="str">
        <f>+VLOOKUP(Economia[[#This Row],[contenido]],Estructura!$E$4:$G$18,3,0)</f>
        <v>C-144</v>
      </c>
      <c r="Z372" s="30" t="str">
        <f>+VLOOKUP(Economia[[#This Row],[Filtro Integrado]],Estructura!$M$4:$O$367,3,0)</f>
        <v>FI-141</v>
      </c>
      <c r="AA372" s="30" t="str">
        <f>+VLOOKUP(Economia[[#This Row],[Muestra]],Estructura!$Q$4:$S$194,3,0)</f>
        <v>M-190</v>
      </c>
    </row>
    <row r="373" spans="1:27" ht="40.799999999999997" x14ac:dyDescent="0.3">
      <c r="A373" s="48" t="s">
        <v>999</v>
      </c>
      <c r="B373" s="33">
        <f t="shared" ref="B373:D373" si="301">+B372</f>
        <v>140</v>
      </c>
      <c r="C373" s="34" t="str">
        <f t="shared" si="301"/>
        <v>Economía</v>
      </c>
      <c r="D373" s="34" t="str">
        <f t="shared" si="301"/>
        <v>Economía</v>
      </c>
      <c r="E373" s="20">
        <v>0</v>
      </c>
      <c r="F373" s="33" t="s">
        <v>908</v>
      </c>
      <c r="G373" s="58" t="s">
        <v>907</v>
      </c>
      <c r="H373" s="36" t="s">
        <v>18</v>
      </c>
      <c r="I373" s="33" t="s">
        <v>14</v>
      </c>
      <c r="J373" s="33" t="s">
        <v>15</v>
      </c>
      <c r="K373" s="33" t="s">
        <v>964</v>
      </c>
      <c r="L373" s="33" t="s">
        <v>649</v>
      </c>
      <c r="M373" s="33" t="s">
        <v>650</v>
      </c>
      <c r="N373" s="33" t="str">
        <f t="shared" ref="N373" si="302">+N372</f>
        <v>Instituto Nacional de Estadísticas (INE)</v>
      </c>
      <c r="O373" s="52" t="s">
        <v>963</v>
      </c>
      <c r="P37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73" s="38" t="str">
        <f>+Q372</f>
        <v>Gráfico Evolución</v>
      </c>
      <c r="R373" s="37"/>
      <c r="S373" s="66" t="str">
        <f>+HYPERLINK("https://analytics.zoho.com/open-view/2395394000008263596")</f>
        <v>https://analytics.zoho.com/open-view/2395394000008263596</v>
      </c>
      <c r="T373" s="17"/>
      <c r="U373" s="29" t="str">
        <f t="shared" si="156"/>
        <v>#1774B9</v>
      </c>
      <c r="V373" s="30" t="str">
        <f>+Economia[[#This Row],[idcoleccion]]&amp;"-"&amp;Economia[[#This Row],[id]]</f>
        <v>140-0363</v>
      </c>
      <c r="W373" s="21">
        <f>+VLOOKUP(Economia[[#This Row],[Filtro URL]],Estructura!$X$4:$Y$366,2,0)</f>
        <v>14100000</v>
      </c>
      <c r="X373" s="21" t="str">
        <f>+VLOOKUP(Economia[[#This Row],[tema]],Estructura!$A$4:$C$1800,3,0)</f>
        <v>T-155</v>
      </c>
      <c r="Y373" s="30" t="str">
        <f>+VLOOKUP(Economia[[#This Row],[contenido]],Estructura!$E$4:$G$18,3,0)</f>
        <v>C-144</v>
      </c>
      <c r="Z373" s="30" t="str">
        <f>+VLOOKUP(Economia[[#This Row],[Filtro Integrado]],Estructura!$M$4:$O$367,3,0)</f>
        <v>FI-141</v>
      </c>
      <c r="AA373" s="30" t="str">
        <f>+VLOOKUP(Economia[[#This Row],[Muestra]],Estructura!$Q$4:$S$194,3,0)</f>
        <v>M-191</v>
      </c>
    </row>
    <row r="374" spans="1:27" ht="51" x14ac:dyDescent="0.3">
      <c r="A374" s="49" t="s">
        <v>1000</v>
      </c>
      <c r="B374" s="33">
        <f t="shared" ref="B374:D374" si="303">+B373</f>
        <v>140</v>
      </c>
      <c r="C374" s="34" t="str">
        <f t="shared" si="303"/>
        <v>Economía</v>
      </c>
      <c r="D374" s="34" t="str">
        <f t="shared" si="303"/>
        <v>Economía</v>
      </c>
      <c r="E374" s="27">
        <v>5</v>
      </c>
      <c r="F374" s="33" t="str">
        <f t="shared" ref="F374" si="304">+F373</f>
        <v>Índice de Producción Manufacturera</v>
      </c>
      <c r="G374" s="58" t="str">
        <f>+G373</f>
        <v>Manufacturas</v>
      </c>
      <c r="H374" s="46" t="s">
        <v>15</v>
      </c>
      <c r="I374" s="31" t="s">
        <v>370</v>
      </c>
      <c r="J374" s="12" t="s">
        <v>688</v>
      </c>
      <c r="K374" s="33" t="str">
        <f>+K373</f>
        <v>IP Fab Prod de Metal</v>
      </c>
      <c r="L374" s="33" t="s">
        <v>649</v>
      </c>
      <c r="M374" s="33" t="str">
        <f t="shared" ref="M374:N374" si="305">+M373</f>
        <v>Índice</v>
      </c>
      <c r="N374" s="33" t="str">
        <f t="shared" si="305"/>
        <v>Instituto Nacional de Estadísticas (INE)</v>
      </c>
      <c r="O374" s="37" t="str">
        <f>+"Evolución del Índice de Producción de la división Fabricación de productos elaborados de metal, excepto maquinaria y equipo en la "&amp;Economia[[#This Row],[territorio]]</f>
        <v>Evolución del Índice de Producción de la división Fabricación de productos elaborados de metal, excepto maquinaria y equipo en la Región de Valparaíso</v>
      </c>
      <c r="P3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74" s="15" t="str">
        <f t="shared" ref="Q374:Q378" si="306">+Q373</f>
        <v>Gráfico Evolución</v>
      </c>
      <c r="R374" s="28"/>
      <c r="S374" s="16" t="str">
        <f>+HYPERLINK("https://analytics.zoho.com/open-view/2395394000008288425?ZOHO_CRITERIA=%22Consolidado_Estadisticas_Regionales_New%22.%22C%C3%B3digo%20regi%C3%B3n%22%3D"&amp;Economia[[#This Row],[Filtro URL]])</f>
        <v>https://analytics.zoho.com/open-view/2395394000008288425?ZOHO_CRITERIA=%22Consolidado_Estadisticas_Regionales_New%22.%22C%C3%B3digo%20regi%C3%B3n%22%3D5</v>
      </c>
      <c r="T374" s="17"/>
      <c r="U374" s="29" t="str">
        <f t="shared" si="156"/>
        <v>#1774B9</v>
      </c>
      <c r="V374" s="30" t="str">
        <f>+Economia[[#This Row],[idcoleccion]]&amp;"-"&amp;Economia[[#This Row],[id]]</f>
        <v>140-0364</v>
      </c>
      <c r="W374" s="21">
        <f>+VLOOKUP(Economia[[#This Row],[Filtro URL]],Estructura!$X$4:$Y$366,2,0)</f>
        <v>14200005</v>
      </c>
      <c r="X374" s="21" t="str">
        <f>+VLOOKUP(Economia[[#This Row],[tema]],Estructura!$A$4:$C$1800,3,0)</f>
        <v>T-155</v>
      </c>
      <c r="Y374" s="30" t="str">
        <f>+VLOOKUP(Economia[[#This Row],[contenido]],Estructura!$E$4:$G$18,3,0)</f>
        <v>C-144</v>
      </c>
      <c r="Z374" s="30" t="str">
        <f>+VLOOKUP(Economia[[#This Row],[Filtro Integrado]],Estructura!$M$4:$O$367,3,0)</f>
        <v>FI-143</v>
      </c>
      <c r="AA374" s="30" t="str">
        <f>+VLOOKUP(Economia[[#This Row],[Muestra]],Estructura!$Q$4:$S$194,3,0)</f>
        <v>M-191</v>
      </c>
    </row>
    <row r="375" spans="1:27" ht="51" x14ac:dyDescent="0.3">
      <c r="A375" s="50" t="s">
        <v>1001</v>
      </c>
      <c r="B375" s="33">
        <f t="shared" ref="B375:D375" si="307">+B374</f>
        <v>140</v>
      </c>
      <c r="C375" s="34" t="str">
        <f t="shared" si="307"/>
        <v>Economía</v>
      </c>
      <c r="D375" s="34" t="str">
        <f t="shared" si="307"/>
        <v>Economía</v>
      </c>
      <c r="E375" s="27">
        <v>8</v>
      </c>
      <c r="F375" s="33" t="str">
        <f t="shared" ref="F375:G375" si="308">+F374</f>
        <v>Índice de Producción Manufacturera</v>
      </c>
      <c r="G375" s="58" t="str">
        <f t="shared" si="308"/>
        <v>Manufacturas</v>
      </c>
      <c r="H375" s="46" t="s">
        <v>15</v>
      </c>
      <c r="I375" s="31" t="s">
        <v>373</v>
      </c>
      <c r="J375" s="12" t="str">
        <f>+J374</f>
        <v>Fecha</v>
      </c>
      <c r="K375" s="33" t="str">
        <f t="shared" ref="K375" si="309">+K374</f>
        <v>IP Fab Prod de Metal</v>
      </c>
      <c r="L375" s="33" t="s">
        <v>649</v>
      </c>
      <c r="M375" s="33" t="str">
        <f t="shared" ref="M375:N375" si="310">+M374</f>
        <v>Índice</v>
      </c>
      <c r="N375" s="33" t="str">
        <f t="shared" si="310"/>
        <v>Instituto Nacional de Estadísticas (INE)</v>
      </c>
      <c r="O375" s="37" t="str">
        <f>+"Evolución del Índice de Producción de la división Fabricación de productos elaborados de metal, excepto maquinaria y equipo en la "&amp;Economia[[#This Row],[territorio]]</f>
        <v>Evolución del Índice de Producción de la división Fabricación de productos elaborados de metal, excepto maquinaria y equipo en la Región del Biobío</v>
      </c>
      <c r="P37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75" s="15" t="str">
        <f t="shared" si="306"/>
        <v>Gráfico Evolución</v>
      </c>
      <c r="R375" s="28"/>
      <c r="S375" s="16" t="str">
        <f>+HYPERLINK("https://analytics.zoho.com/open-view/2395394000008288425?ZOHO_CRITERIA=%22Consolidado_Estadisticas_Regionales_New%22.%22C%C3%B3digo%20regi%C3%B3n%22%3D"&amp;Economia[[#This Row],[Filtro URL]])</f>
        <v>https://analytics.zoho.com/open-view/2395394000008288425?ZOHO_CRITERIA=%22Consolidado_Estadisticas_Regionales_New%22.%22C%C3%B3digo%20regi%C3%B3n%22%3D8</v>
      </c>
      <c r="T375" s="17"/>
      <c r="U375" s="29" t="str">
        <f t="shared" si="156"/>
        <v>#1774B9</v>
      </c>
      <c r="V375" s="30" t="str">
        <f>+Economia[[#This Row],[idcoleccion]]&amp;"-"&amp;Economia[[#This Row],[id]]</f>
        <v>140-0365</v>
      </c>
      <c r="W375" s="21">
        <f>+VLOOKUP(Economia[[#This Row],[Filtro URL]],Estructura!$X$4:$Y$366,2,0)</f>
        <v>14200008</v>
      </c>
      <c r="X375" s="21" t="str">
        <f>+VLOOKUP(Economia[[#This Row],[tema]],Estructura!$A$4:$C$1800,3,0)</f>
        <v>T-155</v>
      </c>
      <c r="Y375" s="30" t="str">
        <f>+VLOOKUP(Economia[[#This Row],[contenido]],Estructura!$E$4:$G$18,3,0)</f>
        <v>C-144</v>
      </c>
      <c r="Z375" s="30" t="str">
        <f>+VLOOKUP(Economia[[#This Row],[Filtro Integrado]],Estructura!$M$4:$O$367,3,0)</f>
        <v>FI-143</v>
      </c>
      <c r="AA375" s="30" t="str">
        <f>+VLOOKUP(Economia[[#This Row],[Muestra]],Estructura!$Q$4:$S$194,3,0)</f>
        <v>M-191</v>
      </c>
    </row>
    <row r="376" spans="1:27" ht="40.799999999999997" x14ac:dyDescent="0.3">
      <c r="A376" s="48" t="s">
        <v>1002</v>
      </c>
      <c r="B376" s="33">
        <f t="shared" ref="B376:D376" si="311">+B375</f>
        <v>140</v>
      </c>
      <c r="C376" s="34" t="str">
        <f t="shared" si="311"/>
        <v>Economía</v>
      </c>
      <c r="D376" s="34" t="str">
        <f t="shared" si="311"/>
        <v>Economía</v>
      </c>
      <c r="E376" s="20">
        <v>0</v>
      </c>
      <c r="F376" s="33" t="s">
        <v>908</v>
      </c>
      <c r="G376" s="58" t="s">
        <v>907</v>
      </c>
      <c r="H376" s="36" t="s">
        <v>18</v>
      </c>
      <c r="I376" s="33" t="s">
        <v>14</v>
      </c>
      <c r="J376" s="33" t="s">
        <v>15</v>
      </c>
      <c r="K376" s="33" t="s">
        <v>966</v>
      </c>
      <c r="L376" s="33" t="s">
        <v>649</v>
      </c>
      <c r="M376" s="33" t="s">
        <v>650</v>
      </c>
      <c r="N376" s="33" t="str">
        <f t="shared" ref="N376" si="312">+N375</f>
        <v>Instituto Nacional de Estadísticas (INE)</v>
      </c>
      <c r="O376" s="52" t="s">
        <v>965</v>
      </c>
      <c r="P37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76" s="38" t="str">
        <f>+Q375</f>
        <v>Gráfico Evolución</v>
      </c>
      <c r="R376" s="37"/>
      <c r="S376" s="66" t="str">
        <f>+HYPERLINK("https://analytics.zoho.com/open-view/2395394000008263949")</f>
        <v>https://analytics.zoho.com/open-view/2395394000008263949</v>
      </c>
      <c r="T376" s="17"/>
      <c r="U376" s="29" t="str">
        <f t="shared" si="156"/>
        <v>#1774B9</v>
      </c>
      <c r="V376" s="30" t="str">
        <f>+Economia[[#This Row],[idcoleccion]]&amp;"-"&amp;Economia[[#This Row],[id]]</f>
        <v>140-0366</v>
      </c>
      <c r="W376" s="21">
        <f>+VLOOKUP(Economia[[#This Row],[Filtro URL]],Estructura!$X$4:$Y$366,2,0)</f>
        <v>14100000</v>
      </c>
      <c r="X376" s="21" t="str">
        <f>+VLOOKUP(Economia[[#This Row],[tema]],Estructura!$A$4:$C$1800,3,0)</f>
        <v>T-155</v>
      </c>
      <c r="Y376" s="30" t="str">
        <f>+VLOOKUP(Economia[[#This Row],[contenido]],Estructura!$E$4:$G$18,3,0)</f>
        <v>C-144</v>
      </c>
      <c r="Z376" s="30" t="str">
        <f>+VLOOKUP(Economia[[#This Row],[Filtro Integrado]],Estructura!$M$4:$O$367,3,0)</f>
        <v>FI-141</v>
      </c>
      <c r="AA376" s="30" t="str">
        <f>+VLOOKUP(Economia[[#This Row],[Muestra]],Estructura!$Q$4:$S$194,3,0)</f>
        <v>M-192</v>
      </c>
    </row>
    <row r="377" spans="1:27" ht="51" x14ac:dyDescent="0.3">
      <c r="A377" s="49" t="s">
        <v>1003</v>
      </c>
      <c r="B377" s="33">
        <f t="shared" ref="B377:D377" si="313">+B376</f>
        <v>140</v>
      </c>
      <c r="C377" s="34" t="str">
        <f t="shared" si="313"/>
        <v>Economía</v>
      </c>
      <c r="D377" s="34" t="str">
        <f t="shared" si="313"/>
        <v>Economía</v>
      </c>
      <c r="E377" s="27">
        <v>5</v>
      </c>
      <c r="F377" s="33" t="str">
        <f t="shared" ref="F377" si="314">+F376</f>
        <v>Índice de Producción Manufacturera</v>
      </c>
      <c r="G377" s="58" t="str">
        <f>+G376</f>
        <v>Manufacturas</v>
      </c>
      <c r="H377" s="46" t="s">
        <v>15</v>
      </c>
      <c r="I377" s="31" t="s">
        <v>370</v>
      </c>
      <c r="J377" s="12" t="s">
        <v>688</v>
      </c>
      <c r="K377" s="33" t="str">
        <f>+K376</f>
        <v>IP Fab Eq. Eléctrico</v>
      </c>
      <c r="L377" s="33" t="s">
        <v>649</v>
      </c>
      <c r="M377" s="33" t="str">
        <f t="shared" ref="M377:N377" si="315">+M376</f>
        <v>Índice</v>
      </c>
      <c r="N377" s="33" t="str">
        <f t="shared" si="315"/>
        <v>Instituto Nacional de Estadísticas (INE)</v>
      </c>
      <c r="O377" s="37" t="str">
        <f>+"Evolución del Índice de Producción de la división Fabricación de equipo eléctrico en la "&amp;Economia[[#This Row],[territorio]]</f>
        <v>Evolución del Índice de Producción de la división Fabricación de equipo eléctrico en la Región de Valparaíso</v>
      </c>
      <c r="P3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77" s="15" t="str">
        <f t="shared" si="306"/>
        <v>Gráfico Evolución</v>
      </c>
      <c r="R377" s="28"/>
      <c r="S377" s="16" t="str">
        <f>+HYPERLINK("https://analytics.zoho.com/open-view/2395394000008288731?ZOHO_CRITERIA=%22Consolidado_Estadisticas_Regionales_New%22.%22C%C3%B3digo%20regi%C3%B3n%22%3D"&amp;Economia[[#This Row],[Filtro URL]])</f>
        <v>https://analytics.zoho.com/open-view/2395394000008288731?ZOHO_CRITERIA=%22Consolidado_Estadisticas_Regionales_New%22.%22C%C3%B3digo%20regi%C3%B3n%22%3D5</v>
      </c>
      <c r="T377" s="17"/>
      <c r="U377" s="29" t="str">
        <f t="shared" si="156"/>
        <v>#1774B9</v>
      </c>
      <c r="V377" s="30" t="str">
        <f>+Economia[[#This Row],[idcoleccion]]&amp;"-"&amp;Economia[[#This Row],[id]]</f>
        <v>140-0367</v>
      </c>
      <c r="W377" s="21">
        <f>+VLOOKUP(Economia[[#This Row],[Filtro URL]],Estructura!$X$4:$Y$366,2,0)</f>
        <v>14200005</v>
      </c>
      <c r="X377" s="21" t="str">
        <f>+VLOOKUP(Economia[[#This Row],[tema]],Estructura!$A$4:$C$1800,3,0)</f>
        <v>T-155</v>
      </c>
      <c r="Y377" s="30" t="str">
        <f>+VLOOKUP(Economia[[#This Row],[contenido]],Estructura!$E$4:$G$18,3,0)</f>
        <v>C-144</v>
      </c>
      <c r="Z377" s="30" t="str">
        <f>+VLOOKUP(Economia[[#This Row],[Filtro Integrado]],Estructura!$M$4:$O$367,3,0)</f>
        <v>FI-143</v>
      </c>
      <c r="AA377" s="30" t="str">
        <f>+VLOOKUP(Economia[[#This Row],[Muestra]],Estructura!$Q$4:$S$194,3,0)</f>
        <v>M-192</v>
      </c>
    </row>
    <row r="378" spans="1:27" ht="51" x14ac:dyDescent="0.3">
      <c r="A378" s="50" t="s">
        <v>1004</v>
      </c>
      <c r="B378" s="33">
        <f t="shared" ref="B378:D380" si="316">+B377</f>
        <v>140</v>
      </c>
      <c r="C378" s="34" t="str">
        <f t="shared" si="316"/>
        <v>Economía</v>
      </c>
      <c r="D378" s="34" t="str">
        <f t="shared" si="316"/>
        <v>Economía</v>
      </c>
      <c r="E378" s="27">
        <v>9</v>
      </c>
      <c r="F378" s="33" t="str">
        <f t="shared" ref="F378:G378" si="317">+F377</f>
        <v>Índice de Producción Manufacturera</v>
      </c>
      <c r="G378" s="58" t="str">
        <f t="shared" si="317"/>
        <v>Manufacturas</v>
      </c>
      <c r="H378" s="46" t="s">
        <v>15</v>
      </c>
      <c r="I378" s="31" t="s">
        <v>374</v>
      </c>
      <c r="J378" s="12" t="str">
        <f>+J377</f>
        <v>Fecha</v>
      </c>
      <c r="K378" s="33" t="str">
        <f t="shared" ref="K378" si="318">+K377</f>
        <v>IP Fab Eq. Eléctrico</v>
      </c>
      <c r="L378" s="33" t="s">
        <v>649</v>
      </c>
      <c r="M378" s="33" t="str">
        <f t="shared" ref="M378:N380" si="319">+M377</f>
        <v>Índice</v>
      </c>
      <c r="N378" s="33" t="str">
        <f t="shared" si="319"/>
        <v>Instituto Nacional de Estadísticas (INE)</v>
      </c>
      <c r="O378" s="37" t="str">
        <f>+"Evolución del Índice de Producción de la división Fabricación de equipo eléctrico en la "&amp;Economia[[#This Row],[territorio]]</f>
        <v>Evolución del Índice de Producción de la división Fabricación de equipo eléctrico en la Región de La Araucanía</v>
      </c>
      <c r="P3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378" s="15" t="str">
        <f t="shared" si="306"/>
        <v>Gráfico Evolución</v>
      </c>
      <c r="R378" s="28"/>
      <c r="S378" s="16" t="str">
        <f>+HYPERLINK("https://analytics.zoho.com/open-view/2395394000008288731?ZOHO_CRITERIA=%22Consolidado_Estadisticas_Regionales_New%22.%22C%C3%B3digo%20regi%C3%B3n%22%3D"&amp;Economia[[#This Row],[Filtro URL]])</f>
        <v>https://analytics.zoho.com/open-view/2395394000008288731?ZOHO_CRITERIA=%22Consolidado_Estadisticas_Regionales_New%22.%22C%C3%B3digo%20regi%C3%B3n%22%3D9</v>
      </c>
      <c r="T378" s="17"/>
      <c r="U378" s="29" t="str">
        <f t="shared" si="156"/>
        <v>#1774B9</v>
      </c>
      <c r="V378" s="30" t="str">
        <f>+Economia[[#This Row],[idcoleccion]]&amp;"-"&amp;Economia[[#This Row],[id]]</f>
        <v>140-0368</v>
      </c>
      <c r="W378" s="21">
        <f>+VLOOKUP(Economia[[#This Row],[Filtro URL]],Estructura!$X$4:$Y$366,2,0)</f>
        <v>14200009</v>
      </c>
      <c r="X378" s="21" t="str">
        <f>+VLOOKUP(Economia[[#This Row],[tema]],Estructura!$A$4:$C$1800,3,0)</f>
        <v>T-155</v>
      </c>
      <c r="Y378" s="30" t="str">
        <f>+VLOOKUP(Economia[[#This Row],[contenido]],Estructura!$E$4:$G$18,3,0)</f>
        <v>C-144</v>
      </c>
      <c r="Z378" s="30" t="str">
        <f>+VLOOKUP(Economia[[#This Row],[Filtro Integrado]],Estructura!$M$4:$O$367,3,0)</f>
        <v>FI-143</v>
      </c>
      <c r="AA378" s="30" t="str">
        <f>+VLOOKUP(Economia[[#This Row],[Muestra]],Estructura!$Q$4:$S$194,3,0)</f>
        <v>M-192</v>
      </c>
    </row>
    <row r="379" spans="1:27" ht="40.799999999999997" x14ac:dyDescent="0.3">
      <c r="A379" s="48" t="s">
        <v>1005</v>
      </c>
      <c r="B379" s="33">
        <f t="shared" si="316"/>
        <v>140</v>
      </c>
      <c r="C379" s="34" t="str">
        <f t="shared" si="316"/>
        <v>Economía</v>
      </c>
      <c r="D379" s="34" t="str">
        <f t="shared" si="316"/>
        <v>Economía</v>
      </c>
      <c r="E379" s="20">
        <v>0</v>
      </c>
      <c r="F379" s="33" t="s">
        <v>908</v>
      </c>
      <c r="G379" s="58" t="s">
        <v>907</v>
      </c>
      <c r="H379" s="36" t="s">
        <v>18</v>
      </c>
      <c r="I379" s="33" t="s">
        <v>14</v>
      </c>
      <c r="J379" s="33" t="s">
        <v>15</v>
      </c>
      <c r="K379" s="33" t="s">
        <v>967</v>
      </c>
      <c r="L379" s="33" t="s">
        <v>649</v>
      </c>
      <c r="M379" s="33" t="s">
        <v>650</v>
      </c>
      <c r="N379" s="33" t="str">
        <f t="shared" si="319"/>
        <v>Instituto Nacional de Estadísticas (INE)</v>
      </c>
      <c r="O379" s="52" t="s">
        <v>968</v>
      </c>
      <c r="P37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79" s="38" t="str">
        <f>+Q378</f>
        <v>Gráfico Evolución</v>
      </c>
      <c r="R379" s="37"/>
      <c r="S379" s="66" t="str">
        <f>+HYPERLINK("https://analytics.zoho.com/open-view/2395394000008273465")</f>
        <v>https://analytics.zoho.com/open-view/2395394000008273465</v>
      </c>
      <c r="T379" s="17"/>
      <c r="U379" s="29" t="str">
        <f t="shared" si="156"/>
        <v>#1774B9</v>
      </c>
      <c r="V379" s="30" t="str">
        <f>+Economia[[#This Row],[idcoleccion]]&amp;"-"&amp;Economia[[#This Row],[id]]</f>
        <v>140-0369</v>
      </c>
      <c r="W379" s="21">
        <f>+VLOOKUP(Economia[[#This Row],[Filtro URL]],Estructura!$X$4:$Y$366,2,0)</f>
        <v>14100000</v>
      </c>
      <c r="X379" s="21" t="str">
        <f>+VLOOKUP(Economia[[#This Row],[tema]],Estructura!$A$4:$C$1800,3,0)</f>
        <v>T-155</v>
      </c>
      <c r="Y379" s="30" t="str">
        <f>+VLOOKUP(Economia[[#This Row],[contenido]],Estructura!$E$4:$G$18,3,0)</f>
        <v>C-144</v>
      </c>
      <c r="Z379" s="30" t="str">
        <f>+VLOOKUP(Economia[[#This Row],[Filtro Integrado]],Estructura!$M$4:$O$367,3,0)</f>
        <v>FI-141</v>
      </c>
      <c r="AA379" s="30" t="str">
        <f>+VLOOKUP(Economia[[#This Row],[Muestra]],Estructura!$Q$4:$S$194,3,0)</f>
        <v>M-193</v>
      </c>
    </row>
    <row r="380" spans="1:27" ht="40.799999999999997" x14ac:dyDescent="0.3">
      <c r="A380" s="48" t="s">
        <v>1006</v>
      </c>
      <c r="B380" s="33">
        <f t="shared" si="316"/>
        <v>140</v>
      </c>
      <c r="C380" s="34" t="str">
        <f t="shared" si="316"/>
        <v>Economía</v>
      </c>
      <c r="D380" s="34" t="str">
        <f t="shared" si="316"/>
        <v>Economía</v>
      </c>
      <c r="E380" s="20">
        <v>0</v>
      </c>
      <c r="F380" s="33" t="s">
        <v>908</v>
      </c>
      <c r="G380" s="58" t="s">
        <v>907</v>
      </c>
      <c r="H380" s="36" t="s">
        <v>18</v>
      </c>
      <c r="I380" s="33" t="s">
        <v>14</v>
      </c>
      <c r="J380" s="33" t="s">
        <v>15</v>
      </c>
      <c r="K380" s="33" t="s">
        <v>970</v>
      </c>
      <c r="L380" s="33" t="s">
        <v>649</v>
      </c>
      <c r="M380" s="33" t="s">
        <v>650</v>
      </c>
      <c r="N380" s="33" t="str">
        <f t="shared" si="319"/>
        <v>Instituto Nacional de Estadísticas (INE)</v>
      </c>
      <c r="O380" s="52" t="s">
        <v>969</v>
      </c>
      <c r="P38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80" s="38" t="str">
        <f>+Q379</f>
        <v>Gráfico Evolución</v>
      </c>
      <c r="R380" s="37"/>
      <c r="S380" s="66" t="str">
        <f>+HYPERLINK("https://analytics.zoho.com/open-view/2395394000008273999")</f>
        <v>https://analytics.zoho.com/open-view/2395394000008273999</v>
      </c>
      <c r="T380" s="17"/>
      <c r="U380" s="29" t="str">
        <f t="shared" si="156"/>
        <v>#1774B9</v>
      </c>
      <c r="V380" s="30" t="str">
        <f>+Economia[[#This Row],[idcoleccion]]&amp;"-"&amp;Economia[[#This Row],[id]]</f>
        <v>140-0370</v>
      </c>
      <c r="W380" s="21">
        <f>+VLOOKUP(Economia[[#This Row],[Filtro URL]],Estructura!$X$4:$Y$366,2,0)</f>
        <v>14100000</v>
      </c>
      <c r="X380" s="21" t="str">
        <f>+VLOOKUP(Economia[[#This Row],[tema]],Estructura!$A$4:$C$1800,3,0)</f>
        <v>T-155</v>
      </c>
      <c r="Y380" s="30" t="str">
        <f>+VLOOKUP(Economia[[#This Row],[contenido]],Estructura!$E$4:$G$18,3,0)</f>
        <v>C-144</v>
      </c>
      <c r="Z380" s="30" t="str">
        <f>+VLOOKUP(Economia[[#This Row],[Filtro Integrado]],Estructura!$M$4:$O$367,3,0)</f>
        <v>FI-141</v>
      </c>
      <c r="AA380" s="30" t="str">
        <f>+VLOOKUP(Economia[[#This Row],[Muestra]],Estructura!$Q$4:$S$194,3,0)</f>
        <v>M-194</v>
      </c>
    </row>
    <row r="381" spans="1:27" ht="40.799999999999997" x14ac:dyDescent="0.3">
      <c r="A381" s="48" t="s">
        <v>1007</v>
      </c>
      <c r="B381" s="33">
        <f t="shared" ref="B381:D381" si="320">+B380</f>
        <v>140</v>
      </c>
      <c r="C381" s="34" t="str">
        <f t="shared" si="320"/>
        <v>Economía</v>
      </c>
      <c r="D381" s="34" t="str">
        <f t="shared" si="320"/>
        <v>Economía</v>
      </c>
      <c r="E381" s="20">
        <v>0</v>
      </c>
      <c r="F381" s="33" t="s">
        <v>908</v>
      </c>
      <c r="G381" s="58" t="s">
        <v>907</v>
      </c>
      <c r="H381" s="36" t="s">
        <v>18</v>
      </c>
      <c r="I381" s="33" t="s">
        <v>14</v>
      </c>
      <c r="J381" s="33" t="s">
        <v>15</v>
      </c>
      <c r="K381" s="33" t="s">
        <v>971</v>
      </c>
      <c r="L381" s="33" t="s">
        <v>649</v>
      </c>
      <c r="M381" s="33" t="s">
        <v>650</v>
      </c>
      <c r="N381" s="33" t="str">
        <f t="shared" ref="N381" si="321">+N380</f>
        <v>Instituto Nacional de Estadísticas (INE)</v>
      </c>
      <c r="O381" s="52" t="s">
        <v>974</v>
      </c>
      <c r="P38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81" s="38" t="str">
        <f>+Q380</f>
        <v>Gráfico Evolución</v>
      </c>
      <c r="R381" s="37"/>
      <c r="S381" s="66" t="str">
        <f>+HYPERLINK("https://analytics.zoho.com/open-view/2395394000008275715")</f>
        <v>https://analytics.zoho.com/open-view/2395394000008275715</v>
      </c>
      <c r="T381" s="17"/>
      <c r="U381" s="29" t="str">
        <f t="shared" si="156"/>
        <v>#1774B9</v>
      </c>
      <c r="V381" s="30" t="str">
        <f>+Economia[[#This Row],[idcoleccion]]&amp;"-"&amp;Economia[[#This Row],[id]]</f>
        <v>140-0371</v>
      </c>
      <c r="W381" s="21">
        <f>+VLOOKUP(Economia[[#This Row],[Filtro URL]],Estructura!$X$4:$Y$366,2,0)</f>
        <v>14100000</v>
      </c>
      <c r="X381" s="21" t="str">
        <f>+VLOOKUP(Economia[[#This Row],[tema]],Estructura!$A$4:$C$1800,3,0)</f>
        <v>T-155</v>
      </c>
      <c r="Y381" s="30" t="str">
        <f>+VLOOKUP(Economia[[#This Row],[contenido]],Estructura!$E$4:$G$18,3,0)</f>
        <v>C-144</v>
      </c>
      <c r="Z381" s="30" t="str">
        <f>+VLOOKUP(Economia[[#This Row],[Filtro Integrado]],Estructura!$M$4:$O$367,3,0)</f>
        <v>FI-141</v>
      </c>
      <c r="AA381" s="30" t="str">
        <f>+VLOOKUP(Economia[[#This Row],[Muestra]],Estructura!$Q$4:$S$194,3,0)</f>
        <v>M-195</v>
      </c>
    </row>
    <row r="382" spans="1:27" ht="51" x14ac:dyDescent="0.3">
      <c r="A382" s="49" t="s">
        <v>1008</v>
      </c>
      <c r="B382" s="33">
        <f t="shared" ref="B382:D382" si="322">+B381</f>
        <v>140</v>
      </c>
      <c r="C382" s="34" t="str">
        <f t="shared" si="322"/>
        <v>Economía</v>
      </c>
      <c r="D382" s="34" t="str">
        <f t="shared" si="322"/>
        <v>Economía</v>
      </c>
      <c r="E382" s="27">
        <v>8</v>
      </c>
      <c r="F382" s="33" t="str">
        <f t="shared" ref="F382" si="323">+F381</f>
        <v>Índice de Producción Manufacturera</v>
      </c>
      <c r="G382" s="58" t="str">
        <f>+G381</f>
        <v>Manufacturas</v>
      </c>
      <c r="H382" s="46" t="s">
        <v>15</v>
      </c>
      <c r="I382" s="31" t="s">
        <v>373</v>
      </c>
      <c r="J382" s="12" t="s">
        <v>688</v>
      </c>
      <c r="K382" s="33" t="str">
        <f>+K381</f>
        <v>IP Fab Eq. Transporte</v>
      </c>
      <c r="L382" s="33" t="s">
        <v>649</v>
      </c>
      <c r="M382" s="33" t="str">
        <f t="shared" ref="M382:N382" si="324">+M381</f>
        <v>Índice</v>
      </c>
      <c r="N382" s="33" t="str">
        <f t="shared" si="324"/>
        <v>Instituto Nacional de Estadísticas (INE)</v>
      </c>
      <c r="O382" s="37" t="str">
        <f>+"Evolución del Índice de Producción de la división Fabricación de otros tipos de equipo de transporte en la "&amp;Economia[[#This Row],[territorio]]</f>
        <v>Evolución del Índice de Producción de la división Fabricación de otros tipos de equipo de transporte en la Región del Biobío</v>
      </c>
      <c r="P3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382" s="15" t="str">
        <f t="shared" ref="Q382:Q386" si="325">+Q381</f>
        <v>Gráfico Evolución</v>
      </c>
      <c r="R382" s="28"/>
      <c r="S382" s="16" t="str">
        <f>+HYPERLINK("https://analytics.zoho.com/open-view/2395394000008289049?ZOHO_CRITERIA=%22Consolidado_Estadisticas_Regionales_New%22.%22C%C3%B3digo%20regi%C3%B3n%22%3D"&amp;Economia[[#This Row],[Filtro URL]])</f>
        <v>https://analytics.zoho.com/open-view/2395394000008289049?ZOHO_CRITERIA=%22Consolidado_Estadisticas_Regionales_New%22.%22C%C3%B3digo%20regi%C3%B3n%22%3D8</v>
      </c>
      <c r="T382" s="17"/>
      <c r="U382" s="29" t="str">
        <f t="shared" ref="U382:U406" si="326">+U381</f>
        <v>#1774B9</v>
      </c>
      <c r="V382" s="30" t="str">
        <f>+Economia[[#This Row],[idcoleccion]]&amp;"-"&amp;Economia[[#This Row],[id]]</f>
        <v>140-0372</v>
      </c>
      <c r="W382" s="21">
        <f>+VLOOKUP(Economia[[#This Row],[Filtro URL]],Estructura!$X$4:$Y$366,2,0)</f>
        <v>14200008</v>
      </c>
      <c r="X382" s="21" t="str">
        <f>+VLOOKUP(Economia[[#This Row],[tema]],Estructura!$A$4:$C$1800,3,0)</f>
        <v>T-155</v>
      </c>
      <c r="Y382" s="30" t="str">
        <f>+VLOOKUP(Economia[[#This Row],[contenido]],Estructura!$E$4:$G$18,3,0)</f>
        <v>C-144</v>
      </c>
      <c r="Z382" s="30" t="str">
        <f>+VLOOKUP(Economia[[#This Row],[Filtro Integrado]],Estructura!$M$4:$O$367,3,0)</f>
        <v>FI-143</v>
      </c>
      <c r="AA382" s="30" t="str">
        <f>+VLOOKUP(Economia[[#This Row],[Muestra]],Estructura!$Q$4:$S$194,3,0)</f>
        <v>M-195</v>
      </c>
    </row>
    <row r="383" spans="1:27" ht="51" x14ac:dyDescent="0.3">
      <c r="A383" s="50" t="s">
        <v>1009</v>
      </c>
      <c r="B383" s="33">
        <f t="shared" ref="B383:D383" si="327">+B382</f>
        <v>140</v>
      </c>
      <c r="C383" s="34" t="str">
        <f t="shared" si="327"/>
        <v>Economía</v>
      </c>
      <c r="D383" s="34" t="str">
        <f t="shared" si="327"/>
        <v>Economía</v>
      </c>
      <c r="E383" s="27">
        <v>14</v>
      </c>
      <c r="F383" s="33" t="str">
        <f t="shared" ref="F383:G383" si="328">+F382</f>
        <v>Índice de Producción Manufacturera</v>
      </c>
      <c r="G383" s="58" t="str">
        <f t="shared" si="328"/>
        <v>Manufacturas</v>
      </c>
      <c r="H383" s="46" t="s">
        <v>15</v>
      </c>
      <c r="I383" s="31" t="s">
        <v>379</v>
      </c>
      <c r="J383" s="12" t="str">
        <f>+J382</f>
        <v>Fecha</v>
      </c>
      <c r="K383" s="33" t="str">
        <f t="shared" ref="K383" si="329">+K382</f>
        <v>IP Fab Eq. Transporte</v>
      </c>
      <c r="L383" s="33" t="s">
        <v>649</v>
      </c>
      <c r="M383" s="33" t="str">
        <f t="shared" ref="M383:N383" si="330">+M382</f>
        <v>Índice</v>
      </c>
      <c r="N383" s="33" t="str">
        <f t="shared" si="330"/>
        <v>Instituto Nacional de Estadísticas (INE)</v>
      </c>
      <c r="O383" s="37" t="str">
        <f>+"Evolución del Índice de Producción de la división Fabricación de otros tipos de equipo de transporte en la "&amp;Economia[[#This Row],[territorio]]</f>
        <v>Evolución del Índice de Producción de la división Fabricación de otros tipos de equipo de transporte en la Región de Los Ríos</v>
      </c>
      <c r="P38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383" s="15" t="str">
        <f t="shared" si="325"/>
        <v>Gráfico Evolución</v>
      </c>
      <c r="R383" s="28"/>
      <c r="S383" s="16" t="str">
        <f>+HYPERLINK("https://analytics.zoho.com/open-view/2395394000008289049?ZOHO_CRITERIA=%22Consolidado_Estadisticas_Regionales_New%22.%22C%C3%B3digo%20regi%C3%B3n%22%3D"&amp;Economia[[#This Row],[Filtro URL]])</f>
        <v>https://analytics.zoho.com/open-view/2395394000008289049?ZOHO_CRITERIA=%22Consolidado_Estadisticas_Regionales_New%22.%22C%C3%B3digo%20regi%C3%B3n%22%3D14</v>
      </c>
      <c r="T383" s="17"/>
      <c r="U383" s="29" t="str">
        <f t="shared" si="326"/>
        <v>#1774B9</v>
      </c>
      <c r="V383" s="30" t="str">
        <f>+Economia[[#This Row],[idcoleccion]]&amp;"-"&amp;Economia[[#This Row],[id]]</f>
        <v>140-0373</v>
      </c>
      <c r="W383" s="21">
        <f>+VLOOKUP(Economia[[#This Row],[Filtro URL]],Estructura!$X$4:$Y$366,2,0)</f>
        <v>14200014</v>
      </c>
      <c r="X383" s="21" t="str">
        <f>+VLOOKUP(Economia[[#This Row],[tema]],Estructura!$A$4:$C$1800,3,0)</f>
        <v>T-155</v>
      </c>
      <c r="Y383" s="30" t="str">
        <f>+VLOOKUP(Economia[[#This Row],[contenido]],Estructura!$E$4:$G$18,3,0)</f>
        <v>C-144</v>
      </c>
      <c r="Z383" s="30" t="str">
        <f>+VLOOKUP(Economia[[#This Row],[Filtro Integrado]],Estructura!$M$4:$O$367,3,0)</f>
        <v>FI-143</v>
      </c>
      <c r="AA383" s="30" t="str">
        <f>+VLOOKUP(Economia[[#This Row],[Muestra]],Estructura!$Q$4:$S$194,3,0)</f>
        <v>M-195</v>
      </c>
    </row>
    <row r="384" spans="1:27" ht="40.799999999999997" x14ac:dyDescent="0.3">
      <c r="A384" s="48" t="s">
        <v>1010</v>
      </c>
      <c r="B384" s="33">
        <f t="shared" ref="B384:D384" si="331">+B383</f>
        <v>140</v>
      </c>
      <c r="C384" s="34" t="str">
        <f t="shared" si="331"/>
        <v>Economía</v>
      </c>
      <c r="D384" s="34" t="str">
        <f t="shared" si="331"/>
        <v>Economía</v>
      </c>
      <c r="E384" s="20">
        <v>0</v>
      </c>
      <c r="F384" s="33" t="s">
        <v>908</v>
      </c>
      <c r="G384" s="58" t="s">
        <v>907</v>
      </c>
      <c r="H384" s="36" t="s">
        <v>18</v>
      </c>
      <c r="I384" s="33" t="s">
        <v>14</v>
      </c>
      <c r="J384" s="33" t="s">
        <v>15</v>
      </c>
      <c r="K384" s="33" t="s">
        <v>972</v>
      </c>
      <c r="L384" s="33" t="s">
        <v>649</v>
      </c>
      <c r="M384" s="33" t="s">
        <v>650</v>
      </c>
      <c r="N384" s="33" t="str">
        <f t="shared" ref="N384" si="332">+N383</f>
        <v>Instituto Nacional de Estadísticas (INE)</v>
      </c>
      <c r="O384" s="52" t="s">
        <v>973</v>
      </c>
      <c r="P38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84" s="38" t="str">
        <f>+Q383</f>
        <v>Gráfico Evolución</v>
      </c>
      <c r="R384" s="37"/>
      <c r="S384" s="66" t="str">
        <f>+HYPERLINK("https://analytics.zoho.com/open-view/2395394000008276298")</f>
        <v>https://analytics.zoho.com/open-view/2395394000008276298</v>
      </c>
      <c r="T384" s="17"/>
      <c r="U384" s="29" t="str">
        <f t="shared" si="326"/>
        <v>#1774B9</v>
      </c>
      <c r="V384" s="30" t="str">
        <f>+Economia[[#This Row],[idcoleccion]]&amp;"-"&amp;Economia[[#This Row],[id]]</f>
        <v>140-0374</v>
      </c>
      <c r="W384" s="21">
        <f>+VLOOKUP(Economia[[#This Row],[Filtro URL]],Estructura!$X$4:$Y$366,2,0)</f>
        <v>14100000</v>
      </c>
      <c r="X384" s="21" t="str">
        <f>+VLOOKUP(Economia[[#This Row],[tema]],Estructura!$A$4:$C$1800,3,0)</f>
        <v>T-155</v>
      </c>
      <c r="Y384" s="30" t="str">
        <f>+VLOOKUP(Economia[[#This Row],[contenido]],Estructura!$E$4:$G$18,3,0)</f>
        <v>C-144</v>
      </c>
      <c r="Z384" s="30" t="str">
        <f>+VLOOKUP(Economia[[#This Row],[Filtro Integrado]],Estructura!$M$4:$O$367,3,0)</f>
        <v>FI-141</v>
      </c>
      <c r="AA384" s="30" t="str">
        <f>+VLOOKUP(Economia[[#This Row],[Muestra]],Estructura!$Q$4:$S$194,3,0)</f>
        <v>M-196</v>
      </c>
    </row>
    <row r="385" spans="1:27" ht="51" x14ac:dyDescent="0.3">
      <c r="A385" s="49" t="s">
        <v>1011</v>
      </c>
      <c r="B385" s="33">
        <f t="shared" ref="B385:D385" si="333">+B384</f>
        <v>140</v>
      </c>
      <c r="C385" s="34" t="str">
        <f t="shared" si="333"/>
        <v>Economía</v>
      </c>
      <c r="D385" s="34" t="str">
        <f t="shared" si="333"/>
        <v>Economía</v>
      </c>
      <c r="E385" s="27">
        <v>5</v>
      </c>
      <c r="F385" s="33" t="str">
        <f t="shared" ref="F385" si="334">+F384</f>
        <v>Índice de Producción Manufacturera</v>
      </c>
      <c r="G385" s="58" t="str">
        <f>+G384</f>
        <v>Manufacturas</v>
      </c>
      <c r="H385" s="46" t="s">
        <v>15</v>
      </c>
      <c r="I385" s="31" t="s">
        <v>370</v>
      </c>
      <c r="J385" s="12" t="s">
        <v>688</v>
      </c>
      <c r="K385" s="33" t="str">
        <f>+K384</f>
        <v>IP Fab Muebles</v>
      </c>
      <c r="L385" s="33" t="s">
        <v>649</v>
      </c>
      <c r="M385" s="33" t="str">
        <f t="shared" ref="M385:N385" si="335">+M384</f>
        <v>Índice</v>
      </c>
      <c r="N385" s="33" t="str">
        <f t="shared" si="335"/>
        <v>Instituto Nacional de Estadísticas (INE)</v>
      </c>
      <c r="O385" s="37" t="str">
        <f>+"Evolución del Índice de Producción de la división Fabricación de muebles en la "&amp;Economia[[#This Row],[territorio]]</f>
        <v>Evolución del Índice de Producción de la división Fabricación de muebles en la Región de Valparaíso</v>
      </c>
      <c r="P38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385" s="15" t="str">
        <f t="shared" si="325"/>
        <v>Gráfico Evolución</v>
      </c>
      <c r="R385" s="28"/>
      <c r="S385" s="16" t="str">
        <f>+HYPERLINK("https://analytics.zoho.com/open-view/2395394000008289403?ZOHO_CRITERIA=%22Consolidado_Estadisticas_Regionales_New%22.%22C%C3%B3digo%20regi%C3%B3n%22%3D"&amp;Economia[[#This Row],[Filtro URL]])</f>
        <v>https://analytics.zoho.com/open-view/2395394000008289403?ZOHO_CRITERIA=%22Consolidado_Estadisticas_Regionales_New%22.%22C%C3%B3digo%20regi%C3%B3n%22%3D5</v>
      </c>
      <c r="T385" s="17"/>
      <c r="U385" s="29" t="str">
        <f t="shared" si="326"/>
        <v>#1774B9</v>
      </c>
      <c r="V385" s="30" t="str">
        <f>+Economia[[#This Row],[idcoleccion]]&amp;"-"&amp;Economia[[#This Row],[id]]</f>
        <v>140-0375</v>
      </c>
      <c r="W385" s="21">
        <f>+VLOOKUP(Economia[[#This Row],[Filtro URL]],Estructura!$X$4:$Y$366,2,0)</f>
        <v>14200005</v>
      </c>
      <c r="X385" s="21" t="str">
        <f>+VLOOKUP(Economia[[#This Row],[tema]],Estructura!$A$4:$C$1800,3,0)</f>
        <v>T-155</v>
      </c>
      <c r="Y385" s="30" t="str">
        <f>+VLOOKUP(Economia[[#This Row],[contenido]],Estructura!$E$4:$G$18,3,0)</f>
        <v>C-144</v>
      </c>
      <c r="Z385" s="30" t="str">
        <f>+VLOOKUP(Economia[[#This Row],[Filtro Integrado]],Estructura!$M$4:$O$367,3,0)</f>
        <v>FI-143</v>
      </c>
      <c r="AA385" s="30" t="str">
        <f>+VLOOKUP(Economia[[#This Row],[Muestra]],Estructura!$Q$4:$S$194,3,0)</f>
        <v>M-196</v>
      </c>
    </row>
    <row r="386" spans="1:27" ht="51" x14ac:dyDescent="0.3">
      <c r="A386" s="50" t="s">
        <v>1012</v>
      </c>
      <c r="B386" s="33">
        <f t="shared" ref="B386:D390" si="336">+B385</f>
        <v>140</v>
      </c>
      <c r="C386" s="34" t="str">
        <f t="shared" si="336"/>
        <v>Economía</v>
      </c>
      <c r="D386" s="34" t="str">
        <f t="shared" si="336"/>
        <v>Economía</v>
      </c>
      <c r="E386" s="27">
        <v>9</v>
      </c>
      <c r="F386" s="33" t="str">
        <f t="shared" ref="F386:G386" si="337">+F385</f>
        <v>Índice de Producción Manufacturera</v>
      </c>
      <c r="G386" s="58" t="str">
        <f t="shared" si="337"/>
        <v>Manufacturas</v>
      </c>
      <c r="H386" s="46" t="s">
        <v>15</v>
      </c>
      <c r="I386" s="31" t="s">
        <v>374</v>
      </c>
      <c r="J386" s="12" t="str">
        <f>+J385</f>
        <v>Fecha</v>
      </c>
      <c r="K386" s="33" t="str">
        <f t="shared" ref="K386" si="338">+K385</f>
        <v>IP Fab Muebles</v>
      </c>
      <c r="L386" s="33" t="s">
        <v>649</v>
      </c>
      <c r="M386" s="33" t="str">
        <f t="shared" ref="M386:N390" si="339">+M385</f>
        <v>Índice</v>
      </c>
      <c r="N386" s="33" t="str">
        <f t="shared" si="339"/>
        <v>Instituto Nacional de Estadísticas (INE)</v>
      </c>
      <c r="O386" s="37" t="str">
        <f>+"Evolución del Índice de Producción de la división Fabricación de muebles en la "&amp;Economia[[#This Row],[territorio]]</f>
        <v>Evolución del Índice de Producción de la división Fabricación de muebles en la Región de La Araucanía</v>
      </c>
      <c r="P3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386" s="15" t="str">
        <f t="shared" si="325"/>
        <v>Gráfico Evolución</v>
      </c>
      <c r="R386" s="28"/>
      <c r="S386" s="16" t="str">
        <f>+HYPERLINK("https://analytics.zoho.com/open-view/2395394000008289403?ZOHO_CRITERIA=%22Consolidado_Estadisticas_Regionales_New%22.%22C%C3%B3digo%20regi%C3%B3n%22%3D"&amp;Economia[[#This Row],[Filtro URL]])</f>
        <v>https://analytics.zoho.com/open-view/2395394000008289403?ZOHO_CRITERIA=%22Consolidado_Estadisticas_Regionales_New%22.%22C%C3%B3digo%20regi%C3%B3n%22%3D9</v>
      </c>
      <c r="T386" s="17"/>
      <c r="U386" s="29" t="str">
        <f t="shared" si="326"/>
        <v>#1774B9</v>
      </c>
      <c r="V386" s="30" t="str">
        <f>+Economia[[#This Row],[idcoleccion]]&amp;"-"&amp;Economia[[#This Row],[id]]</f>
        <v>140-0376</v>
      </c>
      <c r="W386" s="21">
        <f>+VLOOKUP(Economia[[#This Row],[Filtro URL]],Estructura!$X$4:$Y$366,2,0)</f>
        <v>14200009</v>
      </c>
      <c r="X386" s="21" t="str">
        <f>+VLOOKUP(Economia[[#This Row],[tema]],Estructura!$A$4:$C$1800,3,0)</f>
        <v>T-155</v>
      </c>
      <c r="Y386" s="30" t="str">
        <f>+VLOOKUP(Economia[[#This Row],[contenido]],Estructura!$E$4:$G$18,3,0)</f>
        <v>C-144</v>
      </c>
      <c r="Z386" s="30" t="str">
        <f>+VLOOKUP(Economia[[#This Row],[Filtro Integrado]],Estructura!$M$4:$O$367,3,0)</f>
        <v>FI-143</v>
      </c>
      <c r="AA386" s="30" t="str">
        <f>+VLOOKUP(Economia[[#This Row],[Muestra]],Estructura!$Q$4:$S$194,3,0)</f>
        <v>M-196</v>
      </c>
    </row>
    <row r="387" spans="1:27" ht="51" x14ac:dyDescent="0.3">
      <c r="A387" s="48" t="s">
        <v>1013</v>
      </c>
      <c r="B387" s="33">
        <f t="shared" si="336"/>
        <v>140</v>
      </c>
      <c r="C387" s="34" t="str">
        <f t="shared" si="336"/>
        <v>Economía</v>
      </c>
      <c r="D387" s="34" t="str">
        <f t="shared" si="336"/>
        <v>Economía</v>
      </c>
      <c r="E387" s="20">
        <v>0</v>
      </c>
      <c r="F387" s="33" t="s">
        <v>983</v>
      </c>
      <c r="G387" s="58" t="s">
        <v>907</v>
      </c>
      <c r="H387" s="36" t="s">
        <v>18</v>
      </c>
      <c r="I387" s="33" t="s">
        <v>14</v>
      </c>
      <c r="J387" s="33" t="s">
        <v>15</v>
      </c>
      <c r="K387" s="33" t="s">
        <v>979</v>
      </c>
      <c r="L387" s="33" t="s">
        <v>649</v>
      </c>
      <c r="M387" s="33" t="s">
        <v>985</v>
      </c>
      <c r="N387" s="33" t="str">
        <f t="shared" si="339"/>
        <v>Instituto Nacional de Estadísticas (INE)</v>
      </c>
      <c r="O387" s="52" t="s">
        <v>975</v>
      </c>
      <c r="P38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kilógramos (kg)</v>
      </c>
      <c r="Q387" s="38" t="str">
        <f>+Q386</f>
        <v>Gráfico Evolución</v>
      </c>
      <c r="R387" s="37"/>
      <c r="S387" s="66" t="str">
        <f>+HYPERLINK("https://analytics.zoho.com/open-view/2395394000008285473")</f>
        <v>https://analytics.zoho.com/open-view/2395394000008285473</v>
      </c>
      <c r="T387" s="17"/>
      <c r="U387" s="29" t="str">
        <f t="shared" si="326"/>
        <v>#1774B9</v>
      </c>
      <c r="V387" s="30" t="str">
        <f>+Economia[[#This Row],[idcoleccion]]&amp;"-"&amp;Economia[[#This Row],[id]]</f>
        <v>140-0377</v>
      </c>
      <c r="W387" s="21">
        <f>+VLOOKUP(Economia[[#This Row],[Filtro URL]],Estructura!$X$4:$Y$366,2,0)</f>
        <v>14100000</v>
      </c>
      <c r="X387" s="21" t="str">
        <f>+VLOOKUP(Economia[[#This Row],[tema]],Estructura!$A$4:$C$1800,3,0)</f>
        <v>T-156</v>
      </c>
      <c r="Y387" s="30" t="str">
        <f>+VLOOKUP(Economia[[#This Row],[contenido]],Estructura!$E$4:$G$18,3,0)</f>
        <v>C-144</v>
      </c>
      <c r="Z387" s="30" t="str">
        <f>+VLOOKUP(Economia[[#This Row],[Filtro Integrado]],Estructura!$M$4:$O$367,3,0)</f>
        <v>FI-141</v>
      </c>
      <c r="AA387" s="30" t="str">
        <f>+VLOOKUP(Economia[[#This Row],[Muestra]],Estructura!$Q$4:$S$194,3,0)</f>
        <v>M-197</v>
      </c>
    </row>
    <row r="388" spans="1:27" ht="51" x14ac:dyDescent="0.3">
      <c r="A388" s="48" t="s">
        <v>1014</v>
      </c>
      <c r="B388" s="33">
        <f t="shared" si="336"/>
        <v>140</v>
      </c>
      <c r="C388" s="34" t="str">
        <f t="shared" si="336"/>
        <v>Economía</v>
      </c>
      <c r="D388" s="34" t="str">
        <f t="shared" si="336"/>
        <v>Economía</v>
      </c>
      <c r="E388" s="20">
        <v>0</v>
      </c>
      <c r="F388" s="33" t="s">
        <v>983</v>
      </c>
      <c r="G388" s="58" t="s">
        <v>907</v>
      </c>
      <c r="H388" s="36" t="s">
        <v>18</v>
      </c>
      <c r="I388" s="33" t="s">
        <v>14</v>
      </c>
      <c r="J388" s="33" t="s">
        <v>15</v>
      </c>
      <c r="K388" s="33" t="s">
        <v>980</v>
      </c>
      <c r="L388" s="33" t="s">
        <v>649</v>
      </c>
      <c r="M388" s="33" t="s">
        <v>985</v>
      </c>
      <c r="N388" s="33" t="str">
        <f t="shared" si="339"/>
        <v>Instituto Nacional de Estadísticas (INE)</v>
      </c>
      <c r="O388" s="52" t="s">
        <v>976</v>
      </c>
      <c r="P38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kilógramos (kg)</v>
      </c>
      <c r="Q388" s="38" t="str">
        <f>+Q387</f>
        <v>Gráfico Evolución</v>
      </c>
      <c r="R388" s="37"/>
      <c r="S388" s="66" t="str">
        <f>+HYPERLINK("https://analytics.zoho.com/open-view/2395394000008285115")</f>
        <v>https://analytics.zoho.com/open-view/2395394000008285115</v>
      </c>
      <c r="T388" s="17"/>
      <c r="U388" s="29" t="str">
        <f t="shared" si="326"/>
        <v>#1774B9</v>
      </c>
      <c r="V388" s="30" t="str">
        <f>+Economia[[#This Row],[idcoleccion]]&amp;"-"&amp;Economia[[#This Row],[id]]</f>
        <v>140-0378</v>
      </c>
      <c r="W388" s="21">
        <f>+VLOOKUP(Economia[[#This Row],[Filtro URL]],Estructura!$X$4:$Y$366,2,0)</f>
        <v>14100000</v>
      </c>
      <c r="X388" s="21" t="str">
        <f>+VLOOKUP(Economia[[#This Row],[tema]],Estructura!$A$4:$C$1800,3,0)</f>
        <v>T-156</v>
      </c>
      <c r="Y388" s="30" t="str">
        <f>+VLOOKUP(Economia[[#This Row],[contenido]],Estructura!$E$4:$G$18,3,0)</f>
        <v>C-144</v>
      </c>
      <c r="Z388" s="30" t="str">
        <f>+VLOOKUP(Economia[[#This Row],[Filtro Integrado]],Estructura!$M$4:$O$367,3,0)</f>
        <v>FI-141</v>
      </c>
      <c r="AA388" s="30" t="str">
        <f>+VLOOKUP(Economia[[#This Row],[Muestra]],Estructura!$Q$4:$S$194,3,0)</f>
        <v>M-198</v>
      </c>
    </row>
    <row r="389" spans="1:27" ht="51" x14ac:dyDescent="0.3">
      <c r="A389" s="48" t="s">
        <v>1015</v>
      </c>
      <c r="B389" s="33">
        <f t="shared" si="336"/>
        <v>140</v>
      </c>
      <c r="C389" s="34" t="str">
        <f t="shared" si="336"/>
        <v>Economía</v>
      </c>
      <c r="D389" s="34" t="str">
        <f t="shared" si="336"/>
        <v>Economía</v>
      </c>
      <c r="E389" s="20">
        <v>0</v>
      </c>
      <c r="F389" s="33" t="s">
        <v>983</v>
      </c>
      <c r="G389" s="58" t="s">
        <v>907</v>
      </c>
      <c r="H389" s="36" t="s">
        <v>18</v>
      </c>
      <c r="I389" s="33" t="s">
        <v>14</v>
      </c>
      <c r="J389" s="33" t="s">
        <v>15</v>
      </c>
      <c r="K389" s="33" t="s">
        <v>981</v>
      </c>
      <c r="L389" s="33" t="s">
        <v>649</v>
      </c>
      <c r="M389" s="33" t="s">
        <v>985</v>
      </c>
      <c r="N389" s="33" t="str">
        <f t="shared" si="339"/>
        <v>Instituto Nacional de Estadísticas (INE)</v>
      </c>
      <c r="O389" s="52" t="s">
        <v>977</v>
      </c>
      <c r="P38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kilógramos (kg)</v>
      </c>
      <c r="Q389" s="38" t="str">
        <f>+Q388</f>
        <v>Gráfico Evolución</v>
      </c>
      <c r="R389" s="37"/>
      <c r="S389" s="66" t="str">
        <f>+HYPERLINK("https://analytics.zoho.com/open-view/2395394000008282001")</f>
        <v>https://analytics.zoho.com/open-view/2395394000008282001</v>
      </c>
      <c r="T389" s="17"/>
      <c r="U389" s="29" t="str">
        <f t="shared" si="326"/>
        <v>#1774B9</v>
      </c>
      <c r="V389" s="30" t="str">
        <f>+Economia[[#This Row],[idcoleccion]]&amp;"-"&amp;Economia[[#This Row],[id]]</f>
        <v>140-0379</v>
      </c>
      <c r="W389" s="21">
        <f>+VLOOKUP(Economia[[#This Row],[Filtro URL]],Estructura!$X$4:$Y$366,2,0)</f>
        <v>14100000</v>
      </c>
      <c r="X389" s="21" t="str">
        <f>+VLOOKUP(Economia[[#This Row],[tema]],Estructura!$A$4:$C$1800,3,0)</f>
        <v>T-156</v>
      </c>
      <c r="Y389" s="30" t="str">
        <f>+VLOOKUP(Economia[[#This Row],[contenido]],Estructura!$E$4:$G$18,3,0)</f>
        <v>C-144</v>
      </c>
      <c r="Z389" s="30" t="str">
        <f>+VLOOKUP(Economia[[#This Row],[Filtro Integrado]],Estructura!$M$4:$O$367,3,0)</f>
        <v>FI-141</v>
      </c>
      <c r="AA389" s="30" t="str">
        <f>+VLOOKUP(Economia[[#This Row],[Muestra]],Estructura!$Q$4:$S$194,3,0)</f>
        <v>M-199</v>
      </c>
    </row>
    <row r="390" spans="1:27" ht="51" x14ac:dyDescent="0.3">
      <c r="A390" s="48" t="s">
        <v>1016</v>
      </c>
      <c r="B390" s="33">
        <f t="shared" si="336"/>
        <v>140</v>
      </c>
      <c r="C390" s="34" t="str">
        <f t="shared" si="336"/>
        <v>Economía</v>
      </c>
      <c r="D390" s="34" t="str">
        <f t="shared" si="336"/>
        <v>Economía</v>
      </c>
      <c r="E390" s="20">
        <v>0</v>
      </c>
      <c r="F390" s="33" t="s">
        <v>983</v>
      </c>
      <c r="G390" s="58" t="s">
        <v>907</v>
      </c>
      <c r="H390" s="36" t="s">
        <v>18</v>
      </c>
      <c r="I390" s="33" t="s">
        <v>14</v>
      </c>
      <c r="J390" s="33" t="s">
        <v>15</v>
      </c>
      <c r="K390" s="33" t="s">
        <v>982</v>
      </c>
      <c r="L390" s="33" t="s">
        <v>649</v>
      </c>
      <c r="M390" s="33" t="s">
        <v>985</v>
      </c>
      <c r="N390" s="33" t="str">
        <f t="shared" si="339"/>
        <v>Instituto Nacional de Estadísticas (INE)</v>
      </c>
      <c r="O390" s="52" t="s">
        <v>978</v>
      </c>
      <c r="P39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kilógramos (kg)</v>
      </c>
      <c r="Q390" s="38" t="str">
        <f>+Q389</f>
        <v>Gráfico Evolución</v>
      </c>
      <c r="R390" s="37"/>
      <c r="S390" s="66" t="str">
        <f>+HYPERLINK("https://analytics.zoho.com/open-view/2395394000008285740")</f>
        <v>https://analytics.zoho.com/open-view/2395394000008285740</v>
      </c>
      <c r="T390" s="17"/>
      <c r="U390" s="29" t="str">
        <f t="shared" si="326"/>
        <v>#1774B9</v>
      </c>
      <c r="V390" s="30" t="str">
        <f>+Economia[[#This Row],[idcoleccion]]&amp;"-"&amp;Economia[[#This Row],[id]]</f>
        <v>140-0380</v>
      </c>
      <c r="W390" s="21">
        <f>+VLOOKUP(Economia[[#This Row],[Filtro URL]],Estructura!$X$4:$Y$366,2,0)</f>
        <v>14100000</v>
      </c>
      <c r="X390" s="21" t="str">
        <f>+VLOOKUP(Economia[[#This Row],[tema]],Estructura!$A$4:$C$1800,3,0)</f>
        <v>T-156</v>
      </c>
      <c r="Y390" s="30" t="str">
        <f>+VLOOKUP(Economia[[#This Row],[contenido]],Estructura!$E$4:$G$18,3,0)</f>
        <v>C-144</v>
      </c>
      <c r="Z390" s="30" t="str">
        <f>+VLOOKUP(Economia[[#This Row],[Filtro Integrado]],Estructura!$M$4:$O$367,3,0)</f>
        <v>FI-141</v>
      </c>
      <c r="AA390" s="30" t="str">
        <f>+VLOOKUP(Economia[[#This Row],[Muestra]],Estructura!$Q$4:$S$194,3,0)</f>
        <v>M-200</v>
      </c>
    </row>
    <row r="391" spans="1:27" ht="51" x14ac:dyDescent="0.3">
      <c r="A391" s="48" t="s">
        <v>1017</v>
      </c>
      <c r="B391" s="33">
        <f t="shared" ref="B391:D391" si="340">+B390</f>
        <v>140</v>
      </c>
      <c r="C391" s="34" t="str">
        <f t="shared" si="340"/>
        <v>Economía</v>
      </c>
      <c r="D391" s="34" t="str">
        <f t="shared" si="340"/>
        <v>Economía</v>
      </c>
      <c r="E391" s="20">
        <v>0</v>
      </c>
      <c r="F391" s="33" t="s">
        <v>983</v>
      </c>
      <c r="G391" s="58" t="s">
        <v>907</v>
      </c>
      <c r="H391" s="36" t="s">
        <v>18</v>
      </c>
      <c r="I391" s="33" t="s">
        <v>14</v>
      </c>
      <c r="J391" s="33" t="s">
        <v>15</v>
      </c>
      <c r="K391" s="33" t="s">
        <v>984</v>
      </c>
      <c r="L391" s="33" t="s">
        <v>649</v>
      </c>
      <c r="M391" s="33" t="s">
        <v>659</v>
      </c>
      <c r="N391" s="33" t="str">
        <f t="shared" ref="N391" si="341">+N390</f>
        <v>Instituto Nacional de Estadísticas (INE)</v>
      </c>
      <c r="O391" s="52" t="s">
        <v>986</v>
      </c>
      <c r="P39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toneladas (t)</v>
      </c>
      <c r="Q391" s="38" t="str">
        <f>+Q390</f>
        <v>Gráfico Evolución</v>
      </c>
      <c r="R391" s="37"/>
      <c r="S391" s="66" t="str">
        <f>+HYPERLINK("https://analytics.zoho.com/open-view/2395394000008286019")</f>
        <v>https://analytics.zoho.com/open-view/2395394000008286019</v>
      </c>
      <c r="T391" s="17"/>
      <c r="U391" s="29" t="str">
        <f t="shared" si="326"/>
        <v>#1774B9</v>
      </c>
      <c r="V391" s="30" t="str">
        <f>+Economia[[#This Row],[idcoleccion]]&amp;"-"&amp;Economia[[#This Row],[id]]</f>
        <v>140-0381</v>
      </c>
      <c r="W391" s="21">
        <f>+VLOOKUP(Economia[[#This Row],[Filtro URL]],Estructura!$X$4:$Y$366,2,0)</f>
        <v>14100000</v>
      </c>
      <c r="X391" s="21" t="str">
        <f>+VLOOKUP(Economia[[#This Row],[tema]],Estructura!$A$4:$C$1800,3,0)</f>
        <v>T-156</v>
      </c>
      <c r="Y391" s="30" t="str">
        <f>+VLOOKUP(Economia[[#This Row],[contenido]],Estructura!$E$4:$G$18,3,0)</f>
        <v>C-144</v>
      </c>
      <c r="Z391" s="30" t="str">
        <f>+VLOOKUP(Economia[[#This Row],[Filtro Integrado]],Estructura!$M$4:$O$367,3,0)</f>
        <v>FI-141</v>
      </c>
      <c r="AA391" s="30" t="str">
        <f>+VLOOKUP(Economia[[#This Row],[Muestra]],Estructura!$Q$4:$S$194,3,0)</f>
        <v>M-201</v>
      </c>
    </row>
    <row r="392" spans="1:27" ht="51" x14ac:dyDescent="0.3">
      <c r="A392" s="49" t="s">
        <v>1018</v>
      </c>
      <c r="B392" s="33">
        <f t="shared" ref="B392:D392" si="342">+B391</f>
        <v>140</v>
      </c>
      <c r="C392" s="34" t="str">
        <f t="shared" si="342"/>
        <v>Economía</v>
      </c>
      <c r="D392" s="34" t="str">
        <f t="shared" si="342"/>
        <v>Economía</v>
      </c>
      <c r="E392" s="27">
        <v>5</v>
      </c>
      <c r="F392" s="33" t="s">
        <v>983</v>
      </c>
      <c r="G392" s="58" t="str">
        <f>+G391</f>
        <v>Manufacturas</v>
      </c>
      <c r="H392" s="46" t="s">
        <v>15</v>
      </c>
      <c r="I392" s="31" t="s">
        <v>370</v>
      </c>
      <c r="J392" s="12" t="s">
        <v>688</v>
      </c>
      <c r="K392" s="33" t="str">
        <f>+K391</f>
        <v>Molienda de Trigo</v>
      </c>
      <c r="L392" s="33" t="s">
        <v>649</v>
      </c>
      <c r="M392" s="33" t="str">
        <f t="shared" ref="M392:N392" si="343">+M391</f>
        <v>toneladas (t)</v>
      </c>
      <c r="N392" s="33" t="str">
        <f t="shared" si="343"/>
        <v>Instituto Nacional de Estadísticas (INE)</v>
      </c>
      <c r="O392" s="37" t="str">
        <f>+"Evolución de la Cantidad de molienda de trigo en la "&amp;Economia[[#This Row],[territorio]]</f>
        <v>Evolución de la Cantidad de molienda de trigo en la Región de Valparaíso</v>
      </c>
      <c r="P3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toneladas (t)</v>
      </c>
      <c r="Q392" s="15" t="str">
        <f t="shared" ref="Q392:Q397" si="344">+Q391</f>
        <v>Gráfico Evolución</v>
      </c>
      <c r="R392" s="28"/>
      <c r="S392"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https://analytics.zoho.com/open-view/2395394000008290219?ZOHO_CRITERIA=%22Consolidado_Estadisticas_Regionales_New%22.%22C%C3%B3digo%20regi%C3%B3n%22%3D5</v>
      </c>
      <c r="T392" s="17"/>
      <c r="U392" s="29" t="str">
        <f t="shared" si="326"/>
        <v>#1774B9</v>
      </c>
      <c r="V392" s="30" t="str">
        <f>+Economia[[#This Row],[idcoleccion]]&amp;"-"&amp;Economia[[#This Row],[id]]</f>
        <v>140-0382</v>
      </c>
      <c r="W392" s="21">
        <f>+VLOOKUP(Economia[[#This Row],[Filtro URL]],Estructura!$X$4:$Y$366,2,0)</f>
        <v>14200005</v>
      </c>
      <c r="X392" s="21" t="str">
        <f>+VLOOKUP(Economia[[#This Row],[tema]],Estructura!$A$4:$C$1800,3,0)</f>
        <v>T-156</v>
      </c>
      <c r="Y392" s="30" t="str">
        <f>+VLOOKUP(Economia[[#This Row],[contenido]],Estructura!$E$4:$G$18,3,0)</f>
        <v>C-144</v>
      </c>
      <c r="Z392" s="30" t="str">
        <f>+VLOOKUP(Economia[[#This Row],[Filtro Integrado]],Estructura!$M$4:$O$367,3,0)</f>
        <v>FI-143</v>
      </c>
      <c r="AA392" s="30" t="str">
        <f>+VLOOKUP(Economia[[#This Row],[Muestra]],Estructura!$Q$4:$S$194,3,0)</f>
        <v>M-201</v>
      </c>
    </row>
    <row r="393" spans="1:27" ht="51" x14ac:dyDescent="0.3">
      <c r="A393" s="50" t="s">
        <v>1019</v>
      </c>
      <c r="B393" s="33">
        <f t="shared" ref="B393:D397" si="345">+B392</f>
        <v>140</v>
      </c>
      <c r="C393" s="34" t="str">
        <f t="shared" si="345"/>
        <v>Economía</v>
      </c>
      <c r="D393" s="34" t="str">
        <f t="shared" si="345"/>
        <v>Economía</v>
      </c>
      <c r="E393" s="27">
        <v>6</v>
      </c>
      <c r="F393" s="33" t="str">
        <f t="shared" ref="F393:G397" si="346">+F392</f>
        <v>Producción Manufacturera</v>
      </c>
      <c r="G393" s="58" t="str">
        <f t="shared" si="346"/>
        <v>Manufacturas</v>
      </c>
      <c r="H393" s="46" t="s">
        <v>15</v>
      </c>
      <c r="I393" s="31" t="s">
        <v>371</v>
      </c>
      <c r="J393" s="12" t="str">
        <f>+J392</f>
        <v>Fecha</v>
      </c>
      <c r="K393" s="33" t="str">
        <f t="shared" ref="K393:K397" si="347">+K392</f>
        <v>Molienda de Trigo</v>
      </c>
      <c r="L393" s="33" t="s">
        <v>649</v>
      </c>
      <c r="M393" s="33" t="str">
        <f t="shared" ref="M393:N408" si="348">+M392</f>
        <v>toneladas (t)</v>
      </c>
      <c r="N393" s="33" t="str">
        <f t="shared" si="348"/>
        <v>Instituto Nacional de Estadísticas (INE)</v>
      </c>
      <c r="O393" s="37" t="str">
        <f>+"Evolución de la Cantidad de molienda de trigo en la "&amp;Economia[[#This Row],[territorio]]</f>
        <v>Evolución de la Cantidad de molienda de trigo en la Región de O'Higgins</v>
      </c>
      <c r="P3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toneladas (t)</v>
      </c>
      <c r="Q393" s="15" t="str">
        <f t="shared" si="344"/>
        <v>Gráfico Evolución</v>
      </c>
      <c r="R393" s="28"/>
      <c r="S393"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https://analytics.zoho.com/open-view/2395394000008290219?ZOHO_CRITERIA=%22Consolidado_Estadisticas_Regionales_New%22.%22C%C3%B3digo%20regi%C3%B3n%22%3D6</v>
      </c>
      <c r="T393" s="17"/>
      <c r="U393" s="29" t="str">
        <f t="shared" si="326"/>
        <v>#1774B9</v>
      </c>
      <c r="V393" s="30" t="str">
        <f>+Economia[[#This Row],[idcoleccion]]&amp;"-"&amp;Economia[[#This Row],[id]]</f>
        <v>140-0383</v>
      </c>
      <c r="W393" s="21">
        <f>+VLOOKUP(Economia[[#This Row],[Filtro URL]],Estructura!$X$4:$Y$366,2,0)</f>
        <v>14200006</v>
      </c>
      <c r="X393" s="21" t="str">
        <f>+VLOOKUP(Economia[[#This Row],[tema]],Estructura!$A$4:$C$1800,3,0)</f>
        <v>T-156</v>
      </c>
      <c r="Y393" s="30" t="str">
        <f>+VLOOKUP(Economia[[#This Row],[contenido]],Estructura!$E$4:$G$18,3,0)</f>
        <v>C-144</v>
      </c>
      <c r="Z393" s="30" t="str">
        <f>+VLOOKUP(Economia[[#This Row],[Filtro Integrado]],Estructura!$M$4:$O$367,3,0)</f>
        <v>FI-143</v>
      </c>
      <c r="AA393" s="30" t="str">
        <f>+VLOOKUP(Economia[[#This Row],[Muestra]],Estructura!$Q$4:$S$194,3,0)</f>
        <v>M-201</v>
      </c>
    </row>
    <row r="394" spans="1:27" ht="51" x14ac:dyDescent="0.3">
      <c r="A394" s="50" t="s">
        <v>1020</v>
      </c>
      <c r="B394" s="33">
        <f t="shared" si="345"/>
        <v>140</v>
      </c>
      <c r="C394" s="34" t="str">
        <f t="shared" si="345"/>
        <v>Economía</v>
      </c>
      <c r="D394" s="34" t="str">
        <f t="shared" si="345"/>
        <v>Economía</v>
      </c>
      <c r="E394" s="27">
        <v>8</v>
      </c>
      <c r="F394" s="33" t="str">
        <f t="shared" si="346"/>
        <v>Producción Manufacturera</v>
      </c>
      <c r="G394" s="58" t="str">
        <f t="shared" si="346"/>
        <v>Manufacturas</v>
      </c>
      <c r="H394" s="46" t="s">
        <v>15</v>
      </c>
      <c r="I394" s="31" t="s">
        <v>373</v>
      </c>
      <c r="J394" s="12" t="str">
        <f>+J393</f>
        <v>Fecha</v>
      </c>
      <c r="K394" s="33" t="str">
        <f t="shared" si="347"/>
        <v>Molienda de Trigo</v>
      </c>
      <c r="L394" s="33" t="s">
        <v>649</v>
      </c>
      <c r="M394" s="33" t="str">
        <f t="shared" si="348"/>
        <v>toneladas (t)</v>
      </c>
      <c r="N394" s="33" t="str">
        <f t="shared" si="348"/>
        <v>Instituto Nacional de Estadísticas (INE)</v>
      </c>
      <c r="O394" s="37" t="str">
        <f>+"Evolución de la Cantidad de molienda de trigo en la "&amp;Economia[[#This Row],[territorio]]</f>
        <v>Evolución de la Cantidad de molienda de trigo en la Región del Biobío</v>
      </c>
      <c r="P3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toneladas (t)</v>
      </c>
      <c r="Q394" s="15" t="str">
        <f t="shared" si="344"/>
        <v>Gráfico Evolución</v>
      </c>
      <c r="R394" s="28"/>
      <c r="S394"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https://analytics.zoho.com/open-view/2395394000008290219?ZOHO_CRITERIA=%22Consolidado_Estadisticas_Regionales_New%22.%22C%C3%B3digo%20regi%C3%B3n%22%3D8</v>
      </c>
      <c r="T394" s="17"/>
      <c r="U394" s="29" t="str">
        <f t="shared" si="326"/>
        <v>#1774B9</v>
      </c>
      <c r="V394" s="30" t="str">
        <f>+Economia[[#This Row],[idcoleccion]]&amp;"-"&amp;Economia[[#This Row],[id]]</f>
        <v>140-0384</v>
      </c>
      <c r="W394" s="21">
        <f>+VLOOKUP(Economia[[#This Row],[Filtro URL]],Estructura!$X$4:$Y$366,2,0)</f>
        <v>14200008</v>
      </c>
      <c r="X394" s="21" t="str">
        <f>+VLOOKUP(Economia[[#This Row],[tema]],Estructura!$A$4:$C$1800,3,0)</f>
        <v>T-156</v>
      </c>
      <c r="Y394" s="30" t="str">
        <f>+VLOOKUP(Economia[[#This Row],[contenido]],Estructura!$E$4:$G$18,3,0)</f>
        <v>C-144</v>
      </c>
      <c r="Z394" s="30" t="str">
        <f>+VLOOKUP(Economia[[#This Row],[Filtro Integrado]],Estructura!$M$4:$O$367,3,0)</f>
        <v>FI-143</v>
      </c>
      <c r="AA394" s="30" t="str">
        <f>+VLOOKUP(Economia[[#This Row],[Muestra]],Estructura!$Q$4:$S$194,3,0)</f>
        <v>M-201</v>
      </c>
    </row>
    <row r="395" spans="1:27" ht="51" x14ac:dyDescent="0.3">
      <c r="A395" s="50" t="s">
        <v>1021</v>
      </c>
      <c r="B395" s="33">
        <f t="shared" si="345"/>
        <v>140</v>
      </c>
      <c r="C395" s="34" t="str">
        <f t="shared" si="345"/>
        <v>Economía</v>
      </c>
      <c r="D395" s="34" t="str">
        <f t="shared" si="345"/>
        <v>Economía</v>
      </c>
      <c r="E395" s="27">
        <v>9</v>
      </c>
      <c r="F395" s="33" t="str">
        <f t="shared" si="346"/>
        <v>Producción Manufacturera</v>
      </c>
      <c r="G395" s="58" t="str">
        <f t="shared" si="346"/>
        <v>Manufacturas</v>
      </c>
      <c r="H395" s="46" t="s">
        <v>15</v>
      </c>
      <c r="I395" s="31" t="s">
        <v>374</v>
      </c>
      <c r="J395" s="12" t="str">
        <f>+J394</f>
        <v>Fecha</v>
      </c>
      <c r="K395" s="33" t="str">
        <f t="shared" si="347"/>
        <v>Molienda de Trigo</v>
      </c>
      <c r="L395" s="33" t="s">
        <v>649</v>
      </c>
      <c r="M395" s="33" t="str">
        <f t="shared" si="348"/>
        <v>toneladas (t)</v>
      </c>
      <c r="N395" s="33" t="str">
        <f t="shared" si="348"/>
        <v>Instituto Nacional de Estadísticas (INE)</v>
      </c>
      <c r="O395" s="37" t="str">
        <f>+"Evolución de la Cantidad de molienda de trigo en la "&amp;Economia[[#This Row],[territorio]]</f>
        <v>Evolución de la Cantidad de molienda de trigo en la Región de La Araucanía</v>
      </c>
      <c r="P3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toneladas (t)</v>
      </c>
      <c r="Q395" s="15" t="str">
        <f t="shared" si="344"/>
        <v>Gráfico Evolución</v>
      </c>
      <c r="R395" s="28"/>
      <c r="S395"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https://analytics.zoho.com/open-view/2395394000008290219?ZOHO_CRITERIA=%22Consolidado_Estadisticas_Regionales_New%22.%22C%C3%B3digo%20regi%C3%B3n%22%3D9</v>
      </c>
      <c r="T395" s="17"/>
      <c r="U395" s="29" t="str">
        <f t="shared" si="326"/>
        <v>#1774B9</v>
      </c>
      <c r="V395" s="30" t="str">
        <f>+Economia[[#This Row],[idcoleccion]]&amp;"-"&amp;Economia[[#This Row],[id]]</f>
        <v>140-0385</v>
      </c>
      <c r="W395" s="21">
        <f>+VLOOKUP(Economia[[#This Row],[Filtro URL]],Estructura!$X$4:$Y$366,2,0)</f>
        <v>14200009</v>
      </c>
      <c r="X395" s="21" t="str">
        <f>+VLOOKUP(Economia[[#This Row],[tema]],Estructura!$A$4:$C$1800,3,0)</f>
        <v>T-156</v>
      </c>
      <c r="Y395" s="30" t="str">
        <f>+VLOOKUP(Economia[[#This Row],[contenido]],Estructura!$E$4:$G$18,3,0)</f>
        <v>C-144</v>
      </c>
      <c r="Z395" s="30" t="str">
        <f>+VLOOKUP(Economia[[#This Row],[Filtro Integrado]],Estructura!$M$4:$O$367,3,0)</f>
        <v>FI-143</v>
      </c>
      <c r="AA395" s="30" t="str">
        <f>+VLOOKUP(Economia[[#This Row],[Muestra]],Estructura!$Q$4:$S$194,3,0)</f>
        <v>M-201</v>
      </c>
    </row>
    <row r="396" spans="1:27" ht="51" x14ac:dyDescent="0.3">
      <c r="A396" s="50" t="s">
        <v>1022</v>
      </c>
      <c r="B396" s="33">
        <f t="shared" si="345"/>
        <v>140</v>
      </c>
      <c r="C396" s="34" t="str">
        <f t="shared" si="345"/>
        <v>Economía</v>
      </c>
      <c r="D396" s="34" t="str">
        <f t="shared" si="345"/>
        <v>Economía</v>
      </c>
      <c r="E396" s="27">
        <v>13</v>
      </c>
      <c r="F396" s="33" t="str">
        <f t="shared" si="346"/>
        <v>Producción Manufacturera</v>
      </c>
      <c r="G396" s="58" t="str">
        <f t="shared" si="346"/>
        <v>Manufacturas</v>
      </c>
      <c r="H396" s="46" t="s">
        <v>15</v>
      </c>
      <c r="I396" s="31" t="s">
        <v>378</v>
      </c>
      <c r="J396" s="12" t="str">
        <f>+J395</f>
        <v>Fecha</v>
      </c>
      <c r="K396" s="33" t="str">
        <f t="shared" si="347"/>
        <v>Molienda de Trigo</v>
      </c>
      <c r="L396" s="33" t="s">
        <v>649</v>
      </c>
      <c r="M396" s="33" t="str">
        <f t="shared" si="348"/>
        <v>toneladas (t)</v>
      </c>
      <c r="N396" s="33" t="str">
        <f t="shared" si="348"/>
        <v>Instituto Nacional de Estadísticas (INE)</v>
      </c>
      <c r="O396" s="37" t="str">
        <f>+"Evolución de la Cantidad de molienda de trigo en la "&amp;Economia[[#This Row],[territorio]]</f>
        <v>Evolución de la Cantidad de molienda de trigo en la Región Metropolitana</v>
      </c>
      <c r="P3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toneladas (t)</v>
      </c>
      <c r="Q396" s="15" t="str">
        <f t="shared" si="344"/>
        <v>Gráfico Evolución</v>
      </c>
      <c r="R396" s="28"/>
      <c r="S396"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https://analytics.zoho.com/open-view/2395394000008290219?ZOHO_CRITERIA=%22Consolidado_Estadisticas_Regionales_New%22.%22C%C3%B3digo%20regi%C3%B3n%22%3D13</v>
      </c>
      <c r="T396" s="17"/>
      <c r="U396" s="29" t="str">
        <f t="shared" si="326"/>
        <v>#1774B9</v>
      </c>
      <c r="V396" s="30" t="str">
        <f>+Economia[[#This Row],[idcoleccion]]&amp;"-"&amp;Economia[[#This Row],[id]]</f>
        <v>140-0386</v>
      </c>
      <c r="W396" s="21">
        <f>+VLOOKUP(Economia[[#This Row],[Filtro URL]],Estructura!$X$4:$Y$366,2,0)</f>
        <v>14200013</v>
      </c>
      <c r="X396" s="21" t="str">
        <f>+VLOOKUP(Economia[[#This Row],[tema]],Estructura!$A$4:$C$1800,3,0)</f>
        <v>T-156</v>
      </c>
      <c r="Y396" s="30" t="str">
        <f>+VLOOKUP(Economia[[#This Row],[contenido]],Estructura!$E$4:$G$18,3,0)</f>
        <v>C-144</v>
      </c>
      <c r="Z396" s="30" t="str">
        <f>+VLOOKUP(Economia[[#This Row],[Filtro Integrado]],Estructura!$M$4:$O$367,3,0)</f>
        <v>FI-143</v>
      </c>
      <c r="AA396" s="30" t="str">
        <f>+VLOOKUP(Economia[[#This Row],[Muestra]],Estructura!$Q$4:$S$194,3,0)</f>
        <v>M-201</v>
      </c>
    </row>
    <row r="397" spans="1:27" ht="51" x14ac:dyDescent="0.3">
      <c r="A397" s="50" t="s">
        <v>1023</v>
      </c>
      <c r="B397" s="33">
        <f t="shared" si="345"/>
        <v>140</v>
      </c>
      <c r="C397" s="34" t="str">
        <f t="shared" si="345"/>
        <v>Economía</v>
      </c>
      <c r="D397" s="34" t="str">
        <f t="shared" si="345"/>
        <v>Economía</v>
      </c>
      <c r="E397" s="27">
        <v>16</v>
      </c>
      <c r="F397" s="33" t="str">
        <f t="shared" si="346"/>
        <v>Producción Manufacturera</v>
      </c>
      <c r="G397" s="58" t="str">
        <f t="shared" si="346"/>
        <v>Manufacturas</v>
      </c>
      <c r="H397" s="46" t="s">
        <v>15</v>
      </c>
      <c r="I397" s="31" t="s">
        <v>381</v>
      </c>
      <c r="J397" s="12" t="str">
        <f>+J396</f>
        <v>Fecha</v>
      </c>
      <c r="K397" s="33" t="str">
        <f t="shared" si="347"/>
        <v>Molienda de Trigo</v>
      </c>
      <c r="L397" s="33" t="s">
        <v>649</v>
      </c>
      <c r="M397" s="33" t="str">
        <f t="shared" si="348"/>
        <v>toneladas (t)</v>
      </c>
      <c r="N397" s="33" t="str">
        <f t="shared" si="348"/>
        <v>Instituto Nacional de Estadísticas (INE)</v>
      </c>
      <c r="O397" s="37" t="str">
        <f>+"Evolución de la Cantidad de molienda de trigo en la "&amp;Economia[[#This Row],[territorio]]</f>
        <v>Evolución de la Cantidad de molienda de trigo en la Región de Ñuble</v>
      </c>
      <c r="P3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toneladas (t)</v>
      </c>
      <c r="Q397" s="15" t="str">
        <f t="shared" si="344"/>
        <v>Gráfico Evolución</v>
      </c>
      <c r="R397" s="28"/>
      <c r="S397" s="16" t="str">
        <f>+HYPERLINK("https://analytics.zoho.com/open-view/2395394000008290219?ZOHO_CRITERIA=%22Consolidado_Estadisticas_Regionales_New%22.%22C%C3%B3digo%20regi%C3%B3n%22%3D"&amp;Economia[[#This Row],[Filtro URL]])</f>
        <v>https://analytics.zoho.com/open-view/2395394000008290219?ZOHO_CRITERIA=%22Consolidado_Estadisticas_Regionales_New%22.%22C%C3%B3digo%20regi%C3%B3n%22%3D16</v>
      </c>
      <c r="T397" s="17"/>
      <c r="U397" s="29" t="str">
        <f t="shared" si="326"/>
        <v>#1774B9</v>
      </c>
      <c r="V397" s="30" t="str">
        <f>+Economia[[#This Row],[idcoleccion]]&amp;"-"&amp;Economia[[#This Row],[id]]</f>
        <v>140-0387</v>
      </c>
      <c r="W397" s="21">
        <f>+VLOOKUP(Economia[[#This Row],[Filtro URL]],Estructura!$X$4:$Y$366,2,0)</f>
        <v>14200016</v>
      </c>
      <c r="X397" s="21" t="str">
        <f>+VLOOKUP(Economia[[#This Row],[tema]],Estructura!$A$4:$C$1800,3,0)</f>
        <v>T-156</v>
      </c>
      <c r="Y397" s="30" t="str">
        <f>+VLOOKUP(Economia[[#This Row],[contenido]],Estructura!$E$4:$G$18,3,0)</f>
        <v>C-144</v>
      </c>
      <c r="Z397" s="30" t="str">
        <f>+VLOOKUP(Economia[[#This Row],[Filtro Integrado]],Estructura!$M$4:$O$367,3,0)</f>
        <v>FI-143</v>
      </c>
      <c r="AA397" s="30" t="str">
        <f>+VLOOKUP(Economia[[#This Row],[Muestra]],Estructura!$Q$4:$S$194,3,0)</f>
        <v>M-201</v>
      </c>
    </row>
    <row r="398" spans="1:27" ht="40.799999999999997" x14ac:dyDescent="0.3">
      <c r="A398" s="48" t="s">
        <v>1037</v>
      </c>
      <c r="B398" s="33">
        <f t="shared" ref="B398:D398" si="349">+B397</f>
        <v>140</v>
      </c>
      <c r="C398" s="34" t="str">
        <f t="shared" si="349"/>
        <v>Economía</v>
      </c>
      <c r="D398" s="34" t="str">
        <f t="shared" si="349"/>
        <v>Economía</v>
      </c>
      <c r="E398" s="20">
        <v>0</v>
      </c>
      <c r="F398" s="33" t="s">
        <v>1025</v>
      </c>
      <c r="G398" s="60" t="s">
        <v>1024</v>
      </c>
      <c r="H398" s="36" t="s">
        <v>18</v>
      </c>
      <c r="I398" s="33" t="s">
        <v>14</v>
      </c>
      <c r="J398" s="33" t="s">
        <v>15</v>
      </c>
      <c r="K398" s="33" t="s">
        <v>1026</v>
      </c>
      <c r="L398" s="33" t="s">
        <v>649</v>
      </c>
      <c r="M398" s="33" t="s">
        <v>650</v>
      </c>
      <c r="N398" s="33" t="str">
        <f t="shared" si="348"/>
        <v>Instituto Nacional de Estadísticas (INE)</v>
      </c>
      <c r="O398" s="52" t="s">
        <v>1027</v>
      </c>
      <c r="P39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Índice</v>
      </c>
      <c r="Q398" s="38" t="str">
        <f>+Q397</f>
        <v>Gráfico Evolución</v>
      </c>
      <c r="R398" s="37"/>
      <c r="S398" s="66" t="str">
        <f>+HYPERLINK("https://analytics.zoho.com/open-view/2395394000008291022")</f>
        <v>https://analytics.zoho.com/open-view/2395394000008291022</v>
      </c>
      <c r="T398" s="17"/>
      <c r="U398" s="29" t="str">
        <f t="shared" si="326"/>
        <v>#1774B9</v>
      </c>
      <c r="V398" s="30" t="str">
        <f>+Economia[[#This Row],[idcoleccion]]&amp;"-"&amp;Economia[[#This Row],[id]]</f>
        <v>140-0388</v>
      </c>
      <c r="W398" s="21">
        <f>+VLOOKUP(Economia[[#This Row],[Filtro URL]],Estructura!$X$4:$Y$366,2,0)</f>
        <v>14100000</v>
      </c>
      <c r="X398" s="21" t="str">
        <f>+VLOOKUP(Economia[[#This Row],[tema]],Estructura!$A$4:$C$1800,3,0)</f>
        <v>T-157</v>
      </c>
      <c r="Y398" s="30" t="str">
        <f>+VLOOKUP(Economia[[#This Row],[contenido]],Estructura!$E$4:$G$18,3,0)</f>
        <v>C-145</v>
      </c>
      <c r="Z398" s="30" t="str">
        <f>+VLOOKUP(Economia[[#This Row],[Filtro Integrado]],Estructura!$M$4:$O$367,3,0)</f>
        <v>FI-141</v>
      </c>
      <c r="AA398" s="30" t="str">
        <f>+VLOOKUP(Economia[[#This Row],[Muestra]],Estructura!$Q$4:$S$194,3,0)</f>
        <v>M-202</v>
      </c>
    </row>
    <row r="399" spans="1:27" ht="51" x14ac:dyDescent="0.3">
      <c r="A399" s="49" t="s">
        <v>1038</v>
      </c>
      <c r="B399" s="33">
        <f t="shared" ref="B399:D399" si="350">+B398</f>
        <v>140</v>
      </c>
      <c r="C399" s="34" t="str">
        <f t="shared" si="350"/>
        <v>Economía</v>
      </c>
      <c r="D399" s="34" t="str">
        <f t="shared" si="350"/>
        <v>Economía</v>
      </c>
      <c r="E399" s="27">
        <v>1</v>
      </c>
      <c r="F399" s="33" t="str">
        <f>+F398</f>
        <v>Supermercados</v>
      </c>
      <c r="G399" s="60" t="s">
        <v>1024</v>
      </c>
      <c r="H399" s="46" t="s">
        <v>15</v>
      </c>
      <c r="I399" s="31" t="s">
        <v>366</v>
      </c>
      <c r="J399" s="12" t="s">
        <v>688</v>
      </c>
      <c r="K399" s="33" t="str">
        <f>+K398</f>
        <v>Índice de Ventas de Supermercados</v>
      </c>
      <c r="L399" s="33" t="s">
        <v>649</v>
      </c>
      <c r="M399" s="33" t="str">
        <f>+M398</f>
        <v>Índice</v>
      </c>
      <c r="N399" s="33" t="str">
        <f t="shared" si="348"/>
        <v>Instituto Nacional de Estadísticas (INE)</v>
      </c>
      <c r="O399" s="37" t="str">
        <f>+"Evolución del Índice de Ventas de Supermercados en la "&amp;Economia[[#This Row],[territorio]]</f>
        <v>Evolución del Índice de Ventas de Supermercados en la Región de Tarapacá</v>
      </c>
      <c r="P39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Índice</v>
      </c>
      <c r="Q399" s="15" t="str">
        <f t="shared" ref="Q399:Q462" si="351">+Q398</f>
        <v>Gráfico Evolución</v>
      </c>
      <c r="R399" s="28"/>
      <c r="S399"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v>
      </c>
      <c r="T399" s="17"/>
      <c r="U399" s="29" t="str">
        <f t="shared" si="326"/>
        <v>#1774B9</v>
      </c>
      <c r="V399" s="30" t="str">
        <f>+Economia[[#This Row],[idcoleccion]]&amp;"-"&amp;Economia[[#This Row],[id]]</f>
        <v>140-0389</v>
      </c>
      <c r="W399" s="21">
        <f>+VLOOKUP(Economia[[#This Row],[Filtro URL]],Estructura!$X$4:$Y$366,2,0)</f>
        <v>14200001</v>
      </c>
      <c r="X399" s="21" t="str">
        <f>+VLOOKUP(Economia[[#This Row],[tema]],Estructura!$A$4:$C$1800,3,0)</f>
        <v>T-157</v>
      </c>
      <c r="Y399" s="30" t="str">
        <f>+VLOOKUP(Economia[[#This Row],[contenido]],Estructura!$E$4:$G$18,3,0)</f>
        <v>C-145</v>
      </c>
      <c r="Z399" s="30" t="str">
        <f>+VLOOKUP(Economia[[#This Row],[Filtro Integrado]],Estructura!$M$4:$O$367,3,0)</f>
        <v>FI-143</v>
      </c>
      <c r="AA399" s="30" t="str">
        <f>+VLOOKUP(Economia[[#This Row],[Muestra]],Estructura!$Q$4:$S$194,3,0)</f>
        <v>M-202</v>
      </c>
    </row>
    <row r="400" spans="1:27" ht="51" x14ac:dyDescent="0.3">
      <c r="A400" s="50" t="s">
        <v>1039</v>
      </c>
      <c r="B400" s="33">
        <f t="shared" ref="B400:D400" si="352">+B399</f>
        <v>140</v>
      </c>
      <c r="C400" s="34" t="str">
        <f t="shared" si="352"/>
        <v>Economía</v>
      </c>
      <c r="D400" s="34" t="str">
        <f t="shared" si="352"/>
        <v>Economía</v>
      </c>
      <c r="E400" s="27">
        <v>2</v>
      </c>
      <c r="F400" s="33" t="str">
        <f t="shared" ref="F400:F463" si="353">+F399</f>
        <v>Supermercados</v>
      </c>
      <c r="G400" s="60" t="s">
        <v>1024</v>
      </c>
      <c r="H400" s="46" t="s">
        <v>15</v>
      </c>
      <c r="I400" s="31" t="s">
        <v>367</v>
      </c>
      <c r="J400" s="12" t="str">
        <f>+J399</f>
        <v>Fecha</v>
      </c>
      <c r="K400" s="33" t="str">
        <f t="shared" ref="K400:K463" si="354">+K399</f>
        <v>Índice de Ventas de Supermercados</v>
      </c>
      <c r="L400" s="33" t="s">
        <v>649</v>
      </c>
      <c r="M400" s="33" t="str">
        <f t="shared" ref="M400:M463" si="355">+M399</f>
        <v>Índice</v>
      </c>
      <c r="N400" s="33" t="str">
        <f t="shared" si="348"/>
        <v>Instituto Nacional de Estadísticas (INE)</v>
      </c>
      <c r="O400" s="37" t="str">
        <f>+"Evolución del Índice de Ventas de Supermercados en la "&amp;Economia[[#This Row],[territorio]]</f>
        <v>Evolución del Índice de Ventas de Supermercados en la Región de Antofagasta</v>
      </c>
      <c r="P40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Índice</v>
      </c>
      <c r="Q400" s="15" t="str">
        <f t="shared" si="351"/>
        <v>Gráfico Evolución</v>
      </c>
      <c r="R400" s="28"/>
      <c r="S400"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https://analytics.zoho.com/open-view/2395394000008291726?ZOHO_CRITERIA=%22Consolidado_Estadisticas_Regionales_New%22.%22C%C3%B3digo%20regi%C3%B3n%22%3D2</v>
      </c>
      <c r="T400" s="17"/>
      <c r="U400" s="29" t="str">
        <f t="shared" si="326"/>
        <v>#1774B9</v>
      </c>
      <c r="V400" s="30" t="str">
        <f>+Economia[[#This Row],[idcoleccion]]&amp;"-"&amp;Economia[[#This Row],[id]]</f>
        <v>140-0390</v>
      </c>
      <c r="W400" s="21">
        <f>+VLOOKUP(Economia[[#This Row],[Filtro URL]],Estructura!$X$4:$Y$366,2,0)</f>
        <v>14200002</v>
      </c>
      <c r="X400" s="21" t="str">
        <f>+VLOOKUP(Economia[[#This Row],[tema]],Estructura!$A$4:$C$1800,3,0)</f>
        <v>T-157</v>
      </c>
      <c r="Y400" s="30" t="str">
        <f>+VLOOKUP(Economia[[#This Row],[contenido]],Estructura!$E$4:$G$18,3,0)</f>
        <v>C-145</v>
      </c>
      <c r="Z400" s="30" t="str">
        <f>+VLOOKUP(Economia[[#This Row],[Filtro Integrado]],Estructura!$M$4:$O$367,3,0)</f>
        <v>FI-143</v>
      </c>
      <c r="AA400" s="30" t="str">
        <f>+VLOOKUP(Economia[[#This Row],[Muestra]],Estructura!$Q$4:$S$194,3,0)</f>
        <v>M-202</v>
      </c>
    </row>
    <row r="401" spans="1:27" ht="51" x14ac:dyDescent="0.3">
      <c r="A401" s="50" t="s">
        <v>1040</v>
      </c>
      <c r="B401" s="33">
        <f t="shared" ref="B401:D401" si="356">+B400</f>
        <v>140</v>
      </c>
      <c r="C401" s="34" t="str">
        <f t="shared" si="356"/>
        <v>Economía</v>
      </c>
      <c r="D401" s="34" t="str">
        <f t="shared" si="356"/>
        <v>Economía</v>
      </c>
      <c r="E401" s="27">
        <v>3</v>
      </c>
      <c r="F401" s="33" t="str">
        <f t="shared" si="353"/>
        <v>Supermercados</v>
      </c>
      <c r="G401" s="60" t="s">
        <v>1024</v>
      </c>
      <c r="H401" s="46" t="s">
        <v>15</v>
      </c>
      <c r="I401" s="31" t="s">
        <v>368</v>
      </c>
      <c r="J401" s="12" t="str">
        <f t="shared" ref="J401:J414" si="357">+J400</f>
        <v>Fecha</v>
      </c>
      <c r="K401" s="33" t="str">
        <f t="shared" si="354"/>
        <v>Índice de Ventas de Supermercados</v>
      </c>
      <c r="L401" s="33" t="s">
        <v>649</v>
      </c>
      <c r="M401" s="33" t="str">
        <f t="shared" si="355"/>
        <v>Índice</v>
      </c>
      <c r="N401" s="33" t="str">
        <f t="shared" si="348"/>
        <v>Instituto Nacional de Estadísticas (INE)</v>
      </c>
      <c r="O401" s="37" t="str">
        <f>+"Evolución del Índice de Ventas de Supermercados en la "&amp;Economia[[#This Row],[territorio]]</f>
        <v>Evolución del Índice de Ventas de Supermercados en la Región de Atacama</v>
      </c>
      <c r="P4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Índice</v>
      </c>
      <c r="Q401" s="15" t="str">
        <f t="shared" si="351"/>
        <v>Gráfico Evolución</v>
      </c>
      <c r="R401" s="28"/>
      <c r="S401"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https://analytics.zoho.com/open-view/2395394000008291726?ZOHO_CRITERIA=%22Consolidado_Estadisticas_Regionales_New%22.%22C%C3%B3digo%20regi%C3%B3n%22%3D3</v>
      </c>
      <c r="T401" s="17"/>
      <c r="U401" s="29" t="str">
        <f t="shared" si="326"/>
        <v>#1774B9</v>
      </c>
      <c r="V401" s="30" t="str">
        <f>+Economia[[#This Row],[idcoleccion]]&amp;"-"&amp;Economia[[#This Row],[id]]</f>
        <v>140-0391</v>
      </c>
      <c r="W401" s="21">
        <f>+VLOOKUP(Economia[[#This Row],[Filtro URL]],Estructura!$X$4:$Y$366,2,0)</f>
        <v>14200003</v>
      </c>
      <c r="X401" s="21" t="str">
        <f>+VLOOKUP(Economia[[#This Row],[tema]],Estructura!$A$4:$C$1800,3,0)</f>
        <v>T-157</v>
      </c>
      <c r="Y401" s="30" t="str">
        <f>+VLOOKUP(Economia[[#This Row],[contenido]],Estructura!$E$4:$G$18,3,0)</f>
        <v>C-145</v>
      </c>
      <c r="Z401" s="30" t="str">
        <f>+VLOOKUP(Economia[[#This Row],[Filtro Integrado]],Estructura!$M$4:$O$367,3,0)</f>
        <v>FI-143</v>
      </c>
      <c r="AA401" s="30" t="str">
        <f>+VLOOKUP(Economia[[#This Row],[Muestra]],Estructura!$Q$4:$S$194,3,0)</f>
        <v>M-202</v>
      </c>
    </row>
    <row r="402" spans="1:27" ht="51" x14ac:dyDescent="0.3">
      <c r="A402" s="50" t="s">
        <v>1041</v>
      </c>
      <c r="B402" s="33">
        <f t="shared" ref="B402:D402" si="358">+B401</f>
        <v>140</v>
      </c>
      <c r="C402" s="34" t="str">
        <f t="shared" si="358"/>
        <v>Economía</v>
      </c>
      <c r="D402" s="34" t="str">
        <f t="shared" si="358"/>
        <v>Economía</v>
      </c>
      <c r="E402" s="27">
        <v>4</v>
      </c>
      <c r="F402" s="33" t="str">
        <f t="shared" si="353"/>
        <v>Supermercados</v>
      </c>
      <c r="G402" s="60" t="s">
        <v>1024</v>
      </c>
      <c r="H402" s="46" t="s">
        <v>15</v>
      </c>
      <c r="I402" s="31" t="s">
        <v>369</v>
      </c>
      <c r="J402" s="12" t="str">
        <f t="shared" si="357"/>
        <v>Fecha</v>
      </c>
      <c r="K402" s="33" t="str">
        <f t="shared" si="354"/>
        <v>Índice de Ventas de Supermercados</v>
      </c>
      <c r="L402" s="33" t="s">
        <v>649</v>
      </c>
      <c r="M402" s="33" t="str">
        <f t="shared" si="355"/>
        <v>Índice</v>
      </c>
      <c r="N402" s="33" t="str">
        <f t="shared" si="348"/>
        <v>Instituto Nacional de Estadísticas (INE)</v>
      </c>
      <c r="O402" s="37" t="str">
        <f>+"Evolución del Índice de Ventas de Supermercados en la "&amp;Economia[[#This Row],[territorio]]</f>
        <v>Evolución del Índice de Ventas de Supermercados en la Región de Coquimbo</v>
      </c>
      <c r="P40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Índice</v>
      </c>
      <c r="Q402" s="15" t="str">
        <f t="shared" si="351"/>
        <v>Gráfico Evolución</v>
      </c>
      <c r="R402" s="28"/>
      <c r="S402"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https://analytics.zoho.com/open-view/2395394000008291726?ZOHO_CRITERIA=%22Consolidado_Estadisticas_Regionales_New%22.%22C%C3%B3digo%20regi%C3%B3n%22%3D4</v>
      </c>
      <c r="T402" s="17"/>
      <c r="U402" s="29" t="str">
        <f t="shared" si="326"/>
        <v>#1774B9</v>
      </c>
      <c r="V402" s="30" t="str">
        <f>+Economia[[#This Row],[idcoleccion]]&amp;"-"&amp;Economia[[#This Row],[id]]</f>
        <v>140-0392</v>
      </c>
      <c r="W402" s="21">
        <f>+VLOOKUP(Economia[[#This Row],[Filtro URL]],Estructura!$X$4:$Y$366,2,0)</f>
        <v>14200004</v>
      </c>
      <c r="X402" s="21" t="str">
        <f>+VLOOKUP(Economia[[#This Row],[tema]],Estructura!$A$4:$C$1800,3,0)</f>
        <v>T-157</v>
      </c>
      <c r="Y402" s="30" t="str">
        <f>+VLOOKUP(Economia[[#This Row],[contenido]],Estructura!$E$4:$G$18,3,0)</f>
        <v>C-145</v>
      </c>
      <c r="Z402" s="30" t="str">
        <f>+VLOOKUP(Economia[[#This Row],[Filtro Integrado]],Estructura!$M$4:$O$367,3,0)</f>
        <v>FI-143</v>
      </c>
      <c r="AA402" s="30" t="str">
        <f>+VLOOKUP(Economia[[#This Row],[Muestra]],Estructura!$Q$4:$S$194,3,0)</f>
        <v>M-202</v>
      </c>
    </row>
    <row r="403" spans="1:27" ht="51" x14ac:dyDescent="0.3">
      <c r="A403" s="50" t="s">
        <v>1042</v>
      </c>
      <c r="B403" s="33">
        <f t="shared" ref="B403:D403" si="359">+B402</f>
        <v>140</v>
      </c>
      <c r="C403" s="34" t="str">
        <f t="shared" si="359"/>
        <v>Economía</v>
      </c>
      <c r="D403" s="34" t="str">
        <f t="shared" si="359"/>
        <v>Economía</v>
      </c>
      <c r="E403" s="27">
        <v>5</v>
      </c>
      <c r="F403" s="33" t="str">
        <f t="shared" si="353"/>
        <v>Supermercados</v>
      </c>
      <c r="G403" s="60" t="s">
        <v>1024</v>
      </c>
      <c r="H403" s="46" t="s">
        <v>15</v>
      </c>
      <c r="I403" s="31" t="s">
        <v>370</v>
      </c>
      <c r="J403" s="12" t="str">
        <f t="shared" si="357"/>
        <v>Fecha</v>
      </c>
      <c r="K403" s="33" t="str">
        <f t="shared" si="354"/>
        <v>Índice de Ventas de Supermercados</v>
      </c>
      <c r="L403" s="33" t="s">
        <v>649</v>
      </c>
      <c r="M403" s="33" t="str">
        <f t="shared" si="355"/>
        <v>Índice</v>
      </c>
      <c r="N403" s="33" t="str">
        <f t="shared" si="348"/>
        <v>Instituto Nacional de Estadísticas (INE)</v>
      </c>
      <c r="O403" s="37" t="str">
        <f>+"Evolución del Índice de Ventas de Supermercados en la "&amp;Economia[[#This Row],[territorio]]</f>
        <v>Evolución del Índice de Ventas de Supermercados en la Región de Valparaíso</v>
      </c>
      <c r="P4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v>
      </c>
      <c r="Q403" s="15" t="str">
        <f t="shared" si="351"/>
        <v>Gráfico Evolución</v>
      </c>
      <c r="R403" s="28"/>
      <c r="S403"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https://analytics.zoho.com/open-view/2395394000008291726?ZOHO_CRITERIA=%22Consolidado_Estadisticas_Regionales_New%22.%22C%C3%B3digo%20regi%C3%B3n%22%3D5</v>
      </c>
      <c r="T403" s="17"/>
      <c r="U403" s="29" t="str">
        <f t="shared" si="326"/>
        <v>#1774B9</v>
      </c>
      <c r="V403" s="30" t="str">
        <f>+Economia[[#This Row],[idcoleccion]]&amp;"-"&amp;Economia[[#This Row],[id]]</f>
        <v>140-0393</v>
      </c>
      <c r="W403" s="21">
        <f>+VLOOKUP(Economia[[#This Row],[Filtro URL]],Estructura!$X$4:$Y$366,2,0)</f>
        <v>14200005</v>
      </c>
      <c r="X403" s="21" t="str">
        <f>+VLOOKUP(Economia[[#This Row],[tema]],Estructura!$A$4:$C$1800,3,0)</f>
        <v>T-157</v>
      </c>
      <c r="Y403" s="30" t="str">
        <f>+VLOOKUP(Economia[[#This Row],[contenido]],Estructura!$E$4:$G$18,3,0)</f>
        <v>C-145</v>
      </c>
      <c r="Z403" s="30" t="str">
        <f>+VLOOKUP(Economia[[#This Row],[Filtro Integrado]],Estructura!$M$4:$O$367,3,0)</f>
        <v>FI-143</v>
      </c>
      <c r="AA403" s="30" t="str">
        <f>+VLOOKUP(Economia[[#This Row],[Muestra]],Estructura!$Q$4:$S$194,3,0)</f>
        <v>M-202</v>
      </c>
    </row>
    <row r="404" spans="1:27" ht="51" x14ac:dyDescent="0.3">
      <c r="A404" s="50" t="s">
        <v>1043</v>
      </c>
      <c r="B404" s="33">
        <f t="shared" ref="B404:D404" si="360">+B403</f>
        <v>140</v>
      </c>
      <c r="C404" s="34" t="str">
        <f t="shared" si="360"/>
        <v>Economía</v>
      </c>
      <c r="D404" s="34" t="str">
        <f t="shared" si="360"/>
        <v>Economía</v>
      </c>
      <c r="E404" s="27">
        <v>6</v>
      </c>
      <c r="F404" s="33" t="str">
        <f t="shared" si="353"/>
        <v>Supermercados</v>
      </c>
      <c r="G404" s="60" t="s">
        <v>1024</v>
      </c>
      <c r="H404" s="46" t="s">
        <v>15</v>
      </c>
      <c r="I404" s="31" t="s">
        <v>371</v>
      </c>
      <c r="J404" s="12" t="str">
        <f t="shared" si="357"/>
        <v>Fecha</v>
      </c>
      <c r="K404" s="33" t="str">
        <f t="shared" si="354"/>
        <v>Índice de Ventas de Supermercados</v>
      </c>
      <c r="L404" s="33" t="s">
        <v>649</v>
      </c>
      <c r="M404" s="33" t="str">
        <f t="shared" si="355"/>
        <v>Índice</v>
      </c>
      <c r="N404" s="33" t="str">
        <f t="shared" si="348"/>
        <v>Instituto Nacional de Estadísticas (INE)</v>
      </c>
      <c r="O404" s="37" t="str">
        <f>+"Evolución del Índice de Ventas de Supermercados en la "&amp;Economia[[#This Row],[territorio]]</f>
        <v>Evolución del Índice de Ventas de Supermercados en la Región de O'Higgins</v>
      </c>
      <c r="P40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v>
      </c>
      <c r="Q404" s="15" t="str">
        <f t="shared" si="351"/>
        <v>Gráfico Evolución</v>
      </c>
      <c r="R404" s="28"/>
      <c r="S404"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https://analytics.zoho.com/open-view/2395394000008291726?ZOHO_CRITERIA=%22Consolidado_Estadisticas_Regionales_New%22.%22C%C3%B3digo%20regi%C3%B3n%22%3D6</v>
      </c>
      <c r="T404" s="17"/>
      <c r="U404" s="29" t="str">
        <f t="shared" si="326"/>
        <v>#1774B9</v>
      </c>
      <c r="V404" s="30" t="str">
        <f>+Economia[[#This Row],[idcoleccion]]&amp;"-"&amp;Economia[[#This Row],[id]]</f>
        <v>140-0394</v>
      </c>
      <c r="W404" s="21">
        <f>+VLOOKUP(Economia[[#This Row],[Filtro URL]],Estructura!$X$4:$Y$366,2,0)</f>
        <v>14200006</v>
      </c>
      <c r="X404" s="21" t="str">
        <f>+VLOOKUP(Economia[[#This Row],[tema]],Estructura!$A$4:$C$1800,3,0)</f>
        <v>T-157</v>
      </c>
      <c r="Y404" s="30" t="str">
        <f>+VLOOKUP(Economia[[#This Row],[contenido]],Estructura!$E$4:$G$18,3,0)</f>
        <v>C-145</v>
      </c>
      <c r="Z404" s="30" t="str">
        <f>+VLOOKUP(Economia[[#This Row],[Filtro Integrado]],Estructura!$M$4:$O$367,3,0)</f>
        <v>FI-143</v>
      </c>
      <c r="AA404" s="30" t="str">
        <f>+VLOOKUP(Economia[[#This Row],[Muestra]],Estructura!$Q$4:$S$194,3,0)</f>
        <v>M-202</v>
      </c>
    </row>
    <row r="405" spans="1:27" ht="51" x14ac:dyDescent="0.3">
      <c r="A405" s="50" t="s">
        <v>1044</v>
      </c>
      <c r="B405" s="33">
        <f t="shared" ref="B405:D405" si="361">+B404</f>
        <v>140</v>
      </c>
      <c r="C405" s="34" t="str">
        <f t="shared" si="361"/>
        <v>Economía</v>
      </c>
      <c r="D405" s="34" t="str">
        <f t="shared" si="361"/>
        <v>Economía</v>
      </c>
      <c r="E405" s="27">
        <v>7</v>
      </c>
      <c r="F405" s="33" t="str">
        <f t="shared" si="353"/>
        <v>Supermercados</v>
      </c>
      <c r="G405" s="60" t="s">
        <v>1024</v>
      </c>
      <c r="H405" s="46" t="s">
        <v>15</v>
      </c>
      <c r="I405" s="31" t="s">
        <v>372</v>
      </c>
      <c r="J405" s="12" t="str">
        <f t="shared" si="357"/>
        <v>Fecha</v>
      </c>
      <c r="K405" s="33" t="str">
        <f t="shared" si="354"/>
        <v>Índice de Ventas de Supermercados</v>
      </c>
      <c r="L405" s="33" t="s">
        <v>649</v>
      </c>
      <c r="M405" s="33" t="str">
        <f t="shared" si="355"/>
        <v>Índice</v>
      </c>
      <c r="N405" s="33" t="str">
        <f t="shared" si="348"/>
        <v>Instituto Nacional de Estadísticas (INE)</v>
      </c>
      <c r="O405" s="37" t="str">
        <f>+"Evolución del Índice de Ventas de Supermercados en la "&amp;Economia[[#This Row],[territorio]]</f>
        <v>Evolución del Índice de Ventas de Supermercados en la Región de Maule</v>
      </c>
      <c r="P40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Índice</v>
      </c>
      <c r="Q405" s="15" t="str">
        <f t="shared" si="351"/>
        <v>Gráfico Evolución</v>
      </c>
      <c r="R405" s="28"/>
      <c r="S405"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https://analytics.zoho.com/open-view/2395394000008291726?ZOHO_CRITERIA=%22Consolidado_Estadisticas_Regionales_New%22.%22C%C3%B3digo%20regi%C3%B3n%22%3D7</v>
      </c>
      <c r="T405" s="17"/>
      <c r="U405" s="29" t="str">
        <f t="shared" si="326"/>
        <v>#1774B9</v>
      </c>
      <c r="V405" s="30" t="str">
        <f>+Economia[[#This Row],[idcoleccion]]&amp;"-"&amp;Economia[[#This Row],[id]]</f>
        <v>140-0395</v>
      </c>
      <c r="W405" s="21">
        <f>+VLOOKUP(Economia[[#This Row],[Filtro URL]],Estructura!$X$4:$Y$366,2,0)</f>
        <v>14200007</v>
      </c>
      <c r="X405" s="21" t="str">
        <f>+VLOOKUP(Economia[[#This Row],[tema]],Estructura!$A$4:$C$1800,3,0)</f>
        <v>T-157</v>
      </c>
      <c r="Y405" s="30" t="str">
        <f>+VLOOKUP(Economia[[#This Row],[contenido]],Estructura!$E$4:$G$18,3,0)</f>
        <v>C-145</v>
      </c>
      <c r="Z405" s="30" t="str">
        <f>+VLOOKUP(Economia[[#This Row],[Filtro Integrado]],Estructura!$M$4:$O$367,3,0)</f>
        <v>FI-143</v>
      </c>
      <c r="AA405" s="30" t="str">
        <f>+VLOOKUP(Economia[[#This Row],[Muestra]],Estructura!$Q$4:$S$194,3,0)</f>
        <v>M-202</v>
      </c>
    </row>
    <row r="406" spans="1:27" ht="51" x14ac:dyDescent="0.3">
      <c r="A406" s="50" t="s">
        <v>1045</v>
      </c>
      <c r="B406" s="33">
        <f t="shared" ref="B406:D406" si="362">+B405</f>
        <v>140</v>
      </c>
      <c r="C406" s="34" t="str">
        <f t="shared" si="362"/>
        <v>Economía</v>
      </c>
      <c r="D406" s="34" t="str">
        <f t="shared" si="362"/>
        <v>Economía</v>
      </c>
      <c r="E406" s="27">
        <v>8</v>
      </c>
      <c r="F406" s="33" t="str">
        <f t="shared" si="353"/>
        <v>Supermercados</v>
      </c>
      <c r="G406" s="60" t="s">
        <v>1024</v>
      </c>
      <c r="H406" s="46" t="s">
        <v>15</v>
      </c>
      <c r="I406" s="31" t="s">
        <v>373</v>
      </c>
      <c r="J406" s="12" t="str">
        <f t="shared" si="357"/>
        <v>Fecha</v>
      </c>
      <c r="K406" s="33" t="str">
        <f t="shared" si="354"/>
        <v>Índice de Ventas de Supermercados</v>
      </c>
      <c r="L406" s="33" t="s">
        <v>649</v>
      </c>
      <c r="M406" s="33" t="str">
        <f t="shared" si="355"/>
        <v>Índice</v>
      </c>
      <c r="N406" s="33" t="str">
        <f t="shared" si="348"/>
        <v>Instituto Nacional de Estadísticas (INE)</v>
      </c>
      <c r="O406" s="37" t="str">
        <f>+"Evolución del Índice de Ventas de Supermercados en la "&amp;Economia[[#This Row],[territorio]]</f>
        <v>Evolución del Índice de Ventas de Supermercados en la Región del Biobío</v>
      </c>
      <c r="P4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v>
      </c>
      <c r="Q406" s="15" t="str">
        <f t="shared" si="351"/>
        <v>Gráfico Evolución</v>
      </c>
      <c r="R406" s="28"/>
      <c r="S406"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https://analytics.zoho.com/open-view/2395394000008291726?ZOHO_CRITERIA=%22Consolidado_Estadisticas_Regionales_New%22.%22C%C3%B3digo%20regi%C3%B3n%22%3D8</v>
      </c>
      <c r="T406" s="39"/>
      <c r="U406" s="29" t="str">
        <f t="shared" si="326"/>
        <v>#1774B9</v>
      </c>
      <c r="V406" s="30" t="str">
        <f>+Economia[[#This Row],[idcoleccion]]&amp;"-"&amp;Economia[[#This Row],[id]]</f>
        <v>140-0396</v>
      </c>
      <c r="W406" s="21">
        <f>+VLOOKUP(Economia[[#This Row],[Filtro URL]],Estructura!$X$4:$Y$366,2,0)</f>
        <v>14200008</v>
      </c>
      <c r="X406" s="21" t="str">
        <f>+VLOOKUP(Economia[[#This Row],[tema]],Estructura!$A$4:$C$1800,3,0)</f>
        <v>T-157</v>
      </c>
      <c r="Y406" s="30" t="str">
        <f>+VLOOKUP(Economia[[#This Row],[contenido]],Estructura!$E$4:$G$18,3,0)</f>
        <v>C-145</v>
      </c>
      <c r="Z406" s="30" t="str">
        <f>+VLOOKUP(Economia[[#This Row],[Filtro Integrado]],Estructura!$M$4:$O$367,3,0)</f>
        <v>FI-143</v>
      </c>
      <c r="AA406" s="30" t="str">
        <f>+VLOOKUP(Economia[[#This Row],[Muestra]],Estructura!$Q$4:$S$194,3,0)</f>
        <v>M-202</v>
      </c>
    </row>
    <row r="407" spans="1:27" ht="51" x14ac:dyDescent="0.3">
      <c r="A407" s="50" t="s">
        <v>1046</v>
      </c>
      <c r="B407" s="12">
        <f>+B406</f>
        <v>140</v>
      </c>
      <c r="C407" s="13" t="str">
        <f>+C406</f>
        <v>Economía</v>
      </c>
      <c r="D407" s="13" t="str">
        <f>+D406</f>
        <v>Economía</v>
      </c>
      <c r="E407" s="27">
        <v>9</v>
      </c>
      <c r="F407" s="33" t="str">
        <f t="shared" si="353"/>
        <v>Supermercados</v>
      </c>
      <c r="G407" s="60" t="s">
        <v>1024</v>
      </c>
      <c r="H407" s="46" t="s">
        <v>15</v>
      </c>
      <c r="I407" s="31" t="s">
        <v>374</v>
      </c>
      <c r="J407" s="12" t="str">
        <f t="shared" si="357"/>
        <v>Fecha</v>
      </c>
      <c r="K407" s="33" t="str">
        <f t="shared" si="354"/>
        <v>Índice de Ventas de Supermercados</v>
      </c>
      <c r="L407" s="33" t="s">
        <v>649</v>
      </c>
      <c r="M407" s="33" t="str">
        <f t="shared" si="355"/>
        <v>Índice</v>
      </c>
      <c r="N407" s="33" t="str">
        <f t="shared" si="348"/>
        <v>Instituto Nacional de Estadísticas (INE)</v>
      </c>
      <c r="O407" s="37" t="str">
        <f>+"Evolución del Índice de Ventas de Supermercados en la "&amp;Economia[[#This Row],[territorio]]</f>
        <v>Evolución del Índice de Ventas de Supermercados en la Región de La Araucanía</v>
      </c>
      <c r="P40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v>
      </c>
      <c r="Q407" s="15" t="str">
        <f t="shared" si="351"/>
        <v>Gráfico Evolución</v>
      </c>
      <c r="R407" s="28"/>
      <c r="S407"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https://analytics.zoho.com/open-view/2395394000008291726?ZOHO_CRITERIA=%22Consolidado_Estadisticas_Regionales_New%22.%22C%C3%B3digo%20regi%C3%B3n%22%3D9</v>
      </c>
      <c r="T407" s="17">
        <v>100200300</v>
      </c>
      <c r="U407" s="29" t="str">
        <f>+U406</f>
        <v>#1774B9</v>
      </c>
      <c r="V407" s="30" t="str">
        <f>+Economia[[#This Row],[idcoleccion]]&amp;"-"&amp;Economia[[#This Row],[id]]</f>
        <v>140-0397</v>
      </c>
      <c r="W407" s="21">
        <f>+VLOOKUP(Economia[[#This Row],[Filtro URL]],Estructura!$X$4:$Y$366,2,0)</f>
        <v>14200009</v>
      </c>
      <c r="X407" s="21" t="str">
        <f>+VLOOKUP(Economia[[#This Row],[tema]],Estructura!$A$4:$C$1800,3,0)</f>
        <v>T-157</v>
      </c>
      <c r="Y407" s="30" t="str">
        <f>+VLOOKUP(Economia[[#This Row],[contenido]],Estructura!$E$4:$G$18,3,0)</f>
        <v>C-145</v>
      </c>
      <c r="Z407" s="30" t="str">
        <f>+VLOOKUP(Economia[[#This Row],[Filtro Integrado]],Estructura!$M$4:$O$367,3,0)</f>
        <v>FI-143</v>
      </c>
      <c r="AA407" s="30" t="str">
        <f>+VLOOKUP(Economia[[#This Row],[Muestra]],Estructura!$Q$4:$S$194,3,0)</f>
        <v>M-202</v>
      </c>
    </row>
    <row r="408" spans="1:27" ht="51" x14ac:dyDescent="0.3">
      <c r="A408" s="50" t="s">
        <v>1047</v>
      </c>
      <c r="B408" s="12">
        <f t="shared" ref="B408:D408" si="363">+B407</f>
        <v>140</v>
      </c>
      <c r="C408" s="13" t="str">
        <f t="shared" si="363"/>
        <v>Economía</v>
      </c>
      <c r="D408" s="13" t="str">
        <f t="shared" si="363"/>
        <v>Economía</v>
      </c>
      <c r="E408" s="27">
        <v>10</v>
      </c>
      <c r="F408" s="33" t="str">
        <f t="shared" si="353"/>
        <v>Supermercados</v>
      </c>
      <c r="G408" s="60" t="s">
        <v>1024</v>
      </c>
      <c r="H408" s="46" t="s">
        <v>15</v>
      </c>
      <c r="I408" s="31" t="s">
        <v>375</v>
      </c>
      <c r="J408" s="12" t="str">
        <f t="shared" si="357"/>
        <v>Fecha</v>
      </c>
      <c r="K408" s="33" t="str">
        <f t="shared" si="354"/>
        <v>Índice de Ventas de Supermercados</v>
      </c>
      <c r="L408" s="33" t="s">
        <v>649</v>
      </c>
      <c r="M408" s="33" t="str">
        <f t="shared" si="355"/>
        <v>Índice</v>
      </c>
      <c r="N408" s="33" t="str">
        <f t="shared" si="348"/>
        <v>Instituto Nacional de Estadísticas (INE)</v>
      </c>
      <c r="O408" s="37" t="str">
        <f>+"Evolución del Índice de Ventas de Supermercados en la "&amp;Economia[[#This Row],[territorio]]</f>
        <v>Evolución del Índice de Ventas de Supermercados en la Región de Los Lagos</v>
      </c>
      <c r="P40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Índice</v>
      </c>
      <c r="Q408" s="15" t="str">
        <f t="shared" si="351"/>
        <v>Gráfico Evolución</v>
      </c>
      <c r="R408" s="28"/>
      <c r="S408"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https://analytics.zoho.com/open-view/2395394000008291726?ZOHO_CRITERIA=%22Consolidado_Estadisticas_Regionales_New%22.%22C%C3%B3digo%20regi%C3%B3n%22%3D10</v>
      </c>
      <c r="T408" s="17">
        <v>100200301</v>
      </c>
      <c r="U408" s="29" t="str">
        <f t="shared" ref="U408:U471" si="364">+U407</f>
        <v>#1774B9</v>
      </c>
      <c r="V408" s="30" t="str">
        <f>+Economia[[#This Row],[idcoleccion]]&amp;"-"&amp;Economia[[#This Row],[id]]</f>
        <v>140-0398</v>
      </c>
      <c r="W408" s="21">
        <f>+VLOOKUP(Economia[[#This Row],[Filtro URL]],Estructura!$X$4:$Y$366,2,0)</f>
        <v>14200010</v>
      </c>
      <c r="X408" s="21" t="str">
        <f>+VLOOKUP(Economia[[#This Row],[tema]],Estructura!$A$4:$C$1800,3,0)</f>
        <v>T-157</v>
      </c>
      <c r="Y408" s="30" t="str">
        <f>+VLOOKUP(Economia[[#This Row],[contenido]],Estructura!$E$4:$G$18,3,0)</f>
        <v>C-145</v>
      </c>
      <c r="Z408" s="30" t="str">
        <f>+VLOOKUP(Economia[[#This Row],[Filtro Integrado]],Estructura!$M$4:$O$367,3,0)</f>
        <v>FI-143</v>
      </c>
      <c r="AA408" s="30" t="str">
        <f>+VLOOKUP(Economia[[#This Row],[Muestra]],Estructura!$Q$4:$S$194,3,0)</f>
        <v>M-202</v>
      </c>
    </row>
    <row r="409" spans="1:27" ht="51" x14ac:dyDescent="0.3">
      <c r="A409" s="50" t="s">
        <v>1048</v>
      </c>
      <c r="B409" s="12">
        <f t="shared" ref="B409:D409" si="365">+B408</f>
        <v>140</v>
      </c>
      <c r="C409" s="13" t="str">
        <f t="shared" si="365"/>
        <v>Economía</v>
      </c>
      <c r="D409" s="13" t="str">
        <f t="shared" si="365"/>
        <v>Economía</v>
      </c>
      <c r="E409" s="27">
        <v>11</v>
      </c>
      <c r="F409" s="33" t="str">
        <f t="shared" si="353"/>
        <v>Supermercados</v>
      </c>
      <c r="G409" s="60" t="s">
        <v>1024</v>
      </c>
      <c r="H409" s="46" t="s">
        <v>15</v>
      </c>
      <c r="I409" s="31" t="s">
        <v>376</v>
      </c>
      <c r="J409" s="12" t="str">
        <f t="shared" si="357"/>
        <v>Fecha</v>
      </c>
      <c r="K409" s="33" t="str">
        <f t="shared" si="354"/>
        <v>Índice de Ventas de Supermercados</v>
      </c>
      <c r="L409" s="33" t="s">
        <v>649</v>
      </c>
      <c r="M409" s="33" t="str">
        <f t="shared" si="355"/>
        <v>Índice</v>
      </c>
      <c r="N409" s="33" t="str">
        <f t="shared" ref="N409:N414" si="366">+N408</f>
        <v>Instituto Nacional de Estadísticas (INE)</v>
      </c>
      <c r="O409" s="37" t="str">
        <f>+"Evolución del Índice de Ventas de Supermercados en la "&amp;Economia[[#This Row],[territorio]]</f>
        <v>Evolución del Índice de Ventas de Supermercados en la Región de Aysén</v>
      </c>
      <c r="P40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Índice</v>
      </c>
      <c r="Q409" s="15" t="str">
        <f t="shared" si="351"/>
        <v>Gráfico Evolución</v>
      </c>
      <c r="R409" s="28"/>
      <c r="S409"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https://analytics.zoho.com/open-view/2395394000008291726?ZOHO_CRITERIA=%22Consolidado_Estadisticas_Regionales_New%22.%22C%C3%B3digo%20regi%C3%B3n%22%3D11</v>
      </c>
      <c r="T409" s="17">
        <v>100200302</v>
      </c>
      <c r="U409" s="29" t="str">
        <f t="shared" si="364"/>
        <v>#1774B9</v>
      </c>
      <c r="V409" s="30" t="str">
        <f>+Economia[[#This Row],[idcoleccion]]&amp;"-"&amp;Economia[[#This Row],[id]]</f>
        <v>140-0399</v>
      </c>
      <c r="W409" s="21">
        <f>+VLOOKUP(Economia[[#This Row],[Filtro URL]],Estructura!$X$4:$Y$366,2,0)</f>
        <v>14200011</v>
      </c>
      <c r="X409" s="21" t="str">
        <f>+VLOOKUP(Economia[[#This Row],[tema]],Estructura!$A$4:$C$1800,3,0)</f>
        <v>T-157</v>
      </c>
      <c r="Y409" s="30" t="str">
        <f>+VLOOKUP(Economia[[#This Row],[contenido]],Estructura!$E$4:$G$18,3,0)</f>
        <v>C-145</v>
      </c>
      <c r="Z409" s="30" t="str">
        <f>+VLOOKUP(Economia[[#This Row],[Filtro Integrado]],Estructura!$M$4:$O$367,3,0)</f>
        <v>FI-143</v>
      </c>
      <c r="AA409" s="30" t="str">
        <f>+VLOOKUP(Economia[[#This Row],[Muestra]],Estructura!$Q$4:$S$194,3,0)</f>
        <v>M-202</v>
      </c>
    </row>
    <row r="410" spans="1:27" ht="51" x14ac:dyDescent="0.3">
      <c r="A410" s="50" t="s">
        <v>1049</v>
      </c>
      <c r="B410" s="12">
        <f t="shared" ref="B410:D410" si="367">+B409</f>
        <v>140</v>
      </c>
      <c r="C410" s="13" t="str">
        <f t="shared" si="367"/>
        <v>Economía</v>
      </c>
      <c r="D410" s="13" t="str">
        <f t="shared" si="367"/>
        <v>Economía</v>
      </c>
      <c r="E410" s="27">
        <v>12</v>
      </c>
      <c r="F410" s="33" t="str">
        <f t="shared" si="353"/>
        <v>Supermercados</v>
      </c>
      <c r="G410" s="60" t="s">
        <v>1024</v>
      </c>
      <c r="H410" s="46" t="s">
        <v>15</v>
      </c>
      <c r="I410" s="31" t="s">
        <v>377</v>
      </c>
      <c r="J410" s="12" t="str">
        <f t="shared" si="357"/>
        <v>Fecha</v>
      </c>
      <c r="K410" s="33" t="str">
        <f t="shared" si="354"/>
        <v>Índice de Ventas de Supermercados</v>
      </c>
      <c r="L410" s="33" t="s">
        <v>649</v>
      </c>
      <c r="M410" s="33" t="str">
        <f t="shared" si="355"/>
        <v>Índice</v>
      </c>
      <c r="N410" s="33" t="str">
        <f t="shared" si="366"/>
        <v>Instituto Nacional de Estadísticas (INE)</v>
      </c>
      <c r="O410" s="37" t="str">
        <f>+"Evolución del Índice de Ventas de Supermercados en la "&amp;Economia[[#This Row],[territorio]]</f>
        <v>Evolución del Índice de Ventas de Supermercados en la Región de Magallanes</v>
      </c>
      <c r="P4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Índice</v>
      </c>
      <c r="Q410" s="15" t="str">
        <f t="shared" si="351"/>
        <v>Gráfico Evolución</v>
      </c>
      <c r="R410" s="28"/>
      <c r="S410"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https://analytics.zoho.com/open-view/2395394000008291726?ZOHO_CRITERIA=%22Consolidado_Estadisticas_Regionales_New%22.%22C%C3%B3digo%20regi%C3%B3n%22%3D12</v>
      </c>
      <c r="T410" s="17"/>
      <c r="U410" s="29" t="str">
        <f t="shared" si="364"/>
        <v>#1774B9</v>
      </c>
      <c r="V410" s="30" t="str">
        <f>+Economia[[#This Row],[idcoleccion]]&amp;"-"&amp;Economia[[#This Row],[id]]</f>
        <v>140-0400</v>
      </c>
      <c r="W410" s="21">
        <f>+VLOOKUP(Economia[[#This Row],[Filtro URL]],Estructura!$X$4:$Y$366,2,0)</f>
        <v>14200012</v>
      </c>
      <c r="X410" s="21" t="str">
        <f>+VLOOKUP(Economia[[#This Row],[tema]],Estructura!$A$4:$C$1800,3,0)</f>
        <v>T-157</v>
      </c>
      <c r="Y410" s="30" t="str">
        <f>+VLOOKUP(Economia[[#This Row],[contenido]],Estructura!$E$4:$G$18,3,0)</f>
        <v>C-145</v>
      </c>
      <c r="Z410" s="30" t="str">
        <f>+VLOOKUP(Economia[[#This Row],[Filtro Integrado]],Estructura!$M$4:$O$367,3,0)</f>
        <v>FI-143</v>
      </c>
      <c r="AA410" s="30" t="str">
        <f>+VLOOKUP(Economia[[#This Row],[Muestra]],Estructura!$Q$4:$S$194,3,0)</f>
        <v>M-202</v>
      </c>
    </row>
    <row r="411" spans="1:27" ht="51" x14ac:dyDescent="0.3">
      <c r="A411" s="50" t="s">
        <v>1050</v>
      </c>
      <c r="B411" s="12">
        <f t="shared" ref="B411:D411" si="368">+B410</f>
        <v>140</v>
      </c>
      <c r="C411" s="13" t="str">
        <f t="shared" si="368"/>
        <v>Economía</v>
      </c>
      <c r="D411" s="13" t="str">
        <f t="shared" si="368"/>
        <v>Economía</v>
      </c>
      <c r="E411" s="27">
        <v>13</v>
      </c>
      <c r="F411" s="33" t="str">
        <f t="shared" si="353"/>
        <v>Supermercados</v>
      </c>
      <c r="G411" s="60" t="s">
        <v>1024</v>
      </c>
      <c r="H411" s="46" t="s">
        <v>15</v>
      </c>
      <c r="I411" s="31" t="s">
        <v>378</v>
      </c>
      <c r="J411" s="12" t="str">
        <f t="shared" si="357"/>
        <v>Fecha</v>
      </c>
      <c r="K411" s="33" t="str">
        <f t="shared" si="354"/>
        <v>Índice de Ventas de Supermercados</v>
      </c>
      <c r="L411" s="33" t="s">
        <v>649</v>
      </c>
      <c r="M411" s="33" t="str">
        <f t="shared" si="355"/>
        <v>Índice</v>
      </c>
      <c r="N411" s="33" t="str">
        <f t="shared" si="366"/>
        <v>Instituto Nacional de Estadísticas (INE)</v>
      </c>
      <c r="O411" s="37" t="str">
        <f>+"Evolución del Índice de Ventas de Supermercados en la "&amp;Economia[[#This Row],[territorio]]</f>
        <v>Evolución del Índice de Ventas de Supermercados en la Región Metropolitana</v>
      </c>
      <c r="P4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Índice</v>
      </c>
      <c r="Q411" s="15" t="str">
        <f t="shared" si="351"/>
        <v>Gráfico Evolución</v>
      </c>
      <c r="R411" s="28"/>
      <c r="S411"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https://analytics.zoho.com/open-view/2395394000008291726?ZOHO_CRITERIA=%22Consolidado_Estadisticas_Regionales_New%22.%22C%C3%B3digo%20regi%C3%B3n%22%3D13</v>
      </c>
      <c r="T411" s="17"/>
      <c r="U411" s="29" t="str">
        <f t="shared" si="364"/>
        <v>#1774B9</v>
      </c>
      <c r="V411" s="30" t="str">
        <f>+Economia[[#This Row],[idcoleccion]]&amp;"-"&amp;Economia[[#This Row],[id]]</f>
        <v>140-0401</v>
      </c>
      <c r="W411" s="21">
        <f>+VLOOKUP(Economia[[#This Row],[Filtro URL]],Estructura!$X$4:$Y$366,2,0)</f>
        <v>14200013</v>
      </c>
      <c r="X411" s="21" t="str">
        <f>+VLOOKUP(Economia[[#This Row],[tema]],Estructura!$A$4:$C$1800,3,0)</f>
        <v>T-157</v>
      </c>
      <c r="Y411" s="30" t="str">
        <f>+VLOOKUP(Economia[[#This Row],[contenido]],Estructura!$E$4:$G$18,3,0)</f>
        <v>C-145</v>
      </c>
      <c r="Z411" s="30" t="str">
        <f>+VLOOKUP(Economia[[#This Row],[Filtro Integrado]],Estructura!$M$4:$O$367,3,0)</f>
        <v>FI-143</v>
      </c>
      <c r="AA411" s="30" t="str">
        <f>+VLOOKUP(Economia[[#This Row],[Muestra]],Estructura!$Q$4:$S$194,3,0)</f>
        <v>M-202</v>
      </c>
    </row>
    <row r="412" spans="1:27" ht="51" x14ac:dyDescent="0.3">
      <c r="A412" s="50" t="s">
        <v>1051</v>
      </c>
      <c r="B412" s="12">
        <f t="shared" ref="B412:D412" si="369">+B411</f>
        <v>140</v>
      </c>
      <c r="C412" s="13" t="str">
        <f t="shared" si="369"/>
        <v>Economía</v>
      </c>
      <c r="D412" s="13" t="str">
        <f t="shared" si="369"/>
        <v>Economía</v>
      </c>
      <c r="E412" s="27">
        <v>14</v>
      </c>
      <c r="F412" s="33" t="str">
        <f t="shared" si="353"/>
        <v>Supermercados</v>
      </c>
      <c r="G412" s="60" t="s">
        <v>1024</v>
      </c>
      <c r="H412" s="46" t="s">
        <v>15</v>
      </c>
      <c r="I412" s="31" t="s">
        <v>379</v>
      </c>
      <c r="J412" s="12" t="str">
        <f t="shared" si="357"/>
        <v>Fecha</v>
      </c>
      <c r="K412" s="33" t="str">
        <f t="shared" si="354"/>
        <v>Índice de Ventas de Supermercados</v>
      </c>
      <c r="L412" s="33" t="s">
        <v>649</v>
      </c>
      <c r="M412" s="33" t="str">
        <f t="shared" si="355"/>
        <v>Índice</v>
      </c>
      <c r="N412" s="33" t="str">
        <f t="shared" si="366"/>
        <v>Instituto Nacional de Estadísticas (INE)</v>
      </c>
      <c r="O412" s="37" t="str">
        <f>+"Evolución del Índice de Ventas de Supermercados en la "&amp;Economia[[#This Row],[territorio]]</f>
        <v>Evolución del Índice de Ventas de Supermercados en la Región de Los Ríos</v>
      </c>
      <c r="P4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v>
      </c>
      <c r="Q412" s="15" t="str">
        <f t="shared" si="351"/>
        <v>Gráfico Evolución</v>
      </c>
      <c r="R412" s="28"/>
      <c r="S412"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https://analytics.zoho.com/open-view/2395394000008291726?ZOHO_CRITERIA=%22Consolidado_Estadisticas_Regionales_New%22.%22C%C3%B3digo%20regi%C3%B3n%22%3D14</v>
      </c>
      <c r="T412" s="17"/>
      <c r="U412" s="29" t="str">
        <f t="shared" si="364"/>
        <v>#1774B9</v>
      </c>
      <c r="V412" s="30" t="str">
        <f>+Economia[[#This Row],[idcoleccion]]&amp;"-"&amp;Economia[[#This Row],[id]]</f>
        <v>140-0402</v>
      </c>
      <c r="W412" s="21">
        <f>+VLOOKUP(Economia[[#This Row],[Filtro URL]],Estructura!$X$4:$Y$366,2,0)</f>
        <v>14200014</v>
      </c>
      <c r="X412" s="21" t="str">
        <f>+VLOOKUP(Economia[[#This Row],[tema]],Estructura!$A$4:$C$1800,3,0)</f>
        <v>T-157</v>
      </c>
      <c r="Y412" s="30" t="str">
        <f>+VLOOKUP(Economia[[#This Row],[contenido]],Estructura!$E$4:$G$18,3,0)</f>
        <v>C-145</v>
      </c>
      <c r="Z412" s="30" t="str">
        <f>+VLOOKUP(Economia[[#This Row],[Filtro Integrado]],Estructura!$M$4:$O$367,3,0)</f>
        <v>FI-143</v>
      </c>
      <c r="AA412" s="30" t="str">
        <f>+VLOOKUP(Economia[[#This Row],[Muestra]],Estructura!$Q$4:$S$194,3,0)</f>
        <v>M-202</v>
      </c>
    </row>
    <row r="413" spans="1:27" ht="51" x14ac:dyDescent="0.3">
      <c r="A413" s="50" t="s">
        <v>1052</v>
      </c>
      <c r="B413" s="12">
        <f t="shared" ref="B413:D413" si="370">+B412</f>
        <v>140</v>
      </c>
      <c r="C413" s="13" t="str">
        <f t="shared" si="370"/>
        <v>Economía</v>
      </c>
      <c r="D413" s="13" t="str">
        <f t="shared" si="370"/>
        <v>Economía</v>
      </c>
      <c r="E413" s="27">
        <v>15</v>
      </c>
      <c r="F413" s="33" t="str">
        <f t="shared" si="353"/>
        <v>Supermercados</v>
      </c>
      <c r="G413" s="60" t="s">
        <v>1024</v>
      </c>
      <c r="H413" s="46" t="s">
        <v>15</v>
      </c>
      <c r="I413" s="31" t="s">
        <v>380</v>
      </c>
      <c r="J413" s="12" t="str">
        <f t="shared" si="357"/>
        <v>Fecha</v>
      </c>
      <c r="K413" s="33" t="str">
        <f t="shared" si="354"/>
        <v>Índice de Ventas de Supermercados</v>
      </c>
      <c r="L413" s="33" t="s">
        <v>649</v>
      </c>
      <c r="M413" s="33" t="str">
        <f t="shared" si="355"/>
        <v>Índice</v>
      </c>
      <c r="N413" s="33" t="str">
        <f t="shared" si="366"/>
        <v>Instituto Nacional de Estadísticas (INE)</v>
      </c>
      <c r="O413" s="37" t="str">
        <f>+"Evolución del Índice de Ventas de Supermercados en la "&amp;Economia[[#This Row],[territorio]]</f>
        <v>Evolución del Índice de Ventas de Supermercados en la Región de Arica y Parinacota</v>
      </c>
      <c r="P41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Índice</v>
      </c>
      <c r="Q413" s="15" t="str">
        <f t="shared" si="351"/>
        <v>Gráfico Evolución</v>
      </c>
      <c r="R413" s="28"/>
      <c r="S413"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https://analytics.zoho.com/open-view/2395394000008291726?ZOHO_CRITERIA=%22Consolidado_Estadisticas_Regionales_New%22.%22C%C3%B3digo%20regi%C3%B3n%22%3D15</v>
      </c>
      <c r="T413" s="17"/>
      <c r="U413" s="29" t="str">
        <f t="shared" si="364"/>
        <v>#1774B9</v>
      </c>
      <c r="V413" s="30" t="str">
        <f>+Economia[[#This Row],[idcoleccion]]&amp;"-"&amp;Economia[[#This Row],[id]]</f>
        <v>140-0403</v>
      </c>
      <c r="W413" s="21">
        <f>+VLOOKUP(Economia[[#This Row],[Filtro URL]],Estructura!$X$4:$Y$366,2,0)</f>
        <v>14200015</v>
      </c>
      <c r="X413" s="21" t="str">
        <f>+VLOOKUP(Economia[[#This Row],[tema]],Estructura!$A$4:$C$1800,3,0)</f>
        <v>T-157</v>
      </c>
      <c r="Y413" s="30" t="str">
        <f>+VLOOKUP(Economia[[#This Row],[contenido]],Estructura!$E$4:$G$18,3,0)</f>
        <v>C-145</v>
      </c>
      <c r="Z413" s="30" t="str">
        <f>+VLOOKUP(Economia[[#This Row],[Filtro Integrado]],Estructura!$M$4:$O$367,3,0)</f>
        <v>FI-143</v>
      </c>
      <c r="AA413" s="30" t="str">
        <f>+VLOOKUP(Economia[[#This Row],[Muestra]],Estructura!$Q$4:$S$194,3,0)</f>
        <v>M-202</v>
      </c>
    </row>
    <row r="414" spans="1:27" ht="51" x14ac:dyDescent="0.3">
      <c r="A414" s="50" t="s">
        <v>1053</v>
      </c>
      <c r="B414" s="12">
        <f t="shared" ref="B414:D414" si="371">+B413</f>
        <v>140</v>
      </c>
      <c r="C414" s="13" t="str">
        <f t="shared" si="371"/>
        <v>Economía</v>
      </c>
      <c r="D414" s="13" t="str">
        <f t="shared" si="371"/>
        <v>Economía</v>
      </c>
      <c r="E414" s="27">
        <v>16</v>
      </c>
      <c r="F414" s="33" t="str">
        <f t="shared" si="353"/>
        <v>Supermercados</v>
      </c>
      <c r="G414" s="60" t="s">
        <v>1024</v>
      </c>
      <c r="H414" s="46" t="s">
        <v>15</v>
      </c>
      <c r="I414" s="31" t="s">
        <v>381</v>
      </c>
      <c r="J414" s="12" t="str">
        <f t="shared" si="357"/>
        <v>Fecha</v>
      </c>
      <c r="K414" s="33" t="str">
        <f t="shared" si="354"/>
        <v>Índice de Ventas de Supermercados</v>
      </c>
      <c r="L414" s="33" t="s">
        <v>649</v>
      </c>
      <c r="M414" s="33" t="str">
        <f t="shared" si="355"/>
        <v>Índice</v>
      </c>
      <c r="N414" s="33" t="str">
        <f t="shared" si="366"/>
        <v>Instituto Nacional de Estadísticas (INE)</v>
      </c>
      <c r="O414" s="37" t="str">
        <f>+"Evolución del Índice de Ventas de Supermercados en la "&amp;Economia[[#This Row],[territorio]]</f>
        <v>Evolución del Índice de Ventas de Supermercados en la Región de Ñuble</v>
      </c>
      <c r="P4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Índice</v>
      </c>
      <c r="Q414" s="38" t="str">
        <f t="shared" si="351"/>
        <v>Gráfico Evolución</v>
      </c>
      <c r="R414" s="37"/>
      <c r="S414" s="16" t="str">
        <f>+HYPERLINK("https://analytics.zoho.com/open-view/2395394000008291726?ZOHO_CRITERIA=%22Consolidado_Estadisticas_Regionales_New%22.%22C%C3%B3digo%20regi%C3%B3n%22%3D"&amp;Economia[[#This Row],[Filtro URL]])</f>
        <v>https://analytics.zoho.com/open-view/2395394000008291726?ZOHO_CRITERIA=%22Consolidado_Estadisticas_Regionales_New%22.%22C%C3%B3digo%20regi%C3%B3n%22%3D16</v>
      </c>
      <c r="T414" s="17"/>
      <c r="U414" s="29" t="str">
        <f t="shared" si="364"/>
        <v>#1774B9</v>
      </c>
      <c r="V414" s="30" t="str">
        <f>+Economia[[#This Row],[idcoleccion]]&amp;"-"&amp;Economia[[#This Row],[id]]</f>
        <v>140-0404</v>
      </c>
      <c r="W414" s="21">
        <f>+VLOOKUP(Economia[[#This Row],[Filtro URL]],Estructura!$X$4:$Y$366,2,0)</f>
        <v>14200016</v>
      </c>
      <c r="X414" s="21" t="str">
        <f>+VLOOKUP(Economia[[#This Row],[tema]],Estructura!$A$4:$C$1800,3,0)</f>
        <v>T-157</v>
      </c>
      <c r="Y414" s="30" t="str">
        <f>+VLOOKUP(Economia[[#This Row],[contenido]],Estructura!$E$4:$G$18,3,0)</f>
        <v>C-145</v>
      </c>
      <c r="Z414" s="30" t="str">
        <f>+VLOOKUP(Economia[[#This Row],[Filtro Integrado]],Estructura!$M$4:$O$367,3,0)</f>
        <v>FI-143</v>
      </c>
      <c r="AA414" s="30" t="str">
        <f>+VLOOKUP(Economia[[#This Row],[Muestra]],Estructura!$Q$4:$S$194,3,0)</f>
        <v>M-202</v>
      </c>
    </row>
    <row r="415" spans="1:27" ht="51" x14ac:dyDescent="0.3">
      <c r="A415" s="48" t="s">
        <v>1054</v>
      </c>
      <c r="B415" s="33">
        <f t="shared" ref="B415:D415" si="372">+B414</f>
        <v>140</v>
      </c>
      <c r="C415" s="34" t="str">
        <f t="shared" si="372"/>
        <v>Economía</v>
      </c>
      <c r="D415" s="34" t="str">
        <f t="shared" si="372"/>
        <v>Economía</v>
      </c>
      <c r="E415" s="20">
        <v>0</v>
      </c>
      <c r="F415" s="33" t="str">
        <f t="shared" si="353"/>
        <v>Supermercados</v>
      </c>
      <c r="G415" s="60" t="s">
        <v>1024</v>
      </c>
      <c r="H415" s="36" t="s">
        <v>18</v>
      </c>
      <c r="I415" s="33" t="s">
        <v>14</v>
      </c>
      <c r="J415" s="33" t="s">
        <v>15</v>
      </c>
      <c r="K415" s="33" t="s">
        <v>1028</v>
      </c>
      <c r="L415" s="33" t="s">
        <v>649</v>
      </c>
      <c r="M415" s="33" t="s">
        <v>1029</v>
      </c>
      <c r="N415" s="33" t="str">
        <f t="shared" ref="N415" si="373">+N414</f>
        <v>Instituto Nacional de Estadísticas (INE)</v>
      </c>
      <c r="O415" s="52" t="s">
        <v>1030</v>
      </c>
      <c r="P41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millones de pesos (MM CLP)</v>
      </c>
      <c r="Q415" s="38" t="str">
        <f>+Q414</f>
        <v>Gráfico Evolución</v>
      </c>
      <c r="R415" s="37"/>
      <c r="S415" s="66" t="str">
        <f>+HYPERLINK("https://analytics.zoho.com/open-view/2395394000008291814")</f>
        <v>https://analytics.zoho.com/open-view/2395394000008291814</v>
      </c>
      <c r="T415" s="17"/>
      <c r="U415" s="29" t="str">
        <f t="shared" si="364"/>
        <v>#1774B9</v>
      </c>
      <c r="V415" s="30" t="str">
        <f>+Economia[[#This Row],[idcoleccion]]&amp;"-"&amp;Economia[[#This Row],[id]]</f>
        <v>140-0405</v>
      </c>
      <c r="W415" s="21">
        <f>+VLOOKUP(Economia[[#This Row],[Filtro URL]],Estructura!$X$4:$Y$366,2,0)</f>
        <v>14100000</v>
      </c>
      <c r="X415" s="21" t="str">
        <f>+VLOOKUP(Economia[[#This Row],[tema]],Estructura!$A$4:$C$1800,3,0)</f>
        <v>T-157</v>
      </c>
      <c r="Y415" s="30" t="str">
        <f>+VLOOKUP(Economia[[#This Row],[contenido]],Estructura!$E$4:$G$18,3,0)</f>
        <v>C-145</v>
      </c>
      <c r="Z415" s="30" t="str">
        <f>+VLOOKUP(Economia[[#This Row],[Filtro Integrado]],Estructura!$M$4:$O$367,3,0)</f>
        <v>FI-141</v>
      </c>
      <c r="AA415" s="30" t="str">
        <f>+VLOOKUP(Economia[[#This Row],[Muestra]],Estructura!$Q$4:$S$194,3,0)</f>
        <v>M-203</v>
      </c>
    </row>
    <row r="416" spans="1:27" ht="51" x14ac:dyDescent="0.3">
      <c r="A416" s="49" t="s">
        <v>1055</v>
      </c>
      <c r="B416" s="33">
        <f t="shared" ref="B416:D416" si="374">+B415</f>
        <v>140</v>
      </c>
      <c r="C416" s="34" t="str">
        <f t="shared" si="374"/>
        <v>Economía</v>
      </c>
      <c r="D416" s="34" t="str">
        <f t="shared" si="374"/>
        <v>Economía</v>
      </c>
      <c r="E416" s="27">
        <v>1</v>
      </c>
      <c r="F416" s="33" t="str">
        <f t="shared" si="353"/>
        <v>Supermercados</v>
      </c>
      <c r="G416" s="60" t="s">
        <v>1024</v>
      </c>
      <c r="H416" s="46" t="s">
        <v>15</v>
      </c>
      <c r="I416" s="31" t="s">
        <v>366</v>
      </c>
      <c r="J416" s="12" t="s">
        <v>688</v>
      </c>
      <c r="K416" s="33" t="str">
        <f t="shared" si="354"/>
        <v>Ventas de Supermercados</v>
      </c>
      <c r="L416" s="33" t="s">
        <v>649</v>
      </c>
      <c r="M416" s="33" t="str">
        <f t="shared" si="355"/>
        <v>millones de pesos (MM CLP)</v>
      </c>
      <c r="N416" s="33" t="str">
        <f t="shared" ref="N416" si="375">+N415</f>
        <v>Instituto Nacional de Estadísticas (INE)</v>
      </c>
      <c r="O416" s="37" t="str">
        <f>+"Evolución de las Ventas totales netas (sin IVA) de supermercados a precios corrientes en la "&amp;Economia[[#This Row],[territorio]]</f>
        <v>Evolución de las Ventas totales netas (sin IVA) de supermercados a precios corrientes en la Región de Tarapacá</v>
      </c>
      <c r="P4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millones de pesos (MM CLP)</v>
      </c>
      <c r="Q416" s="15" t="str">
        <f t="shared" si="351"/>
        <v>Gráfico Evolución</v>
      </c>
      <c r="R416" s="28"/>
      <c r="S416"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v>
      </c>
      <c r="T416" s="17"/>
      <c r="U416" s="29" t="str">
        <f t="shared" si="364"/>
        <v>#1774B9</v>
      </c>
      <c r="V416" s="30" t="str">
        <f>+Economia[[#This Row],[idcoleccion]]&amp;"-"&amp;Economia[[#This Row],[id]]</f>
        <v>140-0406</v>
      </c>
      <c r="W416" s="21">
        <f>+VLOOKUP(Economia[[#This Row],[Filtro URL]],Estructura!$X$4:$Y$366,2,0)</f>
        <v>14200001</v>
      </c>
      <c r="X416" s="21" t="str">
        <f>+VLOOKUP(Economia[[#This Row],[tema]],Estructura!$A$4:$C$1800,3,0)</f>
        <v>T-157</v>
      </c>
      <c r="Y416" s="30" t="str">
        <f>+VLOOKUP(Economia[[#This Row],[contenido]],Estructura!$E$4:$G$18,3,0)</f>
        <v>C-145</v>
      </c>
      <c r="Z416" s="30" t="str">
        <f>+VLOOKUP(Economia[[#This Row],[Filtro Integrado]],Estructura!$M$4:$O$367,3,0)</f>
        <v>FI-143</v>
      </c>
      <c r="AA416" s="30" t="str">
        <f>+VLOOKUP(Economia[[#This Row],[Muestra]],Estructura!$Q$4:$S$194,3,0)</f>
        <v>M-203</v>
      </c>
    </row>
    <row r="417" spans="1:27" ht="51" x14ac:dyDescent="0.3">
      <c r="A417" s="50" t="s">
        <v>1056</v>
      </c>
      <c r="B417" s="33">
        <f t="shared" ref="B417:D417" si="376">+B416</f>
        <v>140</v>
      </c>
      <c r="C417" s="34" t="str">
        <f t="shared" si="376"/>
        <v>Economía</v>
      </c>
      <c r="D417" s="34" t="str">
        <f t="shared" si="376"/>
        <v>Economía</v>
      </c>
      <c r="E417" s="27">
        <v>2</v>
      </c>
      <c r="F417" s="33" t="str">
        <f t="shared" si="353"/>
        <v>Supermercados</v>
      </c>
      <c r="G417" s="60" t="s">
        <v>1024</v>
      </c>
      <c r="H417" s="46" t="s">
        <v>15</v>
      </c>
      <c r="I417" s="31" t="s">
        <v>367</v>
      </c>
      <c r="J417" s="12" t="str">
        <f>+J416</f>
        <v>Fecha</v>
      </c>
      <c r="K417" s="33" t="str">
        <f t="shared" si="354"/>
        <v>Ventas de Supermercados</v>
      </c>
      <c r="L417" s="33" t="s">
        <v>649</v>
      </c>
      <c r="M417" s="33" t="str">
        <f t="shared" si="355"/>
        <v>millones de pesos (MM CLP)</v>
      </c>
      <c r="N417" s="33" t="str">
        <f t="shared" ref="N417" si="377">+N416</f>
        <v>Instituto Nacional de Estadísticas (INE)</v>
      </c>
      <c r="O417" s="37" t="str">
        <f>+"Evolución de las Ventas totales netas (sin IVA) de supermercados a precios corrientes en la "&amp;Economia[[#This Row],[territorio]]</f>
        <v>Evolución de las Ventas totales netas (sin IVA) de supermercados a precios corrientes en la Región de Antofagasta</v>
      </c>
      <c r="P41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millones de pesos (MM CLP)</v>
      </c>
      <c r="Q417" s="15" t="str">
        <f t="shared" si="351"/>
        <v>Gráfico Evolución</v>
      </c>
      <c r="R417" s="28"/>
      <c r="S417"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https://analytics.zoho.com/open-view/2395394000008293485?ZOHO_CRITERIA=%22Consolidado_Estadisticas_Regionales_New%22.%22C%C3%B3digo%20regi%C3%B3n%22%3D2</v>
      </c>
      <c r="T417" s="17"/>
      <c r="U417" s="29" t="str">
        <f t="shared" si="364"/>
        <v>#1774B9</v>
      </c>
      <c r="V417" s="30" t="str">
        <f>+Economia[[#This Row],[idcoleccion]]&amp;"-"&amp;Economia[[#This Row],[id]]</f>
        <v>140-0407</v>
      </c>
      <c r="W417" s="21">
        <f>+VLOOKUP(Economia[[#This Row],[Filtro URL]],Estructura!$X$4:$Y$366,2,0)</f>
        <v>14200002</v>
      </c>
      <c r="X417" s="21" t="str">
        <f>+VLOOKUP(Economia[[#This Row],[tema]],Estructura!$A$4:$C$1800,3,0)</f>
        <v>T-157</v>
      </c>
      <c r="Y417" s="30" t="str">
        <f>+VLOOKUP(Economia[[#This Row],[contenido]],Estructura!$E$4:$G$18,3,0)</f>
        <v>C-145</v>
      </c>
      <c r="Z417" s="30" t="str">
        <f>+VLOOKUP(Economia[[#This Row],[Filtro Integrado]],Estructura!$M$4:$O$367,3,0)</f>
        <v>FI-143</v>
      </c>
      <c r="AA417" s="30" t="str">
        <f>+VLOOKUP(Economia[[#This Row],[Muestra]],Estructura!$Q$4:$S$194,3,0)</f>
        <v>M-203</v>
      </c>
    </row>
    <row r="418" spans="1:27" ht="51" x14ac:dyDescent="0.3">
      <c r="A418" s="50" t="s">
        <v>1057</v>
      </c>
      <c r="B418" s="33">
        <f t="shared" ref="B418:D418" si="378">+B417</f>
        <v>140</v>
      </c>
      <c r="C418" s="34" t="str">
        <f t="shared" si="378"/>
        <v>Economía</v>
      </c>
      <c r="D418" s="34" t="str">
        <f t="shared" si="378"/>
        <v>Economía</v>
      </c>
      <c r="E418" s="27">
        <v>3</v>
      </c>
      <c r="F418" s="33" t="str">
        <f t="shared" si="353"/>
        <v>Supermercados</v>
      </c>
      <c r="G418" s="60" t="s">
        <v>1024</v>
      </c>
      <c r="H418" s="46" t="s">
        <v>15</v>
      </c>
      <c r="I418" s="31" t="s">
        <v>368</v>
      </c>
      <c r="J418" s="12" t="str">
        <f t="shared" ref="J418:J431" si="379">+J417</f>
        <v>Fecha</v>
      </c>
      <c r="K418" s="33" t="str">
        <f t="shared" si="354"/>
        <v>Ventas de Supermercados</v>
      </c>
      <c r="L418" s="33" t="s">
        <v>649</v>
      </c>
      <c r="M418" s="33" t="str">
        <f t="shared" si="355"/>
        <v>millones de pesos (MM CLP)</v>
      </c>
      <c r="N418" s="33" t="str">
        <f t="shared" ref="N418" si="380">+N417</f>
        <v>Instituto Nacional de Estadísticas (INE)</v>
      </c>
      <c r="O418" s="37" t="str">
        <f>+"Evolución de las Ventas totales netas (sin IVA) de supermercados a precios corrientes en la "&amp;Economia[[#This Row],[territorio]]</f>
        <v>Evolución de las Ventas totales netas (sin IVA) de supermercados a precios corrientes en la Región de Atacama</v>
      </c>
      <c r="P41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millones de pesos (MM CLP)</v>
      </c>
      <c r="Q418" s="15" t="str">
        <f t="shared" si="351"/>
        <v>Gráfico Evolución</v>
      </c>
      <c r="R418" s="28"/>
      <c r="S418"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https://analytics.zoho.com/open-view/2395394000008293485?ZOHO_CRITERIA=%22Consolidado_Estadisticas_Regionales_New%22.%22C%C3%B3digo%20regi%C3%B3n%22%3D3</v>
      </c>
      <c r="T418" s="17"/>
      <c r="U418" s="29" t="str">
        <f t="shared" si="364"/>
        <v>#1774B9</v>
      </c>
      <c r="V418" s="30" t="str">
        <f>+Economia[[#This Row],[idcoleccion]]&amp;"-"&amp;Economia[[#This Row],[id]]</f>
        <v>140-0408</v>
      </c>
      <c r="W418" s="21">
        <f>+VLOOKUP(Economia[[#This Row],[Filtro URL]],Estructura!$X$4:$Y$366,2,0)</f>
        <v>14200003</v>
      </c>
      <c r="X418" s="21" t="str">
        <f>+VLOOKUP(Economia[[#This Row],[tema]],Estructura!$A$4:$C$1800,3,0)</f>
        <v>T-157</v>
      </c>
      <c r="Y418" s="30" t="str">
        <f>+VLOOKUP(Economia[[#This Row],[contenido]],Estructura!$E$4:$G$18,3,0)</f>
        <v>C-145</v>
      </c>
      <c r="Z418" s="30" t="str">
        <f>+VLOOKUP(Economia[[#This Row],[Filtro Integrado]],Estructura!$M$4:$O$367,3,0)</f>
        <v>FI-143</v>
      </c>
      <c r="AA418" s="30" t="str">
        <f>+VLOOKUP(Economia[[#This Row],[Muestra]],Estructura!$Q$4:$S$194,3,0)</f>
        <v>M-203</v>
      </c>
    </row>
    <row r="419" spans="1:27" ht="51" x14ac:dyDescent="0.3">
      <c r="A419" s="50" t="s">
        <v>1058</v>
      </c>
      <c r="B419" s="33">
        <f t="shared" ref="B419:D419" si="381">+B418</f>
        <v>140</v>
      </c>
      <c r="C419" s="34" t="str">
        <f t="shared" si="381"/>
        <v>Economía</v>
      </c>
      <c r="D419" s="34" t="str">
        <f t="shared" si="381"/>
        <v>Economía</v>
      </c>
      <c r="E419" s="27">
        <v>4</v>
      </c>
      <c r="F419" s="33" t="str">
        <f t="shared" si="353"/>
        <v>Supermercados</v>
      </c>
      <c r="G419" s="60" t="s">
        <v>1024</v>
      </c>
      <c r="H419" s="46" t="s">
        <v>15</v>
      </c>
      <c r="I419" s="31" t="s">
        <v>369</v>
      </c>
      <c r="J419" s="12" t="str">
        <f t="shared" si="379"/>
        <v>Fecha</v>
      </c>
      <c r="K419" s="33" t="str">
        <f t="shared" si="354"/>
        <v>Ventas de Supermercados</v>
      </c>
      <c r="L419" s="33" t="s">
        <v>649</v>
      </c>
      <c r="M419" s="33" t="str">
        <f t="shared" si="355"/>
        <v>millones de pesos (MM CLP)</v>
      </c>
      <c r="N419" s="33" t="str">
        <f t="shared" ref="N419" si="382">+N418</f>
        <v>Instituto Nacional de Estadísticas (INE)</v>
      </c>
      <c r="O419" s="37" t="str">
        <f>+"Evolución de las Ventas totales netas (sin IVA) de supermercados a precios corrientes en la "&amp;Economia[[#This Row],[territorio]]</f>
        <v>Evolución de las Ventas totales netas (sin IVA) de supermercados a precios corrientes en la Región de Coquimbo</v>
      </c>
      <c r="P41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millones de pesos (MM CLP)</v>
      </c>
      <c r="Q419" s="15" t="str">
        <f t="shared" si="351"/>
        <v>Gráfico Evolución</v>
      </c>
      <c r="R419" s="28"/>
      <c r="S419"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https://analytics.zoho.com/open-view/2395394000008293485?ZOHO_CRITERIA=%22Consolidado_Estadisticas_Regionales_New%22.%22C%C3%B3digo%20regi%C3%B3n%22%3D4</v>
      </c>
      <c r="T419" s="17"/>
      <c r="U419" s="29" t="str">
        <f t="shared" si="364"/>
        <v>#1774B9</v>
      </c>
      <c r="V419" s="30" t="str">
        <f>+Economia[[#This Row],[idcoleccion]]&amp;"-"&amp;Economia[[#This Row],[id]]</f>
        <v>140-0409</v>
      </c>
      <c r="W419" s="21">
        <f>+VLOOKUP(Economia[[#This Row],[Filtro URL]],Estructura!$X$4:$Y$366,2,0)</f>
        <v>14200004</v>
      </c>
      <c r="X419" s="21" t="str">
        <f>+VLOOKUP(Economia[[#This Row],[tema]],Estructura!$A$4:$C$1800,3,0)</f>
        <v>T-157</v>
      </c>
      <c r="Y419" s="30" t="str">
        <f>+VLOOKUP(Economia[[#This Row],[contenido]],Estructura!$E$4:$G$18,3,0)</f>
        <v>C-145</v>
      </c>
      <c r="Z419" s="30" t="str">
        <f>+VLOOKUP(Economia[[#This Row],[Filtro Integrado]],Estructura!$M$4:$O$367,3,0)</f>
        <v>FI-143</v>
      </c>
      <c r="AA419" s="30" t="str">
        <f>+VLOOKUP(Economia[[#This Row],[Muestra]],Estructura!$Q$4:$S$194,3,0)</f>
        <v>M-203</v>
      </c>
    </row>
    <row r="420" spans="1:27" ht="51" x14ac:dyDescent="0.3">
      <c r="A420" s="50" t="s">
        <v>1059</v>
      </c>
      <c r="B420" s="33">
        <f t="shared" ref="B420:D420" si="383">+B419</f>
        <v>140</v>
      </c>
      <c r="C420" s="34" t="str">
        <f t="shared" si="383"/>
        <v>Economía</v>
      </c>
      <c r="D420" s="34" t="str">
        <f t="shared" si="383"/>
        <v>Economía</v>
      </c>
      <c r="E420" s="27">
        <v>5</v>
      </c>
      <c r="F420" s="33" t="str">
        <f t="shared" si="353"/>
        <v>Supermercados</v>
      </c>
      <c r="G420" s="60" t="s">
        <v>1024</v>
      </c>
      <c r="H420" s="46" t="s">
        <v>15</v>
      </c>
      <c r="I420" s="31" t="s">
        <v>370</v>
      </c>
      <c r="J420" s="12" t="str">
        <f t="shared" si="379"/>
        <v>Fecha</v>
      </c>
      <c r="K420" s="33" t="str">
        <f t="shared" si="354"/>
        <v>Ventas de Supermercados</v>
      </c>
      <c r="L420" s="33" t="s">
        <v>649</v>
      </c>
      <c r="M420" s="33" t="str">
        <f t="shared" si="355"/>
        <v>millones de pesos (MM CLP)</v>
      </c>
      <c r="N420" s="33" t="str">
        <f t="shared" ref="N420" si="384">+N419</f>
        <v>Instituto Nacional de Estadísticas (INE)</v>
      </c>
      <c r="O420" s="37" t="str">
        <f>+"Evolución de las Ventas totales netas (sin IVA) de supermercados a precios corrientes en la "&amp;Economia[[#This Row],[territorio]]</f>
        <v>Evolución de las Ventas totales netas (sin IVA) de supermercados a precios corrientes en la Región de Valparaíso</v>
      </c>
      <c r="P4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millones de pesos (MM CLP)</v>
      </c>
      <c r="Q420" s="15" t="str">
        <f t="shared" si="351"/>
        <v>Gráfico Evolución</v>
      </c>
      <c r="R420" s="28"/>
      <c r="S420"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https://analytics.zoho.com/open-view/2395394000008293485?ZOHO_CRITERIA=%22Consolidado_Estadisticas_Regionales_New%22.%22C%C3%B3digo%20regi%C3%B3n%22%3D5</v>
      </c>
      <c r="T420" s="17"/>
      <c r="U420" s="29" t="str">
        <f t="shared" si="364"/>
        <v>#1774B9</v>
      </c>
      <c r="V420" s="30" t="str">
        <f>+Economia[[#This Row],[idcoleccion]]&amp;"-"&amp;Economia[[#This Row],[id]]</f>
        <v>140-0410</v>
      </c>
      <c r="W420" s="21">
        <f>+VLOOKUP(Economia[[#This Row],[Filtro URL]],Estructura!$X$4:$Y$366,2,0)</f>
        <v>14200005</v>
      </c>
      <c r="X420" s="21" t="str">
        <f>+VLOOKUP(Economia[[#This Row],[tema]],Estructura!$A$4:$C$1800,3,0)</f>
        <v>T-157</v>
      </c>
      <c r="Y420" s="30" t="str">
        <f>+VLOOKUP(Economia[[#This Row],[contenido]],Estructura!$E$4:$G$18,3,0)</f>
        <v>C-145</v>
      </c>
      <c r="Z420" s="30" t="str">
        <f>+VLOOKUP(Economia[[#This Row],[Filtro Integrado]],Estructura!$M$4:$O$367,3,0)</f>
        <v>FI-143</v>
      </c>
      <c r="AA420" s="30" t="str">
        <f>+VLOOKUP(Economia[[#This Row],[Muestra]],Estructura!$Q$4:$S$194,3,0)</f>
        <v>M-203</v>
      </c>
    </row>
    <row r="421" spans="1:27" ht="51" x14ac:dyDescent="0.3">
      <c r="A421" s="50" t="s">
        <v>1060</v>
      </c>
      <c r="B421" s="33">
        <f t="shared" ref="B421:D421" si="385">+B420</f>
        <v>140</v>
      </c>
      <c r="C421" s="34" t="str">
        <f t="shared" si="385"/>
        <v>Economía</v>
      </c>
      <c r="D421" s="34" t="str">
        <f t="shared" si="385"/>
        <v>Economía</v>
      </c>
      <c r="E421" s="27">
        <v>6</v>
      </c>
      <c r="F421" s="33" t="str">
        <f t="shared" si="353"/>
        <v>Supermercados</v>
      </c>
      <c r="G421" s="60" t="s">
        <v>1024</v>
      </c>
      <c r="H421" s="46" t="s">
        <v>15</v>
      </c>
      <c r="I421" s="31" t="s">
        <v>371</v>
      </c>
      <c r="J421" s="12" t="str">
        <f t="shared" si="379"/>
        <v>Fecha</v>
      </c>
      <c r="K421" s="33" t="str">
        <f t="shared" si="354"/>
        <v>Ventas de Supermercados</v>
      </c>
      <c r="L421" s="33" t="s">
        <v>649</v>
      </c>
      <c r="M421" s="33" t="str">
        <f t="shared" si="355"/>
        <v>millones de pesos (MM CLP)</v>
      </c>
      <c r="N421" s="33" t="str">
        <f t="shared" ref="N421" si="386">+N420</f>
        <v>Instituto Nacional de Estadísticas (INE)</v>
      </c>
      <c r="O421" s="37" t="str">
        <f>+"Evolución de las Ventas totales netas (sin IVA) de supermercados a precios corrientes en la "&amp;Economia[[#This Row],[territorio]]</f>
        <v>Evolución de las Ventas totales netas (sin IVA) de supermercados a precios corrientes en la Región de O'Higgins</v>
      </c>
      <c r="P4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millones de pesos (MM CLP)</v>
      </c>
      <c r="Q421" s="15" t="str">
        <f t="shared" si="351"/>
        <v>Gráfico Evolución</v>
      </c>
      <c r="R421" s="28"/>
      <c r="S421"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https://analytics.zoho.com/open-view/2395394000008293485?ZOHO_CRITERIA=%22Consolidado_Estadisticas_Regionales_New%22.%22C%C3%B3digo%20regi%C3%B3n%22%3D6</v>
      </c>
      <c r="T421" s="17"/>
      <c r="U421" s="29" t="str">
        <f t="shared" si="364"/>
        <v>#1774B9</v>
      </c>
      <c r="V421" s="30" t="str">
        <f>+Economia[[#This Row],[idcoleccion]]&amp;"-"&amp;Economia[[#This Row],[id]]</f>
        <v>140-0411</v>
      </c>
      <c r="W421" s="21">
        <f>+VLOOKUP(Economia[[#This Row],[Filtro URL]],Estructura!$X$4:$Y$366,2,0)</f>
        <v>14200006</v>
      </c>
      <c r="X421" s="21" t="str">
        <f>+VLOOKUP(Economia[[#This Row],[tema]],Estructura!$A$4:$C$1800,3,0)</f>
        <v>T-157</v>
      </c>
      <c r="Y421" s="30" t="str">
        <f>+VLOOKUP(Economia[[#This Row],[contenido]],Estructura!$E$4:$G$18,3,0)</f>
        <v>C-145</v>
      </c>
      <c r="Z421" s="30" t="str">
        <f>+VLOOKUP(Economia[[#This Row],[Filtro Integrado]],Estructura!$M$4:$O$367,3,0)</f>
        <v>FI-143</v>
      </c>
      <c r="AA421" s="30" t="str">
        <f>+VLOOKUP(Economia[[#This Row],[Muestra]],Estructura!$Q$4:$S$194,3,0)</f>
        <v>M-203</v>
      </c>
    </row>
    <row r="422" spans="1:27" ht="51" x14ac:dyDescent="0.3">
      <c r="A422" s="50" t="s">
        <v>1061</v>
      </c>
      <c r="B422" s="33">
        <f t="shared" ref="B422:D422" si="387">+B421</f>
        <v>140</v>
      </c>
      <c r="C422" s="34" t="str">
        <f t="shared" si="387"/>
        <v>Economía</v>
      </c>
      <c r="D422" s="34" t="str">
        <f t="shared" si="387"/>
        <v>Economía</v>
      </c>
      <c r="E422" s="27">
        <v>7</v>
      </c>
      <c r="F422" s="33" t="str">
        <f t="shared" si="353"/>
        <v>Supermercados</v>
      </c>
      <c r="G422" s="60" t="s">
        <v>1024</v>
      </c>
      <c r="H422" s="46" t="s">
        <v>15</v>
      </c>
      <c r="I422" s="31" t="s">
        <v>372</v>
      </c>
      <c r="J422" s="12" t="str">
        <f t="shared" si="379"/>
        <v>Fecha</v>
      </c>
      <c r="K422" s="33" t="str">
        <f t="shared" si="354"/>
        <v>Ventas de Supermercados</v>
      </c>
      <c r="L422" s="33" t="s">
        <v>649</v>
      </c>
      <c r="M422" s="33" t="str">
        <f t="shared" si="355"/>
        <v>millones de pesos (MM CLP)</v>
      </c>
      <c r="N422" s="33" t="str">
        <f t="shared" ref="N422" si="388">+N421</f>
        <v>Instituto Nacional de Estadísticas (INE)</v>
      </c>
      <c r="O422" s="37" t="str">
        <f>+"Evolución de las Ventas totales netas (sin IVA) de supermercados a precios corrientes en la "&amp;Economia[[#This Row],[territorio]]</f>
        <v>Evolución de las Ventas totales netas (sin IVA) de supermercados a precios corrientes en la Región de Maule</v>
      </c>
      <c r="P42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millones de pesos (MM CLP)</v>
      </c>
      <c r="Q422" s="15" t="str">
        <f t="shared" si="351"/>
        <v>Gráfico Evolución</v>
      </c>
      <c r="R422" s="28"/>
      <c r="S422"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https://analytics.zoho.com/open-view/2395394000008293485?ZOHO_CRITERIA=%22Consolidado_Estadisticas_Regionales_New%22.%22C%C3%B3digo%20regi%C3%B3n%22%3D7</v>
      </c>
      <c r="T422" s="17"/>
      <c r="U422" s="29" t="str">
        <f t="shared" si="364"/>
        <v>#1774B9</v>
      </c>
      <c r="V422" s="30" t="str">
        <f>+Economia[[#This Row],[idcoleccion]]&amp;"-"&amp;Economia[[#This Row],[id]]</f>
        <v>140-0412</v>
      </c>
      <c r="W422" s="21">
        <f>+VLOOKUP(Economia[[#This Row],[Filtro URL]],Estructura!$X$4:$Y$366,2,0)</f>
        <v>14200007</v>
      </c>
      <c r="X422" s="21" t="str">
        <f>+VLOOKUP(Economia[[#This Row],[tema]],Estructura!$A$4:$C$1800,3,0)</f>
        <v>T-157</v>
      </c>
      <c r="Y422" s="30" t="str">
        <f>+VLOOKUP(Economia[[#This Row],[contenido]],Estructura!$E$4:$G$18,3,0)</f>
        <v>C-145</v>
      </c>
      <c r="Z422" s="30" t="str">
        <f>+VLOOKUP(Economia[[#This Row],[Filtro Integrado]],Estructura!$M$4:$O$367,3,0)</f>
        <v>FI-143</v>
      </c>
      <c r="AA422" s="30" t="str">
        <f>+VLOOKUP(Economia[[#This Row],[Muestra]],Estructura!$Q$4:$S$194,3,0)</f>
        <v>M-203</v>
      </c>
    </row>
    <row r="423" spans="1:27" ht="51" x14ac:dyDescent="0.3">
      <c r="A423" s="50" t="s">
        <v>1062</v>
      </c>
      <c r="B423" s="33">
        <f t="shared" ref="B423:D423" si="389">+B422</f>
        <v>140</v>
      </c>
      <c r="C423" s="34" t="str">
        <f t="shared" si="389"/>
        <v>Economía</v>
      </c>
      <c r="D423" s="34" t="str">
        <f t="shared" si="389"/>
        <v>Economía</v>
      </c>
      <c r="E423" s="27">
        <v>8</v>
      </c>
      <c r="F423" s="33" t="str">
        <f t="shared" si="353"/>
        <v>Supermercados</v>
      </c>
      <c r="G423" s="60" t="s">
        <v>1024</v>
      </c>
      <c r="H423" s="46" t="s">
        <v>15</v>
      </c>
      <c r="I423" s="31" t="s">
        <v>373</v>
      </c>
      <c r="J423" s="12" t="str">
        <f t="shared" si="379"/>
        <v>Fecha</v>
      </c>
      <c r="K423" s="33" t="str">
        <f t="shared" si="354"/>
        <v>Ventas de Supermercados</v>
      </c>
      <c r="L423" s="33" t="s">
        <v>649</v>
      </c>
      <c r="M423" s="33" t="str">
        <f t="shared" si="355"/>
        <v>millones de pesos (MM CLP)</v>
      </c>
      <c r="N423" s="33" t="str">
        <f t="shared" ref="N423" si="390">+N422</f>
        <v>Instituto Nacional de Estadísticas (INE)</v>
      </c>
      <c r="O423" s="37" t="str">
        <f>+"Evolución de las Ventas totales netas (sin IVA) de supermercados a precios corrientes en la "&amp;Economia[[#This Row],[territorio]]</f>
        <v>Evolución de las Ventas totales netas (sin IVA) de supermercados a precios corrientes en la Región del Biobío</v>
      </c>
      <c r="P42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millones de pesos (MM CLP)</v>
      </c>
      <c r="Q423" s="15" t="str">
        <f t="shared" si="351"/>
        <v>Gráfico Evolución</v>
      </c>
      <c r="R423" s="28"/>
      <c r="S423"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https://analytics.zoho.com/open-view/2395394000008293485?ZOHO_CRITERIA=%22Consolidado_Estadisticas_Regionales_New%22.%22C%C3%B3digo%20regi%C3%B3n%22%3D8</v>
      </c>
      <c r="T423" s="39"/>
      <c r="U423" s="29" t="str">
        <f t="shared" si="364"/>
        <v>#1774B9</v>
      </c>
      <c r="V423" s="30" t="str">
        <f>+Economia[[#This Row],[idcoleccion]]&amp;"-"&amp;Economia[[#This Row],[id]]</f>
        <v>140-0413</v>
      </c>
      <c r="W423" s="21">
        <f>+VLOOKUP(Economia[[#This Row],[Filtro URL]],Estructura!$X$4:$Y$366,2,0)</f>
        <v>14200008</v>
      </c>
      <c r="X423" s="21" t="str">
        <f>+VLOOKUP(Economia[[#This Row],[tema]],Estructura!$A$4:$C$1800,3,0)</f>
        <v>T-157</v>
      </c>
      <c r="Y423" s="30" t="str">
        <f>+VLOOKUP(Economia[[#This Row],[contenido]],Estructura!$E$4:$G$18,3,0)</f>
        <v>C-145</v>
      </c>
      <c r="Z423" s="30" t="str">
        <f>+VLOOKUP(Economia[[#This Row],[Filtro Integrado]],Estructura!$M$4:$O$367,3,0)</f>
        <v>FI-143</v>
      </c>
      <c r="AA423" s="30" t="str">
        <f>+VLOOKUP(Economia[[#This Row],[Muestra]],Estructura!$Q$4:$S$194,3,0)</f>
        <v>M-203</v>
      </c>
    </row>
    <row r="424" spans="1:27" ht="51" x14ac:dyDescent="0.3">
      <c r="A424" s="50" t="s">
        <v>1063</v>
      </c>
      <c r="B424" s="12">
        <f>+B423</f>
        <v>140</v>
      </c>
      <c r="C424" s="13" t="str">
        <f>+C423</f>
        <v>Economía</v>
      </c>
      <c r="D424" s="13" t="str">
        <f>+D423</f>
        <v>Economía</v>
      </c>
      <c r="E424" s="27">
        <v>9</v>
      </c>
      <c r="F424" s="33" t="str">
        <f t="shared" si="353"/>
        <v>Supermercados</v>
      </c>
      <c r="G424" s="60" t="s">
        <v>1024</v>
      </c>
      <c r="H424" s="46" t="s">
        <v>15</v>
      </c>
      <c r="I424" s="31" t="s">
        <v>374</v>
      </c>
      <c r="J424" s="12" t="str">
        <f t="shared" si="379"/>
        <v>Fecha</v>
      </c>
      <c r="K424" s="33" t="str">
        <f t="shared" si="354"/>
        <v>Ventas de Supermercados</v>
      </c>
      <c r="L424" s="33" t="s">
        <v>649</v>
      </c>
      <c r="M424" s="33" t="str">
        <f t="shared" si="355"/>
        <v>millones de pesos (MM CLP)</v>
      </c>
      <c r="N424" s="33" t="str">
        <f t="shared" ref="N424" si="391">+N423</f>
        <v>Instituto Nacional de Estadísticas (INE)</v>
      </c>
      <c r="O424" s="37" t="str">
        <f>+"Evolución de las Ventas totales netas (sin IVA) de supermercados a precios corrientes en la "&amp;Economia[[#This Row],[territorio]]</f>
        <v>Evolución de las Ventas totales netas (sin IVA) de supermercados a precios corrientes en la Región de La Araucanía</v>
      </c>
      <c r="P42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millones de pesos (MM CLP)</v>
      </c>
      <c r="Q424" s="15" t="str">
        <f t="shared" si="351"/>
        <v>Gráfico Evolución</v>
      </c>
      <c r="R424" s="28"/>
      <c r="S424"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https://analytics.zoho.com/open-view/2395394000008293485?ZOHO_CRITERIA=%22Consolidado_Estadisticas_Regionales_New%22.%22C%C3%B3digo%20regi%C3%B3n%22%3D9</v>
      </c>
      <c r="T424" s="17">
        <v>100200300</v>
      </c>
      <c r="U424" s="29" t="str">
        <f>+U423</f>
        <v>#1774B9</v>
      </c>
      <c r="V424" s="30" t="str">
        <f>+Economia[[#This Row],[idcoleccion]]&amp;"-"&amp;Economia[[#This Row],[id]]</f>
        <v>140-0414</v>
      </c>
      <c r="W424" s="21">
        <f>+VLOOKUP(Economia[[#This Row],[Filtro URL]],Estructura!$X$4:$Y$366,2,0)</f>
        <v>14200009</v>
      </c>
      <c r="X424" s="21" t="str">
        <f>+VLOOKUP(Economia[[#This Row],[tema]],Estructura!$A$4:$C$1800,3,0)</f>
        <v>T-157</v>
      </c>
      <c r="Y424" s="30" t="str">
        <f>+VLOOKUP(Economia[[#This Row],[contenido]],Estructura!$E$4:$G$18,3,0)</f>
        <v>C-145</v>
      </c>
      <c r="Z424" s="30" t="str">
        <f>+VLOOKUP(Economia[[#This Row],[Filtro Integrado]],Estructura!$M$4:$O$367,3,0)</f>
        <v>FI-143</v>
      </c>
      <c r="AA424" s="30" t="str">
        <f>+VLOOKUP(Economia[[#This Row],[Muestra]],Estructura!$Q$4:$S$194,3,0)</f>
        <v>M-203</v>
      </c>
    </row>
    <row r="425" spans="1:27" ht="51" x14ac:dyDescent="0.3">
      <c r="A425" s="50" t="s">
        <v>1064</v>
      </c>
      <c r="B425" s="12">
        <f t="shared" ref="B425:D425" si="392">+B424</f>
        <v>140</v>
      </c>
      <c r="C425" s="13" t="str">
        <f t="shared" si="392"/>
        <v>Economía</v>
      </c>
      <c r="D425" s="13" t="str">
        <f t="shared" si="392"/>
        <v>Economía</v>
      </c>
      <c r="E425" s="27">
        <v>10</v>
      </c>
      <c r="F425" s="33" t="str">
        <f t="shared" si="353"/>
        <v>Supermercados</v>
      </c>
      <c r="G425" s="60" t="s">
        <v>1024</v>
      </c>
      <c r="H425" s="46" t="s">
        <v>15</v>
      </c>
      <c r="I425" s="31" t="s">
        <v>375</v>
      </c>
      <c r="J425" s="12" t="str">
        <f t="shared" si="379"/>
        <v>Fecha</v>
      </c>
      <c r="K425" s="33" t="str">
        <f t="shared" si="354"/>
        <v>Ventas de Supermercados</v>
      </c>
      <c r="L425" s="33" t="s">
        <v>649</v>
      </c>
      <c r="M425" s="33" t="str">
        <f t="shared" si="355"/>
        <v>millones de pesos (MM CLP)</v>
      </c>
      <c r="N425" s="33" t="str">
        <f t="shared" ref="N425:N431" si="393">+N424</f>
        <v>Instituto Nacional de Estadísticas (INE)</v>
      </c>
      <c r="O425" s="37" t="str">
        <f>+"Evolución de las Ventas totales netas (sin IVA) de supermercados a precios corrientes en la "&amp;Economia[[#This Row],[territorio]]</f>
        <v>Evolución de las Ventas totales netas (sin IVA) de supermercados a precios corrientes en la Región de Los Lagos</v>
      </c>
      <c r="P4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millones de pesos (MM CLP)</v>
      </c>
      <c r="Q425" s="15" t="str">
        <f t="shared" si="351"/>
        <v>Gráfico Evolución</v>
      </c>
      <c r="R425" s="28"/>
      <c r="S425"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https://analytics.zoho.com/open-view/2395394000008293485?ZOHO_CRITERIA=%22Consolidado_Estadisticas_Regionales_New%22.%22C%C3%B3digo%20regi%C3%B3n%22%3D10</v>
      </c>
      <c r="T425" s="17">
        <v>100200301</v>
      </c>
      <c r="U425" s="29" t="str">
        <f t="shared" si="364"/>
        <v>#1774B9</v>
      </c>
      <c r="V425" s="30" t="str">
        <f>+Economia[[#This Row],[idcoleccion]]&amp;"-"&amp;Economia[[#This Row],[id]]</f>
        <v>140-0415</v>
      </c>
      <c r="W425" s="21">
        <f>+VLOOKUP(Economia[[#This Row],[Filtro URL]],Estructura!$X$4:$Y$366,2,0)</f>
        <v>14200010</v>
      </c>
      <c r="X425" s="21" t="str">
        <f>+VLOOKUP(Economia[[#This Row],[tema]],Estructura!$A$4:$C$1800,3,0)</f>
        <v>T-157</v>
      </c>
      <c r="Y425" s="30" t="str">
        <f>+VLOOKUP(Economia[[#This Row],[contenido]],Estructura!$E$4:$G$18,3,0)</f>
        <v>C-145</v>
      </c>
      <c r="Z425" s="30" t="str">
        <f>+VLOOKUP(Economia[[#This Row],[Filtro Integrado]],Estructura!$M$4:$O$367,3,0)</f>
        <v>FI-143</v>
      </c>
      <c r="AA425" s="30" t="str">
        <f>+VLOOKUP(Economia[[#This Row],[Muestra]],Estructura!$Q$4:$S$194,3,0)</f>
        <v>M-203</v>
      </c>
    </row>
    <row r="426" spans="1:27" ht="51" x14ac:dyDescent="0.3">
      <c r="A426" s="50" t="s">
        <v>1065</v>
      </c>
      <c r="B426" s="12">
        <f t="shared" ref="B426:D426" si="394">+B425</f>
        <v>140</v>
      </c>
      <c r="C426" s="13" t="str">
        <f t="shared" si="394"/>
        <v>Economía</v>
      </c>
      <c r="D426" s="13" t="str">
        <f t="shared" si="394"/>
        <v>Economía</v>
      </c>
      <c r="E426" s="27">
        <v>11</v>
      </c>
      <c r="F426" s="33" t="str">
        <f t="shared" si="353"/>
        <v>Supermercados</v>
      </c>
      <c r="G426" s="60" t="s">
        <v>1024</v>
      </c>
      <c r="H426" s="46" t="s">
        <v>15</v>
      </c>
      <c r="I426" s="31" t="s">
        <v>376</v>
      </c>
      <c r="J426" s="12" t="str">
        <f t="shared" si="379"/>
        <v>Fecha</v>
      </c>
      <c r="K426" s="33" t="str">
        <f t="shared" si="354"/>
        <v>Ventas de Supermercados</v>
      </c>
      <c r="L426" s="33" t="s">
        <v>649</v>
      </c>
      <c r="M426" s="33" t="str">
        <f t="shared" si="355"/>
        <v>millones de pesos (MM CLP)</v>
      </c>
      <c r="N426" s="33" t="str">
        <f t="shared" si="393"/>
        <v>Instituto Nacional de Estadísticas (INE)</v>
      </c>
      <c r="O426" s="37" t="str">
        <f>+"Evolución de las Ventas totales netas (sin IVA) de supermercados a precios corrientes en la "&amp;Economia[[#This Row],[territorio]]</f>
        <v>Evolución de las Ventas totales netas (sin IVA) de supermercados a precios corrientes en la Región de Aysén</v>
      </c>
      <c r="P42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millones de pesos (MM CLP)</v>
      </c>
      <c r="Q426" s="15" t="str">
        <f t="shared" si="351"/>
        <v>Gráfico Evolución</v>
      </c>
      <c r="R426" s="28"/>
      <c r="S426"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https://analytics.zoho.com/open-view/2395394000008293485?ZOHO_CRITERIA=%22Consolidado_Estadisticas_Regionales_New%22.%22C%C3%B3digo%20regi%C3%B3n%22%3D11</v>
      </c>
      <c r="T426" s="17">
        <v>100200302</v>
      </c>
      <c r="U426" s="29" t="str">
        <f t="shared" si="364"/>
        <v>#1774B9</v>
      </c>
      <c r="V426" s="30" t="str">
        <f>+Economia[[#This Row],[idcoleccion]]&amp;"-"&amp;Economia[[#This Row],[id]]</f>
        <v>140-0416</v>
      </c>
      <c r="W426" s="21">
        <f>+VLOOKUP(Economia[[#This Row],[Filtro URL]],Estructura!$X$4:$Y$366,2,0)</f>
        <v>14200011</v>
      </c>
      <c r="X426" s="21" t="str">
        <f>+VLOOKUP(Economia[[#This Row],[tema]],Estructura!$A$4:$C$1800,3,0)</f>
        <v>T-157</v>
      </c>
      <c r="Y426" s="30" t="str">
        <f>+VLOOKUP(Economia[[#This Row],[contenido]],Estructura!$E$4:$G$18,3,0)</f>
        <v>C-145</v>
      </c>
      <c r="Z426" s="30" t="str">
        <f>+VLOOKUP(Economia[[#This Row],[Filtro Integrado]],Estructura!$M$4:$O$367,3,0)</f>
        <v>FI-143</v>
      </c>
      <c r="AA426" s="30" t="str">
        <f>+VLOOKUP(Economia[[#This Row],[Muestra]],Estructura!$Q$4:$S$194,3,0)</f>
        <v>M-203</v>
      </c>
    </row>
    <row r="427" spans="1:27" ht="51" x14ac:dyDescent="0.3">
      <c r="A427" s="50" t="s">
        <v>1066</v>
      </c>
      <c r="B427" s="12">
        <f t="shared" ref="B427:D427" si="395">+B426</f>
        <v>140</v>
      </c>
      <c r="C427" s="13" t="str">
        <f t="shared" si="395"/>
        <v>Economía</v>
      </c>
      <c r="D427" s="13" t="str">
        <f t="shared" si="395"/>
        <v>Economía</v>
      </c>
      <c r="E427" s="27">
        <v>12</v>
      </c>
      <c r="F427" s="33" t="str">
        <f t="shared" si="353"/>
        <v>Supermercados</v>
      </c>
      <c r="G427" s="60" t="s">
        <v>1024</v>
      </c>
      <c r="H427" s="46" t="s">
        <v>15</v>
      </c>
      <c r="I427" s="31" t="s">
        <v>377</v>
      </c>
      <c r="J427" s="12" t="str">
        <f t="shared" si="379"/>
        <v>Fecha</v>
      </c>
      <c r="K427" s="33" t="str">
        <f t="shared" si="354"/>
        <v>Ventas de Supermercados</v>
      </c>
      <c r="L427" s="33" t="s">
        <v>649</v>
      </c>
      <c r="M427" s="33" t="str">
        <f t="shared" si="355"/>
        <v>millones de pesos (MM CLP)</v>
      </c>
      <c r="N427" s="33" t="str">
        <f t="shared" si="393"/>
        <v>Instituto Nacional de Estadísticas (INE)</v>
      </c>
      <c r="O427" s="37" t="str">
        <f>+"Evolución de las Ventas totales netas (sin IVA) de supermercados a precios corrientes en la "&amp;Economia[[#This Row],[territorio]]</f>
        <v>Evolución de las Ventas totales netas (sin IVA) de supermercados a precios corrientes en la Región de Magallanes</v>
      </c>
      <c r="P4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millones de pesos (MM CLP)</v>
      </c>
      <c r="Q427" s="15" t="str">
        <f t="shared" si="351"/>
        <v>Gráfico Evolución</v>
      </c>
      <c r="R427" s="28"/>
      <c r="S427"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https://analytics.zoho.com/open-view/2395394000008293485?ZOHO_CRITERIA=%22Consolidado_Estadisticas_Regionales_New%22.%22C%C3%B3digo%20regi%C3%B3n%22%3D12</v>
      </c>
      <c r="T427" s="17"/>
      <c r="U427" s="29" t="str">
        <f t="shared" si="364"/>
        <v>#1774B9</v>
      </c>
      <c r="V427" s="30" t="str">
        <f>+Economia[[#This Row],[idcoleccion]]&amp;"-"&amp;Economia[[#This Row],[id]]</f>
        <v>140-0417</v>
      </c>
      <c r="W427" s="21">
        <f>+VLOOKUP(Economia[[#This Row],[Filtro URL]],Estructura!$X$4:$Y$366,2,0)</f>
        <v>14200012</v>
      </c>
      <c r="X427" s="21" t="str">
        <f>+VLOOKUP(Economia[[#This Row],[tema]],Estructura!$A$4:$C$1800,3,0)</f>
        <v>T-157</v>
      </c>
      <c r="Y427" s="30" t="str">
        <f>+VLOOKUP(Economia[[#This Row],[contenido]],Estructura!$E$4:$G$18,3,0)</f>
        <v>C-145</v>
      </c>
      <c r="Z427" s="30" t="str">
        <f>+VLOOKUP(Economia[[#This Row],[Filtro Integrado]],Estructura!$M$4:$O$367,3,0)</f>
        <v>FI-143</v>
      </c>
      <c r="AA427" s="30" t="str">
        <f>+VLOOKUP(Economia[[#This Row],[Muestra]],Estructura!$Q$4:$S$194,3,0)</f>
        <v>M-203</v>
      </c>
    </row>
    <row r="428" spans="1:27" ht="51" x14ac:dyDescent="0.3">
      <c r="A428" s="50" t="s">
        <v>1067</v>
      </c>
      <c r="B428" s="12">
        <f t="shared" ref="B428:D428" si="396">+B427</f>
        <v>140</v>
      </c>
      <c r="C428" s="13" t="str">
        <f t="shared" si="396"/>
        <v>Economía</v>
      </c>
      <c r="D428" s="13" t="str">
        <f t="shared" si="396"/>
        <v>Economía</v>
      </c>
      <c r="E428" s="27">
        <v>13</v>
      </c>
      <c r="F428" s="33" t="str">
        <f t="shared" si="353"/>
        <v>Supermercados</v>
      </c>
      <c r="G428" s="60" t="s">
        <v>1024</v>
      </c>
      <c r="H428" s="46" t="s">
        <v>15</v>
      </c>
      <c r="I428" s="31" t="s">
        <v>378</v>
      </c>
      <c r="J428" s="12" t="str">
        <f t="shared" si="379"/>
        <v>Fecha</v>
      </c>
      <c r="K428" s="33" t="str">
        <f t="shared" si="354"/>
        <v>Ventas de Supermercados</v>
      </c>
      <c r="L428" s="33" t="s">
        <v>649</v>
      </c>
      <c r="M428" s="33" t="str">
        <f t="shared" si="355"/>
        <v>millones de pesos (MM CLP)</v>
      </c>
      <c r="N428" s="33" t="str">
        <f t="shared" si="393"/>
        <v>Instituto Nacional de Estadísticas (INE)</v>
      </c>
      <c r="O428" s="37" t="str">
        <f>+"Evolución de las Ventas totales netas (sin IVA) de supermercados a precios corrientes en la "&amp;Economia[[#This Row],[territorio]]</f>
        <v>Evolución de las Ventas totales netas (sin IVA) de supermercados a precios corrientes en la Región Metropolitana</v>
      </c>
      <c r="P4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millones de pesos (MM CLP)</v>
      </c>
      <c r="Q428" s="15" t="str">
        <f t="shared" si="351"/>
        <v>Gráfico Evolución</v>
      </c>
      <c r="R428" s="28"/>
      <c r="S428"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https://analytics.zoho.com/open-view/2395394000008293485?ZOHO_CRITERIA=%22Consolidado_Estadisticas_Regionales_New%22.%22C%C3%B3digo%20regi%C3%B3n%22%3D13</v>
      </c>
      <c r="T428" s="17"/>
      <c r="U428" s="29" t="str">
        <f t="shared" si="364"/>
        <v>#1774B9</v>
      </c>
      <c r="V428" s="30" t="str">
        <f>+Economia[[#This Row],[idcoleccion]]&amp;"-"&amp;Economia[[#This Row],[id]]</f>
        <v>140-0418</v>
      </c>
      <c r="W428" s="21">
        <f>+VLOOKUP(Economia[[#This Row],[Filtro URL]],Estructura!$X$4:$Y$366,2,0)</f>
        <v>14200013</v>
      </c>
      <c r="X428" s="21" t="str">
        <f>+VLOOKUP(Economia[[#This Row],[tema]],Estructura!$A$4:$C$1800,3,0)</f>
        <v>T-157</v>
      </c>
      <c r="Y428" s="30" t="str">
        <f>+VLOOKUP(Economia[[#This Row],[contenido]],Estructura!$E$4:$G$18,3,0)</f>
        <v>C-145</v>
      </c>
      <c r="Z428" s="30" t="str">
        <f>+VLOOKUP(Economia[[#This Row],[Filtro Integrado]],Estructura!$M$4:$O$367,3,0)</f>
        <v>FI-143</v>
      </c>
      <c r="AA428" s="30" t="str">
        <f>+VLOOKUP(Economia[[#This Row],[Muestra]],Estructura!$Q$4:$S$194,3,0)</f>
        <v>M-203</v>
      </c>
    </row>
    <row r="429" spans="1:27" ht="51" x14ac:dyDescent="0.3">
      <c r="A429" s="50" t="s">
        <v>1068</v>
      </c>
      <c r="B429" s="12">
        <f t="shared" ref="B429:D429" si="397">+B428</f>
        <v>140</v>
      </c>
      <c r="C429" s="13" t="str">
        <f t="shared" si="397"/>
        <v>Economía</v>
      </c>
      <c r="D429" s="13" t="str">
        <f t="shared" si="397"/>
        <v>Economía</v>
      </c>
      <c r="E429" s="27">
        <v>14</v>
      </c>
      <c r="F429" s="33" t="str">
        <f t="shared" si="353"/>
        <v>Supermercados</v>
      </c>
      <c r="G429" s="60" t="s">
        <v>1024</v>
      </c>
      <c r="H429" s="46" t="s">
        <v>15</v>
      </c>
      <c r="I429" s="31" t="s">
        <v>379</v>
      </c>
      <c r="J429" s="12" t="str">
        <f t="shared" si="379"/>
        <v>Fecha</v>
      </c>
      <c r="K429" s="33" t="str">
        <f t="shared" si="354"/>
        <v>Ventas de Supermercados</v>
      </c>
      <c r="L429" s="33" t="s">
        <v>649</v>
      </c>
      <c r="M429" s="33" t="str">
        <f t="shared" si="355"/>
        <v>millones de pesos (MM CLP)</v>
      </c>
      <c r="N429" s="33" t="str">
        <f t="shared" si="393"/>
        <v>Instituto Nacional de Estadísticas (INE)</v>
      </c>
      <c r="O429" s="37" t="str">
        <f>+"Evolución de las Ventas totales netas (sin IVA) de supermercados a precios corrientes en la "&amp;Economia[[#This Row],[territorio]]</f>
        <v>Evolución de las Ventas totales netas (sin IVA) de supermercados a precios corrientes en la Región de Los Ríos</v>
      </c>
      <c r="P4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millones de pesos (MM CLP)</v>
      </c>
      <c r="Q429" s="15" t="str">
        <f t="shared" si="351"/>
        <v>Gráfico Evolución</v>
      </c>
      <c r="R429" s="28"/>
      <c r="S429"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https://analytics.zoho.com/open-view/2395394000008293485?ZOHO_CRITERIA=%22Consolidado_Estadisticas_Regionales_New%22.%22C%C3%B3digo%20regi%C3%B3n%22%3D14</v>
      </c>
      <c r="T429" s="17"/>
      <c r="U429" s="29" t="str">
        <f t="shared" si="364"/>
        <v>#1774B9</v>
      </c>
      <c r="V429" s="30" t="str">
        <f>+Economia[[#This Row],[idcoleccion]]&amp;"-"&amp;Economia[[#This Row],[id]]</f>
        <v>140-0419</v>
      </c>
      <c r="W429" s="21">
        <f>+VLOOKUP(Economia[[#This Row],[Filtro URL]],Estructura!$X$4:$Y$366,2,0)</f>
        <v>14200014</v>
      </c>
      <c r="X429" s="21" t="str">
        <f>+VLOOKUP(Economia[[#This Row],[tema]],Estructura!$A$4:$C$1800,3,0)</f>
        <v>T-157</v>
      </c>
      <c r="Y429" s="30" t="str">
        <f>+VLOOKUP(Economia[[#This Row],[contenido]],Estructura!$E$4:$G$18,3,0)</f>
        <v>C-145</v>
      </c>
      <c r="Z429" s="30" t="str">
        <f>+VLOOKUP(Economia[[#This Row],[Filtro Integrado]],Estructura!$M$4:$O$367,3,0)</f>
        <v>FI-143</v>
      </c>
      <c r="AA429" s="30" t="str">
        <f>+VLOOKUP(Economia[[#This Row],[Muestra]],Estructura!$Q$4:$S$194,3,0)</f>
        <v>M-203</v>
      </c>
    </row>
    <row r="430" spans="1:27" ht="51" x14ac:dyDescent="0.3">
      <c r="A430" s="50" t="s">
        <v>1069</v>
      </c>
      <c r="B430" s="12">
        <f t="shared" ref="B430:D430" si="398">+B429</f>
        <v>140</v>
      </c>
      <c r="C430" s="13" t="str">
        <f t="shared" si="398"/>
        <v>Economía</v>
      </c>
      <c r="D430" s="13" t="str">
        <f t="shared" si="398"/>
        <v>Economía</v>
      </c>
      <c r="E430" s="27">
        <v>15</v>
      </c>
      <c r="F430" s="33" t="str">
        <f t="shared" si="353"/>
        <v>Supermercados</v>
      </c>
      <c r="G430" s="60" t="s">
        <v>1024</v>
      </c>
      <c r="H430" s="46" t="s">
        <v>15</v>
      </c>
      <c r="I430" s="31" t="s">
        <v>380</v>
      </c>
      <c r="J430" s="12" t="str">
        <f t="shared" si="379"/>
        <v>Fecha</v>
      </c>
      <c r="K430" s="33" t="str">
        <f t="shared" si="354"/>
        <v>Ventas de Supermercados</v>
      </c>
      <c r="L430" s="33" t="s">
        <v>649</v>
      </c>
      <c r="M430" s="33" t="str">
        <f t="shared" si="355"/>
        <v>millones de pesos (MM CLP)</v>
      </c>
      <c r="N430" s="33" t="str">
        <f t="shared" si="393"/>
        <v>Instituto Nacional de Estadísticas (INE)</v>
      </c>
      <c r="O430" s="37" t="str">
        <f>+"Evolución de las Ventas totales netas (sin IVA) de supermercados a precios corrientes en la "&amp;Economia[[#This Row],[territorio]]</f>
        <v>Evolución de las Ventas totales netas (sin IVA) de supermercados a precios corrientes en la Región de Arica y Parinacota</v>
      </c>
      <c r="P4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millones de pesos (MM CLP)</v>
      </c>
      <c r="Q430" s="15" t="str">
        <f t="shared" si="351"/>
        <v>Gráfico Evolución</v>
      </c>
      <c r="R430" s="28"/>
      <c r="S430"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https://analytics.zoho.com/open-view/2395394000008293485?ZOHO_CRITERIA=%22Consolidado_Estadisticas_Regionales_New%22.%22C%C3%B3digo%20regi%C3%B3n%22%3D15</v>
      </c>
      <c r="T430" s="17"/>
      <c r="U430" s="29" t="str">
        <f t="shared" si="364"/>
        <v>#1774B9</v>
      </c>
      <c r="V430" s="30" t="str">
        <f>+Economia[[#This Row],[idcoleccion]]&amp;"-"&amp;Economia[[#This Row],[id]]</f>
        <v>140-0420</v>
      </c>
      <c r="W430" s="21">
        <f>+VLOOKUP(Economia[[#This Row],[Filtro URL]],Estructura!$X$4:$Y$366,2,0)</f>
        <v>14200015</v>
      </c>
      <c r="X430" s="21" t="str">
        <f>+VLOOKUP(Economia[[#This Row],[tema]],Estructura!$A$4:$C$1800,3,0)</f>
        <v>T-157</v>
      </c>
      <c r="Y430" s="30" t="str">
        <f>+VLOOKUP(Economia[[#This Row],[contenido]],Estructura!$E$4:$G$18,3,0)</f>
        <v>C-145</v>
      </c>
      <c r="Z430" s="30" t="str">
        <f>+VLOOKUP(Economia[[#This Row],[Filtro Integrado]],Estructura!$M$4:$O$367,3,0)</f>
        <v>FI-143</v>
      </c>
      <c r="AA430" s="30" t="str">
        <f>+VLOOKUP(Economia[[#This Row],[Muestra]],Estructura!$Q$4:$S$194,3,0)</f>
        <v>M-203</v>
      </c>
    </row>
    <row r="431" spans="1:27" ht="51" x14ac:dyDescent="0.3">
      <c r="A431" s="50" t="s">
        <v>1070</v>
      </c>
      <c r="B431" s="12">
        <f t="shared" ref="B431:D431" si="399">+B430</f>
        <v>140</v>
      </c>
      <c r="C431" s="13" t="str">
        <f t="shared" si="399"/>
        <v>Economía</v>
      </c>
      <c r="D431" s="13" t="str">
        <f t="shared" si="399"/>
        <v>Economía</v>
      </c>
      <c r="E431" s="27">
        <v>16</v>
      </c>
      <c r="F431" s="33" t="str">
        <f t="shared" si="353"/>
        <v>Supermercados</v>
      </c>
      <c r="G431" s="60" t="s">
        <v>1024</v>
      </c>
      <c r="H431" s="46" t="s">
        <v>15</v>
      </c>
      <c r="I431" s="31" t="s">
        <v>381</v>
      </c>
      <c r="J431" s="12" t="str">
        <f t="shared" si="379"/>
        <v>Fecha</v>
      </c>
      <c r="K431" s="33" t="str">
        <f t="shared" si="354"/>
        <v>Ventas de Supermercados</v>
      </c>
      <c r="L431" s="33" t="s">
        <v>649</v>
      </c>
      <c r="M431" s="33" t="str">
        <f t="shared" si="355"/>
        <v>millones de pesos (MM CLP)</v>
      </c>
      <c r="N431" s="33" t="str">
        <f t="shared" si="393"/>
        <v>Instituto Nacional de Estadísticas (INE)</v>
      </c>
      <c r="O431" s="37" t="str">
        <f>+"Evolución de las Ventas totales netas (sin IVA) de supermercados a precios corrientes en la "&amp;Economia[[#This Row],[territorio]]</f>
        <v>Evolución de las Ventas totales netas (sin IVA) de supermercados a precios corrientes en la Región de Ñuble</v>
      </c>
      <c r="P43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millones de pesos (MM CLP)</v>
      </c>
      <c r="Q431" s="38" t="str">
        <f t="shared" si="351"/>
        <v>Gráfico Evolución</v>
      </c>
      <c r="R431" s="37"/>
      <c r="S431" s="16" t="str">
        <f>+HYPERLINK("https://analytics.zoho.com/open-view/2395394000008293485?ZOHO_CRITERIA=%22Consolidado_Estadisticas_Regionales_New%22.%22C%C3%B3digo%20regi%C3%B3n%22%3D"&amp;Economia[[#This Row],[Filtro URL]])</f>
        <v>https://analytics.zoho.com/open-view/2395394000008293485?ZOHO_CRITERIA=%22Consolidado_Estadisticas_Regionales_New%22.%22C%C3%B3digo%20regi%C3%B3n%22%3D16</v>
      </c>
      <c r="T431" s="17"/>
      <c r="U431" s="29" t="str">
        <f t="shared" si="364"/>
        <v>#1774B9</v>
      </c>
      <c r="V431" s="30" t="str">
        <f>+Economia[[#This Row],[idcoleccion]]&amp;"-"&amp;Economia[[#This Row],[id]]</f>
        <v>140-0421</v>
      </c>
      <c r="W431" s="21">
        <f>+VLOOKUP(Economia[[#This Row],[Filtro URL]],Estructura!$X$4:$Y$366,2,0)</f>
        <v>14200016</v>
      </c>
      <c r="X431" s="21" t="str">
        <f>+VLOOKUP(Economia[[#This Row],[tema]],Estructura!$A$4:$C$1800,3,0)</f>
        <v>T-157</v>
      </c>
      <c r="Y431" s="30" t="str">
        <f>+VLOOKUP(Economia[[#This Row],[contenido]],Estructura!$E$4:$G$18,3,0)</f>
        <v>C-145</v>
      </c>
      <c r="Z431" s="30" t="str">
        <f>+VLOOKUP(Economia[[#This Row],[Filtro Integrado]],Estructura!$M$4:$O$367,3,0)</f>
        <v>FI-143</v>
      </c>
      <c r="AA431" s="30" t="str">
        <f>+VLOOKUP(Economia[[#This Row],[Muestra]],Estructura!$Q$4:$S$194,3,0)</f>
        <v>M-203</v>
      </c>
    </row>
    <row r="432" spans="1:27" ht="51" x14ac:dyDescent="0.3">
      <c r="A432" s="48" t="s">
        <v>1071</v>
      </c>
      <c r="B432" s="33">
        <f t="shared" ref="B432:D432" si="400">+B431</f>
        <v>140</v>
      </c>
      <c r="C432" s="34" t="str">
        <f t="shared" si="400"/>
        <v>Economía</v>
      </c>
      <c r="D432" s="34" t="str">
        <f t="shared" si="400"/>
        <v>Economía</v>
      </c>
      <c r="E432" s="20">
        <v>0</v>
      </c>
      <c r="F432" s="33" t="str">
        <f t="shared" si="353"/>
        <v>Supermercados</v>
      </c>
      <c r="G432" s="60" t="s">
        <v>1024</v>
      </c>
      <c r="H432" s="36" t="s">
        <v>18</v>
      </c>
      <c r="I432" s="33" t="s">
        <v>14</v>
      </c>
      <c r="J432" s="33" t="s">
        <v>15</v>
      </c>
      <c r="K432" s="33" t="s">
        <v>1032</v>
      </c>
      <c r="L432" s="33" t="s">
        <v>649</v>
      </c>
      <c r="M432" s="33" t="s">
        <v>1033</v>
      </c>
      <c r="N432" s="33" t="str">
        <f t="shared" ref="N432" si="401">+N431</f>
        <v>Instituto Nacional de Estadísticas (INE)</v>
      </c>
      <c r="O432" s="52" t="s">
        <v>1031</v>
      </c>
      <c r="P43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supermercados (unidades)</v>
      </c>
      <c r="Q432" s="38" t="str">
        <f>+Q431</f>
        <v>Gráfico Evolución</v>
      </c>
      <c r="R432" s="37"/>
      <c r="S432" s="66" t="str">
        <f>+HYPERLINK("https://analytics.zoho.com/open-view/2395394000008293622")</f>
        <v>https://analytics.zoho.com/open-view/2395394000008293622</v>
      </c>
      <c r="T432" s="17"/>
      <c r="U432" s="29" t="str">
        <f t="shared" si="364"/>
        <v>#1774B9</v>
      </c>
      <c r="V432" s="30" t="str">
        <f>+Economia[[#This Row],[idcoleccion]]&amp;"-"&amp;Economia[[#This Row],[id]]</f>
        <v>140-0422</v>
      </c>
      <c r="W432" s="21">
        <f>+VLOOKUP(Economia[[#This Row],[Filtro URL]],Estructura!$X$4:$Y$366,2,0)</f>
        <v>14100000</v>
      </c>
      <c r="X432" s="21" t="str">
        <f>+VLOOKUP(Economia[[#This Row],[tema]],Estructura!$A$4:$C$1800,3,0)</f>
        <v>T-157</v>
      </c>
      <c r="Y432" s="30" t="str">
        <f>+VLOOKUP(Economia[[#This Row],[contenido]],Estructura!$E$4:$G$18,3,0)</f>
        <v>C-145</v>
      </c>
      <c r="Z432" s="30" t="str">
        <f>+VLOOKUP(Economia[[#This Row],[Filtro Integrado]],Estructura!$M$4:$O$367,3,0)</f>
        <v>FI-141</v>
      </c>
      <c r="AA432" s="30" t="str">
        <f>+VLOOKUP(Economia[[#This Row],[Muestra]],Estructura!$Q$4:$S$194,3,0)</f>
        <v>M-204</v>
      </c>
    </row>
    <row r="433" spans="1:27" ht="51" x14ac:dyDescent="0.3">
      <c r="A433" s="49" t="s">
        <v>1072</v>
      </c>
      <c r="B433" s="33">
        <f t="shared" ref="B433:D433" si="402">+B432</f>
        <v>140</v>
      </c>
      <c r="C433" s="34" t="str">
        <f t="shared" si="402"/>
        <v>Economía</v>
      </c>
      <c r="D433" s="34" t="str">
        <f t="shared" si="402"/>
        <v>Economía</v>
      </c>
      <c r="E433" s="27">
        <v>1</v>
      </c>
      <c r="F433" s="33" t="str">
        <f t="shared" si="353"/>
        <v>Supermercados</v>
      </c>
      <c r="G433" s="60" t="s">
        <v>1024</v>
      </c>
      <c r="H433" s="46" t="s">
        <v>15</v>
      </c>
      <c r="I433" s="31" t="s">
        <v>366</v>
      </c>
      <c r="J433" s="12" t="s">
        <v>688</v>
      </c>
      <c r="K433" s="33" t="str">
        <f t="shared" si="354"/>
        <v>Número de Supermercados</v>
      </c>
      <c r="L433" s="33" t="s">
        <v>649</v>
      </c>
      <c r="M433" s="33" t="str">
        <f t="shared" si="355"/>
        <v>supermercados (unidades)</v>
      </c>
      <c r="N433" s="33" t="str">
        <f t="shared" ref="N433" si="403">+N432</f>
        <v>Instituto Nacional de Estadísticas (INE)</v>
      </c>
      <c r="O433"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Tarapacá</v>
      </c>
      <c r="P4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supermercados (unidades)</v>
      </c>
      <c r="Q433" s="15" t="str">
        <f t="shared" si="351"/>
        <v>Gráfico Evolución</v>
      </c>
      <c r="R433" s="28"/>
      <c r="S433"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v>
      </c>
      <c r="T433" s="17"/>
      <c r="U433" s="29" t="str">
        <f t="shared" si="364"/>
        <v>#1774B9</v>
      </c>
      <c r="V433" s="30" t="str">
        <f>+Economia[[#This Row],[idcoleccion]]&amp;"-"&amp;Economia[[#This Row],[id]]</f>
        <v>140-0423</v>
      </c>
      <c r="W433" s="21">
        <f>+VLOOKUP(Economia[[#This Row],[Filtro URL]],Estructura!$X$4:$Y$366,2,0)</f>
        <v>14200001</v>
      </c>
      <c r="X433" s="21" t="str">
        <f>+VLOOKUP(Economia[[#This Row],[tema]],Estructura!$A$4:$C$1800,3,0)</f>
        <v>T-157</v>
      </c>
      <c r="Y433" s="30" t="str">
        <f>+VLOOKUP(Economia[[#This Row],[contenido]],Estructura!$E$4:$G$18,3,0)</f>
        <v>C-145</v>
      </c>
      <c r="Z433" s="30" t="str">
        <f>+VLOOKUP(Economia[[#This Row],[Filtro Integrado]],Estructura!$M$4:$O$367,3,0)</f>
        <v>FI-143</v>
      </c>
      <c r="AA433" s="30" t="str">
        <f>+VLOOKUP(Economia[[#This Row],[Muestra]],Estructura!$Q$4:$S$194,3,0)</f>
        <v>M-204</v>
      </c>
    </row>
    <row r="434" spans="1:27" ht="51" x14ac:dyDescent="0.3">
      <c r="A434" s="50" t="s">
        <v>1073</v>
      </c>
      <c r="B434" s="33">
        <f t="shared" ref="B434:D434" si="404">+B433</f>
        <v>140</v>
      </c>
      <c r="C434" s="34" t="str">
        <f t="shared" si="404"/>
        <v>Economía</v>
      </c>
      <c r="D434" s="34" t="str">
        <f t="shared" si="404"/>
        <v>Economía</v>
      </c>
      <c r="E434" s="27">
        <v>2</v>
      </c>
      <c r="F434" s="33" t="str">
        <f t="shared" si="353"/>
        <v>Supermercados</v>
      </c>
      <c r="G434" s="60" t="s">
        <v>1024</v>
      </c>
      <c r="H434" s="46" t="s">
        <v>15</v>
      </c>
      <c r="I434" s="31" t="s">
        <v>367</v>
      </c>
      <c r="J434" s="12" t="str">
        <f>+J433</f>
        <v>Fecha</v>
      </c>
      <c r="K434" s="33" t="str">
        <f t="shared" si="354"/>
        <v>Número de Supermercados</v>
      </c>
      <c r="L434" s="33" t="s">
        <v>649</v>
      </c>
      <c r="M434" s="33" t="str">
        <f t="shared" si="355"/>
        <v>supermercados (unidades)</v>
      </c>
      <c r="N434" s="33" t="str">
        <f t="shared" ref="N434" si="405">+N433</f>
        <v>Instituto Nacional de Estadísticas (INE)</v>
      </c>
      <c r="O434"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Antofagasta</v>
      </c>
      <c r="P43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supermercados (unidades)</v>
      </c>
      <c r="Q434" s="15" t="str">
        <f t="shared" si="351"/>
        <v>Gráfico Evolución</v>
      </c>
      <c r="R434" s="28"/>
      <c r="S434"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https://analytics.zoho.com/open-view/2395394000008294094?ZOHO_CRITERIA=%22Consolidado_Estadisticas_Regionales_New%22.%22C%C3%B3digo%20regi%C3%B3n%22%3D2</v>
      </c>
      <c r="T434" s="17"/>
      <c r="U434" s="29" t="str">
        <f t="shared" si="364"/>
        <v>#1774B9</v>
      </c>
      <c r="V434" s="30" t="str">
        <f>+Economia[[#This Row],[idcoleccion]]&amp;"-"&amp;Economia[[#This Row],[id]]</f>
        <v>140-0424</v>
      </c>
      <c r="W434" s="21">
        <f>+VLOOKUP(Economia[[#This Row],[Filtro URL]],Estructura!$X$4:$Y$366,2,0)</f>
        <v>14200002</v>
      </c>
      <c r="X434" s="21" t="str">
        <f>+VLOOKUP(Economia[[#This Row],[tema]],Estructura!$A$4:$C$1800,3,0)</f>
        <v>T-157</v>
      </c>
      <c r="Y434" s="30" t="str">
        <f>+VLOOKUP(Economia[[#This Row],[contenido]],Estructura!$E$4:$G$18,3,0)</f>
        <v>C-145</v>
      </c>
      <c r="Z434" s="30" t="str">
        <f>+VLOOKUP(Economia[[#This Row],[Filtro Integrado]],Estructura!$M$4:$O$367,3,0)</f>
        <v>FI-143</v>
      </c>
      <c r="AA434" s="30" t="str">
        <f>+VLOOKUP(Economia[[#This Row],[Muestra]],Estructura!$Q$4:$S$194,3,0)</f>
        <v>M-204</v>
      </c>
    </row>
    <row r="435" spans="1:27" ht="51" x14ac:dyDescent="0.3">
      <c r="A435" s="50" t="s">
        <v>1074</v>
      </c>
      <c r="B435" s="33">
        <f t="shared" ref="B435:D435" si="406">+B434</f>
        <v>140</v>
      </c>
      <c r="C435" s="34" t="str">
        <f t="shared" si="406"/>
        <v>Economía</v>
      </c>
      <c r="D435" s="34" t="str">
        <f t="shared" si="406"/>
        <v>Economía</v>
      </c>
      <c r="E435" s="27">
        <v>3</v>
      </c>
      <c r="F435" s="33" t="str">
        <f t="shared" si="353"/>
        <v>Supermercados</v>
      </c>
      <c r="G435" s="60" t="s">
        <v>1024</v>
      </c>
      <c r="H435" s="46" t="s">
        <v>15</v>
      </c>
      <c r="I435" s="31" t="s">
        <v>368</v>
      </c>
      <c r="J435" s="12" t="str">
        <f t="shared" ref="J435:J448" si="407">+J434</f>
        <v>Fecha</v>
      </c>
      <c r="K435" s="33" t="str">
        <f t="shared" si="354"/>
        <v>Número de Supermercados</v>
      </c>
      <c r="L435" s="33" t="s">
        <v>649</v>
      </c>
      <c r="M435" s="33" t="str">
        <f t="shared" si="355"/>
        <v>supermercados (unidades)</v>
      </c>
      <c r="N435" s="33" t="str">
        <f t="shared" ref="N435" si="408">+N434</f>
        <v>Instituto Nacional de Estadísticas (INE)</v>
      </c>
      <c r="O435"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Atacama</v>
      </c>
      <c r="P43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supermercados (unidades)</v>
      </c>
      <c r="Q435" s="15" t="str">
        <f t="shared" si="351"/>
        <v>Gráfico Evolución</v>
      </c>
      <c r="R435" s="28"/>
      <c r="S435"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https://analytics.zoho.com/open-view/2395394000008294094?ZOHO_CRITERIA=%22Consolidado_Estadisticas_Regionales_New%22.%22C%C3%B3digo%20regi%C3%B3n%22%3D3</v>
      </c>
      <c r="T435" s="17"/>
      <c r="U435" s="29" t="str">
        <f t="shared" si="364"/>
        <v>#1774B9</v>
      </c>
      <c r="V435" s="30" t="str">
        <f>+Economia[[#This Row],[idcoleccion]]&amp;"-"&amp;Economia[[#This Row],[id]]</f>
        <v>140-0425</v>
      </c>
      <c r="W435" s="21">
        <f>+VLOOKUP(Economia[[#This Row],[Filtro URL]],Estructura!$X$4:$Y$366,2,0)</f>
        <v>14200003</v>
      </c>
      <c r="X435" s="21" t="str">
        <f>+VLOOKUP(Economia[[#This Row],[tema]],Estructura!$A$4:$C$1800,3,0)</f>
        <v>T-157</v>
      </c>
      <c r="Y435" s="30" t="str">
        <f>+VLOOKUP(Economia[[#This Row],[contenido]],Estructura!$E$4:$G$18,3,0)</f>
        <v>C-145</v>
      </c>
      <c r="Z435" s="30" t="str">
        <f>+VLOOKUP(Economia[[#This Row],[Filtro Integrado]],Estructura!$M$4:$O$367,3,0)</f>
        <v>FI-143</v>
      </c>
      <c r="AA435" s="30" t="str">
        <f>+VLOOKUP(Economia[[#This Row],[Muestra]],Estructura!$Q$4:$S$194,3,0)</f>
        <v>M-204</v>
      </c>
    </row>
    <row r="436" spans="1:27" ht="51" x14ac:dyDescent="0.3">
      <c r="A436" s="50" t="s">
        <v>1075</v>
      </c>
      <c r="B436" s="33">
        <f t="shared" ref="B436:D436" si="409">+B435</f>
        <v>140</v>
      </c>
      <c r="C436" s="34" t="str">
        <f t="shared" si="409"/>
        <v>Economía</v>
      </c>
      <c r="D436" s="34" t="str">
        <f t="shared" si="409"/>
        <v>Economía</v>
      </c>
      <c r="E436" s="27">
        <v>4</v>
      </c>
      <c r="F436" s="33" t="str">
        <f t="shared" si="353"/>
        <v>Supermercados</v>
      </c>
      <c r="G436" s="60" t="s">
        <v>1024</v>
      </c>
      <c r="H436" s="46" t="s">
        <v>15</v>
      </c>
      <c r="I436" s="31" t="s">
        <v>369</v>
      </c>
      <c r="J436" s="12" t="str">
        <f t="shared" si="407"/>
        <v>Fecha</v>
      </c>
      <c r="K436" s="33" t="str">
        <f t="shared" si="354"/>
        <v>Número de Supermercados</v>
      </c>
      <c r="L436" s="33" t="s">
        <v>649</v>
      </c>
      <c r="M436" s="33" t="str">
        <f t="shared" si="355"/>
        <v>supermercados (unidades)</v>
      </c>
      <c r="N436" s="33" t="str">
        <f t="shared" ref="N436" si="410">+N435</f>
        <v>Instituto Nacional de Estadísticas (INE)</v>
      </c>
      <c r="O436"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Coquimbo</v>
      </c>
      <c r="P4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supermercados (unidades)</v>
      </c>
      <c r="Q436" s="15" t="str">
        <f t="shared" si="351"/>
        <v>Gráfico Evolución</v>
      </c>
      <c r="R436" s="28"/>
      <c r="S436"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https://analytics.zoho.com/open-view/2395394000008294094?ZOHO_CRITERIA=%22Consolidado_Estadisticas_Regionales_New%22.%22C%C3%B3digo%20regi%C3%B3n%22%3D4</v>
      </c>
      <c r="T436" s="17"/>
      <c r="U436" s="29" t="str">
        <f t="shared" si="364"/>
        <v>#1774B9</v>
      </c>
      <c r="V436" s="30" t="str">
        <f>+Economia[[#This Row],[idcoleccion]]&amp;"-"&amp;Economia[[#This Row],[id]]</f>
        <v>140-0426</v>
      </c>
      <c r="W436" s="21">
        <f>+VLOOKUP(Economia[[#This Row],[Filtro URL]],Estructura!$X$4:$Y$366,2,0)</f>
        <v>14200004</v>
      </c>
      <c r="X436" s="21" t="str">
        <f>+VLOOKUP(Economia[[#This Row],[tema]],Estructura!$A$4:$C$1800,3,0)</f>
        <v>T-157</v>
      </c>
      <c r="Y436" s="30" t="str">
        <f>+VLOOKUP(Economia[[#This Row],[contenido]],Estructura!$E$4:$G$18,3,0)</f>
        <v>C-145</v>
      </c>
      <c r="Z436" s="30" t="str">
        <f>+VLOOKUP(Economia[[#This Row],[Filtro Integrado]],Estructura!$M$4:$O$367,3,0)</f>
        <v>FI-143</v>
      </c>
      <c r="AA436" s="30" t="str">
        <f>+VLOOKUP(Economia[[#This Row],[Muestra]],Estructura!$Q$4:$S$194,3,0)</f>
        <v>M-204</v>
      </c>
    </row>
    <row r="437" spans="1:27" ht="51" x14ac:dyDescent="0.3">
      <c r="A437" s="50" t="s">
        <v>1076</v>
      </c>
      <c r="B437" s="33">
        <f t="shared" ref="B437:D437" si="411">+B436</f>
        <v>140</v>
      </c>
      <c r="C437" s="34" t="str">
        <f t="shared" si="411"/>
        <v>Economía</v>
      </c>
      <c r="D437" s="34" t="str">
        <f t="shared" si="411"/>
        <v>Economía</v>
      </c>
      <c r="E437" s="27">
        <v>5</v>
      </c>
      <c r="F437" s="33" t="str">
        <f t="shared" si="353"/>
        <v>Supermercados</v>
      </c>
      <c r="G437" s="60" t="s">
        <v>1024</v>
      </c>
      <c r="H437" s="46" t="s">
        <v>15</v>
      </c>
      <c r="I437" s="31" t="s">
        <v>370</v>
      </c>
      <c r="J437" s="12" t="str">
        <f t="shared" si="407"/>
        <v>Fecha</v>
      </c>
      <c r="K437" s="33" t="str">
        <f t="shared" si="354"/>
        <v>Número de Supermercados</v>
      </c>
      <c r="L437" s="33" t="s">
        <v>649</v>
      </c>
      <c r="M437" s="33" t="str">
        <f t="shared" si="355"/>
        <v>supermercados (unidades)</v>
      </c>
      <c r="N437" s="33" t="str">
        <f t="shared" ref="N437" si="412">+N436</f>
        <v>Instituto Nacional de Estadísticas (INE)</v>
      </c>
      <c r="O437"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Valparaíso</v>
      </c>
      <c r="P43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supermercados (unidades)</v>
      </c>
      <c r="Q437" s="15" t="str">
        <f t="shared" si="351"/>
        <v>Gráfico Evolución</v>
      </c>
      <c r="R437" s="28"/>
      <c r="S437"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https://analytics.zoho.com/open-view/2395394000008294094?ZOHO_CRITERIA=%22Consolidado_Estadisticas_Regionales_New%22.%22C%C3%B3digo%20regi%C3%B3n%22%3D5</v>
      </c>
      <c r="T437" s="17"/>
      <c r="U437" s="29" t="str">
        <f t="shared" si="364"/>
        <v>#1774B9</v>
      </c>
      <c r="V437" s="30" t="str">
        <f>+Economia[[#This Row],[idcoleccion]]&amp;"-"&amp;Economia[[#This Row],[id]]</f>
        <v>140-0427</v>
      </c>
      <c r="W437" s="21">
        <f>+VLOOKUP(Economia[[#This Row],[Filtro URL]],Estructura!$X$4:$Y$366,2,0)</f>
        <v>14200005</v>
      </c>
      <c r="X437" s="21" t="str">
        <f>+VLOOKUP(Economia[[#This Row],[tema]],Estructura!$A$4:$C$1800,3,0)</f>
        <v>T-157</v>
      </c>
      <c r="Y437" s="30" t="str">
        <f>+VLOOKUP(Economia[[#This Row],[contenido]],Estructura!$E$4:$G$18,3,0)</f>
        <v>C-145</v>
      </c>
      <c r="Z437" s="30" t="str">
        <f>+VLOOKUP(Economia[[#This Row],[Filtro Integrado]],Estructura!$M$4:$O$367,3,0)</f>
        <v>FI-143</v>
      </c>
      <c r="AA437" s="30" t="str">
        <f>+VLOOKUP(Economia[[#This Row],[Muestra]],Estructura!$Q$4:$S$194,3,0)</f>
        <v>M-204</v>
      </c>
    </row>
    <row r="438" spans="1:27" ht="51" x14ac:dyDescent="0.3">
      <c r="A438" s="50" t="s">
        <v>1077</v>
      </c>
      <c r="B438" s="33">
        <f t="shared" ref="B438:D438" si="413">+B437</f>
        <v>140</v>
      </c>
      <c r="C438" s="34" t="str">
        <f t="shared" si="413"/>
        <v>Economía</v>
      </c>
      <c r="D438" s="34" t="str">
        <f t="shared" si="413"/>
        <v>Economía</v>
      </c>
      <c r="E438" s="27">
        <v>6</v>
      </c>
      <c r="F438" s="33" t="str">
        <f t="shared" si="353"/>
        <v>Supermercados</v>
      </c>
      <c r="G438" s="60" t="s">
        <v>1024</v>
      </c>
      <c r="H438" s="46" t="s">
        <v>15</v>
      </c>
      <c r="I438" s="31" t="s">
        <v>371</v>
      </c>
      <c r="J438" s="12" t="str">
        <f t="shared" si="407"/>
        <v>Fecha</v>
      </c>
      <c r="K438" s="33" t="str">
        <f t="shared" si="354"/>
        <v>Número de Supermercados</v>
      </c>
      <c r="L438" s="33" t="s">
        <v>649</v>
      </c>
      <c r="M438" s="33" t="str">
        <f t="shared" si="355"/>
        <v>supermercados (unidades)</v>
      </c>
      <c r="N438" s="33" t="str">
        <f t="shared" ref="N438" si="414">+N437</f>
        <v>Instituto Nacional de Estadísticas (INE)</v>
      </c>
      <c r="O438"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O'Higgins</v>
      </c>
      <c r="P4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supermercados (unidades)</v>
      </c>
      <c r="Q438" s="15" t="str">
        <f t="shared" si="351"/>
        <v>Gráfico Evolución</v>
      </c>
      <c r="R438" s="28"/>
      <c r="S438"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https://analytics.zoho.com/open-view/2395394000008294094?ZOHO_CRITERIA=%22Consolidado_Estadisticas_Regionales_New%22.%22C%C3%B3digo%20regi%C3%B3n%22%3D6</v>
      </c>
      <c r="T438" s="17"/>
      <c r="U438" s="29" t="str">
        <f t="shared" si="364"/>
        <v>#1774B9</v>
      </c>
      <c r="V438" s="30" t="str">
        <f>+Economia[[#This Row],[idcoleccion]]&amp;"-"&amp;Economia[[#This Row],[id]]</f>
        <v>140-0428</v>
      </c>
      <c r="W438" s="21">
        <f>+VLOOKUP(Economia[[#This Row],[Filtro URL]],Estructura!$X$4:$Y$366,2,0)</f>
        <v>14200006</v>
      </c>
      <c r="X438" s="21" t="str">
        <f>+VLOOKUP(Economia[[#This Row],[tema]],Estructura!$A$4:$C$1800,3,0)</f>
        <v>T-157</v>
      </c>
      <c r="Y438" s="30" t="str">
        <f>+VLOOKUP(Economia[[#This Row],[contenido]],Estructura!$E$4:$G$18,3,0)</f>
        <v>C-145</v>
      </c>
      <c r="Z438" s="30" t="str">
        <f>+VLOOKUP(Economia[[#This Row],[Filtro Integrado]],Estructura!$M$4:$O$367,3,0)</f>
        <v>FI-143</v>
      </c>
      <c r="AA438" s="30" t="str">
        <f>+VLOOKUP(Economia[[#This Row],[Muestra]],Estructura!$Q$4:$S$194,3,0)</f>
        <v>M-204</v>
      </c>
    </row>
    <row r="439" spans="1:27" ht="51" x14ac:dyDescent="0.3">
      <c r="A439" s="50" t="s">
        <v>1078</v>
      </c>
      <c r="B439" s="33">
        <f t="shared" ref="B439:D439" si="415">+B438</f>
        <v>140</v>
      </c>
      <c r="C439" s="34" t="str">
        <f t="shared" si="415"/>
        <v>Economía</v>
      </c>
      <c r="D439" s="34" t="str">
        <f t="shared" si="415"/>
        <v>Economía</v>
      </c>
      <c r="E439" s="27">
        <v>7</v>
      </c>
      <c r="F439" s="33" t="str">
        <f t="shared" si="353"/>
        <v>Supermercados</v>
      </c>
      <c r="G439" s="60" t="s">
        <v>1024</v>
      </c>
      <c r="H439" s="46" t="s">
        <v>15</v>
      </c>
      <c r="I439" s="31" t="s">
        <v>372</v>
      </c>
      <c r="J439" s="12" t="str">
        <f t="shared" si="407"/>
        <v>Fecha</v>
      </c>
      <c r="K439" s="33" t="str">
        <f t="shared" si="354"/>
        <v>Número de Supermercados</v>
      </c>
      <c r="L439" s="33" t="s">
        <v>649</v>
      </c>
      <c r="M439" s="33" t="str">
        <f t="shared" si="355"/>
        <v>supermercados (unidades)</v>
      </c>
      <c r="N439" s="33" t="str">
        <f t="shared" ref="N439" si="416">+N438</f>
        <v>Instituto Nacional de Estadísticas (INE)</v>
      </c>
      <c r="O439"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Maule</v>
      </c>
      <c r="P4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supermercados (unidades)</v>
      </c>
      <c r="Q439" s="15" t="str">
        <f t="shared" si="351"/>
        <v>Gráfico Evolución</v>
      </c>
      <c r="R439" s="28"/>
      <c r="S439"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https://analytics.zoho.com/open-view/2395394000008294094?ZOHO_CRITERIA=%22Consolidado_Estadisticas_Regionales_New%22.%22C%C3%B3digo%20regi%C3%B3n%22%3D7</v>
      </c>
      <c r="T439" s="17"/>
      <c r="U439" s="29" t="str">
        <f t="shared" si="364"/>
        <v>#1774B9</v>
      </c>
      <c r="V439" s="30" t="str">
        <f>+Economia[[#This Row],[idcoleccion]]&amp;"-"&amp;Economia[[#This Row],[id]]</f>
        <v>140-0429</v>
      </c>
      <c r="W439" s="21">
        <f>+VLOOKUP(Economia[[#This Row],[Filtro URL]],Estructura!$X$4:$Y$366,2,0)</f>
        <v>14200007</v>
      </c>
      <c r="X439" s="21" t="str">
        <f>+VLOOKUP(Economia[[#This Row],[tema]],Estructura!$A$4:$C$1800,3,0)</f>
        <v>T-157</v>
      </c>
      <c r="Y439" s="30" t="str">
        <f>+VLOOKUP(Economia[[#This Row],[contenido]],Estructura!$E$4:$G$18,3,0)</f>
        <v>C-145</v>
      </c>
      <c r="Z439" s="30" t="str">
        <f>+VLOOKUP(Economia[[#This Row],[Filtro Integrado]],Estructura!$M$4:$O$367,3,0)</f>
        <v>FI-143</v>
      </c>
      <c r="AA439" s="30" t="str">
        <f>+VLOOKUP(Economia[[#This Row],[Muestra]],Estructura!$Q$4:$S$194,3,0)</f>
        <v>M-204</v>
      </c>
    </row>
    <row r="440" spans="1:27" ht="51" x14ac:dyDescent="0.3">
      <c r="A440" s="50" t="s">
        <v>1079</v>
      </c>
      <c r="B440" s="33">
        <f t="shared" ref="B440:D440" si="417">+B439</f>
        <v>140</v>
      </c>
      <c r="C440" s="34" t="str">
        <f t="shared" si="417"/>
        <v>Economía</v>
      </c>
      <c r="D440" s="34" t="str">
        <f t="shared" si="417"/>
        <v>Economía</v>
      </c>
      <c r="E440" s="27">
        <v>8</v>
      </c>
      <c r="F440" s="33" t="str">
        <f t="shared" si="353"/>
        <v>Supermercados</v>
      </c>
      <c r="G440" s="60" t="s">
        <v>1024</v>
      </c>
      <c r="H440" s="46" t="s">
        <v>15</v>
      </c>
      <c r="I440" s="31" t="s">
        <v>373</v>
      </c>
      <c r="J440" s="12" t="str">
        <f t="shared" si="407"/>
        <v>Fecha</v>
      </c>
      <c r="K440" s="33" t="str">
        <f t="shared" si="354"/>
        <v>Número de Supermercados</v>
      </c>
      <c r="L440" s="33" t="s">
        <v>649</v>
      </c>
      <c r="M440" s="33" t="str">
        <f t="shared" si="355"/>
        <v>supermercados (unidades)</v>
      </c>
      <c r="N440" s="33" t="str">
        <f t="shared" ref="N440" si="418">+N439</f>
        <v>Instituto Nacional de Estadísticas (INE)</v>
      </c>
      <c r="O440"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del Biobío</v>
      </c>
      <c r="P4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supermercados (unidades)</v>
      </c>
      <c r="Q440" s="15" t="str">
        <f t="shared" si="351"/>
        <v>Gráfico Evolución</v>
      </c>
      <c r="R440" s="28"/>
      <c r="S440"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https://analytics.zoho.com/open-view/2395394000008294094?ZOHO_CRITERIA=%22Consolidado_Estadisticas_Regionales_New%22.%22C%C3%B3digo%20regi%C3%B3n%22%3D8</v>
      </c>
      <c r="T440" s="39"/>
      <c r="U440" s="29" t="str">
        <f t="shared" si="364"/>
        <v>#1774B9</v>
      </c>
      <c r="V440" s="30" t="str">
        <f>+Economia[[#This Row],[idcoleccion]]&amp;"-"&amp;Economia[[#This Row],[id]]</f>
        <v>140-0430</v>
      </c>
      <c r="W440" s="21">
        <f>+VLOOKUP(Economia[[#This Row],[Filtro URL]],Estructura!$X$4:$Y$366,2,0)</f>
        <v>14200008</v>
      </c>
      <c r="X440" s="21" t="str">
        <f>+VLOOKUP(Economia[[#This Row],[tema]],Estructura!$A$4:$C$1800,3,0)</f>
        <v>T-157</v>
      </c>
      <c r="Y440" s="30" t="str">
        <f>+VLOOKUP(Economia[[#This Row],[contenido]],Estructura!$E$4:$G$18,3,0)</f>
        <v>C-145</v>
      </c>
      <c r="Z440" s="30" t="str">
        <f>+VLOOKUP(Economia[[#This Row],[Filtro Integrado]],Estructura!$M$4:$O$367,3,0)</f>
        <v>FI-143</v>
      </c>
      <c r="AA440" s="30" t="str">
        <f>+VLOOKUP(Economia[[#This Row],[Muestra]],Estructura!$Q$4:$S$194,3,0)</f>
        <v>M-204</v>
      </c>
    </row>
    <row r="441" spans="1:27" ht="51" x14ac:dyDescent="0.3">
      <c r="A441" s="50" t="s">
        <v>1080</v>
      </c>
      <c r="B441" s="12">
        <f>+B440</f>
        <v>140</v>
      </c>
      <c r="C441" s="13" t="str">
        <f>+C440</f>
        <v>Economía</v>
      </c>
      <c r="D441" s="13" t="str">
        <f>+D440</f>
        <v>Economía</v>
      </c>
      <c r="E441" s="27">
        <v>9</v>
      </c>
      <c r="F441" s="33" t="str">
        <f t="shared" si="353"/>
        <v>Supermercados</v>
      </c>
      <c r="G441" s="60" t="s">
        <v>1024</v>
      </c>
      <c r="H441" s="46" t="s">
        <v>15</v>
      </c>
      <c r="I441" s="31" t="s">
        <v>374</v>
      </c>
      <c r="J441" s="12" t="str">
        <f t="shared" si="407"/>
        <v>Fecha</v>
      </c>
      <c r="K441" s="33" t="str">
        <f t="shared" si="354"/>
        <v>Número de Supermercados</v>
      </c>
      <c r="L441" s="33" t="s">
        <v>649</v>
      </c>
      <c r="M441" s="33" t="str">
        <f t="shared" si="355"/>
        <v>supermercados (unidades)</v>
      </c>
      <c r="N441" s="33" t="str">
        <f t="shared" ref="N441" si="419">+N440</f>
        <v>Instituto Nacional de Estadísticas (INE)</v>
      </c>
      <c r="O441"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La Araucanía</v>
      </c>
      <c r="P4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supermercados (unidades)</v>
      </c>
      <c r="Q441" s="15" t="str">
        <f t="shared" si="351"/>
        <v>Gráfico Evolución</v>
      </c>
      <c r="R441" s="28"/>
      <c r="S441"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https://analytics.zoho.com/open-view/2395394000008294094?ZOHO_CRITERIA=%22Consolidado_Estadisticas_Regionales_New%22.%22C%C3%B3digo%20regi%C3%B3n%22%3D9</v>
      </c>
      <c r="T441" s="17">
        <v>100200300</v>
      </c>
      <c r="U441" s="29" t="str">
        <f>+U440</f>
        <v>#1774B9</v>
      </c>
      <c r="V441" s="30" t="str">
        <f>+Economia[[#This Row],[idcoleccion]]&amp;"-"&amp;Economia[[#This Row],[id]]</f>
        <v>140-0431</v>
      </c>
      <c r="W441" s="21">
        <f>+VLOOKUP(Economia[[#This Row],[Filtro URL]],Estructura!$X$4:$Y$366,2,0)</f>
        <v>14200009</v>
      </c>
      <c r="X441" s="21" t="str">
        <f>+VLOOKUP(Economia[[#This Row],[tema]],Estructura!$A$4:$C$1800,3,0)</f>
        <v>T-157</v>
      </c>
      <c r="Y441" s="30" t="str">
        <f>+VLOOKUP(Economia[[#This Row],[contenido]],Estructura!$E$4:$G$18,3,0)</f>
        <v>C-145</v>
      </c>
      <c r="Z441" s="30" t="str">
        <f>+VLOOKUP(Economia[[#This Row],[Filtro Integrado]],Estructura!$M$4:$O$367,3,0)</f>
        <v>FI-143</v>
      </c>
      <c r="AA441" s="30" t="str">
        <f>+VLOOKUP(Economia[[#This Row],[Muestra]],Estructura!$Q$4:$S$194,3,0)</f>
        <v>M-204</v>
      </c>
    </row>
    <row r="442" spans="1:27" ht="51" x14ac:dyDescent="0.3">
      <c r="A442" s="50" t="s">
        <v>1081</v>
      </c>
      <c r="B442" s="12">
        <f t="shared" ref="B442:D442" si="420">+B441</f>
        <v>140</v>
      </c>
      <c r="C442" s="13" t="str">
        <f t="shared" si="420"/>
        <v>Economía</v>
      </c>
      <c r="D442" s="13" t="str">
        <f t="shared" si="420"/>
        <v>Economía</v>
      </c>
      <c r="E442" s="27">
        <v>10</v>
      </c>
      <c r="F442" s="33" t="str">
        <f t="shared" si="353"/>
        <v>Supermercados</v>
      </c>
      <c r="G442" s="60" t="s">
        <v>1024</v>
      </c>
      <c r="H442" s="46" t="s">
        <v>15</v>
      </c>
      <c r="I442" s="31" t="s">
        <v>375</v>
      </c>
      <c r="J442" s="12" t="str">
        <f t="shared" si="407"/>
        <v>Fecha</v>
      </c>
      <c r="K442" s="33" t="str">
        <f t="shared" si="354"/>
        <v>Número de Supermercados</v>
      </c>
      <c r="L442" s="33" t="s">
        <v>649</v>
      </c>
      <c r="M442" s="33" t="str">
        <f t="shared" si="355"/>
        <v>supermercados (unidades)</v>
      </c>
      <c r="N442" s="33" t="str">
        <f t="shared" ref="N442:N448" si="421">+N441</f>
        <v>Instituto Nacional de Estadísticas (INE)</v>
      </c>
      <c r="O442"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Los Lagos</v>
      </c>
      <c r="P4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supermercados (unidades)</v>
      </c>
      <c r="Q442" s="15" t="str">
        <f t="shared" si="351"/>
        <v>Gráfico Evolución</v>
      </c>
      <c r="R442" s="28"/>
      <c r="S442"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https://analytics.zoho.com/open-view/2395394000008294094?ZOHO_CRITERIA=%22Consolidado_Estadisticas_Regionales_New%22.%22C%C3%B3digo%20regi%C3%B3n%22%3D10</v>
      </c>
      <c r="T442" s="17">
        <v>100200301</v>
      </c>
      <c r="U442" s="29" t="str">
        <f t="shared" si="364"/>
        <v>#1774B9</v>
      </c>
      <c r="V442" s="30" t="str">
        <f>+Economia[[#This Row],[idcoleccion]]&amp;"-"&amp;Economia[[#This Row],[id]]</f>
        <v>140-0432</v>
      </c>
      <c r="W442" s="21">
        <f>+VLOOKUP(Economia[[#This Row],[Filtro URL]],Estructura!$X$4:$Y$366,2,0)</f>
        <v>14200010</v>
      </c>
      <c r="X442" s="21" t="str">
        <f>+VLOOKUP(Economia[[#This Row],[tema]],Estructura!$A$4:$C$1800,3,0)</f>
        <v>T-157</v>
      </c>
      <c r="Y442" s="30" t="str">
        <f>+VLOOKUP(Economia[[#This Row],[contenido]],Estructura!$E$4:$G$18,3,0)</f>
        <v>C-145</v>
      </c>
      <c r="Z442" s="30" t="str">
        <f>+VLOOKUP(Economia[[#This Row],[Filtro Integrado]],Estructura!$M$4:$O$367,3,0)</f>
        <v>FI-143</v>
      </c>
      <c r="AA442" s="30" t="str">
        <f>+VLOOKUP(Economia[[#This Row],[Muestra]],Estructura!$Q$4:$S$194,3,0)</f>
        <v>M-204</v>
      </c>
    </row>
    <row r="443" spans="1:27" ht="51" x14ac:dyDescent="0.3">
      <c r="A443" s="50" t="s">
        <v>1082</v>
      </c>
      <c r="B443" s="12">
        <f t="shared" ref="B443:D443" si="422">+B442</f>
        <v>140</v>
      </c>
      <c r="C443" s="13" t="str">
        <f t="shared" si="422"/>
        <v>Economía</v>
      </c>
      <c r="D443" s="13" t="str">
        <f t="shared" si="422"/>
        <v>Economía</v>
      </c>
      <c r="E443" s="27">
        <v>11</v>
      </c>
      <c r="F443" s="33" t="str">
        <f t="shared" si="353"/>
        <v>Supermercados</v>
      </c>
      <c r="G443" s="60" t="s">
        <v>1024</v>
      </c>
      <c r="H443" s="46" t="s">
        <v>15</v>
      </c>
      <c r="I443" s="31" t="s">
        <v>376</v>
      </c>
      <c r="J443" s="12" t="str">
        <f t="shared" si="407"/>
        <v>Fecha</v>
      </c>
      <c r="K443" s="33" t="str">
        <f t="shared" si="354"/>
        <v>Número de Supermercados</v>
      </c>
      <c r="L443" s="33" t="s">
        <v>649</v>
      </c>
      <c r="M443" s="33" t="str">
        <f t="shared" si="355"/>
        <v>supermercados (unidades)</v>
      </c>
      <c r="N443" s="33" t="str">
        <f t="shared" si="421"/>
        <v>Instituto Nacional de Estadísticas (INE)</v>
      </c>
      <c r="O443"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Aysén</v>
      </c>
      <c r="P4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supermercados (unidades)</v>
      </c>
      <c r="Q443" s="15" t="str">
        <f t="shared" si="351"/>
        <v>Gráfico Evolución</v>
      </c>
      <c r="R443" s="28"/>
      <c r="S443"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https://analytics.zoho.com/open-view/2395394000008294094?ZOHO_CRITERIA=%22Consolidado_Estadisticas_Regionales_New%22.%22C%C3%B3digo%20regi%C3%B3n%22%3D11</v>
      </c>
      <c r="T443" s="17">
        <v>100200302</v>
      </c>
      <c r="U443" s="29" t="str">
        <f t="shared" si="364"/>
        <v>#1774B9</v>
      </c>
      <c r="V443" s="30" t="str">
        <f>+Economia[[#This Row],[idcoleccion]]&amp;"-"&amp;Economia[[#This Row],[id]]</f>
        <v>140-0433</v>
      </c>
      <c r="W443" s="21">
        <f>+VLOOKUP(Economia[[#This Row],[Filtro URL]],Estructura!$X$4:$Y$366,2,0)</f>
        <v>14200011</v>
      </c>
      <c r="X443" s="21" t="str">
        <f>+VLOOKUP(Economia[[#This Row],[tema]],Estructura!$A$4:$C$1800,3,0)</f>
        <v>T-157</v>
      </c>
      <c r="Y443" s="30" t="str">
        <f>+VLOOKUP(Economia[[#This Row],[contenido]],Estructura!$E$4:$G$18,3,0)</f>
        <v>C-145</v>
      </c>
      <c r="Z443" s="30" t="str">
        <f>+VLOOKUP(Economia[[#This Row],[Filtro Integrado]],Estructura!$M$4:$O$367,3,0)</f>
        <v>FI-143</v>
      </c>
      <c r="AA443" s="30" t="str">
        <f>+VLOOKUP(Economia[[#This Row],[Muestra]],Estructura!$Q$4:$S$194,3,0)</f>
        <v>M-204</v>
      </c>
    </row>
    <row r="444" spans="1:27" ht="51" x14ac:dyDescent="0.3">
      <c r="A444" s="50" t="s">
        <v>1083</v>
      </c>
      <c r="B444" s="12">
        <f t="shared" ref="B444:D444" si="423">+B443</f>
        <v>140</v>
      </c>
      <c r="C444" s="13" t="str">
        <f t="shared" si="423"/>
        <v>Economía</v>
      </c>
      <c r="D444" s="13" t="str">
        <f t="shared" si="423"/>
        <v>Economía</v>
      </c>
      <c r="E444" s="27">
        <v>12</v>
      </c>
      <c r="F444" s="33" t="str">
        <f t="shared" si="353"/>
        <v>Supermercados</v>
      </c>
      <c r="G444" s="60" t="s">
        <v>1024</v>
      </c>
      <c r="H444" s="46" t="s">
        <v>15</v>
      </c>
      <c r="I444" s="31" t="s">
        <v>377</v>
      </c>
      <c r="J444" s="12" t="str">
        <f t="shared" si="407"/>
        <v>Fecha</v>
      </c>
      <c r="K444" s="33" t="str">
        <f t="shared" si="354"/>
        <v>Número de Supermercados</v>
      </c>
      <c r="L444" s="33" t="s">
        <v>649</v>
      </c>
      <c r="M444" s="33" t="str">
        <f t="shared" si="355"/>
        <v>supermercados (unidades)</v>
      </c>
      <c r="N444" s="33" t="str">
        <f t="shared" si="421"/>
        <v>Instituto Nacional de Estadísticas (INE)</v>
      </c>
      <c r="O444"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Magallanes</v>
      </c>
      <c r="P4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supermercados (unidades)</v>
      </c>
      <c r="Q444" s="15" t="str">
        <f t="shared" si="351"/>
        <v>Gráfico Evolución</v>
      </c>
      <c r="R444" s="28"/>
      <c r="S444"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https://analytics.zoho.com/open-view/2395394000008294094?ZOHO_CRITERIA=%22Consolidado_Estadisticas_Regionales_New%22.%22C%C3%B3digo%20regi%C3%B3n%22%3D12</v>
      </c>
      <c r="T444" s="17"/>
      <c r="U444" s="29" t="str">
        <f t="shared" si="364"/>
        <v>#1774B9</v>
      </c>
      <c r="V444" s="30" t="str">
        <f>+Economia[[#This Row],[idcoleccion]]&amp;"-"&amp;Economia[[#This Row],[id]]</f>
        <v>140-0434</v>
      </c>
      <c r="W444" s="21">
        <f>+VLOOKUP(Economia[[#This Row],[Filtro URL]],Estructura!$X$4:$Y$366,2,0)</f>
        <v>14200012</v>
      </c>
      <c r="X444" s="21" t="str">
        <f>+VLOOKUP(Economia[[#This Row],[tema]],Estructura!$A$4:$C$1800,3,0)</f>
        <v>T-157</v>
      </c>
      <c r="Y444" s="30" t="str">
        <f>+VLOOKUP(Economia[[#This Row],[contenido]],Estructura!$E$4:$G$18,3,0)</f>
        <v>C-145</v>
      </c>
      <c r="Z444" s="30" t="str">
        <f>+VLOOKUP(Economia[[#This Row],[Filtro Integrado]],Estructura!$M$4:$O$367,3,0)</f>
        <v>FI-143</v>
      </c>
      <c r="AA444" s="30" t="str">
        <f>+VLOOKUP(Economia[[#This Row],[Muestra]],Estructura!$Q$4:$S$194,3,0)</f>
        <v>M-204</v>
      </c>
    </row>
    <row r="445" spans="1:27" ht="51" x14ac:dyDescent="0.3">
      <c r="A445" s="50" t="s">
        <v>1084</v>
      </c>
      <c r="B445" s="12">
        <f t="shared" ref="B445:D445" si="424">+B444</f>
        <v>140</v>
      </c>
      <c r="C445" s="13" t="str">
        <f t="shared" si="424"/>
        <v>Economía</v>
      </c>
      <c r="D445" s="13" t="str">
        <f t="shared" si="424"/>
        <v>Economía</v>
      </c>
      <c r="E445" s="27">
        <v>13</v>
      </c>
      <c r="F445" s="33" t="str">
        <f t="shared" si="353"/>
        <v>Supermercados</v>
      </c>
      <c r="G445" s="60" t="s">
        <v>1024</v>
      </c>
      <c r="H445" s="46" t="s">
        <v>15</v>
      </c>
      <c r="I445" s="31" t="s">
        <v>378</v>
      </c>
      <c r="J445" s="12" t="str">
        <f t="shared" si="407"/>
        <v>Fecha</v>
      </c>
      <c r="K445" s="33" t="str">
        <f t="shared" si="354"/>
        <v>Número de Supermercados</v>
      </c>
      <c r="L445" s="33" t="s">
        <v>649</v>
      </c>
      <c r="M445" s="33" t="str">
        <f t="shared" si="355"/>
        <v>supermercados (unidades)</v>
      </c>
      <c r="N445" s="33" t="str">
        <f t="shared" si="421"/>
        <v>Instituto Nacional de Estadísticas (INE)</v>
      </c>
      <c r="O445"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Metropolitana</v>
      </c>
      <c r="P4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supermercados (unidades)</v>
      </c>
      <c r="Q445" s="15" t="str">
        <f t="shared" si="351"/>
        <v>Gráfico Evolución</v>
      </c>
      <c r="R445" s="28"/>
      <c r="S445"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https://analytics.zoho.com/open-view/2395394000008294094?ZOHO_CRITERIA=%22Consolidado_Estadisticas_Regionales_New%22.%22C%C3%B3digo%20regi%C3%B3n%22%3D13</v>
      </c>
      <c r="T445" s="17"/>
      <c r="U445" s="29" t="str">
        <f t="shared" si="364"/>
        <v>#1774B9</v>
      </c>
      <c r="V445" s="30" t="str">
        <f>+Economia[[#This Row],[idcoleccion]]&amp;"-"&amp;Economia[[#This Row],[id]]</f>
        <v>140-0435</v>
      </c>
      <c r="W445" s="21">
        <f>+VLOOKUP(Economia[[#This Row],[Filtro URL]],Estructura!$X$4:$Y$366,2,0)</f>
        <v>14200013</v>
      </c>
      <c r="X445" s="21" t="str">
        <f>+VLOOKUP(Economia[[#This Row],[tema]],Estructura!$A$4:$C$1800,3,0)</f>
        <v>T-157</v>
      </c>
      <c r="Y445" s="30" t="str">
        <f>+VLOOKUP(Economia[[#This Row],[contenido]],Estructura!$E$4:$G$18,3,0)</f>
        <v>C-145</v>
      </c>
      <c r="Z445" s="30" t="str">
        <f>+VLOOKUP(Economia[[#This Row],[Filtro Integrado]],Estructura!$M$4:$O$367,3,0)</f>
        <v>FI-143</v>
      </c>
      <c r="AA445" s="30" t="str">
        <f>+VLOOKUP(Economia[[#This Row],[Muestra]],Estructura!$Q$4:$S$194,3,0)</f>
        <v>M-204</v>
      </c>
    </row>
    <row r="446" spans="1:27" ht="51" x14ac:dyDescent="0.3">
      <c r="A446" s="50" t="s">
        <v>1085</v>
      </c>
      <c r="B446" s="12">
        <f t="shared" ref="B446:D446" si="425">+B445</f>
        <v>140</v>
      </c>
      <c r="C446" s="13" t="str">
        <f t="shared" si="425"/>
        <v>Economía</v>
      </c>
      <c r="D446" s="13" t="str">
        <f t="shared" si="425"/>
        <v>Economía</v>
      </c>
      <c r="E446" s="27">
        <v>14</v>
      </c>
      <c r="F446" s="33" t="str">
        <f t="shared" si="353"/>
        <v>Supermercados</v>
      </c>
      <c r="G446" s="60" t="s">
        <v>1024</v>
      </c>
      <c r="H446" s="46" t="s">
        <v>15</v>
      </c>
      <c r="I446" s="31" t="s">
        <v>379</v>
      </c>
      <c r="J446" s="12" t="str">
        <f t="shared" si="407"/>
        <v>Fecha</v>
      </c>
      <c r="K446" s="33" t="str">
        <f t="shared" si="354"/>
        <v>Número de Supermercados</v>
      </c>
      <c r="L446" s="33" t="s">
        <v>649</v>
      </c>
      <c r="M446" s="33" t="str">
        <f t="shared" si="355"/>
        <v>supermercados (unidades)</v>
      </c>
      <c r="N446" s="33" t="str">
        <f t="shared" si="421"/>
        <v>Instituto Nacional de Estadísticas (INE)</v>
      </c>
      <c r="O446"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Los Ríos</v>
      </c>
      <c r="P4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supermercados (unidades)</v>
      </c>
      <c r="Q446" s="15" t="str">
        <f t="shared" si="351"/>
        <v>Gráfico Evolución</v>
      </c>
      <c r="R446" s="28"/>
      <c r="S446"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https://analytics.zoho.com/open-view/2395394000008294094?ZOHO_CRITERIA=%22Consolidado_Estadisticas_Regionales_New%22.%22C%C3%B3digo%20regi%C3%B3n%22%3D14</v>
      </c>
      <c r="T446" s="17"/>
      <c r="U446" s="29" t="str">
        <f t="shared" si="364"/>
        <v>#1774B9</v>
      </c>
      <c r="V446" s="30" t="str">
        <f>+Economia[[#This Row],[idcoleccion]]&amp;"-"&amp;Economia[[#This Row],[id]]</f>
        <v>140-0436</v>
      </c>
      <c r="W446" s="21">
        <f>+VLOOKUP(Economia[[#This Row],[Filtro URL]],Estructura!$X$4:$Y$366,2,0)</f>
        <v>14200014</v>
      </c>
      <c r="X446" s="21" t="str">
        <f>+VLOOKUP(Economia[[#This Row],[tema]],Estructura!$A$4:$C$1800,3,0)</f>
        <v>T-157</v>
      </c>
      <c r="Y446" s="30" t="str">
        <f>+VLOOKUP(Economia[[#This Row],[contenido]],Estructura!$E$4:$G$18,3,0)</f>
        <v>C-145</v>
      </c>
      <c r="Z446" s="30" t="str">
        <f>+VLOOKUP(Economia[[#This Row],[Filtro Integrado]],Estructura!$M$4:$O$367,3,0)</f>
        <v>FI-143</v>
      </c>
      <c r="AA446" s="30" t="str">
        <f>+VLOOKUP(Economia[[#This Row],[Muestra]],Estructura!$Q$4:$S$194,3,0)</f>
        <v>M-204</v>
      </c>
    </row>
    <row r="447" spans="1:27" ht="51" x14ac:dyDescent="0.3">
      <c r="A447" s="50" t="s">
        <v>1086</v>
      </c>
      <c r="B447" s="12">
        <f t="shared" ref="B447:D447" si="426">+B446</f>
        <v>140</v>
      </c>
      <c r="C447" s="13" t="str">
        <f t="shared" si="426"/>
        <v>Economía</v>
      </c>
      <c r="D447" s="13" t="str">
        <f t="shared" si="426"/>
        <v>Economía</v>
      </c>
      <c r="E447" s="27">
        <v>15</v>
      </c>
      <c r="F447" s="33" t="str">
        <f t="shared" si="353"/>
        <v>Supermercados</v>
      </c>
      <c r="G447" s="60" t="s">
        <v>1024</v>
      </c>
      <c r="H447" s="46" t="s">
        <v>15</v>
      </c>
      <c r="I447" s="31" t="s">
        <v>380</v>
      </c>
      <c r="J447" s="12" t="str">
        <f t="shared" si="407"/>
        <v>Fecha</v>
      </c>
      <c r="K447" s="33" t="str">
        <f t="shared" si="354"/>
        <v>Número de Supermercados</v>
      </c>
      <c r="L447" s="33" t="s">
        <v>649</v>
      </c>
      <c r="M447" s="33" t="str">
        <f t="shared" si="355"/>
        <v>supermercados (unidades)</v>
      </c>
      <c r="N447" s="33" t="str">
        <f t="shared" si="421"/>
        <v>Instituto Nacional de Estadísticas (INE)</v>
      </c>
      <c r="O447"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Arica y Parinacota</v>
      </c>
      <c r="P4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supermercados (unidades)</v>
      </c>
      <c r="Q447" s="15" t="str">
        <f t="shared" si="351"/>
        <v>Gráfico Evolución</v>
      </c>
      <c r="R447" s="28"/>
      <c r="S447"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https://analytics.zoho.com/open-view/2395394000008294094?ZOHO_CRITERIA=%22Consolidado_Estadisticas_Regionales_New%22.%22C%C3%B3digo%20regi%C3%B3n%22%3D15</v>
      </c>
      <c r="T447" s="17"/>
      <c r="U447" s="29" t="str">
        <f t="shared" si="364"/>
        <v>#1774B9</v>
      </c>
      <c r="V447" s="30" t="str">
        <f>+Economia[[#This Row],[idcoleccion]]&amp;"-"&amp;Economia[[#This Row],[id]]</f>
        <v>140-0437</v>
      </c>
      <c r="W447" s="21">
        <f>+VLOOKUP(Economia[[#This Row],[Filtro URL]],Estructura!$X$4:$Y$366,2,0)</f>
        <v>14200015</v>
      </c>
      <c r="X447" s="21" t="str">
        <f>+VLOOKUP(Economia[[#This Row],[tema]],Estructura!$A$4:$C$1800,3,0)</f>
        <v>T-157</v>
      </c>
      <c r="Y447" s="30" t="str">
        <f>+VLOOKUP(Economia[[#This Row],[contenido]],Estructura!$E$4:$G$18,3,0)</f>
        <v>C-145</v>
      </c>
      <c r="Z447" s="30" t="str">
        <f>+VLOOKUP(Economia[[#This Row],[Filtro Integrado]],Estructura!$M$4:$O$367,3,0)</f>
        <v>FI-143</v>
      </c>
      <c r="AA447" s="30" t="str">
        <f>+VLOOKUP(Economia[[#This Row],[Muestra]],Estructura!$Q$4:$S$194,3,0)</f>
        <v>M-204</v>
      </c>
    </row>
    <row r="448" spans="1:27" ht="51" x14ac:dyDescent="0.3">
      <c r="A448" s="50" t="s">
        <v>1087</v>
      </c>
      <c r="B448" s="12">
        <f t="shared" ref="B448:D448" si="427">+B447</f>
        <v>140</v>
      </c>
      <c r="C448" s="13" t="str">
        <f t="shared" si="427"/>
        <v>Economía</v>
      </c>
      <c r="D448" s="13" t="str">
        <f t="shared" si="427"/>
        <v>Economía</v>
      </c>
      <c r="E448" s="27">
        <v>16</v>
      </c>
      <c r="F448" s="33" t="str">
        <f t="shared" si="353"/>
        <v>Supermercados</v>
      </c>
      <c r="G448" s="60" t="s">
        <v>1024</v>
      </c>
      <c r="H448" s="46" t="s">
        <v>15</v>
      </c>
      <c r="I448" s="31" t="s">
        <v>381</v>
      </c>
      <c r="J448" s="12" t="str">
        <f t="shared" si="407"/>
        <v>Fecha</v>
      </c>
      <c r="K448" s="33" t="str">
        <f t="shared" si="354"/>
        <v>Número de Supermercados</v>
      </c>
      <c r="L448" s="33" t="s">
        <v>649</v>
      </c>
      <c r="M448" s="33" t="str">
        <f t="shared" si="355"/>
        <v>supermercados (unidades)</v>
      </c>
      <c r="N448" s="33" t="str">
        <f t="shared" si="421"/>
        <v>Instituto Nacional de Estadísticas (INE)</v>
      </c>
      <c r="O448"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Ñuble</v>
      </c>
      <c r="P4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supermercados (unidades)</v>
      </c>
      <c r="Q448" s="38" t="str">
        <f t="shared" si="351"/>
        <v>Gráfico Evolución</v>
      </c>
      <c r="R448" s="37"/>
      <c r="S448" s="16" t="str">
        <f>+HYPERLINK("https://analytics.zoho.com/open-view/2395394000008294094?ZOHO_CRITERIA=%22Consolidado_Estadisticas_Regionales_New%22.%22C%C3%B3digo%20regi%C3%B3n%22%3D"&amp;Economia[[#This Row],[Filtro URL]])</f>
        <v>https://analytics.zoho.com/open-view/2395394000008294094?ZOHO_CRITERIA=%22Consolidado_Estadisticas_Regionales_New%22.%22C%C3%B3digo%20regi%C3%B3n%22%3D16</v>
      </c>
      <c r="T448" s="17"/>
      <c r="U448" s="29" t="str">
        <f t="shared" si="364"/>
        <v>#1774B9</v>
      </c>
      <c r="V448" s="30" t="str">
        <f>+Economia[[#This Row],[idcoleccion]]&amp;"-"&amp;Economia[[#This Row],[id]]</f>
        <v>140-0438</v>
      </c>
      <c r="W448" s="21">
        <f>+VLOOKUP(Economia[[#This Row],[Filtro URL]],Estructura!$X$4:$Y$366,2,0)</f>
        <v>14200016</v>
      </c>
      <c r="X448" s="21" t="str">
        <f>+VLOOKUP(Economia[[#This Row],[tema]],Estructura!$A$4:$C$1800,3,0)</f>
        <v>T-157</v>
      </c>
      <c r="Y448" s="30" t="str">
        <f>+VLOOKUP(Economia[[#This Row],[contenido]],Estructura!$E$4:$G$18,3,0)</f>
        <v>C-145</v>
      </c>
      <c r="Z448" s="30" t="str">
        <f>+VLOOKUP(Economia[[#This Row],[Filtro Integrado]],Estructura!$M$4:$O$367,3,0)</f>
        <v>FI-143</v>
      </c>
      <c r="AA448" s="30" t="str">
        <f>+VLOOKUP(Economia[[#This Row],[Muestra]],Estructura!$Q$4:$S$194,3,0)</f>
        <v>M-204</v>
      </c>
    </row>
    <row r="449" spans="1:27" ht="51" x14ac:dyDescent="0.3">
      <c r="A449" s="48" t="s">
        <v>1088</v>
      </c>
      <c r="B449" s="33">
        <f t="shared" ref="B449:D449" si="428">+B448</f>
        <v>140</v>
      </c>
      <c r="C449" s="34" t="str">
        <f t="shared" si="428"/>
        <v>Economía</v>
      </c>
      <c r="D449" s="34" t="str">
        <f t="shared" si="428"/>
        <v>Economía</v>
      </c>
      <c r="E449" s="20">
        <v>0</v>
      </c>
      <c r="F449" s="33" t="str">
        <f t="shared" si="353"/>
        <v>Supermercados</v>
      </c>
      <c r="G449" s="60" t="s">
        <v>1024</v>
      </c>
      <c r="H449" s="36" t="s">
        <v>18</v>
      </c>
      <c r="I449" s="33" t="s">
        <v>14</v>
      </c>
      <c r="J449" s="33" t="s">
        <v>15</v>
      </c>
      <c r="K449" s="33" t="s">
        <v>1036</v>
      </c>
      <c r="L449" s="33" t="s">
        <v>649</v>
      </c>
      <c r="M449" s="33" t="s">
        <v>1035</v>
      </c>
      <c r="N449" s="33" t="str">
        <f t="shared" ref="N449" si="429">+N448</f>
        <v>Instituto Nacional de Estadísticas (INE)</v>
      </c>
      <c r="O449" s="52" t="s">
        <v>1034</v>
      </c>
      <c r="P44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metros cuadrados (m2)</v>
      </c>
      <c r="Q449" s="38" t="str">
        <f>+Q448</f>
        <v>Gráfico Evolución</v>
      </c>
      <c r="R449" s="37"/>
      <c r="S449" s="66" t="str">
        <f>+HYPERLINK("https://analytics.zoho.com/open-view/2395394000008294614")</f>
        <v>https://analytics.zoho.com/open-view/2395394000008294614</v>
      </c>
      <c r="T449" s="17"/>
      <c r="U449" s="29" t="str">
        <f t="shared" si="364"/>
        <v>#1774B9</v>
      </c>
      <c r="V449" s="30" t="str">
        <f>+Economia[[#This Row],[idcoleccion]]&amp;"-"&amp;Economia[[#This Row],[id]]</f>
        <v>140-0439</v>
      </c>
      <c r="W449" s="21">
        <f>+VLOOKUP(Economia[[#This Row],[Filtro URL]],Estructura!$X$4:$Y$366,2,0)</f>
        <v>14100000</v>
      </c>
      <c r="X449" s="21" t="str">
        <f>+VLOOKUP(Economia[[#This Row],[tema]],Estructura!$A$4:$C$1800,3,0)</f>
        <v>T-157</v>
      </c>
      <c r="Y449" s="30" t="str">
        <f>+VLOOKUP(Economia[[#This Row],[contenido]],Estructura!$E$4:$G$18,3,0)</f>
        <v>C-145</v>
      </c>
      <c r="Z449" s="30" t="str">
        <f>+VLOOKUP(Economia[[#This Row],[Filtro Integrado]],Estructura!$M$4:$O$367,3,0)</f>
        <v>FI-141</v>
      </c>
      <c r="AA449" s="30" t="str">
        <f>+VLOOKUP(Economia[[#This Row],[Muestra]],Estructura!$Q$4:$S$194,3,0)</f>
        <v>M-205</v>
      </c>
    </row>
    <row r="450" spans="1:27" ht="51" x14ac:dyDescent="0.3">
      <c r="A450" s="49" t="s">
        <v>1089</v>
      </c>
      <c r="B450" s="33">
        <f t="shared" ref="B450:D450" si="430">+B449</f>
        <v>140</v>
      </c>
      <c r="C450" s="34" t="str">
        <f t="shared" si="430"/>
        <v>Economía</v>
      </c>
      <c r="D450" s="34" t="str">
        <f t="shared" si="430"/>
        <v>Economía</v>
      </c>
      <c r="E450" s="27">
        <v>1</v>
      </c>
      <c r="F450" s="33" t="str">
        <f t="shared" si="353"/>
        <v>Supermercados</v>
      </c>
      <c r="G450" s="60" t="s">
        <v>1024</v>
      </c>
      <c r="H450" s="46" t="s">
        <v>15</v>
      </c>
      <c r="I450" s="31" t="s">
        <v>366</v>
      </c>
      <c r="J450" s="12" t="s">
        <v>688</v>
      </c>
      <c r="K450" s="33" t="str">
        <f t="shared" si="354"/>
        <v>Superficie de Supermercados</v>
      </c>
      <c r="L450" s="33" t="s">
        <v>649</v>
      </c>
      <c r="M450" s="33" t="s">
        <v>1035</v>
      </c>
      <c r="N450" s="33" t="str">
        <f t="shared" ref="N450" si="431">+N449</f>
        <v>Instituto Nacional de Estadísticas (INE)</v>
      </c>
      <c r="O450"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Tarapacá</v>
      </c>
      <c r="P4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metros cuadrados (m2)</v>
      </c>
      <c r="Q450" s="15" t="str">
        <f t="shared" si="351"/>
        <v>Gráfico Evolución</v>
      </c>
      <c r="R450" s="28"/>
      <c r="S450"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v>
      </c>
      <c r="T450" s="17"/>
      <c r="U450" s="29" t="str">
        <f t="shared" si="364"/>
        <v>#1774B9</v>
      </c>
      <c r="V450" s="30" t="str">
        <f>+Economia[[#This Row],[idcoleccion]]&amp;"-"&amp;Economia[[#This Row],[id]]</f>
        <v>140-0440</v>
      </c>
      <c r="W450" s="21">
        <f>+VLOOKUP(Economia[[#This Row],[Filtro URL]],Estructura!$X$4:$Y$366,2,0)</f>
        <v>14200001</v>
      </c>
      <c r="X450" s="21" t="str">
        <f>+VLOOKUP(Economia[[#This Row],[tema]],Estructura!$A$4:$C$1800,3,0)</f>
        <v>T-157</v>
      </c>
      <c r="Y450" s="30" t="str">
        <f>+VLOOKUP(Economia[[#This Row],[contenido]],Estructura!$E$4:$G$18,3,0)</f>
        <v>C-145</v>
      </c>
      <c r="Z450" s="30" t="str">
        <f>+VLOOKUP(Economia[[#This Row],[Filtro Integrado]],Estructura!$M$4:$O$367,3,0)</f>
        <v>FI-143</v>
      </c>
      <c r="AA450" s="30" t="str">
        <f>+VLOOKUP(Economia[[#This Row],[Muestra]],Estructura!$Q$4:$S$194,3,0)</f>
        <v>M-205</v>
      </c>
    </row>
    <row r="451" spans="1:27" ht="51" x14ac:dyDescent="0.3">
      <c r="A451" s="50" t="s">
        <v>1090</v>
      </c>
      <c r="B451" s="33">
        <f t="shared" ref="B451:D451" si="432">+B450</f>
        <v>140</v>
      </c>
      <c r="C451" s="34" t="str">
        <f t="shared" si="432"/>
        <v>Economía</v>
      </c>
      <c r="D451" s="34" t="str">
        <f t="shared" si="432"/>
        <v>Economía</v>
      </c>
      <c r="E451" s="27">
        <v>2</v>
      </c>
      <c r="F451" s="33" t="str">
        <f t="shared" si="353"/>
        <v>Supermercados</v>
      </c>
      <c r="G451" s="60" t="s">
        <v>1024</v>
      </c>
      <c r="H451" s="46" t="s">
        <v>15</v>
      </c>
      <c r="I451" s="31" t="s">
        <v>367</v>
      </c>
      <c r="J451" s="12" t="str">
        <f>+J450</f>
        <v>Fecha</v>
      </c>
      <c r="K451" s="33" t="str">
        <f t="shared" si="354"/>
        <v>Superficie de Supermercados</v>
      </c>
      <c r="L451" s="33" t="s">
        <v>649</v>
      </c>
      <c r="M451" s="33" t="str">
        <f t="shared" si="355"/>
        <v>metros cuadrados (m2)</v>
      </c>
      <c r="N451" s="33" t="str">
        <f t="shared" ref="N451" si="433">+N450</f>
        <v>Instituto Nacional de Estadísticas (INE)</v>
      </c>
      <c r="O451"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Antofagasta</v>
      </c>
      <c r="P4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metros cuadrados (m2)</v>
      </c>
      <c r="Q451" s="15" t="str">
        <f t="shared" si="351"/>
        <v>Gráfico Evolución</v>
      </c>
      <c r="R451" s="28"/>
      <c r="S451"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https://analytics.zoho.com/open-view/2395394000008295081?ZOHO_CRITERIA=%22Consolidado_Estadisticas_Regionales_New%22.%22C%C3%B3digo%20regi%C3%B3n%22%3D2</v>
      </c>
      <c r="T451" s="17"/>
      <c r="U451" s="29" t="str">
        <f t="shared" si="364"/>
        <v>#1774B9</v>
      </c>
      <c r="V451" s="30" t="str">
        <f>+Economia[[#This Row],[idcoleccion]]&amp;"-"&amp;Economia[[#This Row],[id]]</f>
        <v>140-0441</v>
      </c>
      <c r="W451" s="21">
        <f>+VLOOKUP(Economia[[#This Row],[Filtro URL]],Estructura!$X$4:$Y$366,2,0)</f>
        <v>14200002</v>
      </c>
      <c r="X451" s="21" t="str">
        <f>+VLOOKUP(Economia[[#This Row],[tema]],Estructura!$A$4:$C$1800,3,0)</f>
        <v>T-157</v>
      </c>
      <c r="Y451" s="30" t="str">
        <f>+VLOOKUP(Economia[[#This Row],[contenido]],Estructura!$E$4:$G$18,3,0)</f>
        <v>C-145</v>
      </c>
      <c r="Z451" s="30" t="str">
        <f>+VLOOKUP(Economia[[#This Row],[Filtro Integrado]],Estructura!$M$4:$O$367,3,0)</f>
        <v>FI-143</v>
      </c>
      <c r="AA451" s="30" t="str">
        <f>+VLOOKUP(Economia[[#This Row],[Muestra]],Estructura!$Q$4:$S$194,3,0)</f>
        <v>M-205</v>
      </c>
    </row>
    <row r="452" spans="1:27" ht="51" x14ac:dyDescent="0.3">
      <c r="A452" s="50" t="s">
        <v>1091</v>
      </c>
      <c r="B452" s="33">
        <f t="shared" ref="B452:D452" si="434">+B451</f>
        <v>140</v>
      </c>
      <c r="C452" s="34" t="str">
        <f t="shared" si="434"/>
        <v>Economía</v>
      </c>
      <c r="D452" s="34" t="str">
        <f t="shared" si="434"/>
        <v>Economía</v>
      </c>
      <c r="E452" s="27">
        <v>3</v>
      </c>
      <c r="F452" s="33" t="str">
        <f t="shared" si="353"/>
        <v>Supermercados</v>
      </c>
      <c r="G452" s="60" t="s">
        <v>1024</v>
      </c>
      <c r="H452" s="46" t="s">
        <v>15</v>
      </c>
      <c r="I452" s="31" t="s">
        <v>368</v>
      </c>
      <c r="J452" s="12" t="str">
        <f t="shared" ref="J452:K465" si="435">+J451</f>
        <v>Fecha</v>
      </c>
      <c r="K452" s="33" t="str">
        <f t="shared" si="354"/>
        <v>Superficie de Supermercados</v>
      </c>
      <c r="L452" s="33" t="s">
        <v>649</v>
      </c>
      <c r="M452" s="33" t="str">
        <f t="shared" si="355"/>
        <v>metros cuadrados (m2)</v>
      </c>
      <c r="N452" s="33" t="str">
        <f t="shared" ref="N452" si="436">+N451</f>
        <v>Instituto Nacional de Estadísticas (INE)</v>
      </c>
      <c r="O452"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Atacama</v>
      </c>
      <c r="P4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metros cuadrados (m2)</v>
      </c>
      <c r="Q452" s="15" t="str">
        <f t="shared" si="351"/>
        <v>Gráfico Evolución</v>
      </c>
      <c r="R452" s="28"/>
      <c r="S452"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https://analytics.zoho.com/open-view/2395394000008295081?ZOHO_CRITERIA=%22Consolidado_Estadisticas_Regionales_New%22.%22C%C3%B3digo%20regi%C3%B3n%22%3D3</v>
      </c>
      <c r="T452" s="17"/>
      <c r="U452" s="29" t="str">
        <f t="shared" si="364"/>
        <v>#1774B9</v>
      </c>
      <c r="V452" s="30" t="str">
        <f>+Economia[[#This Row],[idcoleccion]]&amp;"-"&amp;Economia[[#This Row],[id]]</f>
        <v>140-0442</v>
      </c>
      <c r="W452" s="21">
        <f>+VLOOKUP(Economia[[#This Row],[Filtro URL]],Estructura!$X$4:$Y$366,2,0)</f>
        <v>14200003</v>
      </c>
      <c r="X452" s="21" t="str">
        <f>+VLOOKUP(Economia[[#This Row],[tema]],Estructura!$A$4:$C$1800,3,0)</f>
        <v>T-157</v>
      </c>
      <c r="Y452" s="30" t="str">
        <f>+VLOOKUP(Economia[[#This Row],[contenido]],Estructura!$E$4:$G$18,3,0)</f>
        <v>C-145</v>
      </c>
      <c r="Z452" s="30" t="str">
        <f>+VLOOKUP(Economia[[#This Row],[Filtro Integrado]],Estructura!$M$4:$O$367,3,0)</f>
        <v>FI-143</v>
      </c>
      <c r="AA452" s="30" t="str">
        <f>+VLOOKUP(Economia[[#This Row],[Muestra]],Estructura!$Q$4:$S$194,3,0)</f>
        <v>M-205</v>
      </c>
    </row>
    <row r="453" spans="1:27" ht="51" x14ac:dyDescent="0.3">
      <c r="A453" s="50" t="s">
        <v>1092</v>
      </c>
      <c r="B453" s="33">
        <f t="shared" ref="B453:D453" si="437">+B452</f>
        <v>140</v>
      </c>
      <c r="C453" s="34" t="str">
        <f t="shared" si="437"/>
        <v>Economía</v>
      </c>
      <c r="D453" s="34" t="str">
        <f t="shared" si="437"/>
        <v>Economía</v>
      </c>
      <c r="E453" s="27">
        <v>4</v>
      </c>
      <c r="F453" s="33" t="str">
        <f t="shared" si="353"/>
        <v>Supermercados</v>
      </c>
      <c r="G453" s="60" t="s">
        <v>1024</v>
      </c>
      <c r="H453" s="46" t="s">
        <v>15</v>
      </c>
      <c r="I453" s="31" t="s">
        <v>369</v>
      </c>
      <c r="J453" s="12" t="str">
        <f t="shared" si="435"/>
        <v>Fecha</v>
      </c>
      <c r="K453" s="33" t="str">
        <f t="shared" si="354"/>
        <v>Superficie de Supermercados</v>
      </c>
      <c r="L453" s="33" t="s">
        <v>649</v>
      </c>
      <c r="M453" s="33" t="str">
        <f t="shared" si="355"/>
        <v>metros cuadrados (m2)</v>
      </c>
      <c r="N453" s="33" t="str">
        <f t="shared" ref="N453" si="438">+N452</f>
        <v>Instituto Nacional de Estadísticas (INE)</v>
      </c>
      <c r="O453"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Coquimbo</v>
      </c>
      <c r="P45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metros cuadrados (m2)</v>
      </c>
      <c r="Q453" s="15" t="str">
        <f t="shared" si="351"/>
        <v>Gráfico Evolución</v>
      </c>
      <c r="R453" s="28"/>
      <c r="S453"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https://analytics.zoho.com/open-view/2395394000008295081?ZOHO_CRITERIA=%22Consolidado_Estadisticas_Regionales_New%22.%22C%C3%B3digo%20regi%C3%B3n%22%3D4</v>
      </c>
      <c r="T453" s="17"/>
      <c r="U453" s="29" t="str">
        <f t="shared" si="364"/>
        <v>#1774B9</v>
      </c>
      <c r="V453" s="30" t="str">
        <f>+Economia[[#This Row],[idcoleccion]]&amp;"-"&amp;Economia[[#This Row],[id]]</f>
        <v>140-0443</v>
      </c>
      <c r="W453" s="21">
        <f>+VLOOKUP(Economia[[#This Row],[Filtro URL]],Estructura!$X$4:$Y$366,2,0)</f>
        <v>14200004</v>
      </c>
      <c r="X453" s="21" t="str">
        <f>+VLOOKUP(Economia[[#This Row],[tema]],Estructura!$A$4:$C$1800,3,0)</f>
        <v>T-157</v>
      </c>
      <c r="Y453" s="30" t="str">
        <f>+VLOOKUP(Economia[[#This Row],[contenido]],Estructura!$E$4:$G$18,3,0)</f>
        <v>C-145</v>
      </c>
      <c r="Z453" s="30" t="str">
        <f>+VLOOKUP(Economia[[#This Row],[Filtro Integrado]],Estructura!$M$4:$O$367,3,0)</f>
        <v>FI-143</v>
      </c>
      <c r="AA453" s="30" t="str">
        <f>+VLOOKUP(Economia[[#This Row],[Muestra]],Estructura!$Q$4:$S$194,3,0)</f>
        <v>M-205</v>
      </c>
    </row>
    <row r="454" spans="1:27" ht="51" x14ac:dyDescent="0.3">
      <c r="A454" s="50" t="s">
        <v>1093</v>
      </c>
      <c r="B454" s="33">
        <f t="shared" ref="B454:D454" si="439">+B453</f>
        <v>140</v>
      </c>
      <c r="C454" s="34" t="str">
        <f t="shared" si="439"/>
        <v>Economía</v>
      </c>
      <c r="D454" s="34" t="str">
        <f t="shared" si="439"/>
        <v>Economía</v>
      </c>
      <c r="E454" s="27">
        <v>5</v>
      </c>
      <c r="F454" s="33" t="str">
        <f t="shared" si="353"/>
        <v>Supermercados</v>
      </c>
      <c r="G454" s="60" t="s">
        <v>1024</v>
      </c>
      <c r="H454" s="46" t="s">
        <v>15</v>
      </c>
      <c r="I454" s="31" t="s">
        <v>370</v>
      </c>
      <c r="J454" s="12" t="str">
        <f t="shared" si="435"/>
        <v>Fecha</v>
      </c>
      <c r="K454" s="33" t="str">
        <f t="shared" si="354"/>
        <v>Superficie de Supermercados</v>
      </c>
      <c r="L454" s="33" t="s">
        <v>649</v>
      </c>
      <c r="M454" s="33" t="str">
        <f t="shared" si="355"/>
        <v>metros cuadrados (m2)</v>
      </c>
      <c r="N454" s="33" t="str">
        <f t="shared" ref="N454" si="440">+N453</f>
        <v>Instituto Nacional de Estadísticas (INE)</v>
      </c>
      <c r="O454"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Valparaíso</v>
      </c>
      <c r="P45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metros cuadrados (m2)</v>
      </c>
      <c r="Q454" s="15" t="str">
        <f t="shared" si="351"/>
        <v>Gráfico Evolución</v>
      </c>
      <c r="R454" s="28"/>
      <c r="S454"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https://analytics.zoho.com/open-view/2395394000008295081?ZOHO_CRITERIA=%22Consolidado_Estadisticas_Regionales_New%22.%22C%C3%B3digo%20regi%C3%B3n%22%3D5</v>
      </c>
      <c r="T454" s="17"/>
      <c r="U454" s="29" t="str">
        <f t="shared" si="364"/>
        <v>#1774B9</v>
      </c>
      <c r="V454" s="30" t="str">
        <f>+Economia[[#This Row],[idcoleccion]]&amp;"-"&amp;Economia[[#This Row],[id]]</f>
        <v>140-0444</v>
      </c>
      <c r="W454" s="21">
        <f>+VLOOKUP(Economia[[#This Row],[Filtro URL]],Estructura!$X$4:$Y$366,2,0)</f>
        <v>14200005</v>
      </c>
      <c r="X454" s="21" t="str">
        <f>+VLOOKUP(Economia[[#This Row],[tema]],Estructura!$A$4:$C$1800,3,0)</f>
        <v>T-157</v>
      </c>
      <c r="Y454" s="30" t="str">
        <f>+VLOOKUP(Economia[[#This Row],[contenido]],Estructura!$E$4:$G$18,3,0)</f>
        <v>C-145</v>
      </c>
      <c r="Z454" s="30" t="str">
        <f>+VLOOKUP(Economia[[#This Row],[Filtro Integrado]],Estructura!$M$4:$O$367,3,0)</f>
        <v>FI-143</v>
      </c>
      <c r="AA454" s="30" t="str">
        <f>+VLOOKUP(Economia[[#This Row],[Muestra]],Estructura!$Q$4:$S$194,3,0)</f>
        <v>M-205</v>
      </c>
    </row>
    <row r="455" spans="1:27" ht="51" x14ac:dyDescent="0.3">
      <c r="A455" s="50" t="s">
        <v>1094</v>
      </c>
      <c r="B455" s="33">
        <f t="shared" ref="B455:D455" si="441">+B454</f>
        <v>140</v>
      </c>
      <c r="C455" s="34" t="str">
        <f t="shared" si="441"/>
        <v>Economía</v>
      </c>
      <c r="D455" s="34" t="str">
        <f t="shared" si="441"/>
        <v>Economía</v>
      </c>
      <c r="E455" s="27">
        <v>6</v>
      </c>
      <c r="F455" s="33" t="str">
        <f t="shared" si="353"/>
        <v>Supermercados</v>
      </c>
      <c r="G455" s="60" t="s">
        <v>1024</v>
      </c>
      <c r="H455" s="46" t="s">
        <v>15</v>
      </c>
      <c r="I455" s="31" t="s">
        <v>371</v>
      </c>
      <c r="J455" s="12" t="str">
        <f t="shared" si="435"/>
        <v>Fecha</v>
      </c>
      <c r="K455" s="33" t="str">
        <f t="shared" si="354"/>
        <v>Superficie de Supermercados</v>
      </c>
      <c r="L455" s="33" t="s">
        <v>649</v>
      </c>
      <c r="M455" s="33" t="str">
        <f t="shared" si="355"/>
        <v>metros cuadrados (m2)</v>
      </c>
      <c r="N455" s="33" t="str">
        <f t="shared" ref="N455" si="442">+N454</f>
        <v>Instituto Nacional de Estadísticas (INE)</v>
      </c>
      <c r="O455"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O'Higgins</v>
      </c>
      <c r="P4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cuadrados (m2)</v>
      </c>
      <c r="Q455" s="15" t="str">
        <f t="shared" si="351"/>
        <v>Gráfico Evolución</v>
      </c>
      <c r="R455" s="28"/>
      <c r="S455"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https://analytics.zoho.com/open-view/2395394000008295081?ZOHO_CRITERIA=%22Consolidado_Estadisticas_Regionales_New%22.%22C%C3%B3digo%20regi%C3%B3n%22%3D6</v>
      </c>
      <c r="T455" s="17"/>
      <c r="U455" s="29" t="str">
        <f t="shared" si="364"/>
        <v>#1774B9</v>
      </c>
      <c r="V455" s="30" t="str">
        <f>+Economia[[#This Row],[idcoleccion]]&amp;"-"&amp;Economia[[#This Row],[id]]</f>
        <v>140-0445</v>
      </c>
      <c r="W455" s="21">
        <f>+VLOOKUP(Economia[[#This Row],[Filtro URL]],Estructura!$X$4:$Y$366,2,0)</f>
        <v>14200006</v>
      </c>
      <c r="X455" s="21" t="str">
        <f>+VLOOKUP(Economia[[#This Row],[tema]],Estructura!$A$4:$C$1800,3,0)</f>
        <v>T-157</v>
      </c>
      <c r="Y455" s="30" t="str">
        <f>+VLOOKUP(Economia[[#This Row],[contenido]],Estructura!$E$4:$G$18,3,0)</f>
        <v>C-145</v>
      </c>
      <c r="Z455" s="30" t="str">
        <f>+VLOOKUP(Economia[[#This Row],[Filtro Integrado]],Estructura!$M$4:$O$367,3,0)</f>
        <v>FI-143</v>
      </c>
      <c r="AA455" s="30" t="str">
        <f>+VLOOKUP(Economia[[#This Row],[Muestra]],Estructura!$Q$4:$S$194,3,0)</f>
        <v>M-205</v>
      </c>
    </row>
    <row r="456" spans="1:27" ht="51" x14ac:dyDescent="0.3">
      <c r="A456" s="50" t="s">
        <v>1095</v>
      </c>
      <c r="B456" s="33">
        <f t="shared" ref="B456:D456" si="443">+B455</f>
        <v>140</v>
      </c>
      <c r="C456" s="34" t="str">
        <f t="shared" si="443"/>
        <v>Economía</v>
      </c>
      <c r="D456" s="34" t="str">
        <f t="shared" si="443"/>
        <v>Economía</v>
      </c>
      <c r="E456" s="27">
        <v>7</v>
      </c>
      <c r="F456" s="33" t="str">
        <f t="shared" si="353"/>
        <v>Supermercados</v>
      </c>
      <c r="G456" s="60" t="s">
        <v>1024</v>
      </c>
      <c r="H456" s="46" t="s">
        <v>15</v>
      </c>
      <c r="I456" s="31" t="s">
        <v>372</v>
      </c>
      <c r="J456" s="12" t="str">
        <f t="shared" si="435"/>
        <v>Fecha</v>
      </c>
      <c r="K456" s="33" t="str">
        <f t="shared" si="354"/>
        <v>Superficie de Supermercados</v>
      </c>
      <c r="L456" s="33" t="s">
        <v>649</v>
      </c>
      <c r="M456" s="33" t="str">
        <f t="shared" si="355"/>
        <v>metros cuadrados (m2)</v>
      </c>
      <c r="N456" s="33" t="str">
        <f t="shared" ref="N456" si="444">+N455</f>
        <v>Instituto Nacional de Estadísticas (INE)</v>
      </c>
      <c r="O456"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Maule</v>
      </c>
      <c r="P4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metros cuadrados (m2)</v>
      </c>
      <c r="Q456" s="15" t="str">
        <f t="shared" si="351"/>
        <v>Gráfico Evolución</v>
      </c>
      <c r="R456" s="28"/>
      <c r="S456"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https://analytics.zoho.com/open-view/2395394000008295081?ZOHO_CRITERIA=%22Consolidado_Estadisticas_Regionales_New%22.%22C%C3%B3digo%20regi%C3%B3n%22%3D7</v>
      </c>
      <c r="T456" s="17"/>
      <c r="U456" s="29" t="str">
        <f t="shared" si="364"/>
        <v>#1774B9</v>
      </c>
      <c r="V456" s="30" t="str">
        <f>+Economia[[#This Row],[idcoleccion]]&amp;"-"&amp;Economia[[#This Row],[id]]</f>
        <v>140-0446</v>
      </c>
      <c r="W456" s="21">
        <f>+VLOOKUP(Economia[[#This Row],[Filtro URL]],Estructura!$X$4:$Y$366,2,0)</f>
        <v>14200007</v>
      </c>
      <c r="X456" s="21" t="str">
        <f>+VLOOKUP(Economia[[#This Row],[tema]],Estructura!$A$4:$C$1800,3,0)</f>
        <v>T-157</v>
      </c>
      <c r="Y456" s="30" t="str">
        <f>+VLOOKUP(Economia[[#This Row],[contenido]],Estructura!$E$4:$G$18,3,0)</f>
        <v>C-145</v>
      </c>
      <c r="Z456" s="30" t="str">
        <f>+VLOOKUP(Economia[[#This Row],[Filtro Integrado]],Estructura!$M$4:$O$367,3,0)</f>
        <v>FI-143</v>
      </c>
      <c r="AA456" s="30" t="str">
        <f>+VLOOKUP(Economia[[#This Row],[Muestra]],Estructura!$Q$4:$S$194,3,0)</f>
        <v>M-205</v>
      </c>
    </row>
    <row r="457" spans="1:27" ht="51" x14ac:dyDescent="0.3">
      <c r="A457" s="50" t="s">
        <v>1096</v>
      </c>
      <c r="B457" s="33">
        <f t="shared" ref="B457:D457" si="445">+B456</f>
        <v>140</v>
      </c>
      <c r="C457" s="34" t="str">
        <f t="shared" si="445"/>
        <v>Economía</v>
      </c>
      <c r="D457" s="34" t="str">
        <f t="shared" si="445"/>
        <v>Economía</v>
      </c>
      <c r="E457" s="27">
        <v>8</v>
      </c>
      <c r="F457" s="33" t="str">
        <f t="shared" si="353"/>
        <v>Supermercados</v>
      </c>
      <c r="G457" s="60" t="s">
        <v>1024</v>
      </c>
      <c r="H457" s="46" t="s">
        <v>15</v>
      </c>
      <c r="I457" s="31" t="s">
        <v>373</v>
      </c>
      <c r="J457" s="12" t="str">
        <f t="shared" si="435"/>
        <v>Fecha</v>
      </c>
      <c r="K457" s="33" t="str">
        <f t="shared" si="354"/>
        <v>Superficie de Supermercados</v>
      </c>
      <c r="L457" s="33" t="s">
        <v>649</v>
      </c>
      <c r="M457" s="33" t="str">
        <f t="shared" si="355"/>
        <v>metros cuadrados (m2)</v>
      </c>
      <c r="N457" s="33" t="str">
        <f t="shared" ref="N457" si="446">+N456</f>
        <v>Instituto Nacional de Estadísticas (INE)</v>
      </c>
      <c r="O457"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del Biobío</v>
      </c>
      <c r="P4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cuadrados (m2)</v>
      </c>
      <c r="Q457" s="15" t="str">
        <f t="shared" si="351"/>
        <v>Gráfico Evolución</v>
      </c>
      <c r="R457" s="28"/>
      <c r="S457"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https://analytics.zoho.com/open-view/2395394000008295081?ZOHO_CRITERIA=%22Consolidado_Estadisticas_Regionales_New%22.%22C%C3%B3digo%20regi%C3%B3n%22%3D8</v>
      </c>
      <c r="T457" s="39"/>
      <c r="U457" s="29" t="str">
        <f t="shared" si="364"/>
        <v>#1774B9</v>
      </c>
      <c r="V457" s="30" t="str">
        <f>+Economia[[#This Row],[idcoleccion]]&amp;"-"&amp;Economia[[#This Row],[id]]</f>
        <v>140-0447</v>
      </c>
      <c r="W457" s="21">
        <f>+VLOOKUP(Economia[[#This Row],[Filtro URL]],Estructura!$X$4:$Y$366,2,0)</f>
        <v>14200008</v>
      </c>
      <c r="X457" s="21" t="str">
        <f>+VLOOKUP(Economia[[#This Row],[tema]],Estructura!$A$4:$C$1800,3,0)</f>
        <v>T-157</v>
      </c>
      <c r="Y457" s="30" t="str">
        <f>+VLOOKUP(Economia[[#This Row],[contenido]],Estructura!$E$4:$G$18,3,0)</f>
        <v>C-145</v>
      </c>
      <c r="Z457" s="30" t="str">
        <f>+VLOOKUP(Economia[[#This Row],[Filtro Integrado]],Estructura!$M$4:$O$367,3,0)</f>
        <v>FI-143</v>
      </c>
      <c r="AA457" s="30" t="str">
        <f>+VLOOKUP(Economia[[#This Row],[Muestra]],Estructura!$Q$4:$S$194,3,0)</f>
        <v>M-205</v>
      </c>
    </row>
    <row r="458" spans="1:27" ht="51" x14ac:dyDescent="0.3">
      <c r="A458" s="50" t="s">
        <v>1097</v>
      </c>
      <c r="B458" s="12">
        <f>+B457</f>
        <v>140</v>
      </c>
      <c r="C458" s="13" t="str">
        <f>+C457</f>
        <v>Economía</v>
      </c>
      <c r="D458" s="13" t="str">
        <f>+D457</f>
        <v>Economía</v>
      </c>
      <c r="E458" s="27">
        <v>9</v>
      </c>
      <c r="F458" s="33" t="str">
        <f t="shared" si="353"/>
        <v>Supermercados</v>
      </c>
      <c r="G458" s="60" t="s">
        <v>1024</v>
      </c>
      <c r="H458" s="46" t="s">
        <v>15</v>
      </c>
      <c r="I458" s="31" t="s">
        <v>374</v>
      </c>
      <c r="J458" s="12" t="str">
        <f t="shared" si="435"/>
        <v>Fecha</v>
      </c>
      <c r="K458" s="33" t="str">
        <f t="shared" si="354"/>
        <v>Superficie de Supermercados</v>
      </c>
      <c r="L458" s="33" t="s">
        <v>649</v>
      </c>
      <c r="M458" s="33" t="str">
        <f t="shared" si="355"/>
        <v>metros cuadrados (m2)</v>
      </c>
      <c r="N458" s="33" t="str">
        <f t="shared" ref="N458" si="447">+N457</f>
        <v>Instituto Nacional de Estadísticas (INE)</v>
      </c>
      <c r="O458"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La Araucanía</v>
      </c>
      <c r="P4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cuadrados (m2)</v>
      </c>
      <c r="Q458" s="15" t="str">
        <f t="shared" si="351"/>
        <v>Gráfico Evolución</v>
      </c>
      <c r="R458" s="28"/>
      <c r="S458"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https://analytics.zoho.com/open-view/2395394000008295081?ZOHO_CRITERIA=%22Consolidado_Estadisticas_Regionales_New%22.%22C%C3%B3digo%20regi%C3%B3n%22%3D9</v>
      </c>
      <c r="T458" s="17">
        <v>100200300</v>
      </c>
      <c r="U458" s="29" t="str">
        <f>+U457</f>
        <v>#1774B9</v>
      </c>
      <c r="V458" s="30" t="str">
        <f>+Economia[[#This Row],[idcoleccion]]&amp;"-"&amp;Economia[[#This Row],[id]]</f>
        <v>140-0448</v>
      </c>
      <c r="W458" s="21">
        <f>+VLOOKUP(Economia[[#This Row],[Filtro URL]],Estructura!$X$4:$Y$366,2,0)</f>
        <v>14200009</v>
      </c>
      <c r="X458" s="21" t="str">
        <f>+VLOOKUP(Economia[[#This Row],[tema]],Estructura!$A$4:$C$1800,3,0)</f>
        <v>T-157</v>
      </c>
      <c r="Y458" s="30" t="str">
        <f>+VLOOKUP(Economia[[#This Row],[contenido]],Estructura!$E$4:$G$18,3,0)</f>
        <v>C-145</v>
      </c>
      <c r="Z458" s="30" t="str">
        <f>+VLOOKUP(Economia[[#This Row],[Filtro Integrado]],Estructura!$M$4:$O$367,3,0)</f>
        <v>FI-143</v>
      </c>
      <c r="AA458" s="30" t="str">
        <f>+VLOOKUP(Economia[[#This Row],[Muestra]],Estructura!$Q$4:$S$194,3,0)</f>
        <v>M-205</v>
      </c>
    </row>
    <row r="459" spans="1:27" ht="51" x14ac:dyDescent="0.3">
      <c r="A459" s="50" t="s">
        <v>1098</v>
      </c>
      <c r="B459" s="12">
        <f t="shared" ref="B459:D459" si="448">+B458</f>
        <v>140</v>
      </c>
      <c r="C459" s="13" t="str">
        <f t="shared" si="448"/>
        <v>Economía</v>
      </c>
      <c r="D459" s="13" t="str">
        <f t="shared" si="448"/>
        <v>Economía</v>
      </c>
      <c r="E459" s="27">
        <v>10</v>
      </c>
      <c r="F459" s="33" t="str">
        <f t="shared" si="353"/>
        <v>Supermercados</v>
      </c>
      <c r="G459" s="60" t="s">
        <v>1024</v>
      </c>
      <c r="H459" s="46" t="s">
        <v>15</v>
      </c>
      <c r="I459" s="31" t="s">
        <v>375</v>
      </c>
      <c r="J459" s="12" t="str">
        <f t="shared" si="435"/>
        <v>Fecha</v>
      </c>
      <c r="K459" s="33" t="str">
        <f t="shared" si="354"/>
        <v>Superficie de Supermercados</v>
      </c>
      <c r="L459" s="33" t="s">
        <v>649</v>
      </c>
      <c r="M459" s="33" t="str">
        <f t="shared" si="355"/>
        <v>metros cuadrados (m2)</v>
      </c>
      <c r="N459" s="33" t="str">
        <f t="shared" ref="N459:N465" si="449">+N458</f>
        <v>Instituto Nacional de Estadísticas (INE)</v>
      </c>
      <c r="O459"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Los Lagos</v>
      </c>
      <c r="P4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metros cuadrados (m2)</v>
      </c>
      <c r="Q459" s="15" t="str">
        <f t="shared" si="351"/>
        <v>Gráfico Evolución</v>
      </c>
      <c r="R459" s="28"/>
      <c r="S459"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https://analytics.zoho.com/open-view/2395394000008295081?ZOHO_CRITERIA=%22Consolidado_Estadisticas_Regionales_New%22.%22C%C3%B3digo%20regi%C3%B3n%22%3D10</v>
      </c>
      <c r="T459" s="17">
        <v>100200301</v>
      </c>
      <c r="U459" s="29" t="str">
        <f t="shared" si="364"/>
        <v>#1774B9</v>
      </c>
      <c r="V459" s="30" t="str">
        <f>+Economia[[#This Row],[idcoleccion]]&amp;"-"&amp;Economia[[#This Row],[id]]</f>
        <v>140-0449</v>
      </c>
      <c r="W459" s="21">
        <f>+VLOOKUP(Economia[[#This Row],[Filtro URL]],Estructura!$X$4:$Y$366,2,0)</f>
        <v>14200010</v>
      </c>
      <c r="X459" s="21" t="str">
        <f>+VLOOKUP(Economia[[#This Row],[tema]],Estructura!$A$4:$C$1800,3,0)</f>
        <v>T-157</v>
      </c>
      <c r="Y459" s="30" t="str">
        <f>+VLOOKUP(Economia[[#This Row],[contenido]],Estructura!$E$4:$G$18,3,0)</f>
        <v>C-145</v>
      </c>
      <c r="Z459" s="30" t="str">
        <f>+VLOOKUP(Economia[[#This Row],[Filtro Integrado]],Estructura!$M$4:$O$367,3,0)</f>
        <v>FI-143</v>
      </c>
      <c r="AA459" s="30" t="str">
        <f>+VLOOKUP(Economia[[#This Row],[Muestra]],Estructura!$Q$4:$S$194,3,0)</f>
        <v>M-205</v>
      </c>
    </row>
    <row r="460" spans="1:27" ht="51" x14ac:dyDescent="0.3">
      <c r="A460" s="50" t="s">
        <v>1099</v>
      </c>
      <c r="B460" s="12">
        <f t="shared" ref="B460:D460" si="450">+B459</f>
        <v>140</v>
      </c>
      <c r="C460" s="13" t="str">
        <f t="shared" si="450"/>
        <v>Economía</v>
      </c>
      <c r="D460" s="13" t="str">
        <f t="shared" si="450"/>
        <v>Economía</v>
      </c>
      <c r="E460" s="27">
        <v>11</v>
      </c>
      <c r="F460" s="33" t="str">
        <f t="shared" si="353"/>
        <v>Supermercados</v>
      </c>
      <c r="G460" s="60" t="s">
        <v>1024</v>
      </c>
      <c r="H460" s="46" t="s">
        <v>15</v>
      </c>
      <c r="I460" s="31" t="s">
        <v>376</v>
      </c>
      <c r="J460" s="12" t="str">
        <f t="shared" si="435"/>
        <v>Fecha</v>
      </c>
      <c r="K460" s="33" t="str">
        <f t="shared" si="354"/>
        <v>Superficie de Supermercados</v>
      </c>
      <c r="L460" s="33" t="s">
        <v>649</v>
      </c>
      <c r="M460" s="33" t="str">
        <f t="shared" si="355"/>
        <v>metros cuadrados (m2)</v>
      </c>
      <c r="N460" s="33" t="str">
        <f t="shared" si="449"/>
        <v>Instituto Nacional de Estadísticas (INE)</v>
      </c>
      <c r="O460"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Aysén</v>
      </c>
      <c r="P4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metros cuadrados (m2)</v>
      </c>
      <c r="Q460" s="15" t="str">
        <f t="shared" si="351"/>
        <v>Gráfico Evolución</v>
      </c>
      <c r="R460" s="28"/>
      <c r="S460"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https://analytics.zoho.com/open-view/2395394000008295081?ZOHO_CRITERIA=%22Consolidado_Estadisticas_Regionales_New%22.%22C%C3%B3digo%20regi%C3%B3n%22%3D11</v>
      </c>
      <c r="T460" s="17">
        <v>100200302</v>
      </c>
      <c r="U460" s="29" t="str">
        <f t="shared" si="364"/>
        <v>#1774B9</v>
      </c>
      <c r="V460" s="30" t="str">
        <f>+Economia[[#This Row],[idcoleccion]]&amp;"-"&amp;Economia[[#This Row],[id]]</f>
        <v>140-0450</v>
      </c>
      <c r="W460" s="21">
        <f>+VLOOKUP(Economia[[#This Row],[Filtro URL]],Estructura!$X$4:$Y$366,2,0)</f>
        <v>14200011</v>
      </c>
      <c r="X460" s="21" t="str">
        <f>+VLOOKUP(Economia[[#This Row],[tema]],Estructura!$A$4:$C$1800,3,0)</f>
        <v>T-157</v>
      </c>
      <c r="Y460" s="30" t="str">
        <f>+VLOOKUP(Economia[[#This Row],[contenido]],Estructura!$E$4:$G$18,3,0)</f>
        <v>C-145</v>
      </c>
      <c r="Z460" s="30" t="str">
        <f>+VLOOKUP(Economia[[#This Row],[Filtro Integrado]],Estructura!$M$4:$O$367,3,0)</f>
        <v>FI-143</v>
      </c>
      <c r="AA460" s="30" t="str">
        <f>+VLOOKUP(Economia[[#This Row],[Muestra]],Estructura!$Q$4:$S$194,3,0)</f>
        <v>M-205</v>
      </c>
    </row>
    <row r="461" spans="1:27" ht="51" x14ac:dyDescent="0.3">
      <c r="A461" s="50" t="s">
        <v>1100</v>
      </c>
      <c r="B461" s="12">
        <f t="shared" ref="B461:D461" si="451">+B460</f>
        <v>140</v>
      </c>
      <c r="C461" s="13" t="str">
        <f t="shared" si="451"/>
        <v>Economía</v>
      </c>
      <c r="D461" s="13" t="str">
        <f t="shared" si="451"/>
        <v>Economía</v>
      </c>
      <c r="E461" s="27">
        <v>12</v>
      </c>
      <c r="F461" s="33" t="str">
        <f t="shared" si="353"/>
        <v>Supermercados</v>
      </c>
      <c r="G461" s="60" t="s">
        <v>1024</v>
      </c>
      <c r="H461" s="46" t="s">
        <v>15</v>
      </c>
      <c r="I461" s="31" t="s">
        <v>377</v>
      </c>
      <c r="J461" s="12" t="str">
        <f t="shared" si="435"/>
        <v>Fecha</v>
      </c>
      <c r="K461" s="33" t="str">
        <f t="shared" si="354"/>
        <v>Superficie de Supermercados</v>
      </c>
      <c r="L461" s="33" t="s">
        <v>649</v>
      </c>
      <c r="M461" s="33" t="str">
        <f t="shared" si="355"/>
        <v>metros cuadrados (m2)</v>
      </c>
      <c r="N461" s="33" t="str">
        <f t="shared" si="449"/>
        <v>Instituto Nacional de Estadísticas (INE)</v>
      </c>
      <c r="O461"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Magallanes</v>
      </c>
      <c r="P4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metros cuadrados (m2)</v>
      </c>
      <c r="Q461" s="15" t="str">
        <f t="shared" si="351"/>
        <v>Gráfico Evolución</v>
      </c>
      <c r="R461" s="28"/>
      <c r="S461"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https://analytics.zoho.com/open-view/2395394000008295081?ZOHO_CRITERIA=%22Consolidado_Estadisticas_Regionales_New%22.%22C%C3%B3digo%20regi%C3%B3n%22%3D12</v>
      </c>
      <c r="T461" s="17"/>
      <c r="U461" s="29" t="str">
        <f t="shared" si="364"/>
        <v>#1774B9</v>
      </c>
      <c r="V461" s="30" t="str">
        <f>+Economia[[#This Row],[idcoleccion]]&amp;"-"&amp;Economia[[#This Row],[id]]</f>
        <v>140-0451</v>
      </c>
      <c r="W461" s="21">
        <f>+VLOOKUP(Economia[[#This Row],[Filtro URL]],Estructura!$X$4:$Y$366,2,0)</f>
        <v>14200012</v>
      </c>
      <c r="X461" s="21" t="str">
        <f>+VLOOKUP(Economia[[#This Row],[tema]],Estructura!$A$4:$C$1800,3,0)</f>
        <v>T-157</v>
      </c>
      <c r="Y461" s="30" t="str">
        <f>+VLOOKUP(Economia[[#This Row],[contenido]],Estructura!$E$4:$G$18,3,0)</f>
        <v>C-145</v>
      </c>
      <c r="Z461" s="30" t="str">
        <f>+VLOOKUP(Economia[[#This Row],[Filtro Integrado]],Estructura!$M$4:$O$367,3,0)</f>
        <v>FI-143</v>
      </c>
      <c r="AA461" s="30" t="str">
        <f>+VLOOKUP(Economia[[#This Row],[Muestra]],Estructura!$Q$4:$S$194,3,0)</f>
        <v>M-205</v>
      </c>
    </row>
    <row r="462" spans="1:27" ht="51" x14ac:dyDescent="0.3">
      <c r="A462" s="50" t="s">
        <v>1101</v>
      </c>
      <c r="B462" s="12">
        <f t="shared" ref="B462:D462" si="452">+B461</f>
        <v>140</v>
      </c>
      <c r="C462" s="13" t="str">
        <f t="shared" si="452"/>
        <v>Economía</v>
      </c>
      <c r="D462" s="13" t="str">
        <f t="shared" si="452"/>
        <v>Economía</v>
      </c>
      <c r="E462" s="27">
        <v>13</v>
      </c>
      <c r="F462" s="33" t="str">
        <f t="shared" si="353"/>
        <v>Supermercados</v>
      </c>
      <c r="G462" s="60" t="s">
        <v>1024</v>
      </c>
      <c r="H462" s="46" t="s">
        <v>15</v>
      </c>
      <c r="I462" s="31" t="s">
        <v>378</v>
      </c>
      <c r="J462" s="12" t="str">
        <f t="shared" si="435"/>
        <v>Fecha</v>
      </c>
      <c r="K462" s="33" t="str">
        <f t="shared" si="354"/>
        <v>Superficie de Supermercados</v>
      </c>
      <c r="L462" s="33" t="s">
        <v>649</v>
      </c>
      <c r="M462" s="33" t="str">
        <f t="shared" si="355"/>
        <v>metros cuadrados (m2)</v>
      </c>
      <c r="N462" s="33" t="str">
        <f t="shared" si="449"/>
        <v>Instituto Nacional de Estadísticas (INE)</v>
      </c>
      <c r="O462"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Metropolitana</v>
      </c>
      <c r="P4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metros cuadrados (m2)</v>
      </c>
      <c r="Q462" s="15" t="str">
        <f t="shared" si="351"/>
        <v>Gráfico Evolución</v>
      </c>
      <c r="R462" s="28"/>
      <c r="S462"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https://analytics.zoho.com/open-view/2395394000008295081?ZOHO_CRITERIA=%22Consolidado_Estadisticas_Regionales_New%22.%22C%C3%B3digo%20regi%C3%B3n%22%3D13</v>
      </c>
      <c r="T462" s="17"/>
      <c r="U462" s="29" t="str">
        <f t="shared" si="364"/>
        <v>#1774B9</v>
      </c>
      <c r="V462" s="30" t="str">
        <f>+Economia[[#This Row],[idcoleccion]]&amp;"-"&amp;Economia[[#This Row],[id]]</f>
        <v>140-0452</v>
      </c>
      <c r="W462" s="21">
        <f>+VLOOKUP(Economia[[#This Row],[Filtro URL]],Estructura!$X$4:$Y$366,2,0)</f>
        <v>14200013</v>
      </c>
      <c r="X462" s="21" t="str">
        <f>+VLOOKUP(Economia[[#This Row],[tema]],Estructura!$A$4:$C$1800,3,0)</f>
        <v>T-157</v>
      </c>
      <c r="Y462" s="30" t="str">
        <f>+VLOOKUP(Economia[[#This Row],[contenido]],Estructura!$E$4:$G$18,3,0)</f>
        <v>C-145</v>
      </c>
      <c r="Z462" s="30" t="str">
        <f>+VLOOKUP(Economia[[#This Row],[Filtro Integrado]],Estructura!$M$4:$O$367,3,0)</f>
        <v>FI-143</v>
      </c>
      <c r="AA462" s="30" t="str">
        <f>+VLOOKUP(Economia[[#This Row],[Muestra]],Estructura!$Q$4:$S$194,3,0)</f>
        <v>M-205</v>
      </c>
    </row>
    <row r="463" spans="1:27" ht="51" x14ac:dyDescent="0.3">
      <c r="A463" s="50" t="s">
        <v>1102</v>
      </c>
      <c r="B463" s="12">
        <f t="shared" ref="B463:D463" si="453">+B462</f>
        <v>140</v>
      </c>
      <c r="C463" s="13" t="str">
        <f t="shared" si="453"/>
        <v>Economía</v>
      </c>
      <c r="D463" s="13" t="str">
        <f t="shared" si="453"/>
        <v>Economía</v>
      </c>
      <c r="E463" s="27">
        <v>14</v>
      </c>
      <c r="F463" s="33" t="str">
        <f t="shared" si="353"/>
        <v>Supermercados</v>
      </c>
      <c r="G463" s="60" t="s">
        <v>1024</v>
      </c>
      <c r="H463" s="46" t="s">
        <v>15</v>
      </c>
      <c r="I463" s="31" t="s">
        <v>379</v>
      </c>
      <c r="J463" s="12" t="str">
        <f t="shared" si="435"/>
        <v>Fecha</v>
      </c>
      <c r="K463" s="33" t="str">
        <f t="shared" si="354"/>
        <v>Superficie de Supermercados</v>
      </c>
      <c r="L463" s="33" t="s">
        <v>649</v>
      </c>
      <c r="M463" s="33" t="str">
        <f t="shared" si="355"/>
        <v>metros cuadrados (m2)</v>
      </c>
      <c r="N463" s="33" t="str">
        <f t="shared" si="449"/>
        <v>Instituto Nacional de Estadísticas (INE)</v>
      </c>
      <c r="O463"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Los Ríos</v>
      </c>
      <c r="P4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cuadrados (m2)</v>
      </c>
      <c r="Q463" s="15" t="str">
        <f t="shared" ref="Q463:Q465" si="454">+Q462</f>
        <v>Gráfico Evolución</v>
      </c>
      <c r="R463" s="28"/>
      <c r="S463"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https://analytics.zoho.com/open-view/2395394000008295081?ZOHO_CRITERIA=%22Consolidado_Estadisticas_Regionales_New%22.%22C%C3%B3digo%20regi%C3%B3n%22%3D14</v>
      </c>
      <c r="T463" s="17"/>
      <c r="U463" s="29" t="str">
        <f t="shared" si="364"/>
        <v>#1774B9</v>
      </c>
      <c r="V463" s="30" t="str">
        <f>+Economia[[#This Row],[idcoleccion]]&amp;"-"&amp;Economia[[#This Row],[id]]</f>
        <v>140-0453</v>
      </c>
      <c r="W463" s="21">
        <f>+VLOOKUP(Economia[[#This Row],[Filtro URL]],Estructura!$X$4:$Y$366,2,0)</f>
        <v>14200014</v>
      </c>
      <c r="X463" s="21" t="str">
        <f>+VLOOKUP(Economia[[#This Row],[tema]],Estructura!$A$4:$C$1800,3,0)</f>
        <v>T-157</v>
      </c>
      <c r="Y463" s="30" t="str">
        <f>+VLOOKUP(Economia[[#This Row],[contenido]],Estructura!$E$4:$G$18,3,0)</f>
        <v>C-145</v>
      </c>
      <c r="Z463" s="30" t="str">
        <f>+VLOOKUP(Economia[[#This Row],[Filtro Integrado]],Estructura!$M$4:$O$367,3,0)</f>
        <v>FI-143</v>
      </c>
      <c r="AA463" s="30" t="str">
        <f>+VLOOKUP(Economia[[#This Row],[Muestra]],Estructura!$Q$4:$S$194,3,0)</f>
        <v>M-205</v>
      </c>
    </row>
    <row r="464" spans="1:27" ht="51" x14ac:dyDescent="0.3">
      <c r="A464" s="50" t="s">
        <v>1103</v>
      </c>
      <c r="B464" s="12">
        <f t="shared" ref="B464:D464" si="455">+B463</f>
        <v>140</v>
      </c>
      <c r="C464" s="13" t="str">
        <f t="shared" si="455"/>
        <v>Economía</v>
      </c>
      <c r="D464" s="13" t="str">
        <f t="shared" si="455"/>
        <v>Economía</v>
      </c>
      <c r="E464" s="27">
        <v>15</v>
      </c>
      <c r="F464" s="33" t="str">
        <f t="shared" ref="F464:F480" si="456">+F463</f>
        <v>Supermercados</v>
      </c>
      <c r="G464" s="60" t="s">
        <v>1024</v>
      </c>
      <c r="H464" s="46" t="s">
        <v>15</v>
      </c>
      <c r="I464" s="31" t="s">
        <v>380</v>
      </c>
      <c r="J464" s="12" t="str">
        <f t="shared" si="435"/>
        <v>Fecha</v>
      </c>
      <c r="K464" s="33" t="str">
        <f t="shared" si="435"/>
        <v>Superficie de Supermercados</v>
      </c>
      <c r="L464" s="33" t="s">
        <v>649</v>
      </c>
      <c r="M464" s="33" t="str">
        <f t="shared" ref="M464:M465" si="457">+M463</f>
        <v>metros cuadrados (m2)</v>
      </c>
      <c r="N464" s="33" t="str">
        <f t="shared" si="449"/>
        <v>Instituto Nacional de Estadísticas (INE)</v>
      </c>
      <c r="O464"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Arica y Parinacota</v>
      </c>
      <c r="P4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metros cuadrados (m2)</v>
      </c>
      <c r="Q464" s="15" t="str">
        <f t="shared" si="454"/>
        <v>Gráfico Evolución</v>
      </c>
      <c r="R464" s="28"/>
      <c r="S464"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https://analytics.zoho.com/open-view/2395394000008295081?ZOHO_CRITERIA=%22Consolidado_Estadisticas_Regionales_New%22.%22C%C3%B3digo%20regi%C3%B3n%22%3D15</v>
      </c>
      <c r="T464" s="17"/>
      <c r="U464" s="29" t="str">
        <f t="shared" si="364"/>
        <v>#1774B9</v>
      </c>
      <c r="V464" s="30" t="str">
        <f>+Economia[[#This Row],[idcoleccion]]&amp;"-"&amp;Economia[[#This Row],[id]]</f>
        <v>140-0454</v>
      </c>
      <c r="W464" s="21">
        <f>+VLOOKUP(Economia[[#This Row],[Filtro URL]],Estructura!$X$4:$Y$366,2,0)</f>
        <v>14200015</v>
      </c>
      <c r="X464" s="21" t="str">
        <f>+VLOOKUP(Economia[[#This Row],[tema]],Estructura!$A$4:$C$1800,3,0)</f>
        <v>T-157</v>
      </c>
      <c r="Y464" s="30" t="str">
        <f>+VLOOKUP(Economia[[#This Row],[contenido]],Estructura!$E$4:$G$18,3,0)</f>
        <v>C-145</v>
      </c>
      <c r="Z464" s="30" t="str">
        <f>+VLOOKUP(Economia[[#This Row],[Filtro Integrado]],Estructura!$M$4:$O$367,3,0)</f>
        <v>FI-143</v>
      </c>
      <c r="AA464" s="30" t="str">
        <f>+VLOOKUP(Economia[[#This Row],[Muestra]],Estructura!$Q$4:$S$194,3,0)</f>
        <v>M-205</v>
      </c>
    </row>
    <row r="465" spans="1:27" ht="51" x14ac:dyDescent="0.3">
      <c r="A465" s="50" t="s">
        <v>1104</v>
      </c>
      <c r="B465" s="12">
        <f t="shared" ref="B465:D465" si="458">+B464</f>
        <v>140</v>
      </c>
      <c r="C465" s="13" t="str">
        <f t="shared" si="458"/>
        <v>Economía</v>
      </c>
      <c r="D465" s="13" t="str">
        <f t="shared" si="458"/>
        <v>Economía</v>
      </c>
      <c r="E465" s="27">
        <v>16</v>
      </c>
      <c r="F465" s="33" t="str">
        <f t="shared" si="456"/>
        <v>Supermercados</v>
      </c>
      <c r="G465" s="60" t="s">
        <v>1024</v>
      </c>
      <c r="H465" s="46" t="s">
        <v>15</v>
      </c>
      <c r="I465" s="31" t="s">
        <v>381</v>
      </c>
      <c r="J465" s="12" t="str">
        <f t="shared" si="435"/>
        <v>Fecha</v>
      </c>
      <c r="K465" s="33" t="str">
        <f t="shared" si="435"/>
        <v>Superficie de Supermercados</v>
      </c>
      <c r="L465" s="33" t="s">
        <v>649</v>
      </c>
      <c r="M465" s="33" t="str">
        <f t="shared" si="457"/>
        <v>metros cuadrados (m2)</v>
      </c>
      <c r="N465" s="33" t="str">
        <f t="shared" si="449"/>
        <v>Instituto Nacional de Estadísticas (INE)</v>
      </c>
      <c r="O465"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Ñuble</v>
      </c>
      <c r="P4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metros cuadrados (m2)</v>
      </c>
      <c r="Q465" s="38" t="str">
        <f t="shared" si="454"/>
        <v>Gráfico Evolución</v>
      </c>
      <c r="R465" s="37"/>
      <c r="S465" s="16" t="str">
        <f>+HYPERLINK("https://analytics.zoho.com/open-view/2395394000008295081?ZOHO_CRITERIA=%22Consolidado_Estadisticas_Regionales_New%22.%22C%C3%B3digo%20regi%C3%B3n%22%3D"&amp;Economia[[#This Row],[Filtro URL]])</f>
        <v>https://analytics.zoho.com/open-view/2395394000008295081?ZOHO_CRITERIA=%22Consolidado_Estadisticas_Regionales_New%22.%22C%C3%B3digo%20regi%C3%B3n%22%3D16</v>
      </c>
      <c r="T465" s="17"/>
      <c r="U465" s="29" t="str">
        <f t="shared" si="364"/>
        <v>#1774B9</v>
      </c>
      <c r="V465" s="30" t="str">
        <f>+Economia[[#This Row],[idcoleccion]]&amp;"-"&amp;Economia[[#This Row],[id]]</f>
        <v>140-0455</v>
      </c>
      <c r="W465" s="21">
        <f>+VLOOKUP(Economia[[#This Row],[Filtro URL]],Estructura!$X$4:$Y$366,2,0)</f>
        <v>14200016</v>
      </c>
      <c r="X465" s="21" t="str">
        <f>+VLOOKUP(Economia[[#This Row],[tema]],Estructura!$A$4:$C$1800,3,0)</f>
        <v>T-157</v>
      </c>
      <c r="Y465" s="30" t="str">
        <f>+VLOOKUP(Economia[[#This Row],[contenido]],Estructura!$E$4:$G$18,3,0)</f>
        <v>C-145</v>
      </c>
      <c r="Z465" s="30" t="str">
        <f>+VLOOKUP(Economia[[#This Row],[Filtro Integrado]],Estructura!$M$4:$O$367,3,0)</f>
        <v>FI-143</v>
      </c>
      <c r="AA465" s="30" t="str">
        <f>+VLOOKUP(Economia[[#This Row],[Muestra]],Estructura!$Q$4:$S$194,3,0)</f>
        <v>M-205</v>
      </c>
    </row>
    <row r="466" spans="1:27" ht="51" x14ac:dyDescent="0.3">
      <c r="A466" s="48" t="s">
        <v>1126</v>
      </c>
      <c r="B466" s="33">
        <f t="shared" ref="B466:D466" si="459">+B465</f>
        <v>140</v>
      </c>
      <c r="C466" s="34" t="str">
        <f t="shared" si="459"/>
        <v>Economía</v>
      </c>
      <c r="D466" s="34" t="str">
        <f t="shared" si="459"/>
        <v>Economía</v>
      </c>
      <c r="E466" s="20">
        <v>0</v>
      </c>
      <c r="F466" s="33" t="s">
        <v>1117</v>
      </c>
      <c r="G466" s="61" t="s">
        <v>1112</v>
      </c>
      <c r="H466" s="36" t="s">
        <v>18</v>
      </c>
      <c r="I466" s="33" t="s">
        <v>14</v>
      </c>
      <c r="J466" s="33" t="s">
        <v>15</v>
      </c>
      <c r="K466" s="33" t="s">
        <v>1114</v>
      </c>
      <c r="L466" s="33" t="s">
        <v>649</v>
      </c>
      <c r="M466" s="33" t="s">
        <v>1113</v>
      </c>
      <c r="N466" s="33" t="str">
        <f t="shared" ref="N466" si="460">+N465</f>
        <v>Instituto Nacional de Estadísticas (INE)</v>
      </c>
      <c r="O466" s="52" t="s">
        <v>1110</v>
      </c>
      <c r="P46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pesos chilenos (CLP)</v>
      </c>
      <c r="Q466" s="38" t="str">
        <f>+Q465</f>
        <v>Gráfico Evolución</v>
      </c>
      <c r="R466" s="37"/>
      <c r="S466" s="66" t="str">
        <f>+HYPERLINK("https://analytics.zoho.com/open-view/2395394000008299317")</f>
        <v>https://analytics.zoho.com/open-view/2395394000008299317</v>
      </c>
      <c r="T466" s="17"/>
      <c r="U466" s="29" t="str">
        <f t="shared" si="364"/>
        <v>#1774B9</v>
      </c>
      <c r="V466" s="30" t="str">
        <f>+Economia[[#This Row],[idcoleccion]]&amp;"-"&amp;Economia[[#This Row],[id]]</f>
        <v>140-0456</v>
      </c>
      <c r="W466" s="21">
        <f>+VLOOKUP(Economia[[#This Row],[Filtro URL]],Estructura!$X$4:$Y$366,2,0)</f>
        <v>14100000</v>
      </c>
      <c r="X466" s="21" t="str">
        <f>+VLOOKUP(Economia[[#This Row],[tema]],Estructura!$A$4:$C$1800,3,0)</f>
        <v>T-158</v>
      </c>
      <c r="Y466" s="30" t="str">
        <f>+VLOOKUP(Economia[[#This Row],[contenido]],Estructura!$E$4:$G$18,3,0)</f>
        <v>C-146</v>
      </c>
      <c r="Z466" s="30" t="str">
        <f>+VLOOKUP(Economia[[#This Row],[Filtro Integrado]],Estructura!$M$4:$O$367,3,0)</f>
        <v>FI-141</v>
      </c>
      <c r="AA466" s="30" t="str">
        <f>+VLOOKUP(Economia[[#This Row],[Muestra]],Estructura!$Q$4:$S$194,3,0)</f>
        <v>M-206</v>
      </c>
    </row>
    <row r="467" spans="1:27" ht="51" x14ac:dyDescent="0.3">
      <c r="A467" s="49" t="s">
        <v>1127</v>
      </c>
      <c r="B467" s="33">
        <f t="shared" ref="B467:D467" si="461">+B466</f>
        <v>140</v>
      </c>
      <c r="C467" s="34" t="str">
        <f t="shared" si="461"/>
        <v>Economía</v>
      </c>
      <c r="D467" s="34" t="str">
        <f t="shared" si="461"/>
        <v>Economía</v>
      </c>
      <c r="E467" s="27">
        <v>1</v>
      </c>
      <c r="F467" s="33" t="str">
        <f t="shared" si="456"/>
        <v>Precio y Rendimiento</v>
      </c>
      <c r="G467" s="61" t="s">
        <v>1112</v>
      </c>
      <c r="H467" s="46" t="s">
        <v>15</v>
      </c>
      <c r="I467" s="31" t="s">
        <v>366</v>
      </c>
      <c r="J467" s="12" t="s">
        <v>688</v>
      </c>
      <c r="K467" s="33" t="str">
        <f t="shared" ref="K467:K480" si="462">+K466</f>
        <v>Precio Habitación</v>
      </c>
      <c r="L467" s="33" t="s">
        <v>649</v>
      </c>
      <c r="M467" s="33" t="str">
        <f>+M466</f>
        <v>pesos chilenos (CLP)</v>
      </c>
      <c r="N467" s="33" t="str">
        <f t="shared" ref="N467" si="463">+N466</f>
        <v>Instituto Nacional de Estadísticas (INE)</v>
      </c>
      <c r="O467" s="37" t="str">
        <f>+"Evolución del precio promedio por habitación ocupada en la "&amp;Economia[[#This Row],[territorio]]</f>
        <v>Evolución del precio promedio por habitación ocupada en la Región de Tarapacá</v>
      </c>
      <c r="P4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v>
      </c>
      <c r="Q467" s="15" t="str">
        <f t="shared" ref="Q467:Q482" si="464">+Q466</f>
        <v>Gráfico Evolución</v>
      </c>
      <c r="R467" s="28"/>
      <c r="S467"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v>
      </c>
      <c r="T467" s="17"/>
      <c r="U467" s="29" t="str">
        <f t="shared" si="364"/>
        <v>#1774B9</v>
      </c>
      <c r="V467" s="30" t="str">
        <f>+Economia[[#This Row],[idcoleccion]]&amp;"-"&amp;Economia[[#This Row],[id]]</f>
        <v>140-0457</v>
      </c>
      <c r="W467" s="21">
        <f>+VLOOKUP(Economia[[#This Row],[Filtro URL]],Estructura!$X$4:$Y$366,2,0)</f>
        <v>14200001</v>
      </c>
      <c r="X467" s="21" t="str">
        <f>+VLOOKUP(Economia[[#This Row],[tema]],Estructura!$A$4:$C$1800,3,0)</f>
        <v>T-158</v>
      </c>
      <c r="Y467" s="30" t="str">
        <f>+VLOOKUP(Economia[[#This Row],[contenido]],Estructura!$E$4:$G$18,3,0)</f>
        <v>C-146</v>
      </c>
      <c r="Z467" s="30" t="str">
        <f>+VLOOKUP(Economia[[#This Row],[Filtro Integrado]],Estructura!$M$4:$O$367,3,0)</f>
        <v>FI-143</v>
      </c>
      <c r="AA467" s="30" t="str">
        <f>+VLOOKUP(Economia[[#This Row],[Muestra]],Estructura!$Q$4:$S$194,3,0)</f>
        <v>M-206</v>
      </c>
    </row>
    <row r="468" spans="1:27" ht="51" x14ac:dyDescent="0.3">
      <c r="A468" s="50" t="s">
        <v>1128</v>
      </c>
      <c r="B468" s="33">
        <f t="shared" ref="B468:D468" si="465">+B467</f>
        <v>140</v>
      </c>
      <c r="C468" s="34" t="str">
        <f t="shared" si="465"/>
        <v>Economía</v>
      </c>
      <c r="D468" s="34" t="str">
        <f t="shared" si="465"/>
        <v>Economía</v>
      </c>
      <c r="E468" s="27">
        <v>2</v>
      </c>
      <c r="F468" s="33" t="str">
        <f t="shared" si="456"/>
        <v>Precio y Rendimiento</v>
      </c>
      <c r="G468" s="61" t="s">
        <v>1112</v>
      </c>
      <c r="H468" s="46" t="s">
        <v>15</v>
      </c>
      <c r="I468" s="31" t="s">
        <v>367</v>
      </c>
      <c r="J468" s="12" t="str">
        <f>+J467</f>
        <v>Fecha</v>
      </c>
      <c r="K468" s="33" t="str">
        <f t="shared" si="462"/>
        <v>Precio Habitación</v>
      </c>
      <c r="L468" s="33" t="s">
        <v>649</v>
      </c>
      <c r="M468" s="33" t="str">
        <f t="shared" ref="M468:M531" si="466">+M467</f>
        <v>pesos chilenos (CLP)</v>
      </c>
      <c r="N468" s="33" t="str">
        <f t="shared" ref="N468:N482" si="467">+N467</f>
        <v>Instituto Nacional de Estadísticas (INE)</v>
      </c>
      <c r="O468" s="37" t="str">
        <f>+"Evolución del precio promedio por habitación ocupada en la "&amp;Economia[[#This Row],[territorio]]</f>
        <v>Evolución del precio promedio por habitación ocupada en la Región de Antofagasta</v>
      </c>
      <c r="P4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v>
      </c>
      <c r="Q468" s="15" t="str">
        <f t="shared" si="464"/>
        <v>Gráfico Evolución</v>
      </c>
      <c r="R468" s="28"/>
      <c r="S468"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https://analytics.zoho.com/open-view/2395394000008299691?ZOHO_CRITERIA=%22Consolidado_Estadisticas_Regionales_New%22.%22C%C3%B3digo%20regi%C3%B3n%22%3D2</v>
      </c>
      <c r="T468" s="17"/>
      <c r="U468" s="29" t="str">
        <f t="shared" si="364"/>
        <v>#1774B9</v>
      </c>
      <c r="V468" s="30" t="str">
        <f>+Economia[[#This Row],[idcoleccion]]&amp;"-"&amp;Economia[[#This Row],[id]]</f>
        <v>140-0458</v>
      </c>
      <c r="W468" s="21">
        <f>+VLOOKUP(Economia[[#This Row],[Filtro URL]],Estructura!$X$4:$Y$366,2,0)</f>
        <v>14200002</v>
      </c>
      <c r="X468" s="21" t="str">
        <f>+VLOOKUP(Economia[[#This Row],[tema]],Estructura!$A$4:$C$1800,3,0)</f>
        <v>T-158</v>
      </c>
      <c r="Y468" s="30" t="str">
        <f>+VLOOKUP(Economia[[#This Row],[contenido]],Estructura!$E$4:$G$18,3,0)</f>
        <v>C-146</v>
      </c>
      <c r="Z468" s="30" t="str">
        <f>+VLOOKUP(Economia[[#This Row],[Filtro Integrado]],Estructura!$M$4:$O$367,3,0)</f>
        <v>FI-143</v>
      </c>
      <c r="AA468" s="30" t="str">
        <f>+VLOOKUP(Economia[[#This Row],[Muestra]],Estructura!$Q$4:$S$194,3,0)</f>
        <v>M-206</v>
      </c>
    </row>
    <row r="469" spans="1:27" ht="51" x14ac:dyDescent="0.3">
      <c r="A469" s="50" t="s">
        <v>1129</v>
      </c>
      <c r="B469" s="33">
        <f t="shared" ref="B469:D469" si="468">+B468</f>
        <v>140</v>
      </c>
      <c r="C469" s="34" t="str">
        <f t="shared" si="468"/>
        <v>Economía</v>
      </c>
      <c r="D469" s="34" t="str">
        <f t="shared" si="468"/>
        <v>Economía</v>
      </c>
      <c r="E469" s="27">
        <v>3</v>
      </c>
      <c r="F469" s="33" t="str">
        <f t="shared" si="456"/>
        <v>Precio y Rendimiento</v>
      </c>
      <c r="G469" s="61" t="s">
        <v>1112</v>
      </c>
      <c r="H469" s="46" t="s">
        <v>15</v>
      </c>
      <c r="I469" s="31" t="s">
        <v>368</v>
      </c>
      <c r="J469" s="12" t="str">
        <f t="shared" ref="J469" si="469">+J468</f>
        <v>Fecha</v>
      </c>
      <c r="K469" s="33" t="str">
        <f t="shared" si="462"/>
        <v>Precio Habitación</v>
      </c>
      <c r="L469" s="33" t="s">
        <v>649</v>
      </c>
      <c r="M469" s="33" t="str">
        <f t="shared" si="466"/>
        <v>pesos chilenos (CLP)</v>
      </c>
      <c r="N469" s="33" t="str">
        <f t="shared" si="467"/>
        <v>Instituto Nacional de Estadísticas (INE)</v>
      </c>
      <c r="O469" s="37" t="str">
        <f>+"Evolución del precio promedio por habitación ocupada en la "&amp;Economia[[#This Row],[territorio]]</f>
        <v>Evolución del precio promedio por habitación ocupada en la Región de Atacama</v>
      </c>
      <c r="P4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v>
      </c>
      <c r="Q469" s="15" t="str">
        <f t="shared" si="464"/>
        <v>Gráfico Evolución</v>
      </c>
      <c r="R469" s="28"/>
      <c r="S469"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https://analytics.zoho.com/open-view/2395394000008299691?ZOHO_CRITERIA=%22Consolidado_Estadisticas_Regionales_New%22.%22C%C3%B3digo%20regi%C3%B3n%22%3D3</v>
      </c>
      <c r="T469" s="17"/>
      <c r="U469" s="29" t="str">
        <f t="shared" si="364"/>
        <v>#1774B9</v>
      </c>
      <c r="V469" s="30" t="str">
        <f>+Economia[[#This Row],[idcoleccion]]&amp;"-"&amp;Economia[[#This Row],[id]]</f>
        <v>140-0459</v>
      </c>
      <c r="W469" s="21">
        <f>+VLOOKUP(Economia[[#This Row],[Filtro URL]],Estructura!$X$4:$Y$366,2,0)</f>
        <v>14200003</v>
      </c>
      <c r="X469" s="21" t="str">
        <f>+VLOOKUP(Economia[[#This Row],[tema]],Estructura!$A$4:$C$1800,3,0)</f>
        <v>T-158</v>
      </c>
      <c r="Y469" s="30" t="str">
        <f>+VLOOKUP(Economia[[#This Row],[contenido]],Estructura!$E$4:$G$18,3,0)</f>
        <v>C-146</v>
      </c>
      <c r="Z469" s="30" t="str">
        <f>+VLOOKUP(Economia[[#This Row],[Filtro Integrado]],Estructura!$M$4:$O$367,3,0)</f>
        <v>FI-143</v>
      </c>
      <c r="AA469" s="30" t="str">
        <f>+VLOOKUP(Economia[[#This Row],[Muestra]],Estructura!$Q$4:$S$194,3,0)</f>
        <v>M-206</v>
      </c>
    </row>
    <row r="470" spans="1:27" ht="51" x14ac:dyDescent="0.3">
      <c r="A470" s="50" t="s">
        <v>1130</v>
      </c>
      <c r="B470" s="33">
        <f t="shared" ref="B470:D470" si="470">+B469</f>
        <v>140</v>
      </c>
      <c r="C470" s="34" t="str">
        <f t="shared" si="470"/>
        <v>Economía</v>
      </c>
      <c r="D470" s="34" t="str">
        <f t="shared" si="470"/>
        <v>Economía</v>
      </c>
      <c r="E470" s="27">
        <v>4</v>
      </c>
      <c r="F470" s="33" t="str">
        <f t="shared" si="456"/>
        <v>Precio y Rendimiento</v>
      </c>
      <c r="G470" s="61" t="s">
        <v>1112</v>
      </c>
      <c r="H470" s="46" t="s">
        <v>15</v>
      </c>
      <c r="I470" s="31" t="s">
        <v>369</v>
      </c>
      <c r="J470" s="12" t="str">
        <f t="shared" ref="J470" si="471">+J469</f>
        <v>Fecha</v>
      </c>
      <c r="K470" s="33" t="str">
        <f t="shared" si="462"/>
        <v>Precio Habitación</v>
      </c>
      <c r="L470" s="33" t="s">
        <v>649</v>
      </c>
      <c r="M470" s="33" t="str">
        <f t="shared" si="466"/>
        <v>pesos chilenos (CLP)</v>
      </c>
      <c r="N470" s="33" t="str">
        <f t="shared" si="467"/>
        <v>Instituto Nacional de Estadísticas (INE)</v>
      </c>
      <c r="O470" s="37" t="str">
        <f>+"Evolución del precio promedio por habitación ocupada en la "&amp;Economia[[#This Row],[territorio]]</f>
        <v>Evolución del precio promedio por habitación ocupada en la Región de Coquimbo</v>
      </c>
      <c r="P4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v>
      </c>
      <c r="Q470" s="15" t="str">
        <f t="shared" si="464"/>
        <v>Gráfico Evolución</v>
      </c>
      <c r="R470" s="28"/>
      <c r="S470"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https://analytics.zoho.com/open-view/2395394000008299691?ZOHO_CRITERIA=%22Consolidado_Estadisticas_Regionales_New%22.%22C%C3%B3digo%20regi%C3%B3n%22%3D4</v>
      </c>
      <c r="T470" s="17"/>
      <c r="U470" s="29" t="str">
        <f t="shared" si="364"/>
        <v>#1774B9</v>
      </c>
      <c r="V470" s="30" t="str">
        <f>+Economia[[#This Row],[idcoleccion]]&amp;"-"&amp;Economia[[#This Row],[id]]</f>
        <v>140-0460</v>
      </c>
      <c r="W470" s="21">
        <f>+VLOOKUP(Economia[[#This Row],[Filtro URL]],Estructura!$X$4:$Y$366,2,0)</f>
        <v>14200004</v>
      </c>
      <c r="X470" s="21" t="str">
        <f>+VLOOKUP(Economia[[#This Row],[tema]],Estructura!$A$4:$C$1800,3,0)</f>
        <v>T-158</v>
      </c>
      <c r="Y470" s="30" t="str">
        <f>+VLOOKUP(Economia[[#This Row],[contenido]],Estructura!$E$4:$G$18,3,0)</f>
        <v>C-146</v>
      </c>
      <c r="Z470" s="30" t="str">
        <f>+VLOOKUP(Economia[[#This Row],[Filtro Integrado]],Estructura!$M$4:$O$367,3,0)</f>
        <v>FI-143</v>
      </c>
      <c r="AA470" s="30" t="str">
        <f>+VLOOKUP(Economia[[#This Row],[Muestra]],Estructura!$Q$4:$S$194,3,0)</f>
        <v>M-206</v>
      </c>
    </row>
    <row r="471" spans="1:27" ht="51" x14ac:dyDescent="0.3">
      <c r="A471" s="50" t="s">
        <v>1131</v>
      </c>
      <c r="B471" s="33">
        <f t="shared" ref="B471:D471" si="472">+B470</f>
        <v>140</v>
      </c>
      <c r="C471" s="34" t="str">
        <f t="shared" si="472"/>
        <v>Economía</v>
      </c>
      <c r="D471" s="34" t="str">
        <f t="shared" si="472"/>
        <v>Economía</v>
      </c>
      <c r="E471" s="27">
        <v>5</v>
      </c>
      <c r="F471" s="33" t="str">
        <f t="shared" si="456"/>
        <v>Precio y Rendimiento</v>
      </c>
      <c r="G471" s="61" t="s">
        <v>1112</v>
      </c>
      <c r="H471" s="46" t="s">
        <v>15</v>
      </c>
      <c r="I471" s="31" t="s">
        <v>370</v>
      </c>
      <c r="J471" s="12" t="str">
        <f t="shared" ref="J471" si="473">+J470</f>
        <v>Fecha</v>
      </c>
      <c r="K471" s="33" t="str">
        <f t="shared" si="462"/>
        <v>Precio Habitación</v>
      </c>
      <c r="L471" s="33" t="s">
        <v>649</v>
      </c>
      <c r="M471" s="33" t="str">
        <f t="shared" si="466"/>
        <v>pesos chilenos (CLP)</v>
      </c>
      <c r="N471" s="33" t="str">
        <f t="shared" si="467"/>
        <v>Instituto Nacional de Estadísticas (INE)</v>
      </c>
      <c r="O471" s="37" t="str">
        <f>+"Evolución del precio promedio por habitación ocupada en la "&amp;Economia[[#This Row],[territorio]]</f>
        <v>Evolución del precio promedio por habitación ocupada en la Región de Valparaíso</v>
      </c>
      <c r="P47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v>
      </c>
      <c r="Q471" s="15" t="str">
        <f t="shared" si="464"/>
        <v>Gráfico Evolución</v>
      </c>
      <c r="R471" s="28"/>
      <c r="S471"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https://analytics.zoho.com/open-view/2395394000008299691?ZOHO_CRITERIA=%22Consolidado_Estadisticas_Regionales_New%22.%22C%C3%B3digo%20regi%C3%B3n%22%3D5</v>
      </c>
      <c r="T471" s="17"/>
      <c r="U471" s="29" t="str">
        <f t="shared" si="364"/>
        <v>#1774B9</v>
      </c>
      <c r="V471" s="30" t="str">
        <f>+Economia[[#This Row],[idcoleccion]]&amp;"-"&amp;Economia[[#This Row],[id]]</f>
        <v>140-0461</v>
      </c>
      <c r="W471" s="21">
        <f>+VLOOKUP(Economia[[#This Row],[Filtro URL]],Estructura!$X$4:$Y$366,2,0)</f>
        <v>14200005</v>
      </c>
      <c r="X471" s="21" t="str">
        <f>+VLOOKUP(Economia[[#This Row],[tema]],Estructura!$A$4:$C$1800,3,0)</f>
        <v>T-158</v>
      </c>
      <c r="Y471" s="30" t="str">
        <f>+VLOOKUP(Economia[[#This Row],[contenido]],Estructura!$E$4:$G$18,3,0)</f>
        <v>C-146</v>
      </c>
      <c r="Z471" s="30" t="str">
        <f>+VLOOKUP(Economia[[#This Row],[Filtro Integrado]],Estructura!$M$4:$O$367,3,0)</f>
        <v>FI-143</v>
      </c>
      <c r="AA471" s="30" t="str">
        <f>+VLOOKUP(Economia[[#This Row],[Muestra]],Estructura!$Q$4:$S$194,3,0)</f>
        <v>M-206</v>
      </c>
    </row>
    <row r="472" spans="1:27" ht="51" x14ac:dyDescent="0.3">
      <c r="A472" s="50" t="s">
        <v>1132</v>
      </c>
      <c r="B472" s="33">
        <f t="shared" ref="B472:D472" si="474">+B471</f>
        <v>140</v>
      </c>
      <c r="C472" s="34" t="str">
        <f t="shared" si="474"/>
        <v>Economía</v>
      </c>
      <c r="D472" s="34" t="str">
        <f t="shared" si="474"/>
        <v>Economía</v>
      </c>
      <c r="E472" s="27">
        <v>6</v>
      </c>
      <c r="F472" s="33" t="str">
        <f t="shared" si="456"/>
        <v>Precio y Rendimiento</v>
      </c>
      <c r="G472" s="61" t="s">
        <v>1112</v>
      </c>
      <c r="H472" s="46" t="s">
        <v>15</v>
      </c>
      <c r="I472" s="31" t="s">
        <v>371</v>
      </c>
      <c r="J472" s="12" t="str">
        <f t="shared" ref="J472" si="475">+J471</f>
        <v>Fecha</v>
      </c>
      <c r="K472" s="33" t="str">
        <f t="shared" si="462"/>
        <v>Precio Habitación</v>
      </c>
      <c r="L472" s="33" t="s">
        <v>649</v>
      </c>
      <c r="M472" s="33" t="str">
        <f t="shared" si="466"/>
        <v>pesos chilenos (CLP)</v>
      </c>
      <c r="N472" s="33" t="str">
        <f t="shared" si="467"/>
        <v>Instituto Nacional de Estadísticas (INE)</v>
      </c>
      <c r="O472" s="37" t="str">
        <f>+"Evolución del precio promedio por habitación ocupada en la "&amp;Economia[[#This Row],[territorio]]</f>
        <v>Evolución del precio promedio por habitación ocupada en la Región de O'Higgins</v>
      </c>
      <c r="P4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v>
      </c>
      <c r="Q472" s="15" t="str">
        <f t="shared" si="464"/>
        <v>Gráfico Evolución</v>
      </c>
      <c r="R472" s="28"/>
      <c r="S472"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https://analytics.zoho.com/open-view/2395394000008299691?ZOHO_CRITERIA=%22Consolidado_Estadisticas_Regionales_New%22.%22C%C3%B3digo%20regi%C3%B3n%22%3D6</v>
      </c>
      <c r="T472" s="17"/>
      <c r="U472" s="29" t="str">
        <f t="shared" ref="U472:U535" si="476">+U471</f>
        <v>#1774B9</v>
      </c>
      <c r="V472" s="30" t="str">
        <f>+Economia[[#This Row],[idcoleccion]]&amp;"-"&amp;Economia[[#This Row],[id]]</f>
        <v>140-0462</v>
      </c>
      <c r="W472" s="21">
        <f>+VLOOKUP(Economia[[#This Row],[Filtro URL]],Estructura!$X$4:$Y$366,2,0)</f>
        <v>14200006</v>
      </c>
      <c r="X472" s="21" t="str">
        <f>+VLOOKUP(Economia[[#This Row],[tema]],Estructura!$A$4:$C$1800,3,0)</f>
        <v>T-158</v>
      </c>
      <c r="Y472" s="30" t="str">
        <f>+VLOOKUP(Economia[[#This Row],[contenido]],Estructura!$E$4:$G$18,3,0)</f>
        <v>C-146</v>
      </c>
      <c r="Z472" s="30" t="str">
        <f>+VLOOKUP(Economia[[#This Row],[Filtro Integrado]],Estructura!$M$4:$O$367,3,0)</f>
        <v>FI-143</v>
      </c>
      <c r="AA472" s="30" t="str">
        <f>+VLOOKUP(Economia[[#This Row],[Muestra]],Estructura!$Q$4:$S$194,3,0)</f>
        <v>M-206</v>
      </c>
    </row>
    <row r="473" spans="1:27" ht="51" x14ac:dyDescent="0.3">
      <c r="A473" s="50" t="s">
        <v>1133</v>
      </c>
      <c r="B473" s="33">
        <f t="shared" ref="B473:D473" si="477">+B472</f>
        <v>140</v>
      </c>
      <c r="C473" s="34" t="str">
        <f t="shared" si="477"/>
        <v>Economía</v>
      </c>
      <c r="D473" s="34" t="str">
        <f t="shared" si="477"/>
        <v>Economía</v>
      </c>
      <c r="E473" s="27">
        <v>7</v>
      </c>
      <c r="F473" s="33" t="str">
        <f t="shared" si="456"/>
        <v>Precio y Rendimiento</v>
      </c>
      <c r="G473" s="61" t="s">
        <v>1112</v>
      </c>
      <c r="H473" s="46" t="s">
        <v>15</v>
      </c>
      <c r="I473" s="31" t="s">
        <v>372</v>
      </c>
      <c r="J473" s="12" t="str">
        <f t="shared" ref="J473" si="478">+J472</f>
        <v>Fecha</v>
      </c>
      <c r="K473" s="33" t="str">
        <f t="shared" si="462"/>
        <v>Precio Habitación</v>
      </c>
      <c r="L473" s="33" t="s">
        <v>649</v>
      </c>
      <c r="M473" s="33" t="str">
        <f t="shared" si="466"/>
        <v>pesos chilenos (CLP)</v>
      </c>
      <c r="N473" s="33" t="str">
        <f t="shared" si="467"/>
        <v>Instituto Nacional de Estadísticas (INE)</v>
      </c>
      <c r="O473" s="37" t="str">
        <f>+"Evolución del precio promedio por habitación ocupada en la "&amp;Economia[[#This Row],[territorio]]</f>
        <v>Evolución del precio promedio por habitación ocupada en la Región de Maule</v>
      </c>
      <c r="P47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v>
      </c>
      <c r="Q473" s="15" t="str">
        <f t="shared" si="464"/>
        <v>Gráfico Evolución</v>
      </c>
      <c r="R473" s="28"/>
      <c r="S473"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https://analytics.zoho.com/open-view/2395394000008299691?ZOHO_CRITERIA=%22Consolidado_Estadisticas_Regionales_New%22.%22C%C3%B3digo%20regi%C3%B3n%22%3D7</v>
      </c>
      <c r="T473" s="17"/>
      <c r="U473" s="29" t="str">
        <f t="shared" si="476"/>
        <v>#1774B9</v>
      </c>
      <c r="V473" s="30" t="str">
        <f>+Economia[[#This Row],[idcoleccion]]&amp;"-"&amp;Economia[[#This Row],[id]]</f>
        <v>140-0463</v>
      </c>
      <c r="W473" s="21">
        <f>+VLOOKUP(Economia[[#This Row],[Filtro URL]],Estructura!$X$4:$Y$366,2,0)</f>
        <v>14200007</v>
      </c>
      <c r="X473" s="21" t="str">
        <f>+VLOOKUP(Economia[[#This Row],[tema]],Estructura!$A$4:$C$1800,3,0)</f>
        <v>T-158</v>
      </c>
      <c r="Y473" s="30" t="str">
        <f>+VLOOKUP(Economia[[#This Row],[contenido]],Estructura!$E$4:$G$18,3,0)</f>
        <v>C-146</v>
      </c>
      <c r="Z473" s="30" t="str">
        <f>+VLOOKUP(Economia[[#This Row],[Filtro Integrado]],Estructura!$M$4:$O$367,3,0)</f>
        <v>FI-143</v>
      </c>
      <c r="AA473" s="30" t="str">
        <f>+VLOOKUP(Economia[[#This Row],[Muestra]],Estructura!$Q$4:$S$194,3,0)</f>
        <v>M-206</v>
      </c>
    </row>
    <row r="474" spans="1:27" ht="51" x14ac:dyDescent="0.3">
      <c r="A474" s="50" t="s">
        <v>1134</v>
      </c>
      <c r="B474" s="33">
        <f t="shared" ref="B474:D474" si="479">+B473</f>
        <v>140</v>
      </c>
      <c r="C474" s="34" t="str">
        <f t="shared" si="479"/>
        <v>Economía</v>
      </c>
      <c r="D474" s="34" t="str">
        <f t="shared" si="479"/>
        <v>Economía</v>
      </c>
      <c r="E474" s="27">
        <v>8</v>
      </c>
      <c r="F474" s="33" t="str">
        <f t="shared" si="456"/>
        <v>Precio y Rendimiento</v>
      </c>
      <c r="G474" s="61" t="s">
        <v>1112</v>
      </c>
      <c r="H474" s="46" t="s">
        <v>15</v>
      </c>
      <c r="I474" s="31" t="s">
        <v>373</v>
      </c>
      <c r="J474" s="12" t="str">
        <f t="shared" ref="J474" si="480">+J473</f>
        <v>Fecha</v>
      </c>
      <c r="K474" s="33" t="str">
        <f t="shared" si="462"/>
        <v>Precio Habitación</v>
      </c>
      <c r="L474" s="33" t="s">
        <v>649</v>
      </c>
      <c r="M474" s="33" t="str">
        <f t="shared" si="466"/>
        <v>pesos chilenos (CLP)</v>
      </c>
      <c r="N474" s="33" t="str">
        <f t="shared" si="467"/>
        <v>Instituto Nacional de Estadísticas (INE)</v>
      </c>
      <c r="O474" s="37" t="str">
        <f>+"Evolución del precio promedio por habitación ocupada en la "&amp;Economia[[#This Row],[territorio]]</f>
        <v>Evolución del precio promedio por habitación ocupada en la Región del Biobío</v>
      </c>
      <c r="P4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v>
      </c>
      <c r="Q474" s="15" t="str">
        <f t="shared" si="464"/>
        <v>Gráfico Evolución</v>
      </c>
      <c r="R474" s="28"/>
      <c r="S474"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https://analytics.zoho.com/open-view/2395394000008299691?ZOHO_CRITERIA=%22Consolidado_Estadisticas_Regionales_New%22.%22C%C3%B3digo%20regi%C3%B3n%22%3D8</v>
      </c>
      <c r="T474" s="39"/>
      <c r="U474" s="29" t="str">
        <f t="shared" si="476"/>
        <v>#1774B9</v>
      </c>
      <c r="V474" s="30" t="str">
        <f>+Economia[[#This Row],[idcoleccion]]&amp;"-"&amp;Economia[[#This Row],[id]]</f>
        <v>140-0464</v>
      </c>
      <c r="W474" s="21">
        <f>+VLOOKUP(Economia[[#This Row],[Filtro URL]],Estructura!$X$4:$Y$366,2,0)</f>
        <v>14200008</v>
      </c>
      <c r="X474" s="21" t="str">
        <f>+VLOOKUP(Economia[[#This Row],[tema]],Estructura!$A$4:$C$1800,3,0)</f>
        <v>T-158</v>
      </c>
      <c r="Y474" s="30" t="str">
        <f>+VLOOKUP(Economia[[#This Row],[contenido]],Estructura!$E$4:$G$18,3,0)</f>
        <v>C-146</v>
      </c>
      <c r="Z474" s="30" t="str">
        <f>+VLOOKUP(Economia[[#This Row],[Filtro Integrado]],Estructura!$M$4:$O$367,3,0)</f>
        <v>FI-143</v>
      </c>
      <c r="AA474" s="30" t="str">
        <f>+VLOOKUP(Economia[[#This Row],[Muestra]],Estructura!$Q$4:$S$194,3,0)</f>
        <v>M-206</v>
      </c>
    </row>
    <row r="475" spans="1:27" ht="51" x14ac:dyDescent="0.3">
      <c r="A475" s="50" t="s">
        <v>1135</v>
      </c>
      <c r="B475" s="12">
        <f>+B474</f>
        <v>140</v>
      </c>
      <c r="C475" s="13" t="str">
        <f>+C474</f>
        <v>Economía</v>
      </c>
      <c r="D475" s="13" t="str">
        <f>+D474</f>
        <v>Economía</v>
      </c>
      <c r="E475" s="27">
        <v>9</v>
      </c>
      <c r="F475" s="33" t="str">
        <f t="shared" si="456"/>
        <v>Precio y Rendimiento</v>
      </c>
      <c r="G475" s="61" t="s">
        <v>1112</v>
      </c>
      <c r="H475" s="46" t="s">
        <v>15</v>
      </c>
      <c r="I475" s="31" t="s">
        <v>374</v>
      </c>
      <c r="J475" s="12" t="str">
        <f t="shared" ref="J475" si="481">+J474</f>
        <v>Fecha</v>
      </c>
      <c r="K475" s="33" t="str">
        <f t="shared" si="462"/>
        <v>Precio Habitación</v>
      </c>
      <c r="L475" s="33" t="s">
        <v>649</v>
      </c>
      <c r="M475" s="33" t="str">
        <f t="shared" si="466"/>
        <v>pesos chilenos (CLP)</v>
      </c>
      <c r="N475" s="33" t="str">
        <f t="shared" si="467"/>
        <v>Instituto Nacional de Estadísticas (INE)</v>
      </c>
      <c r="O475" s="37" t="str">
        <f>+"Evolución del precio promedio por habitación ocupada en la "&amp;Economia[[#This Row],[territorio]]</f>
        <v>Evolución del precio promedio por habitación ocupada en la Región de La Araucanía</v>
      </c>
      <c r="P47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v>
      </c>
      <c r="Q475" s="15" t="str">
        <f t="shared" si="464"/>
        <v>Gráfico Evolución</v>
      </c>
      <c r="R475" s="28"/>
      <c r="S475"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https://analytics.zoho.com/open-view/2395394000008299691?ZOHO_CRITERIA=%22Consolidado_Estadisticas_Regionales_New%22.%22C%C3%B3digo%20regi%C3%B3n%22%3D9</v>
      </c>
      <c r="T475" s="17">
        <v>100200300</v>
      </c>
      <c r="U475" s="29" t="str">
        <f>+U474</f>
        <v>#1774B9</v>
      </c>
      <c r="V475" s="30" t="str">
        <f>+Economia[[#This Row],[idcoleccion]]&amp;"-"&amp;Economia[[#This Row],[id]]</f>
        <v>140-0465</v>
      </c>
      <c r="W475" s="21">
        <f>+VLOOKUP(Economia[[#This Row],[Filtro URL]],Estructura!$X$4:$Y$366,2,0)</f>
        <v>14200009</v>
      </c>
      <c r="X475" s="21" t="str">
        <f>+VLOOKUP(Economia[[#This Row],[tema]],Estructura!$A$4:$C$1800,3,0)</f>
        <v>T-158</v>
      </c>
      <c r="Y475" s="30" t="str">
        <f>+VLOOKUP(Economia[[#This Row],[contenido]],Estructura!$E$4:$G$18,3,0)</f>
        <v>C-146</v>
      </c>
      <c r="Z475" s="30" t="str">
        <f>+VLOOKUP(Economia[[#This Row],[Filtro Integrado]],Estructura!$M$4:$O$367,3,0)</f>
        <v>FI-143</v>
      </c>
      <c r="AA475" s="30" t="str">
        <f>+VLOOKUP(Economia[[#This Row],[Muestra]],Estructura!$Q$4:$S$194,3,0)</f>
        <v>M-206</v>
      </c>
    </row>
    <row r="476" spans="1:27" ht="51" x14ac:dyDescent="0.3">
      <c r="A476" s="50" t="s">
        <v>1136</v>
      </c>
      <c r="B476" s="12">
        <f t="shared" ref="B476:D476" si="482">+B475</f>
        <v>140</v>
      </c>
      <c r="C476" s="13" t="str">
        <f t="shared" si="482"/>
        <v>Economía</v>
      </c>
      <c r="D476" s="13" t="str">
        <f t="shared" si="482"/>
        <v>Economía</v>
      </c>
      <c r="E476" s="27">
        <v>10</v>
      </c>
      <c r="F476" s="33" t="str">
        <f t="shared" si="456"/>
        <v>Precio y Rendimiento</v>
      </c>
      <c r="G476" s="61" t="s">
        <v>1112</v>
      </c>
      <c r="H476" s="46" t="s">
        <v>15</v>
      </c>
      <c r="I476" s="31" t="s">
        <v>375</v>
      </c>
      <c r="J476" s="12" t="str">
        <f t="shared" ref="J476" si="483">+J475</f>
        <v>Fecha</v>
      </c>
      <c r="K476" s="33" t="str">
        <f t="shared" si="462"/>
        <v>Precio Habitación</v>
      </c>
      <c r="L476" s="33" t="s">
        <v>649</v>
      </c>
      <c r="M476" s="33" t="str">
        <f t="shared" si="466"/>
        <v>pesos chilenos (CLP)</v>
      </c>
      <c r="N476" s="33" t="str">
        <f t="shared" si="467"/>
        <v>Instituto Nacional de Estadísticas (INE)</v>
      </c>
      <c r="O476" s="37" t="str">
        <f>+"Evolución del precio promedio por habitación ocupada en la "&amp;Economia[[#This Row],[territorio]]</f>
        <v>Evolución del precio promedio por habitación ocupada en la Región de Los Lagos</v>
      </c>
      <c r="P4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v>
      </c>
      <c r="Q476" s="15" t="str">
        <f t="shared" si="464"/>
        <v>Gráfico Evolución</v>
      </c>
      <c r="R476" s="28"/>
      <c r="S476"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https://analytics.zoho.com/open-view/2395394000008299691?ZOHO_CRITERIA=%22Consolidado_Estadisticas_Regionales_New%22.%22C%C3%B3digo%20regi%C3%B3n%22%3D10</v>
      </c>
      <c r="T476" s="17">
        <v>100200301</v>
      </c>
      <c r="U476" s="29" t="str">
        <f t="shared" si="476"/>
        <v>#1774B9</v>
      </c>
      <c r="V476" s="30" t="str">
        <f>+Economia[[#This Row],[idcoleccion]]&amp;"-"&amp;Economia[[#This Row],[id]]</f>
        <v>140-0466</v>
      </c>
      <c r="W476" s="21">
        <f>+VLOOKUP(Economia[[#This Row],[Filtro URL]],Estructura!$X$4:$Y$366,2,0)</f>
        <v>14200010</v>
      </c>
      <c r="X476" s="21" t="str">
        <f>+VLOOKUP(Economia[[#This Row],[tema]],Estructura!$A$4:$C$1800,3,0)</f>
        <v>T-158</v>
      </c>
      <c r="Y476" s="30" t="str">
        <f>+VLOOKUP(Economia[[#This Row],[contenido]],Estructura!$E$4:$G$18,3,0)</f>
        <v>C-146</v>
      </c>
      <c r="Z476" s="30" t="str">
        <f>+VLOOKUP(Economia[[#This Row],[Filtro Integrado]],Estructura!$M$4:$O$367,3,0)</f>
        <v>FI-143</v>
      </c>
      <c r="AA476" s="30" t="str">
        <f>+VLOOKUP(Economia[[#This Row],[Muestra]],Estructura!$Q$4:$S$194,3,0)</f>
        <v>M-206</v>
      </c>
    </row>
    <row r="477" spans="1:27" ht="51" x14ac:dyDescent="0.3">
      <c r="A477" s="50" t="s">
        <v>1137</v>
      </c>
      <c r="B477" s="12">
        <f t="shared" ref="B477:D477" si="484">+B476</f>
        <v>140</v>
      </c>
      <c r="C477" s="13" t="str">
        <f t="shared" si="484"/>
        <v>Economía</v>
      </c>
      <c r="D477" s="13" t="str">
        <f t="shared" si="484"/>
        <v>Economía</v>
      </c>
      <c r="E477" s="27">
        <v>11</v>
      </c>
      <c r="F477" s="33" t="str">
        <f t="shared" si="456"/>
        <v>Precio y Rendimiento</v>
      </c>
      <c r="G477" s="61" t="s">
        <v>1112</v>
      </c>
      <c r="H477" s="46" t="s">
        <v>15</v>
      </c>
      <c r="I477" s="31" t="s">
        <v>376</v>
      </c>
      <c r="J477" s="12" t="str">
        <f t="shared" ref="J477" si="485">+J476</f>
        <v>Fecha</v>
      </c>
      <c r="K477" s="33" t="str">
        <f t="shared" si="462"/>
        <v>Precio Habitación</v>
      </c>
      <c r="L477" s="33" t="s">
        <v>649</v>
      </c>
      <c r="M477" s="33" t="str">
        <f t="shared" si="466"/>
        <v>pesos chilenos (CLP)</v>
      </c>
      <c r="N477" s="33" t="str">
        <f t="shared" si="467"/>
        <v>Instituto Nacional de Estadísticas (INE)</v>
      </c>
      <c r="O477" s="37" t="str">
        <f>+"Evolución del precio promedio por habitación ocupada en la "&amp;Economia[[#This Row],[territorio]]</f>
        <v>Evolución del precio promedio por habitación ocupada en la Región de Aysén</v>
      </c>
      <c r="P4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v>
      </c>
      <c r="Q477" s="15" t="str">
        <f t="shared" si="464"/>
        <v>Gráfico Evolución</v>
      </c>
      <c r="R477" s="28"/>
      <c r="S477"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https://analytics.zoho.com/open-view/2395394000008299691?ZOHO_CRITERIA=%22Consolidado_Estadisticas_Regionales_New%22.%22C%C3%B3digo%20regi%C3%B3n%22%3D11</v>
      </c>
      <c r="T477" s="17">
        <v>100200302</v>
      </c>
      <c r="U477" s="29" t="str">
        <f t="shared" si="476"/>
        <v>#1774B9</v>
      </c>
      <c r="V477" s="30" t="str">
        <f>+Economia[[#This Row],[idcoleccion]]&amp;"-"&amp;Economia[[#This Row],[id]]</f>
        <v>140-0467</v>
      </c>
      <c r="W477" s="21">
        <f>+VLOOKUP(Economia[[#This Row],[Filtro URL]],Estructura!$X$4:$Y$366,2,0)</f>
        <v>14200011</v>
      </c>
      <c r="X477" s="21" t="str">
        <f>+VLOOKUP(Economia[[#This Row],[tema]],Estructura!$A$4:$C$1800,3,0)</f>
        <v>T-158</v>
      </c>
      <c r="Y477" s="30" t="str">
        <f>+VLOOKUP(Economia[[#This Row],[contenido]],Estructura!$E$4:$G$18,3,0)</f>
        <v>C-146</v>
      </c>
      <c r="Z477" s="30" t="str">
        <f>+VLOOKUP(Economia[[#This Row],[Filtro Integrado]],Estructura!$M$4:$O$367,3,0)</f>
        <v>FI-143</v>
      </c>
      <c r="AA477" s="30" t="str">
        <f>+VLOOKUP(Economia[[#This Row],[Muestra]],Estructura!$Q$4:$S$194,3,0)</f>
        <v>M-206</v>
      </c>
    </row>
    <row r="478" spans="1:27" ht="51" x14ac:dyDescent="0.3">
      <c r="A478" s="50" t="s">
        <v>1138</v>
      </c>
      <c r="B478" s="12">
        <f t="shared" ref="B478:D478" si="486">+B477</f>
        <v>140</v>
      </c>
      <c r="C478" s="13" t="str">
        <f t="shared" si="486"/>
        <v>Economía</v>
      </c>
      <c r="D478" s="13" t="str">
        <f t="shared" si="486"/>
        <v>Economía</v>
      </c>
      <c r="E478" s="27">
        <v>12</v>
      </c>
      <c r="F478" s="33" t="str">
        <f t="shared" si="456"/>
        <v>Precio y Rendimiento</v>
      </c>
      <c r="G478" s="61" t="s">
        <v>1112</v>
      </c>
      <c r="H478" s="46" t="s">
        <v>15</v>
      </c>
      <c r="I478" s="31" t="s">
        <v>377</v>
      </c>
      <c r="J478" s="12" t="str">
        <f t="shared" ref="J478" si="487">+J477</f>
        <v>Fecha</v>
      </c>
      <c r="K478" s="33" t="str">
        <f t="shared" si="462"/>
        <v>Precio Habitación</v>
      </c>
      <c r="L478" s="33" t="s">
        <v>649</v>
      </c>
      <c r="M478" s="33" t="str">
        <f t="shared" si="466"/>
        <v>pesos chilenos (CLP)</v>
      </c>
      <c r="N478" s="33" t="str">
        <f t="shared" si="467"/>
        <v>Instituto Nacional de Estadísticas (INE)</v>
      </c>
      <c r="O478" s="37" t="str">
        <f>+"Evolución del precio promedio por habitación ocupada en la "&amp;Economia[[#This Row],[territorio]]</f>
        <v>Evolución del precio promedio por habitación ocupada en la Región de Magallanes</v>
      </c>
      <c r="P4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v>
      </c>
      <c r="Q478" s="15" t="str">
        <f t="shared" si="464"/>
        <v>Gráfico Evolución</v>
      </c>
      <c r="R478" s="28"/>
      <c r="S478"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https://analytics.zoho.com/open-view/2395394000008299691?ZOHO_CRITERIA=%22Consolidado_Estadisticas_Regionales_New%22.%22C%C3%B3digo%20regi%C3%B3n%22%3D12</v>
      </c>
      <c r="T478" s="17"/>
      <c r="U478" s="29" t="str">
        <f t="shared" si="476"/>
        <v>#1774B9</v>
      </c>
      <c r="V478" s="30" t="str">
        <f>+Economia[[#This Row],[idcoleccion]]&amp;"-"&amp;Economia[[#This Row],[id]]</f>
        <v>140-0468</v>
      </c>
      <c r="W478" s="21">
        <f>+VLOOKUP(Economia[[#This Row],[Filtro URL]],Estructura!$X$4:$Y$366,2,0)</f>
        <v>14200012</v>
      </c>
      <c r="X478" s="21" t="str">
        <f>+VLOOKUP(Economia[[#This Row],[tema]],Estructura!$A$4:$C$1800,3,0)</f>
        <v>T-158</v>
      </c>
      <c r="Y478" s="30" t="str">
        <f>+VLOOKUP(Economia[[#This Row],[contenido]],Estructura!$E$4:$G$18,3,0)</f>
        <v>C-146</v>
      </c>
      <c r="Z478" s="30" t="str">
        <f>+VLOOKUP(Economia[[#This Row],[Filtro Integrado]],Estructura!$M$4:$O$367,3,0)</f>
        <v>FI-143</v>
      </c>
      <c r="AA478" s="30" t="str">
        <f>+VLOOKUP(Economia[[#This Row],[Muestra]],Estructura!$Q$4:$S$194,3,0)</f>
        <v>M-206</v>
      </c>
    </row>
    <row r="479" spans="1:27" ht="51" x14ac:dyDescent="0.3">
      <c r="A479" s="50" t="s">
        <v>1139</v>
      </c>
      <c r="B479" s="12">
        <f t="shared" ref="B479:D479" si="488">+B478</f>
        <v>140</v>
      </c>
      <c r="C479" s="13" t="str">
        <f t="shared" si="488"/>
        <v>Economía</v>
      </c>
      <c r="D479" s="13" t="str">
        <f t="shared" si="488"/>
        <v>Economía</v>
      </c>
      <c r="E479" s="27">
        <v>13</v>
      </c>
      <c r="F479" s="33" t="str">
        <f t="shared" si="456"/>
        <v>Precio y Rendimiento</v>
      </c>
      <c r="G479" s="61" t="s">
        <v>1112</v>
      </c>
      <c r="H479" s="46" t="s">
        <v>15</v>
      </c>
      <c r="I479" s="31" t="s">
        <v>378</v>
      </c>
      <c r="J479" s="12" t="str">
        <f t="shared" ref="J479" si="489">+J478</f>
        <v>Fecha</v>
      </c>
      <c r="K479" s="33" t="str">
        <f t="shared" si="462"/>
        <v>Precio Habitación</v>
      </c>
      <c r="L479" s="33" t="s">
        <v>649</v>
      </c>
      <c r="M479" s="33" t="str">
        <f t="shared" si="466"/>
        <v>pesos chilenos (CLP)</v>
      </c>
      <c r="N479" s="33" t="str">
        <f t="shared" si="467"/>
        <v>Instituto Nacional de Estadísticas (INE)</v>
      </c>
      <c r="O479" s="37" t="str">
        <f>+"Evolución del precio promedio por habitación ocupada en la "&amp;Economia[[#This Row],[territorio]]</f>
        <v>Evolución del precio promedio por habitación ocupada en la Región Metropolitana</v>
      </c>
      <c r="P4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v>
      </c>
      <c r="Q479" s="15" t="str">
        <f t="shared" si="464"/>
        <v>Gráfico Evolución</v>
      </c>
      <c r="R479" s="28"/>
      <c r="S479"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https://analytics.zoho.com/open-view/2395394000008299691?ZOHO_CRITERIA=%22Consolidado_Estadisticas_Regionales_New%22.%22C%C3%B3digo%20regi%C3%B3n%22%3D13</v>
      </c>
      <c r="T479" s="17"/>
      <c r="U479" s="29" t="str">
        <f t="shared" si="476"/>
        <v>#1774B9</v>
      </c>
      <c r="V479" s="30" t="str">
        <f>+Economia[[#This Row],[idcoleccion]]&amp;"-"&amp;Economia[[#This Row],[id]]</f>
        <v>140-0469</v>
      </c>
      <c r="W479" s="21">
        <f>+VLOOKUP(Economia[[#This Row],[Filtro URL]],Estructura!$X$4:$Y$366,2,0)</f>
        <v>14200013</v>
      </c>
      <c r="X479" s="21" t="str">
        <f>+VLOOKUP(Economia[[#This Row],[tema]],Estructura!$A$4:$C$1800,3,0)</f>
        <v>T-158</v>
      </c>
      <c r="Y479" s="30" t="str">
        <f>+VLOOKUP(Economia[[#This Row],[contenido]],Estructura!$E$4:$G$18,3,0)</f>
        <v>C-146</v>
      </c>
      <c r="Z479" s="30" t="str">
        <f>+VLOOKUP(Economia[[#This Row],[Filtro Integrado]],Estructura!$M$4:$O$367,3,0)</f>
        <v>FI-143</v>
      </c>
      <c r="AA479" s="30" t="str">
        <f>+VLOOKUP(Economia[[#This Row],[Muestra]],Estructura!$Q$4:$S$194,3,0)</f>
        <v>M-206</v>
      </c>
    </row>
    <row r="480" spans="1:27" ht="51" x14ac:dyDescent="0.3">
      <c r="A480" s="50" t="s">
        <v>1140</v>
      </c>
      <c r="B480" s="12">
        <f t="shared" ref="B480:D480" si="490">+B479</f>
        <v>140</v>
      </c>
      <c r="C480" s="13" t="str">
        <f t="shared" si="490"/>
        <v>Economía</v>
      </c>
      <c r="D480" s="13" t="str">
        <f t="shared" si="490"/>
        <v>Economía</v>
      </c>
      <c r="E480" s="27">
        <v>14</v>
      </c>
      <c r="F480" s="33" t="str">
        <f t="shared" si="456"/>
        <v>Precio y Rendimiento</v>
      </c>
      <c r="G480" s="61" t="s">
        <v>1112</v>
      </c>
      <c r="H480" s="46" t="s">
        <v>15</v>
      </c>
      <c r="I480" s="31" t="s">
        <v>379</v>
      </c>
      <c r="J480" s="12" t="str">
        <f t="shared" ref="J480" si="491">+J479</f>
        <v>Fecha</v>
      </c>
      <c r="K480" s="33" t="str">
        <f t="shared" si="462"/>
        <v>Precio Habitación</v>
      </c>
      <c r="L480" s="33" t="s">
        <v>649</v>
      </c>
      <c r="M480" s="33" t="str">
        <f t="shared" si="466"/>
        <v>pesos chilenos (CLP)</v>
      </c>
      <c r="N480" s="33" t="str">
        <f t="shared" si="467"/>
        <v>Instituto Nacional de Estadísticas (INE)</v>
      </c>
      <c r="O480" s="37" t="str">
        <f>+"Evolución del precio promedio por habitación ocupada en la "&amp;Economia[[#This Row],[territorio]]</f>
        <v>Evolución del precio promedio por habitación ocupada en la Región de Los Ríos</v>
      </c>
      <c r="P4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v>
      </c>
      <c r="Q480" s="15" t="str">
        <f t="shared" si="464"/>
        <v>Gráfico Evolución</v>
      </c>
      <c r="R480" s="28"/>
      <c r="S480"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https://analytics.zoho.com/open-view/2395394000008299691?ZOHO_CRITERIA=%22Consolidado_Estadisticas_Regionales_New%22.%22C%C3%B3digo%20regi%C3%B3n%22%3D14</v>
      </c>
      <c r="T480" s="17"/>
      <c r="U480" s="29" t="str">
        <f t="shared" si="476"/>
        <v>#1774B9</v>
      </c>
      <c r="V480" s="30" t="str">
        <f>+Economia[[#This Row],[idcoleccion]]&amp;"-"&amp;Economia[[#This Row],[id]]</f>
        <v>140-0470</v>
      </c>
      <c r="W480" s="21">
        <f>+VLOOKUP(Economia[[#This Row],[Filtro URL]],Estructura!$X$4:$Y$366,2,0)</f>
        <v>14200014</v>
      </c>
      <c r="X480" s="21" t="str">
        <f>+VLOOKUP(Economia[[#This Row],[tema]],Estructura!$A$4:$C$1800,3,0)</f>
        <v>T-158</v>
      </c>
      <c r="Y480" s="30" t="str">
        <f>+VLOOKUP(Economia[[#This Row],[contenido]],Estructura!$E$4:$G$18,3,0)</f>
        <v>C-146</v>
      </c>
      <c r="Z480" s="30" t="str">
        <f>+VLOOKUP(Economia[[#This Row],[Filtro Integrado]],Estructura!$M$4:$O$367,3,0)</f>
        <v>FI-143</v>
      </c>
      <c r="AA480" s="30" t="str">
        <f>+VLOOKUP(Economia[[#This Row],[Muestra]],Estructura!$Q$4:$S$194,3,0)</f>
        <v>M-206</v>
      </c>
    </row>
    <row r="481" spans="1:27" ht="51" x14ac:dyDescent="0.3">
      <c r="A481" s="50" t="s">
        <v>1141</v>
      </c>
      <c r="B481" s="12">
        <f t="shared" ref="B481:D481" si="492">+B480</f>
        <v>140</v>
      </c>
      <c r="C481" s="13" t="str">
        <f t="shared" si="492"/>
        <v>Economía</v>
      </c>
      <c r="D481" s="13" t="str">
        <f t="shared" si="492"/>
        <v>Economía</v>
      </c>
      <c r="E481" s="27">
        <v>15</v>
      </c>
      <c r="F481" s="33" t="str">
        <f t="shared" ref="F481:F544" si="493">+F480</f>
        <v>Precio y Rendimiento</v>
      </c>
      <c r="G481" s="61" t="s">
        <v>1112</v>
      </c>
      <c r="H481" s="46" t="s">
        <v>15</v>
      </c>
      <c r="I481" s="31" t="s">
        <v>380</v>
      </c>
      <c r="J481" s="12" t="str">
        <f t="shared" ref="J481:K481" si="494">+J480</f>
        <v>Fecha</v>
      </c>
      <c r="K481" s="33" t="str">
        <f t="shared" si="494"/>
        <v>Precio Habitación</v>
      </c>
      <c r="L481" s="33" t="s">
        <v>649</v>
      </c>
      <c r="M481" s="33" t="str">
        <f t="shared" si="466"/>
        <v>pesos chilenos (CLP)</v>
      </c>
      <c r="N481" s="33" t="str">
        <f t="shared" si="467"/>
        <v>Instituto Nacional de Estadísticas (INE)</v>
      </c>
      <c r="O481" s="37" t="str">
        <f>+"Evolución del precio promedio por habitación ocupada en la "&amp;Economia[[#This Row],[territorio]]</f>
        <v>Evolución del precio promedio por habitación ocupada en la Región de Arica y Parinacota</v>
      </c>
      <c r="P48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v>
      </c>
      <c r="Q481" s="15" t="str">
        <f t="shared" si="464"/>
        <v>Gráfico Evolución</v>
      </c>
      <c r="R481" s="28"/>
      <c r="S481"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https://analytics.zoho.com/open-view/2395394000008299691?ZOHO_CRITERIA=%22Consolidado_Estadisticas_Regionales_New%22.%22C%C3%B3digo%20regi%C3%B3n%22%3D15</v>
      </c>
      <c r="T481" s="17"/>
      <c r="U481" s="29" t="str">
        <f t="shared" si="476"/>
        <v>#1774B9</v>
      </c>
      <c r="V481" s="30" t="str">
        <f>+Economia[[#This Row],[idcoleccion]]&amp;"-"&amp;Economia[[#This Row],[id]]</f>
        <v>140-0471</v>
      </c>
      <c r="W481" s="21">
        <f>+VLOOKUP(Economia[[#This Row],[Filtro URL]],Estructura!$X$4:$Y$366,2,0)</f>
        <v>14200015</v>
      </c>
      <c r="X481" s="21" t="str">
        <f>+VLOOKUP(Economia[[#This Row],[tema]],Estructura!$A$4:$C$1800,3,0)</f>
        <v>T-158</v>
      </c>
      <c r="Y481" s="30" t="str">
        <f>+VLOOKUP(Economia[[#This Row],[contenido]],Estructura!$E$4:$G$18,3,0)</f>
        <v>C-146</v>
      </c>
      <c r="Z481" s="30" t="str">
        <f>+VLOOKUP(Economia[[#This Row],[Filtro Integrado]],Estructura!$M$4:$O$367,3,0)</f>
        <v>FI-143</v>
      </c>
      <c r="AA481" s="30" t="str">
        <f>+VLOOKUP(Economia[[#This Row],[Muestra]],Estructura!$Q$4:$S$194,3,0)</f>
        <v>M-206</v>
      </c>
    </row>
    <row r="482" spans="1:27" ht="51" x14ac:dyDescent="0.3">
      <c r="A482" s="50" t="s">
        <v>1142</v>
      </c>
      <c r="B482" s="12">
        <f t="shared" ref="B482:D482" si="495">+B481</f>
        <v>140</v>
      </c>
      <c r="C482" s="13" t="str">
        <f t="shared" si="495"/>
        <v>Economía</v>
      </c>
      <c r="D482" s="13" t="str">
        <f t="shared" si="495"/>
        <v>Economía</v>
      </c>
      <c r="E482" s="27">
        <v>16</v>
      </c>
      <c r="F482" s="33" t="str">
        <f t="shared" si="493"/>
        <v>Precio y Rendimiento</v>
      </c>
      <c r="G482" s="61" t="s">
        <v>1112</v>
      </c>
      <c r="H482" s="46" t="s">
        <v>15</v>
      </c>
      <c r="I482" s="31" t="s">
        <v>381</v>
      </c>
      <c r="J482" s="12" t="str">
        <f t="shared" ref="J482:K482" si="496">+J481</f>
        <v>Fecha</v>
      </c>
      <c r="K482" s="33" t="str">
        <f t="shared" si="496"/>
        <v>Precio Habitación</v>
      </c>
      <c r="L482" s="33" t="s">
        <v>649</v>
      </c>
      <c r="M482" s="33" t="str">
        <f t="shared" si="466"/>
        <v>pesos chilenos (CLP)</v>
      </c>
      <c r="N482" s="33" t="str">
        <f t="shared" si="467"/>
        <v>Instituto Nacional de Estadísticas (INE)</v>
      </c>
      <c r="O482" s="37" t="str">
        <f>+"Evolución del precio promedio por habitación ocupada en la "&amp;Economia[[#This Row],[territorio]]</f>
        <v>Evolución del precio promedio por habitación ocupada en la Región de Ñuble</v>
      </c>
      <c r="P4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v>
      </c>
      <c r="Q482" s="38" t="str">
        <f t="shared" si="464"/>
        <v>Gráfico Evolución</v>
      </c>
      <c r="R482" s="37"/>
      <c r="S482" s="16" t="str">
        <f>+HYPERLINK("https://analytics.zoho.com/open-view/2395394000008299691?ZOHO_CRITERIA=%22Consolidado_Estadisticas_Regionales_New%22.%22C%C3%B3digo%20regi%C3%B3n%22%3D"&amp;Economia[[#This Row],[Filtro URL]])</f>
        <v>https://analytics.zoho.com/open-view/2395394000008299691?ZOHO_CRITERIA=%22Consolidado_Estadisticas_Regionales_New%22.%22C%C3%B3digo%20regi%C3%B3n%22%3D16</v>
      </c>
      <c r="T482" s="17"/>
      <c r="U482" s="29" t="str">
        <f t="shared" si="476"/>
        <v>#1774B9</v>
      </c>
      <c r="V482" s="30" t="str">
        <f>+Economia[[#This Row],[idcoleccion]]&amp;"-"&amp;Economia[[#This Row],[id]]</f>
        <v>140-0472</v>
      </c>
      <c r="W482" s="21">
        <f>+VLOOKUP(Economia[[#This Row],[Filtro URL]],Estructura!$X$4:$Y$366,2,0)</f>
        <v>14200016</v>
      </c>
      <c r="X482" s="21" t="str">
        <f>+VLOOKUP(Economia[[#This Row],[tema]],Estructura!$A$4:$C$1800,3,0)</f>
        <v>T-158</v>
      </c>
      <c r="Y482" s="30" t="str">
        <f>+VLOOKUP(Economia[[#This Row],[contenido]],Estructura!$E$4:$G$18,3,0)</f>
        <v>C-146</v>
      </c>
      <c r="Z482" s="30" t="str">
        <f>+VLOOKUP(Economia[[#This Row],[Filtro Integrado]],Estructura!$M$4:$O$367,3,0)</f>
        <v>FI-143</v>
      </c>
      <c r="AA482" s="30" t="str">
        <f>+VLOOKUP(Economia[[#This Row],[Muestra]],Estructura!$Q$4:$S$194,3,0)</f>
        <v>M-206</v>
      </c>
    </row>
    <row r="483" spans="1:27" ht="51" x14ac:dyDescent="0.3">
      <c r="A483" s="48" t="s">
        <v>1143</v>
      </c>
      <c r="B483" s="33">
        <f t="shared" ref="B483:D483" si="497">+B482</f>
        <v>140</v>
      </c>
      <c r="C483" s="34" t="str">
        <f t="shared" si="497"/>
        <v>Economía</v>
      </c>
      <c r="D483" s="34" t="str">
        <f t="shared" si="497"/>
        <v>Economía</v>
      </c>
      <c r="E483" s="20">
        <v>0</v>
      </c>
      <c r="F483" s="33" t="str">
        <f t="shared" si="493"/>
        <v>Precio y Rendimiento</v>
      </c>
      <c r="G483" s="61" t="s">
        <v>1112</v>
      </c>
      <c r="H483" s="36" t="s">
        <v>18</v>
      </c>
      <c r="I483" s="33" t="s">
        <v>14</v>
      </c>
      <c r="J483" s="33" t="s">
        <v>15</v>
      </c>
      <c r="K483" s="33" t="s">
        <v>1115</v>
      </c>
      <c r="L483" s="33" t="s">
        <v>649</v>
      </c>
      <c r="M483" s="33" t="str">
        <f t="shared" si="466"/>
        <v>pesos chilenos (CLP)</v>
      </c>
      <c r="N483" s="33" t="str">
        <f t="shared" ref="N483" si="498">+N482</f>
        <v>Instituto Nacional de Estadísticas (INE)</v>
      </c>
      <c r="O483" s="52" t="s">
        <v>1111</v>
      </c>
      <c r="P48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pesos chilenos (CLP)</v>
      </c>
      <c r="Q483" s="38" t="str">
        <f>+Q482</f>
        <v>Gráfico Evolución</v>
      </c>
      <c r="R483" s="37"/>
      <c r="S483" s="66" t="str">
        <f>+HYPERLINK("https://analytics.zoho.com/open-view/2395394000008300043")</f>
        <v>https://analytics.zoho.com/open-view/2395394000008300043</v>
      </c>
      <c r="T483" s="17"/>
      <c r="U483" s="29" t="str">
        <f t="shared" si="476"/>
        <v>#1774B9</v>
      </c>
      <c r="V483" s="30" t="str">
        <f>+Economia[[#This Row],[idcoleccion]]&amp;"-"&amp;Economia[[#This Row],[id]]</f>
        <v>140-0473</v>
      </c>
      <c r="W483" s="21">
        <f>+VLOOKUP(Economia[[#This Row],[Filtro URL]],Estructura!$X$4:$Y$366,2,0)</f>
        <v>14100000</v>
      </c>
      <c r="X483" s="21" t="str">
        <f>+VLOOKUP(Economia[[#This Row],[tema]],Estructura!$A$4:$C$1800,3,0)</f>
        <v>T-158</v>
      </c>
      <c r="Y483" s="30" t="str">
        <f>+VLOOKUP(Economia[[#This Row],[contenido]],Estructura!$E$4:$G$18,3,0)</f>
        <v>C-146</v>
      </c>
      <c r="Z483" s="30" t="str">
        <f>+VLOOKUP(Economia[[#This Row],[Filtro Integrado]],Estructura!$M$4:$O$367,3,0)</f>
        <v>FI-141</v>
      </c>
      <c r="AA483" s="30" t="str">
        <f>+VLOOKUP(Economia[[#This Row],[Muestra]],Estructura!$Q$4:$S$194,3,0)</f>
        <v>M-207</v>
      </c>
    </row>
    <row r="484" spans="1:27" ht="51" x14ac:dyDescent="0.3">
      <c r="A484" s="49" t="s">
        <v>1144</v>
      </c>
      <c r="B484" s="33">
        <f t="shared" ref="B484:D484" si="499">+B483</f>
        <v>140</v>
      </c>
      <c r="C484" s="34" t="str">
        <f t="shared" si="499"/>
        <v>Economía</v>
      </c>
      <c r="D484" s="34" t="str">
        <f t="shared" si="499"/>
        <v>Economía</v>
      </c>
      <c r="E484" s="27">
        <v>1</v>
      </c>
      <c r="F484" s="33" t="str">
        <f t="shared" si="493"/>
        <v>Precio y Rendimiento</v>
      </c>
      <c r="G484" s="61" t="s">
        <v>1112</v>
      </c>
      <c r="H484" s="46" t="s">
        <v>15</v>
      </c>
      <c r="I484" s="31" t="s">
        <v>366</v>
      </c>
      <c r="J484" s="12" t="s">
        <v>688</v>
      </c>
      <c r="K484" s="33" t="str">
        <f t="shared" ref="K484:K497" si="500">+K483</f>
        <v>Rendimiento del Ingreso por Alojamiento</v>
      </c>
      <c r="L484" s="33" t="s">
        <v>649</v>
      </c>
      <c r="M484" s="33" t="str">
        <f t="shared" si="466"/>
        <v>pesos chilenos (CLP)</v>
      </c>
      <c r="N484" s="33" t="str">
        <f t="shared" ref="N484" si="501">+N483</f>
        <v>Instituto Nacional de Estadísticas (INE)</v>
      </c>
      <c r="O484"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Tarapacá</v>
      </c>
      <c r="P48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v>
      </c>
      <c r="Q484" s="15" t="str">
        <f t="shared" ref="Q484:Q499" si="502">+Q483</f>
        <v>Gráfico Evolución</v>
      </c>
      <c r="R484" s="28"/>
      <c r="S484"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v>
      </c>
      <c r="T484" s="17"/>
      <c r="U484" s="29" t="str">
        <f t="shared" si="476"/>
        <v>#1774B9</v>
      </c>
      <c r="V484" s="30" t="str">
        <f>+Economia[[#This Row],[idcoleccion]]&amp;"-"&amp;Economia[[#This Row],[id]]</f>
        <v>140-0474</v>
      </c>
      <c r="W484" s="21">
        <f>+VLOOKUP(Economia[[#This Row],[Filtro URL]],Estructura!$X$4:$Y$366,2,0)</f>
        <v>14200001</v>
      </c>
      <c r="X484" s="21" t="str">
        <f>+VLOOKUP(Economia[[#This Row],[tema]],Estructura!$A$4:$C$1800,3,0)</f>
        <v>T-158</v>
      </c>
      <c r="Y484" s="30" t="str">
        <f>+VLOOKUP(Economia[[#This Row],[contenido]],Estructura!$E$4:$G$18,3,0)</f>
        <v>C-146</v>
      </c>
      <c r="Z484" s="30" t="str">
        <f>+VLOOKUP(Economia[[#This Row],[Filtro Integrado]],Estructura!$M$4:$O$367,3,0)</f>
        <v>FI-143</v>
      </c>
      <c r="AA484" s="30" t="str">
        <f>+VLOOKUP(Economia[[#This Row],[Muestra]],Estructura!$Q$4:$S$194,3,0)</f>
        <v>M-207</v>
      </c>
    </row>
    <row r="485" spans="1:27" ht="51" x14ac:dyDescent="0.3">
      <c r="A485" s="50" t="s">
        <v>1145</v>
      </c>
      <c r="B485" s="33">
        <f t="shared" ref="B485:D485" si="503">+B484</f>
        <v>140</v>
      </c>
      <c r="C485" s="34" t="str">
        <f t="shared" si="503"/>
        <v>Economía</v>
      </c>
      <c r="D485" s="34" t="str">
        <f t="shared" si="503"/>
        <v>Economía</v>
      </c>
      <c r="E485" s="27">
        <v>2</v>
      </c>
      <c r="F485" s="33" t="str">
        <f t="shared" si="493"/>
        <v>Precio y Rendimiento</v>
      </c>
      <c r="G485" s="61" t="s">
        <v>1112</v>
      </c>
      <c r="H485" s="46" t="s">
        <v>15</v>
      </c>
      <c r="I485" s="31" t="s">
        <v>367</v>
      </c>
      <c r="J485" s="12" t="str">
        <f>+J484</f>
        <v>Fecha</v>
      </c>
      <c r="K485" s="33" t="str">
        <f t="shared" si="500"/>
        <v>Rendimiento del Ingreso por Alojamiento</v>
      </c>
      <c r="L485" s="33" t="s">
        <v>649</v>
      </c>
      <c r="M485" s="33" t="str">
        <f t="shared" si="466"/>
        <v>pesos chilenos (CLP)</v>
      </c>
      <c r="N485" s="33" t="str">
        <f t="shared" ref="N485:N499" si="504">+N484</f>
        <v>Instituto Nacional de Estadísticas (INE)</v>
      </c>
      <c r="O485"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Antofagasta</v>
      </c>
      <c r="P48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v>
      </c>
      <c r="Q485" s="15" t="str">
        <f t="shared" si="502"/>
        <v>Gráfico Evolución</v>
      </c>
      <c r="R485" s="28"/>
      <c r="S485"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https://analytics.zoho.com/open-view/2395394000008300623?ZOHO_CRITERIA=%22Consolidado_Estadisticas_Regionales_New%22.%22C%C3%B3digo%20regi%C3%B3n%22%3D2</v>
      </c>
      <c r="T485" s="17"/>
      <c r="U485" s="29" t="str">
        <f t="shared" si="476"/>
        <v>#1774B9</v>
      </c>
      <c r="V485" s="30" t="str">
        <f>+Economia[[#This Row],[idcoleccion]]&amp;"-"&amp;Economia[[#This Row],[id]]</f>
        <v>140-0475</v>
      </c>
      <c r="W485" s="21">
        <f>+VLOOKUP(Economia[[#This Row],[Filtro URL]],Estructura!$X$4:$Y$366,2,0)</f>
        <v>14200002</v>
      </c>
      <c r="X485" s="21" t="str">
        <f>+VLOOKUP(Economia[[#This Row],[tema]],Estructura!$A$4:$C$1800,3,0)</f>
        <v>T-158</v>
      </c>
      <c r="Y485" s="30" t="str">
        <f>+VLOOKUP(Economia[[#This Row],[contenido]],Estructura!$E$4:$G$18,3,0)</f>
        <v>C-146</v>
      </c>
      <c r="Z485" s="30" t="str">
        <f>+VLOOKUP(Economia[[#This Row],[Filtro Integrado]],Estructura!$M$4:$O$367,3,0)</f>
        <v>FI-143</v>
      </c>
      <c r="AA485" s="30" t="str">
        <f>+VLOOKUP(Economia[[#This Row],[Muestra]],Estructura!$Q$4:$S$194,3,0)</f>
        <v>M-207</v>
      </c>
    </row>
    <row r="486" spans="1:27" ht="51" x14ac:dyDescent="0.3">
      <c r="A486" s="50" t="s">
        <v>1146</v>
      </c>
      <c r="B486" s="33">
        <f t="shared" ref="B486:D486" si="505">+B485</f>
        <v>140</v>
      </c>
      <c r="C486" s="34" t="str">
        <f t="shared" si="505"/>
        <v>Economía</v>
      </c>
      <c r="D486" s="34" t="str">
        <f t="shared" si="505"/>
        <v>Economía</v>
      </c>
      <c r="E486" s="27">
        <v>3</v>
      </c>
      <c r="F486" s="33" t="str">
        <f t="shared" si="493"/>
        <v>Precio y Rendimiento</v>
      </c>
      <c r="G486" s="61" t="s">
        <v>1112</v>
      </c>
      <c r="H486" s="46" t="s">
        <v>15</v>
      </c>
      <c r="I486" s="31" t="s">
        <v>368</v>
      </c>
      <c r="J486" s="12" t="str">
        <f t="shared" ref="J486" si="506">+J485</f>
        <v>Fecha</v>
      </c>
      <c r="K486" s="33" t="str">
        <f t="shared" si="500"/>
        <v>Rendimiento del Ingreso por Alojamiento</v>
      </c>
      <c r="L486" s="33" t="s">
        <v>649</v>
      </c>
      <c r="M486" s="33" t="str">
        <f t="shared" si="466"/>
        <v>pesos chilenos (CLP)</v>
      </c>
      <c r="N486" s="33" t="str">
        <f t="shared" si="504"/>
        <v>Instituto Nacional de Estadísticas (INE)</v>
      </c>
      <c r="O486"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Atacama</v>
      </c>
      <c r="P4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v>
      </c>
      <c r="Q486" s="15" t="str">
        <f t="shared" si="502"/>
        <v>Gráfico Evolución</v>
      </c>
      <c r="R486" s="28"/>
      <c r="S486"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https://analytics.zoho.com/open-view/2395394000008300623?ZOHO_CRITERIA=%22Consolidado_Estadisticas_Regionales_New%22.%22C%C3%B3digo%20regi%C3%B3n%22%3D3</v>
      </c>
      <c r="T486" s="17"/>
      <c r="U486" s="29" t="str">
        <f t="shared" si="476"/>
        <v>#1774B9</v>
      </c>
      <c r="V486" s="30" t="str">
        <f>+Economia[[#This Row],[idcoleccion]]&amp;"-"&amp;Economia[[#This Row],[id]]</f>
        <v>140-0476</v>
      </c>
      <c r="W486" s="21">
        <f>+VLOOKUP(Economia[[#This Row],[Filtro URL]],Estructura!$X$4:$Y$366,2,0)</f>
        <v>14200003</v>
      </c>
      <c r="X486" s="21" t="str">
        <f>+VLOOKUP(Economia[[#This Row],[tema]],Estructura!$A$4:$C$1800,3,0)</f>
        <v>T-158</v>
      </c>
      <c r="Y486" s="30" t="str">
        <f>+VLOOKUP(Economia[[#This Row],[contenido]],Estructura!$E$4:$G$18,3,0)</f>
        <v>C-146</v>
      </c>
      <c r="Z486" s="30" t="str">
        <f>+VLOOKUP(Economia[[#This Row],[Filtro Integrado]],Estructura!$M$4:$O$367,3,0)</f>
        <v>FI-143</v>
      </c>
      <c r="AA486" s="30" t="str">
        <f>+VLOOKUP(Economia[[#This Row],[Muestra]],Estructura!$Q$4:$S$194,3,0)</f>
        <v>M-207</v>
      </c>
    </row>
    <row r="487" spans="1:27" ht="51" x14ac:dyDescent="0.3">
      <c r="A487" s="50" t="s">
        <v>1147</v>
      </c>
      <c r="B487" s="33">
        <f t="shared" ref="B487:D487" si="507">+B486</f>
        <v>140</v>
      </c>
      <c r="C487" s="34" t="str">
        <f t="shared" si="507"/>
        <v>Economía</v>
      </c>
      <c r="D487" s="34" t="str">
        <f t="shared" si="507"/>
        <v>Economía</v>
      </c>
      <c r="E487" s="27">
        <v>4</v>
      </c>
      <c r="F487" s="33" t="str">
        <f t="shared" si="493"/>
        <v>Precio y Rendimiento</v>
      </c>
      <c r="G487" s="61" t="s">
        <v>1112</v>
      </c>
      <c r="H487" s="46" t="s">
        <v>15</v>
      </c>
      <c r="I487" s="31" t="s">
        <v>369</v>
      </c>
      <c r="J487" s="12" t="str">
        <f t="shared" ref="J487" si="508">+J486</f>
        <v>Fecha</v>
      </c>
      <c r="K487" s="33" t="str">
        <f t="shared" si="500"/>
        <v>Rendimiento del Ingreso por Alojamiento</v>
      </c>
      <c r="L487" s="33" t="s">
        <v>649</v>
      </c>
      <c r="M487" s="33" t="str">
        <f t="shared" si="466"/>
        <v>pesos chilenos (CLP)</v>
      </c>
      <c r="N487" s="33" t="str">
        <f t="shared" si="504"/>
        <v>Instituto Nacional de Estadísticas (INE)</v>
      </c>
      <c r="O487"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Coquimbo</v>
      </c>
      <c r="P48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v>
      </c>
      <c r="Q487" s="15" t="str">
        <f t="shared" si="502"/>
        <v>Gráfico Evolución</v>
      </c>
      <c r="R487" s="28"/>
      <c r="S487"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https://analytics.zoho.com/open-view/2395394000008300623?ZOHO_CRITERIA=%22Consolidado_Estadisticas_Regionales_New%22.%22C%C3%B3digo%20regi%C3%B3n%22%3D4</v>
      </c>
      <c r="T487" s="17"/>
      <c r="U487" s="29" t="str">
        <f t="shared" si="476"/>
        <v>#1774B9</v>
      </c>
      <c r="V487" s="30" t="str">
        <f>+Economia[[#This Row],[idcoleccion]]&amp;"-"&amp;Economia[[#This Row],[id]]</f>
        <v>140-0477</v>
      </c>
      <c r="W487" s="21">
        <f>+VLOOKUP(Economia[[#This Row],[Filtro URL]],Estructura!$X$4:$Y$366,2,0)</f>
        <v>14200004</v>
      </c>
      <c r="X487" s="21" t="str">
        <f>+VLOOKUP(Economia[[#This Row],[tema]],Estructura!$A$4:$C$1800,3,0)</f>
        <v>T-158</v>
      </c>
      <c r="Y487" s="30" t="str">
        <f>+VLOOKUP(Economia[[#This Row],[contenido]],Estructura!$E$4:$G$18,3,0)</f>
        <v>C-146</v>
      </c>
      <c r="Z487" s="30" t="str">
        <f>+VLOOKUP(Economia[[#This Row],[Filtro Integrado]],Estructura!$M$4:$O$367,3,0)</f>
        <v>FI-143</v>
      </c>
      <c r="AA487" s="30" t="str">
        <f>+VLOOKUP(Economia[[#This Row],[Muestra]],Estructura!$Q$4:$S$194,3,0)</f>
        <v>M-207</v>
      </c>
    </row>
    <row r="488" spans="1:27" ht="51" x14ac:dyDescent="0.3">
      <c r="A488" s="50" t="s">
        <v>1148</v>
      </c>
      <c r="B488" s="33">
        <f t="shared" ref="B488:D488" si="509">+B487</f>
        <v>140</v>
      </c>
      <c r="C488" s="34" t="str">
        <f t="shared" si="509"/>
        <v>Economía</v>
      </c>
      <c r="D488" s="34" t="str">
        <f t="shared" si="509"/>
        <v>Economía</v>
      </c>
      <c r="E488" s="27">
        <v>5</v>
      </c>
      <c r="F488" s="33" t="str">
        <f t="shared" si="493"/>
        <v>Precio y Rendimiento</v>
      </c>
      <c r="G488" s="61" t="s">
        <v>1112</v>
      </c>
      <c r="H488" s="46" t="s">
        <v>15</v>
      </c>
      <c r="I488" s="31" t="s">
        <v>370</v>
      </c>
      <c r="J488" s="12" t="str">
        <f t="shared" ref="J488" si="510">+J487</f>
        <v>Fecha</v>
      </c>
      <c r="K488" s="33" t="str">
        <f t="shared" si="500"/>
        <v>Rendimiento del Ingreso por Alojamiento</v>
      </c>
      <c r="L488" s="33" t="s">
        <v>649</v>
      </c>
      <c r="M488" s="33" t="str">
        <f t="shared" si="466"/>
        <v>pesos chilenos (CLP)</v>
      </c>
      <c r="N488" s="33" t="str">
        <f t="shared" si="504"/>
        <v>Instituto Nacional de Estadísticas (INE)</v>
      </c>
      <c r="O488"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Valparaíso</v>
      </c>
      <c r="P48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v>
      </c>
      <c r="Q488" s="15" t="str">
        <f t="shared" si="502"/>
        <v>Gráfico Evolución</v>
      </c>
      <c r="R488" s="28"/>
      <c r="S488"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https://analytics.zoho.com/open-view/2395394000008300623?ZOHO_CRITERIA=%22Consolidado_Estadisticas_Regionales_New%22.%22C%C3%B3digo%20regi%C3%B3n%22%3D5</v>
      </c>
      <c r="T488" s="17"/>
      <c r="U488" s="29" t="str">
        <f t="shared" si="476"/>
        <v>#1774B9</v>
      </c>
      <c r="V488" s="30" t="str">
        <f>+Economia[[#This Row],[idcoleccion]]&amp;"-"&amp;Economia[[#This Row],[id]]</f>
        <v>140-0478</v>
      </c>
      <c r="W488" s="21">
        <f>+VLOOKUP(Economia[[#This Row],[Filtro URL]],Estructura!$X$4:$Y$366,2,0)</f>
        <v>14200005</v>
      </c>
      <c r="X488" s="21" t="str">
        <f>+VLOOKUP(Economia[[#This Row],[tema]],Estructura!$A$4:$C$1800,3,0)</f>
        <v>T-158</v>
      </c>
      <c r="Y488" s="30" t="str">
        <f>+VLOOKUP(Economia[[#This Row],[contenido]],Estructura!$E$4:$G$18,3,0)</f>
        <v>C-146</v>
      </c>
      <c r="Z488" s="30" t="str">
        <f>+VLOOKUP(Economia[[#This Row],[Filtro Integrado]],Estructura!$M$4:$O$367,3,0)</f>
        <v>FI-143</v>
      </c>
      <c r="AA488" s="30" t="str">
        <f>+VLOOKUP(Economia[[#This Row],[Muestra]],Estructura!$Q$4:$S$194,3,0)</f>
        <v>M-207</v>
      </c>
    </row>
    <row r="489" spans="1:27" ht="51" x14ac:dyDescent="0.3">
      <c r="A489" s="50" t="s">
        <v>1149</v>
      </c>
      <c r="B489" s="33">
        <f t="shared" ref="B489:D489" si="511">+B488</f>
        <v>140</v>
      </c>
      <c r="C489" s="34" t="str">
        <f t="shared" si="511"/>
        <v>Economía</v>
      </c>
      <c r="D489" s="34" t="str">
        <f t="shared" si="511"/>
        <v>Economía</v>
      </c>
      <c r="E489" s="27">
        <v>6</v>
      </c>
      <c r="F489" s="33" t="str">
        <f t="shared" si="493"/>
        <v>Precio y Rendimiento</v>
      </c>
      <c r="G489" s="61" t="s">
        <v>1112</v>
      </c>
      <c r="H489" s="46" t="s">
        <v>15</v>
      </c>
      <c r="I489" s="31" t="s">
        <v>371</v>
      </c>
      <c r="J489" s="12" t="str">
        <f t="shared" ref="J489" si="512">+J488</f>
        <v>Fecha</v>
      </c>
      <c r="K489" s="33" t="str">
        <f t="shared" si="500"/>
        <v>Rendimiento del Ingreso por Alojamiento</v>
      </c>
      <c r="L489" s="33" t="s">
        <v>649</v>
      </c>
      <c r="M489" s="33" t="str">
        <f t="shared" si="466"/>
        <v>pesos chilenos (CLP)</v>
      </c>
      <c r="N489" s="33" t="str">
        <f t="shared" si="504"/>
        <v>Instituto Nacional de Estadísticas (INE)</v>
      </c>
      <c r="O489"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O'Higgins</v>
      </c>
      <c r="P4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v>
      </c>
      <c r="Q489" s="15" t="str">
        <f t="shared" si="502"/>
        <v>Gráfico Evolución</v>
      </c>
      <c r="R489" s="28"/>
      <c r="S489"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https://analytics.zoho.com/open-view/2395394000008300623?ZOHO_CRITERIA=%22Consolidado_Estadisticas_Regionales_New%22.%22C%C3%B3digo%20regi%C3%B3n%22%3D6</v>
      </c>
      <c r="T489" s="17"/>
      <c r="U489" s="29" t="str">
        <f t="shared" si="476"/>
        <v>#1774B9</v>
      </c>
      <c r="V489" s="30" t="str">
        <f>+Economia[[#This Row],[idcoleccion]]&amp;"-"&amp;Economia[[#This Row],[id]]</f>
        <v>140-0479</v>
      </c>
      <c r="W489" s="21">
        <f>+VLOOKUP(Economia[[#This Row],[Filtro URL]],Estructura!$X$4:$Y$366,2,0)</f>
        <v>14200006</v>
      </c>
      <c r="X489" s="21" t="str">
        <f>+VLOOKUP(Economia[[#This Row],[tema]],Estructura!$A$4:$C$1800,3,0)</f>
        <v>T-158</v>
      </c>
      <c r="Y489" s="30" t="str">
        <f>+VLOOKUP(Economia[[#This Row],[contenido]],Estructura!$E$4:$G$18,3,0)</f>
        <v>C-146</v>
      </c>
      <c r="Z489" s="30" t="str">
        <f>+VLOOKUP(Economia[[#This Row],[Filtro Integrado]],Estructura!$M$4:$O$367,3,0)</f>
        <v>FI-143</v>
      </c>
      <c r="AA489" s="30" t="str">
        <f>+VLOOKUP(Economia[[#This Row],[Muestra]],Estructura!$Q$4:$S$194,3,0)</f>
        <v>M-207</v>
      </c>
    </row>
    <row r="490" spans="1:27" ht="51" x14ac:dyDescent="0.3">
      <c r="A490" s="50" t="s">
        <v>1150</v>
      </c>
      <c r="B490" s="33">
        <f t="shared" ref="B490:D490" si="513">+B489</f>
        <v>140</v>
      </c>
      <c r="C490" s="34" t="str">
        <f t="shared" si="513"/>
        <v>Economía</v>
      </c>
      <c r="D490" s="34" t="str">
        <f t="shared" si="513"/>
        <v>Economía</v>
      </c>
      <c r="E490" s="27">
        <v>7</v>
      </c>
      <c r="F490" s="33" t="str">
        <f t="shared" si="493"/>
        <v>Precio y Rendimiento</v>
      </c>
      <c r="G490" s="61" t="s">
        <v>1112</v>
      </c>
      <c r="H490" s="46" t="s">
        <v>15</v>
      </c>
      <c r="I490" s="31" t="s">
        <v>372</v>
      </c>
      <c r="J490" s="12" t="str">
        <f t="shared" ref="J490" si="514">+J489</f>
        <v>Fecha</v>
      </c>
      <c r="K490" s="33" t="str">
        <f t="shared" si="500"/>
        <v>Rendimiento del Ingreso por Alojamiento</v>
      </c>
      <c r="L490" s="33" t="s">
        <v>649</v>
      </c>
      <c r="M490" s="33" t="str">
        <f t="shared" si="466"/>
        <v>pesos chilenos (CLP)</v>
      </c>
      <c r="N490" s="33" t="str">
        <f t="shared" si="504"/>
        <v>Instituto Nacional de Estadísticas (INE)</v>
      </c>
      <c r="O490"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Maule</v>
      </c>
      <c r="P49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v>
      </c>
      <c r="Q490" s="15" t="str">
        <f t="shared" si="502"/>
        <v>Gráfico Evolución</v>
      </c>
      <c r="R490" s="28"/>
      <c r="S490"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https://analytics.zoho.com/open-view/2395394000008300623?ZOHO_CRITERIA=%22Consolidado_Estadisticas_Regionales_New%22.%22C%C3%B3digo%20regi%C3%B3n%22%3D7</v>
      </c>
      <c r="T490" s="17"/>
      <c r="U490" s="29" t="str">
        <f t="shared" si="476"/>
        <v>#1774B9</v>
      </c>
      <c r="V490" s="30" t="str">
        <f>+Economia[[#This Row],[idcoleccion]]&amp;"-"&amp;Economia[[#This Row],[id]]</f>
        <v>140-0480</v>
      </c>
      <c r="W490" s="21">
        <f>+VLOOKUP(Economia[[#This Row],[Filtro URL]],Estructura!$X$4:$Y$366,2,0)</f>
        <v>14200007</v>
      </c>
      <c r="X490" s="21" t="str">
        <f>+VLOOKUP(Economia[[#This Row],[tema]],Estructura!$A$4:$C$1800,3,0)</f>
        <v>T-158</v>
      </c>
      <c r="Y490" s="30" t="str">
        <f>+VLOOKUP(Economia[[#This Row],[contenido]],Estructura!$E$4:$G$18,3,0)</f>
        <v>C-146</v>
      </c>
      <c r="Z490" s="30" t="str">
        <f>+VLOOKUP(Economia[[#This Row],[Filtro Integrado]],Estructura!$M$4:$O$367,3,0)</f>
        <v>FI-143</v>
      </c>
      <c r="AA490" s="30" t="str">
        <f>+VLOOKUP(Economia[[#This Row],[Muestra]],Estructura!$Q$4:$S$194,3,0)</f>
        <v>M-207</v>
      </c>
    </row>
    <row r="491" spans="1:27" ht="51" x14ac:dyDescent="0.3">
      <c r="A491" s="50" t="s">
        <v>1151</v>
      </c>
      <c r="B491" s="33">
        <f t="shared" ref="B491:D491" si="515">+B490</f>
        <v>140</v>
      </c>
      <c r="C491" s="34" t="str">
        <f t="shared" si="515"/>
        <v>Economía</v>
      </c>
      <c r="D491" s="34" t="str">
        <f t="shared" si="515"/>
        <v>Economía</v>
      </c>
      <c r="E491" s="27">
        <v>8</v>
      </c>
      <c r="F491" s="33" t="str">
        <f t="shared" si="493"/>
        <v>Precio y Rendimiento</v>
      </c>
      <c r="G491" s="61" t="s">
        <v>1112</v>
      </c>
      <c r="H491" s="46" t="s">
        <v>15</v>
      </c>
      <c r="I491" s="31" t="s">
        <v>373</v>
      </c>
      <c r="J491" s="12" t="str">
        <f t="shared" ref="J491" si="516">+J490</f>
        <v>Fecha</v>
      </c>
      <c r="K491" s="33" t="str">
        <f t="shared" si="500"/>
        <v>Rendimiento del Ingreso por Alojamiento</v>
      </c>
      <c r="L491" s="33" t="s">
        <v>649</v>
      </c>
      <c r="M491" s="33" t="str">
        <f t="shared" si="466"/>
        <v>pesos chilenos (CLP)</v>
      </c>
      <c r="N491" s="33" t="str">
        <f t="shared" si="504"/>
        <v>Instituto Nacional de Estadísticas (INE)</v>
      </c>
      <c r="O491"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del Biobío</v>
      </c>
      <c r="P4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v>
      </c>
      <c r="Q491" s="15" t="str">
        <f t="shared" si="502"/>
        <v>Gráfico Evolución</v>
      </c>
      <c r="R491" s="28"/>
      <c r="S491"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https://analytics.zoho.com/open-view/2395394000008300623?ZOHO_CRITERIA=%22Consolidado_Estadisticas_Regionales_New%22.%22C%C3%B3digo%20regi%C3%B3n%22%3D8</v>
      </c>
      <c r="T491" s="39"/>
      <c r="U491" s="29" t="str">
        <f t="shared" si="476"/>
        <v>#1774B9</v>
      </c>
      <c r="V491" s="30" t="str">
        <f>+Economia[[#This Row],[idcoleccion]]&amp;"-"&amp;Economia[[#This Row],[id]]</f>
        <v>140-0481</v>
      </c>
      <c r="W491" s="21">
        <f>+VLOOKUP(Economia[[#This Row],[Filtro URL]],Estructura!$X$4:$Y$366,2,0)</f>
        <v>14200008</v>
      </c>
      <c r="X491" s="21" t="str">
        <f>+VLOOKUP(Economia[[#This Row],[tema]],Estructura!$A$4:$C$1800,3,0)</f>
        <v>T-158</v>
      </c>
      <c r="Y491" s="30" t="str">
        <f>+VLOOKUP(Economia[[#This Row],[contenido]],Estructura!$E$4:$G$18,3,0)</f>
        <v>C-146</v>
      </c>
      <c r="Z491" s="30" t="str">
        <f>+VLOOKUP(Economia[[#This Row],[Filtro Integrado]],Estructura!$M$4:$O$367,3,0)</f>
        <v>FI-143</v>
      </c>
      <c r="AA491" s="30" t="str">
        <f>+VLOOKUP(Economia[[#This Row],[Muestra]],Estructura!$Q$4:$S$194,3,0)</f>
        <v>M-207</v>
      </c>
    </row>
    <row r="492" spans="1:27" ht="51" x14ac:dyDescent="0.3">
      <c r="A492" s="50" t="s">
        <v>1152</v>
      </c>
      <c r="B492" s="12">
        <f>+B491</f>
        <v>140</v>
      </c>
      <c r="C492" s="13" t="str">
        <f>+C491</f>
        <v>Economía</v>
      </c>
      <c r="D492" s="13" t="str">
        <f>+D491</f>
        <v>Economía</v>
      </c>
      <c r="E492" s="27">
        <v>9</v>
      </c>
      <c r="F492" s="33" t="str">
        <f t="shared" si="493"/>
        <v>Precio y Rendimiento</v>
      </c>
      <c r="G492" s="61" t="s">
        <v>1112</v>
      </c>
      <c r="H492" s="46" t="s">
        <v>15</v>
      </c>
      <c r="I492" s="31" t="s">
        <v>374</v>
      </c>
      <c r="J492" s="12" t="str">
        <f t="shared" ref="J492" si="517">+J491</f>
        <v>Fecha</v>
      </c>
      <c r="K492" s="33" t="str">
        <f t="shared" si="500"/>
        <v>Rendimiento del Ingreso por Alojamiento</v>
      </c>
      <c r="L492" s="33" t="s">
        <v>649</v>
      </c>
      <c r="M492" s="33" t="str">
        <f t="shared" si="466"/>
        <v>pesos chilenos (CLP)</v>
      </c>
      <c r="N492" s="33" t="str">
        <f t="shared" si="504"/>
        <v>Instituto Nacional de Estadísticas (INE)</v>
      </c>
      <c r="O492"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La Araucanía</v>
      </c>
      <c r="P4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v>
      </c>
      <c r="Q492" s="15" t="str">
        <f t="shared" si="502"/>
        <v>Gráfico Evolución</v>
      </c>
      <c r="R492" s="28"/>
      <c r="S492"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https://analytics.zoho.com/open-view/2395394000008300623?ZOHO_CRITERIA=%22Consolidado_Estadisticas_Regionales_New%22.%22C%C3%B3digo%20regi%C3%B3n%22%3D9</v>
      </c>
      <c r="T492" s="17">
        <v>100200300</v>
      </c>
      <c r="U492" s="29" t="str">
        <f>+U491</f>
        <v>#1774B9</v>
      </c>
      <c r="V492" s="30" t="str">
        <f>+Economia[[#This Row],[idcoleccion]]&amp;"-"&amp;Economia[[#This Row],[id]]</f>
        <v>140-0482</v>
      </c>
      <c r="W492" s="21">
        <f>+VLOOKUP(Economia[[#This Row],[Filtro URL]],Estructura!$X$4:$Y$366,2,0)</f>
        <v>14200009</v>
      </c>
      <c r="X492" s="21" t="str">
        <f>+VLOOKUP(Economia[[#This Row],[tema]],Estructura!$A$4:$C$1800,3,0)</f>
        <v>T-158</v>
      </c>
      <c r="Y492" s="30" t="str">
        <f>+VLOOKUP(Economia[[#This Row],[contenido]],Estructura!$E$4:$G$18,3,0)</f>
        <v>C-146</v>
      </c>
      <c r="Z492" s="30" t="str">
        <f>+VLOOKUP(Economia[[#This Row],[Filtro Integrado]],Estructura!$M$4:$O$367,3,0)</f>
        <v>FI-143</v>
      </c>
      <c r="AA492" s="30" t="str">
        <f>+VLOOKUP(Economia[[#This Row],[Muestra]],Estructura!$Q$4:$S$194,3,0)</f>
        <v>M-207</v>
      </c>
    </row>
    <row r="493" spans="1:27" ht="51" x14ac:dyDescent="0.3">
      <c r="A493" s="50" t="s">
        <v>1153</v>
      </c>
      <c r="B493" s="12">
        <f t="shared" ref="B493:D493" si="518">+B492</f>
        <v>140</v>
      </c>
      <c r="C493" s="13" t="str">
        <f t="shared" si="518"/>
        <v>Economía</v>
      </c>
      <c r="D493" s="13" t="str">
        <f t="shared" si="518"/>
        <v>Economía</v>
      </c>
      <c r="E493" s="27">
        <v>10</v>
      </c>
      <c r="F493" s="33" t="str">
        <f t="shared" si="493"/>
        <v>Precio y Rendimiento</v>
      </c>
      <c r="G493" s="61" t="s">
        <v>1112</v>
      </c>
      <c r="H493" s="46" t="s">
        <v>15</v>
      </c>
      <c r="I493" s="31" t="s">
        <v>375</v>
      </c>
      <c r="J493" s="12" t="str">
        <f t="shared" ref="J493" si="519">+J492</f>
        <v>Fecha</v>
      </c>
      <c r="K493" s="33" t="str">
        <f t="shared" si="500"/>
        <v>Rendimiento del Ingreso por Alojamiento</v>
      </c>
      <c r="L493" s="33" t="s">
        <v>649</v>
      </c>
      <c r="M493" s="33" t="str">
        <f t="shared" si="466"/>
        <v>pesos chilenos (CLP)</v>
      </c>
      <c r="N493" s="33" t="str">
        <f t="shared" si="504"/>
        <v>Instituto Nacional de Estadísticas (INE)</v>
      </c>
      <c r="O493"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Los Lagos</v>
      </c>
      <c r="P4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v>
      </c>
      <c r="Q493" s="15" t="str">
        <f t="shared" si="502"/>
        <v>Gráfico Evolución</v>
      </c>
      <c r="R493" s="28"/>
      <c r="S493"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https://analytics.zoho.com/open-view/2395394000008300623?ZOHO_CRITERIA=%22Consolidado_Estadisticas_Regionales_New%22.%22C%C3%B3digo%20regi%C3%B3n%22%3D10</v>
      </c>
      <c r="T493" s="17">
        <v>100200301</v>
      </c>
      <c r="U493" s="29" t="str">
        <f t="shared" si="476"/>
        <v>#1774B9</v>
      </c>
      <c r="V493" s="30" t="str">
        <f>+Economia[[#This Row],[idcoleccion]]&amp;"-"&amp;Economia[[#This Row],[id]]</f>
        <v>140-0483</v>
      </c>
      <c r="W493" s="21">
        <f>+VLOOKUP(Economia[[#This Row],[Filtro URL]],Estructura!$X$4:$Y$366,2,0)</f>
        <v>14200010</v>
      </c>
      <c r="X493" s="21" t="str">
        <f>+VLOOKUP(Economia[[#This Row],[tema]],Estructura!$A$4:$C$1800,3,0)</f>
        <v>T-158</v>
      </c>
      <c r="Y493" s="30" t="str">
        <f>+VLOOKUP(Economia[[#This Row],[contenido]],Estructura!$E$4:$G$18,3,0)</f>
        <v>C-146</v>
      </c>
      <c r="Z493" s="30" t="str">
        <f>+VLOOKUP(Economia[[#This Row],[Filtro Integrado]],Estructura!$M$4:$O$367,3,0)</f>
        <v>FI-143</v>
      </c>
      <c r="AA493" s="30" t="str">
        <f>+VLOOKUP(Economia[[#This Row],[Muestra]],Estructura!$Q$4:$S$194,3,0)</f>
        <v>M-207</v>
      </c>
    </row>
    <row r="494" spans="1:27" ht="51" x14ac:dyDescent="0.3">
      <c r="A494" s="50" t="s">
        <v>1154</v>
      </c>
      <c r="B494" s="12">
        <f t="shared" ref="B494:D494" si="520">+B493</f>
        <v>140</v>
      </c>
      <c r="C494" s="13" t="str">
        <f t="shared" si="520"/>
        <v>Economía</v>
      </c>
      <c r="D494" s="13" t="str">
        <f t="shared" si="520"/>
        <v>Economía</v>
      </c>
      <c r="E494" s="27">
        <v>11</v>
      </c>
      <c r="F494" s="33" t="str">
        <f t="shared" si="493"/>
        <v>Precio y Rendimiento</v>
      </c>
      <c r="G494" s="61" t="s">
        <v>1112</v>
      </c>
      <c r="H494" s="46" t="s">
        <v>15</v>
      </c>
      <c r="I494" s="31" t="s">
        <v>376</v>
      </c>
      <c r="J494" s="12" t="str">
        <f t="shared" ref="J494" si="521">+J493</f>
        <v>Fecha</v>
      </c>
      <c r="K494" s="33" t="str">
        <f t="shared" si="500"/>
        <v>Rendimiento del Ingreso por Alojamiento</v>
      </c>
      <c r="L494" s="33" t="s">
        <v>649</v>
      </c>
      <c r="M494" s="33" t="str">
        <f t="shared" si="466"/>
        <v>pesos chilenos (CLP)</v>
      </c>
      <c r="N494" s="33" t="str">
        <f t="shared" si="504"/>
        <v>Instituto Nacional de Estadísticas (INE)</v>
      </c>
      <c r="O494"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Aysén</v>
      </c>
      <c r="P4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v>
      </c>
      <c r="Q494" s="15" t="str">
        <f t="shared" si="502"/>
        <v>Gráfico Evolución</v>
      </c>
      <c r="R494" s="28"/>
      <c r="S494"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https://analytics.zoho.com/open-view/2395394000008300623?ZOHO_CRITERIA=%22Consolidado_Estadisticas_Regionales_New%22.%22C%C3%B3digo%20regi%C3%B3n%22%3D11</v>
      </c>
      <c r="T494" s="17">
        <v>100200302</v>
      </c>
      <c r="U494" s="29" t="str">
        <f t="shared" si="476"/>
        <v>#1774B9</v>
      </c>
      <c r="V494" s="30" t="str">
        <f>+Economia[[#This Row],[idcoleccion]]&amp;"-"&amp;Economia[[#This Row],[id]]</f>
        <v>140-0484</v>
      </c>
      <c r="W494" s="21">
        <f>+VLOOKUP(Economia[[#This Row],[Filtro URL]],Estructura!$X$4:$Y$366,2,0)</f>
        <v>14200011</v>
      </c>
      <c r="X494" s="21" t="str">
        <f>+VLOOKUP(Economia[[#This Row],[tema]],Estructura!$A$4:$C$1800,3,0)</f>
        <v>T-158</v>
      </c>
      <c r="Y494" s="30" t="str">
        <f>+VLOOKUP(Economia[[#This Row],[contenido]],Estructura!$E$4:$G$18,3,0)</f>
        <v>C-146</v>
      </c>
      <c r="Z494" s="30" t="str">
        <f>+VLOOKUP(Economia[[#This Row],[Filtro Integrado]],Estructura!$M$4:$O$367,3,0)</f>
        <v>FI-143</v>
      </c>
      <c r="AA494" s="30" t="str">
        <f>+VLOOKUP(Economia[[#This Row],[Muestra]],Estructura!$Q$4:$S$194,3,0)</f>
        <v>M-207</v>
      </c>
    </row>
    <row r="495" spans="1:27" ht="51" x14ac:dyDescent="0.3">
      <c r="A495" s="50" t="s">
        <v>1155</v>
      </c>
      <c r="B495" s="12">
        <f t="shared" ref="B495:D495" si="522">+B494</f>
        <v>140</v>
      </c>
      <c r="C495" s="13" t="str">
        <f t="shared" si="522"/>
        <v>Economía</v>
      </c>
      <c r="D495" s="13" t="str">
        <f t="shared" si="522"/>
        <v>Economía</v>
      </c>
      <c r="E495" s="27">
        <v>12</v>
      </c>
      <c r="F495" s="33" t="str">
        <f t="shared" si="493"/>
        <v>Precio y Rendimiento</v>
      </c>
      <c r="G495" s="61" t="s">
        <v>1112</v>
      </c>
      <c r="H495" s="46" t="s">
        <v>15</v>
      </c>
      <c r="I495" s="31" t="s">
        <v>377</v>
      </c>
      <c r="J495" s="12" t="str">
        <f t="shared" ref="J495" si="523">+J494</f>
        <v>Fecha</v>
      </c>
      <c r="K495" s="33" t="str">
        <f t="shared" si="500"/>
        <v>Rendimiento del Ingreso por Alojamiento</v>
      </c>
      <c r="L495" s="33" t="s">
        <v>649</v>
      </c>
      <c r="M495" s="33" t="str">
        <f t="shared" si="466"/>
        <v>pesos chilenos (CLP)</v>
      </c>
      <c r="N495" s="33" t="str">
        <f t="shared" si="504"/>
        <v>Instituto Nacional de Estadísticas (INE)</v>
      </c>
      <c r="O495"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Magallanes</v>
      </c>
      <c r="P4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v>
      </c>
      <c r="Q495" s="15" t="str">
        <f t="shared" si="502"/>
        <v>Gráfico Evolución</v>
      </c>
      <c r="R495" s="28"/>
      <c r="S495"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https://analytics.zoho.com/open-view/2395394000008300623?ZOHO_CRITERIA=%22Consolidado_Estadisticas_Regionales_New%22.%22C%C3%B3digo%20regi%C3%B3n%22%3D12</v>
      </c>
      <c r="T495" s="17"/>
      <c r="U495" s="29" t="str">
        <f t="shared" si="476"/>
        <v>#1774B9</v>
      </c>
      <c r="V495" s="30" t="str">
        <f>+Economia[[#This Row],[idcoleccion]]&amp;"-"&amp;Economia[[#This Row],[id]]</f>
        <v>140-0485</v>
      </c>
      <c r="W495" s="21">
        <f>+VLOOKUP(Economia[[#This Row],[Filtro URL]],Estructura!$X$4:$Y$366,2,0)</f>
        <v>14200012</v>
      </c>
      <c r="X495" s="21" t="str">
        <f>+VLOOKUP(Economia[[#This Row],[tema]],Estructura!$A$4:$C$1800,3,0)</f>
        <v>T-158</v>
      </c>
      <c r="Y495" s="30" t="str">
        <f>+VLOOKUP(Economia[[#This Row],[contenido]],Estructura!$E$4:$G$18,3,0)</f>
        <v>C-146</v>
      </c>
      <c r="Z495" s="30" t="str">
        <f>+VLOOKUP(Economia[[#This Row],[Filtro Integrado]],Estructura!$M$4:$O$367,3,0)</f>
        <v>FI-143</v>
      </c>
      <c r="AA495" s="30" t="str">
        <f>+VLOOKUP(Economia[[#This Row],[Muestra]],Estructura!$Q$4:$S$194,3,0)</f>
        <v>M-207</v>
      </c>
    </row>
    <row r="496" spans="1:27" ht="51" x14ac:dyDescent="0.3">
      <c r="A496" s="50" t="s">
        <v>1156</v>
      </c>
      <c r="B496" s="12">
        <f t="shared" ref="B496:D496" si="524">+B495</f>
        <v>140</v>
      </c>
      <c r="C496" s="13" t="str">
        <f t="shared" si="524"/>
        <v>Economía</v>
      </c>
      <c r="D496" s="13" t="str">
        <f t="shared" si="524"/>
        <v>Economía</v>
      </c>
      <c r="E496" s="27">
        <v>13</v>
      </c>
      <c r="F496" s="33" t="str">
        <f t="shared" si="493"/>
        <v>Precio y Rendimiento</v>
      </c>
      <c r="G496" s="61" t="s">
        <v>1112</v>
      </c>
      <c r="H496" s="46" t="s">
        <v>15</v>
      </c>
      <c r="I496" s="31" t="s">
        <v>378</v>
      </c>
      <c r="J496" s="12" t="str">
        <f t="shared" ref="J496" si="525">+J495</f>
        <v>Fecha</v>
      </c>
      <c r="K496" s="33" t="str">
        <f t="shared" si="500"/>
        <v>Rendimiento del Ingreso por Alojamiento</v>
      </c>
      <c r="L496" s="33" t="s">
        <v>649</v>
      </c>
      <c r="M496" s="33" t="str">
        <f t="shared" si="466"/>
        <v>pesos chilenos (CLP)</v>
      </c>
      <c r="N496" s="33" t="str">
        <f t="shared" si="504"/>
        <v>Instituto Nacional de Estadísticas (INE)</v>
      </c>
      <c r="O496"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Metropolitana</v>
      </c>
      <c r="P4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v>
      </c>
      <c r="Q496" s="15" t="str">
        <f t="shared" si="502"/>
        <v>Gráfico Evolución</v>
      </c>
      <c r="R496" s="28"/>
      <c r="S496"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https://analytics.zoho.com/open-view/2395394000008300623?ZOHO_CRITERIA=%22Consolidado_Estadisticas_Regionales_New%22.%22C%C3%B3digo%20regi%C3%B3n%22%3D13</v>
      </c>
      <c r="T496" s="17"/>
      <c r="U496" s="29" t="str">
        <f t="shared" si="476"/>
        <v>#1774B9</v>
      </c>
      <c r="V496" s="30" t="str">
        <f>+Economia[[#This Row],[idcoleccion]]&amp;"-"&amp;Economia[[#This Row],[id]]</f>
        <v>140-0486</v>
      </c>
      <c r="W496" s="21">
        <f>+VLOOKUP(Economia[[#This Row],[Filtro URL]],Estructura!$X$4:$Y$366,2,0)</f>
        <v>14200013</v>
      </c>
      <c r="X496" s="21" t="str">
        <f>+VLOOKUP(Economia[[#This Row],[tema]],Estructura!$A$4:$C$1800,3,0)</f>
        <v>T-158</v>
      </c>
      <c r="Y496" s="30" t="str">
        <f>+VLOOKUP(Economia[[#This Row],[contenido]],Estructura!$E$4:$G$18,3,0)</f>
        <v>C-146</v>
      </c>
      <c r="Z496" s="30" t="str">
        <f>+VLOOKUP(Economia[[#This Row],[Filtro Integrado]],Estructura!$M$4:$O$367,3,0)</f>
        <v>FI-143</v>
      </c>
      <c r="AA496" s="30" t="str">
        <f>+VLOOKUP(Economia[[#This Row],[Muestra]],Estructura!$Q$4:$S$194,3,0)</f>
        <v>M-207</v>
      </c>
    </row>
    <row r="497" spans="1:27" ht="51" x14ac:dyDescent="0.3">
      <c r="A497" s="50" t="s">
        <v>1157</v>
      </c>
      <c r="B497" s="12">
        <f t="shared" ref="B497:D497" si="526">+B496</f>
        <v>140</v>
      </c>
      <c r="C497" s="13" t="str">
        <f t="shared" si="526"/>
        <v>Economía</v>
      </c>
      <c r="D497" s="13" t="str">
        <f t="shared" si="526"/>
        <v>Economía</v>
      </c>
      <c r="E497" s="27">
        <v>14</v>
      </c>
      <c r="F497" s="33" t="str">
        <f t="shared" si="493"/>
        <v>Precio y Rendimiento</v>
      </c>
      <c r="G497" s="61" t="s">
        <v>1112</v>
      </c>
      <c r="H497" s="46" t="s">
        <v>15</v>
      </c>
      <c r="I497" s="31" t="s">
        <v>379</v>
      </c>
      <c r="J497" s="12" t="str">
        <f t="shared" ref="J497" si="527">+J496</f>
        <v>Fecha</v>
      </c>
      <c r="K497" s="33" t="str">
        <f t="shared" si="500"/>
        <v>Rendimiento del Ingreso por Alojamiento</v>
      </c>
      <c r="L497" s="33" t="s">
        <v>649</v>
      </c>
      <c r="M497" s="33" t="str">
        <f t="shared" si="466"/>
        <v>pesos chilenos (CLP)</v>
      </c>
      <c r="N497" s="33" t="str">
        <f t="shared" si="504"/>
        <v>Instituto Nacional de Estadísticas (INE)</v>
      </c>
      <c r="O497"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Los Ríos</v>
      </c>
      <c r="P4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v>
      </c>
      <c r="Q497" s="15" t="str">
        <f t="shared" si="502"/>
        <v>Gráfico Evolución</v>
      </c>
      <c r="R497" s="28"/>
      <c r="S497"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https://analytics.zoho.com/open-view/2395394000008300623?ZOHO_CRITERIA=%22Consolidado_Estadisticas_Regionales_New%22.%22C%C3%B3digo%20regi%C3%B3n%22%3D14</v>
      </c>
      <c r="T497" s="17"/>
      <c r="U497" s="29" t="str">
        <f t="shared" si="476"/>
        <v>#1774B9</v>
      </c>
      <c r="V497" s="30" t="str">
        <f>+Economia[[#This Row],[idcoleccion]]&amp;"-"&amp;Economia[[#This Row],[id]]</f>
        <v>140-0487</v>
      </c>
      <c r="W497" s="21">
        <f>+VLOOKUP(Economia[[#This Row],[Filtro URL]],Estructura!$X$4:$Y$366,2,0)</f>
        <v>14200014</v>
      </c>
      <c r="X497" s="21" t="str">
        <f>+VLOOKUP(Economia[[#This Row],[tema]],Estructura!$A$4:$C$1800,3,0)</f>
        <v>T-158</v>
      </c>
      <c r="Y497" s="30" t="str">
        <f>+VLOOKUP(Economia[[#This Row],[contenido]],Estructura!$E$4:$G$18,3,0)</f>
        <v>C-146</v>
      </c>
      <c r="Z497" s="30" t="str">
        <f>+VLOOKUP(Economia[[#This Row],[Filtro Integrado]],Estructura!$M$4:$O$367,3,0)</f>
        <v>FI-143</v>
      </c>
      <c r="AA497" s="30" t="str">
        <f>+VLOOKUP(Economia[[#This Row],[Muestra]],Estructura!$Q$4:$S$194,3,0)</f>
        <v>M-207</v>
      </c>
    </row>
    <row r="498" spans="1:27" ht="51" x14ac:dyDescent="0.3">
      <c r="A498" s="50" t="s">
        <v>1158</v>
      </c>
      <c r="B498" s="12">
        <f t="shared" ref="B498:D498" si="528">+B497</f>
        <v>140</v>
      </c>
      <c r="C498" s="13" t="str">
        <f t="shared" si="528"/>
        <v>Economía</v>
      </c>
      <c r="D498" s="13" t="str">
        <f t="shared" si="528"/>
        <v>Economía</v>
      </c>
      <c r="E498" s="27">
        <v>15</v>
      </c>
      <c r="F498" s="33" t="str">
        <f t="shared" si="493"/>
        <v>Precio y Rendimiento</v>
      </c>
      <c r="G498" s="61" t="s">
        <v>1112</v>
      </c>
      <c r="H498" s="46" t="s">
        <v>15</v>
      </c>
      <c r="I498" s="31" t="s">
        <v>380</v>
      </c>
      <c r="J498" s="12" t="str">
        <f t="shared" ref="J498:K498" si="529">+J497</f>
        <v>Fecha</v>
      </c>
      <c r="K498" s="33" t="str">
        <f t="shared" si="529"/>
        <v>Rendimiento del Ingreso por Alojamiento</v>
      </c>
      <c r="L498" s="33" t="s">
        <v>649</v>
      </c>
      <c r="M498" s="33" t="str">
        <f t="shared" si="466"/>
        <v>pesos chilenos (CLP)</v>
      </c>
      <c r="N498" s="33" t="str">
        <f t="shared" si="504"/>
        <v>Instituto Nacional de Estadísticas (INE)</v>
      </c>
      <c r="O498"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Arica y Parinacota</v>
      </c>
      <c r="P49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v>
      </c>
      <c r="Q498" s="15" t="str">
        <f t="shared" si="502"/>
        <v>Gráfico Evolución</v>
      </c>
      <c r="R498" s="28"/>
      <c r="S498"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https://analytics.zoho.com/open-view/2395394000008300623?ZOHO_CRITERIA=%22Consolidado_Estadisticas_Regionales_New%22.%22C%C3%B3digo%20regi%C3%B3n%22%3D15</v>
      </c>
      <c r="T498" s="17"/>
      <c r="U498" s="29" t="str">
        <f t="shared" si="476"/>
        <v>#1774B9</v>
      </c>
      <c r="V498" s="30" t="str">
        <f>+Economia[[#This Row],[idcoleccion]]&amp;"-"&amp;Economia[[#This Row],[id]]</f>
        <v>140-0488</v>
      </c>
      <c r="W498" s="21">
        <f>+VLOOKUP(Economia[[#This Row],[Filtro URL]],Estructura!$X$4:$Y$366,2,0)</f>
        <v>14200015</v>
      </c>
      <c r="X498" s="21" t="str">
        <f>+VLOOKUP(Economia[[#This Row],[tema]],Estructura!$A$4:$C$1800,3,0)</f>
        <v>T-158</v>
      </c>
      <c r="Y498" s="30" t="str">
        <f>+VLOOKUP(Economia[[#This Row],[contenido]],Estructura!$E$4:$G$18,3,0)</f>
        <v>C-146</v>
      </c>
      <c r="Z498" s="30" t="str">
        <f>+VLOOKUP(Economia[[#This Row],[Filtro Integrado]],Estructura!$M$4:$O$367,3,0)</f>
        <v>FI-143</v>
      </c>
      <c r="AA498" s="30" t="str">
        <f>+VLOOKUP(Economia[[#This Row],[Muestra]],Estructura!$Q$4:$S$194,3,0)</f>
        <v>M-207</v>
      </c>
    </row>
    <row r="499" spans="1:27" ht="51" x14ac:dyDescent="0.3">
      <c r="A499" s="50" t="s">
        <v>1159</v>
      </c>
      <c r="B499" s="12">
        <f t="shared" ref="B499:D499" si="530">+B498</f>
        <v>140</v>
      </c>
      <c r="C499" s="13" t="str">
        <f t="shared" si="530"/>
        <v>Economía</v>
      </c>
      <c r="D499" s="13" t="str">
        <f t="shared" si="530"/>
        <v>Economía</v>
      </c>
      <c r="E499" s="27">
        <v>16</v>
      </c>
      <c r="F499" s="33" t="str">
        <f t="shared" si="493"/>
        <v>Precio y Rendimiento</v>
      </c>
      <c r="G499" s="61" t="s">
        <v>1112</v>
      </c>
      <c r="H499" s="46" t="s">
        <v>15</v>
      </c>
      <c r="I499" s="31" t="s">
        <v>381</v>
      </c>
      <c r="J499" s="12" t="str">
        <f t="shared" ref="J499:K499" si="531">+J498</f>
        <v>Fecha</v>
      </c>
      <c r="K499" s="33" t="str">
        <f t="shared" si="531"/>
        <v>Rendimiento del Ingreso por Alojamiento</v>
      </c>
      <c r="L499" s="33" t="s">
        <v>649</v>
      </c>
      <c r="M499" s="33" t="str">
        <f t="shared" si="466"/>
        <v>pesos chilenos (CLP)</v>
      </c>
      <c r="N499" s="33" t="str">
        <f t="shared" si="504"/>
        <v>Instituto Nacional de Estadísticas (INE)</v>
      </c>
      <c r="O499"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Ñuble</v>
      </c>
      <c r="P49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v>
      </c>
      <c r="Q499" s="38" t="str">
        <f t="shared" si="502"/>
        <v>Gráfico Evolución</v>
      </c>
      <c r="R499" s="37"/>
      <c r="S499" s="16" t="str">
        <f>+HYPERLINK("https://analytics.zoho.com/open-view/2395394000008300623?ZOHO_CRITERIA=%22Consolidado_Estadisticas_Regionales_New%22.%22C%C3%B3digo%20regi%C3%B3n%22%3D"&amp;Economia[[#This Row],[Filtro URL]])</f>
        <v>https://analytics.zoho.com/open-view/2395394000008300623?ZOHO_CRITERIA=%22Consolidado_Estadisticas_Regionales_New%22.%22C%C3%B3digo%20regi%C3%B3n%22%3D16</v>
      </c>
      <c r="T499" s="17"/>
      <c r="U499" s="29" t="str">
        <f t="shared" si="476"/>
        <v>#1774B9</v>
      </c>
      <c r="V499" s="30" t="str">
        <f>+Economia[[#This Row],[idcoleccion]]&amp;"-"&amp;Economia[[#This Row],[id]]</f>
        <v>140-0489</v>
      </c>
      <c r="W499" s="21">
        <f>+VLOOKUP(Economia[[#This Row],[Filtro URL]],Estructura!$X$4:$Y$366,2,0)</f>
        <v>14200016</v>
      </c>
      <c r="X499" s="21" t="str">
        <f>+VLOOKUP(Economia[[#This Row],[tema]],Estructura!$A$4:$C$1800,3,0)</f>
        <v>T-158</v>
      </c>
      <c r="Y499" s="30" t="str">
        <f>+VLOOKUP(Economia[[#This Row],[contenido]],Estructura!$E$4:$G$18,3,0)</f>
        <v>C-146</v>
      </c>
      <c r="Z499" s="30" t="str">
        <f>+VLOOKUP(Economia[[#This Row],[Filtro Integrado]],Estructura!$M$4:$O$367,3,0)</f>
        <v>FI-143</v>
      </c>
      <c r="AA499" s="30" t="str">
        <f>+VLOOKUP(Economia[[#This Row],[Muestra]],Estructura!$Q$4:$S$194,3,0)</f>
        <v>M-207</v>
      </c>
    </row>
    <row r="500" spans="1:27" ht="51" x14ac:dyDescent="0.3">
      <c r="A500" s="48" t="s">
        <v>1160</v>
      </c>
      <c r="B500" s="33">
        <f t="shared" ref="B500:D500" si="532">+B499</f>
        <v>140</v>
      </c>
      <c r="C500" s="34" t="str">
        <f t="shared" si="532"/>
        <v>Economía</v>
      </c>
      <c r="D500" s="34" t="str">
        <f t="shared" si="532"/>
        <v>Economía</v>
      </c>
      <c r="E500" s="20">
        <v>0</v>
      </c>
      <c r="F500" s="33" t="str">
        <f t="shared" si="493"/>
        <v>Precio y Rendimiento</v>
      </c>
      <c r="G500" s="61" t="s">
        <v>1112</v>
      </c>
      <c r="H500" s="36" t="s">
        <v>18</v>
      </c>
      <c r="I500" s="33" t="s">
        <v>14</v>
      </c>
      <c r="J500" s="33" t="s">
        <v>15</v>
      </c>
      <c r="K500" s="33" t="s">
        <v>1116</v>
      </c>
      <c r="L500" s="33" t="s">
        <v>649</v>
      </c>
      <c r="M500" s="33" t="str">
        <f t="shared" si="466"/>
        <v>pesos chilenos (CLP)</v>
      </c>
      <c r="N500" s="33" t="str">
        <f t="shared" ref="N500" si="533">+N499</f>
        <v>Instituto Nacional de Estadísticas (INE)</v>
      </c>
      <c r="O500" s="52" t="s">
        <v>1105</v>
      </c>
      <c r="P50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pesos chilenos (CLP)</v>
      </c>
      <c r="Q500" s="38" t="str">
        <f>+Q499</f>
        <v>Gráfico Evolución</v>
      </c>
      <c r="R500" s="37"/>
      <c r="S500" s="66" t="str">
        <f>+HYPERLINK("https://analytics.zoho.com/open-view/2395394000008295693")</f>
        <v>https://analytics.zoho.com/open-view/2395394000008295693</v>
      </c>
      <c r="T500" s="17"/>
      <c r="U500" s="29" t="str">
        <f t="shared" si="476"/>
        <v>#1774B9</v>
      </c>
      <c r="V500" s="30" t="str">
        <f>+Economia[[#This Row],[idcoleccion]]&amp;"-"&amp;Economia[[#This Row],[id]]</f>
        <v>140-0490</v>
      </c>
      <c r="W500" s="21">
        <f>+VLOOKUP(Economia[[#This Row],[Filtro URL]],Estructura!$X$4:$Y$366,2,0)</f>
        <v>14100000</v>
      </c>
      <c r="X500" s="21" t="str">
        <f>+VLOOKUP(Economia[[#This Row],[tema]],Estructura!$A$4:$C$1800,3,0)</f>
        <v>T-158</v>
      </c>
      <c r="Y500" s="30" t="str">
        <f>+VLOOKUP(Economia[[#This Row],[contenido]],Estructura!$E$4:$G$18,3,0)</f>
        <v>C-146</v>
      </c>
      <c r="Z500" s="30" t="str">
        <f>+VLOOKUP(Economia[[#This Row],[Filtro Integrado]],Estructura!$M$4:$O$367,3,0)</f>
        <v>FI-141</v>
      </c>
      <c r="AA500" s="30" t="str">
        <f>+VLOOKUP(Economia[[#This Row],[Muestra]],Estructura!$Q$4:$S$194,3,0)</f>
        <v>M-208</v>
      </c>
    </row>
    <row r="501" spans="1:27" ht="51" x14ac:dyDescent="0.3">
      <c r="A501" s="49" t="s">
        <v>1161</v>
      </c>
      <c r="B501" s="33">
        <f t="shared" ref="B501:D501" si="534">+B500</f>
        <v>140</v>
      </c>
      <c r="C501" s="34" t="str">
        <f t="shared" si="534"/>
        <v>Economía</v>
      </c>
      <c r="D501" s="34" t="str">
        <f t="shared" si="534"/>
        <v>Economía</v>
      </c>
      <c r="E501" s="27">
        <v>1</v>
      </c>
      <c r="F501" s="33" t="s">
        <v>1118</v>
      </c>
      <c r="G501" s="61" t="s">
        <v>1112</v>
      </c>
      <c r="H501" s="46" t="s">
        <v>15</v>
      </c>
      <c r="I501" s="31" t="s">
        <v>366</v>
      </c>
      <c r="J501" s="12" t="s">
        <v>688</v>
      </c>
      <c r="K501" s="33" t="str">
        <f t="shared" ref="K501:K514" si="535">+K500</f>
        <v>Número de Pernoctaciones</v>
      </c>
      <c r="L501" s="33" t="s">
        <v>649</v>
      </c>
      <c r="M501" s="33" t="s">
        <v>1119</v>
      </c>
      <c r="N501" s="33" t="str">
        <f t="shared" ref="N501" si="536">+N500</f>
        <v>Instituto Nacional de Estadísticas (INE)</v>
      </c>
      <c r="O501" s="37" t="str">
        <f>+"Evolución del Número total de noches que los pasajeros se alojan en el establecimiento en la "&amp;Economia[[#This Row],[territorio]]</f>
        <v>Evolución del Número total de noches que los pasajeros se alojan en el establecimiento en la Región de Tarapacá</v>
      </c>
      <c r="P5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v>
      </c>
      <c r="Q501" s="15" t="str">
        <f t="shared" ref="Q501:Q516" si="537">+Q500</f>
        <v>Gráfico Evolución</v>
      </c>
      <c r="R501" s="28"/>
      <c r="S501"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v>
      </c>
      <c r="T501" s="17"/>
      <c r="U501" s="29" t="str">
        <f t="shared" si="476"/>
        <v>#1774B9</v>
      </c>
      <c r="V501" s="30" t="str">
        <f>+Economia[[#This Row],[idcoleccion]]&amp;"-"&amp;Economia[[#This Row],[id]]</f>
        <v>140-0491</v>
      </c>
      <c r="W501" s="21">
        <f>+VLOOKUP(Economia[[#This Row],[Filtro URL]],Estructura!$X$4:$Y$366,2,0)</f>
        <v>14200001</v>
      </c>
      <c r="X501" s="21" t="str">
        <f>+VLOOKUP(Economia[[#This Row],[tema]],Estructura!$A$4:$C$1800,3,0)</f>
        <v>T-159</v>
      </c>
      <c r="Y501" s="30" t="str">
        <f>+VLOOKUP(Economia[[#This Row],[contenido]],Estructura!$E$4:$G$18,3,0)</f>
        <v>C-146</v>
      </c>
      <c r="Z501" s="30" t="str">
        <f>+VLOOKUP(Economia[[#This Row],[Filtro Integrado]],Estructura!$M$4:$O$367,3,0)</f>
        <v>FI-143</v>
      </c>
      <c r="AA501" s="30" t="str">
        <f>+VLOOKUP(Economia[[#This Row],[Muestra]],Estructura!$Q$4:$S$194,3,0)</f>
        <v>M-208</v>
      </c>
    </row>
    <row r="502" spans="1:27" ht="51" x14ac:dyDescent="0.3">
      <c r="A502" s="50" t="s">
        <v>1162</v>
      </c>
      <c r="B502" s="33">
        <f t="shared" ref="B502:D502" si="538">+B501</f>
        <v>140</v>
      </c>
      <c r="C502" s="34" t="str">
        <f t="shared" si="538"/>
        <v>Economía</v>
      </c>
      <c r="D502" s="34" t="str">
        <f t="shared" si="538"/>
        <v>Economía</v>
      </c>
      <c r="E502" s="27">
        <v>2</v>
      </c>
      <c r="F502" s="33" t="str">
        <f t="shared" si="493"/>
        <v>Ocupación</v>
      </c>
      <c r="G502" s="61" t="s">
        <v>1112</v>
      </c>
      <c r="H502" s="46" t="s">
        <v>15</v>
      </c>
      <c r="I502" s="31" t="s">
        <v>367</v>
      </c>
      <c r="J502" s="12" t="str">
        <f>+J501</f>
        <v>Fecha</v>
      </c>
      <c r="K502" s="33" t="str">
        <f t="shared" si="535"/>
        <v>Número de Pernoctaciones</v>
      </c>
      <c r="L502" s="33" t="s">
        <v>649</v>
      </c>
      <c r="M502" s="33" t="str">
        <f t="shared" si="466"/>
        <v>noches (unidades)</v>
      </c>
      <c r="N502" s="33" t="str">
        <f t="shared" ref="N502:N516" si="539">+N501</f>
        <v>Instituto Nacional de Estadísticas (INE)</v>
      </c>
      <c r="O502" s="37" t="str">
        <f>+"Evolución del Número total de noches que los pasajeros se alojan en el establecimiento en la "&amp;Economia[[#This Row],[territorio]]</f>
        <v>Evolución del Número total de noches que los pasajeros se alojan en el establecimiento en la Región de Antofagasta</v>
      </c>
      <c r="P50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v>
      </c>
      <c r="Q502" s="15" t="str">
        <f t="shared" si="537"/>
        <v>Gráfico Evolución</v>
      </c>
      <c r="R502" s="28"/>
      <c r="S502"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https://analytics.zoho.com/open-view/2395394000008296020?ZOHO_CRITERIA=%22Consolidado_Estadisticas_Regionales_New%22.%22C%C3%B3digo%20regi%C3%B3n%22%3D2</v>
      </c>
      <c r="T502" s="17"/>
      <c r="U502" s="29" t="str">
        <f t="shared" si="476"/>
        <v>#1774B9</v>
      </c>
      <c r="V502" s="30" t="str">
        <f>+Economia[[#This Row],[idcoleccion]]&amp;"-"&amp;Economia[[#This Row],[id]]</f>
        <v>140-0492</v>
      </c>
      <c r="W502" s="21">
        <f>+VLOOKUP(Economia[[#This Row],[Filtro URL]],Estructura!$X$4:$Y$366,2,0)</f>
        <v>14200002</v>
      </c>
      <c r="X502" s="21" t="str">
        <f>+VLOOKUP(Economia[[#This Row],[tema]],Estructura!$A$4:$C$1800,3,0)</f>
        <v>T-159</v>
      </c>
      <c r="Y502" s="30" t="str">
        <f>+VLOOKUP(Economia[[#This Row],[contenido]],Estructura!$E$4:$G$18,3,0)</f>
        <v>C-146</v>
      </c>
      <c r="Z502" s="30" t="str">
        <f>+VLOOKUP(Economia[[#This Row],[Filtro Integrado]],Estructura!$M$4:$O$367,3,0)</f>
        <v>FI-143</v>
      </c>
      <c r="AA502" s="30" t="str">
        <f>+VLOOKUP(Economia[[#This Row],[Muestra]],Estructura!$Q$4:$S$194,3,0)</f>
        <v>M-208</v>
      </c>
    </row>
    <row r="503" spans="1:27" ht="51" x14ac:dyDescent="0.3">
      <c r="A503" s="50" t="s">
        <v>1163</v>
      </c>
      <c r="B503" s="33">
        <f t="shared" ref="B503:D503" si="540">+B502</f>
        <v>140</v>
      </c>
      <c r="C503" s="34" t="str">
        <f t="shared" si="540"/>
        <v>Economía</v>
      </c>
      <c r="D503" s="34" t="str">
        <f t="shared" si="540"/>
        <v>Economía</v>
      </c>
      <c r="E503" s="27">
        <v>3</v>
      </c>
      <c r="F503" s="33" t="str">
        <f t="shared" si="493"/>
        <v>Ocupación</v>
      </c>
      <c r="G503" s="61" t="s">
        <v>1112</v>
      </c>
      <c r="H503" s="46" t="s">
        <v>15</v>
      </c>
      <c r="I503" s="31" t="s">
        <v>368</v>
      </c>
      <c r="J503" s="12" t="str">
        <f t="shared" ref="J503" si="541">+J502</f>
        <v>Fecha</v>
      </c>
      <c r="K503" s="33" t="str">
        <f t="shared" si="535"/>
        <v>Número de Pernoctaciones</v>
      </c>
      <c r="L503" s="33" t="s">
        <v>649</v>
      </c>
      <c r="M503" s="33" t="str">
        <f t="shared" si="466"/>
        <v>noches (unidades)</v>
      </c>
      <c r="N503" s="33" t="str">
        <f t="shared" si="539"/>
        <v>Instituto Nacional de Estadísticas (INE)</v>
      </c>
      <c r="O503" s="37" t="str">
        <f>+"Evolución del Número total de noches que los pasajeros se alojan en el establecimiento en la "&amp;Economia[[#This Row],[territorio]]</f>
        <v>Evolución del Número total de noches que los pasajeros se alojan en el establecimiento en la Región de Atacama</v>
      </c>
      <c r="P5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v>
      </c>
      <c r="Q503" s="15" t="str">
        <f t="shared" si="537"/>
        <v>Gráfico Evolución</v>
      </c>
      <c r="R503" s="28"/>
      <c r="S503"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https://analytics.zoho.com/open-view/2395394000008296020?ZOHO_CRITERIA=%22Consolidado_Estadisticas_Regionales_New%22.%22C%C3%B3digo%20regi%C3%B3n%22%3D3</v>
      </c>
      <c r="T503" s="17"/>
      <c r="U503" s="29" t="str">
        <f t="shared" si="476"/>
        <v>#1774B9</v>
      </c>
      <c r="V503" s="30" t="str">
        <f>+Economia[[#This Row],[idcoleccion]]&amp;"-"&amp;Economia[[#This Row],[id]]</f>
        <v>140-0493</v>
      </c>
      <c r="W503" s="21">
        <f>+VLOOKUP(Economia[[#This Row],[Filtro URL]],Estructura!$X$4:$Y$366,2,0)</f>
        <v>14200003</v>
      </c>
      <c r="X503" s="21" t="str">
        <f>+VLOOKUP(Economia[[#This Row],[tema]],Estructura!$A$4:$C$1800,3,0)</f>
        <v>T-159</v>
      </c>
      <c r="Y503" s="30" t="str">
        <f>+VLOOKUP(Economia[[#This Row],[contenido]],Estructura!$E$4:$G$18,3,0)</f>
        <v>C-146</v>
      </c>
      <c r="Z503" s="30" t="str">
        <f>+VLOOKUP(Economia[[#This Row],[Filtro Integrado]],Estructura!$M$4:$O$367,3,0)</f>
        <v>FI-143</v>
      </c>
      <c r="AA503" s="30" t="str">
        <f>+VLOOKUP(Economia[[#This Row],[Muestra]],Estructura!$Q$4:$S$194,3,0)</f>
        <v>M-208</v>
      </c>
    </row>
    <row r="504" spans="1:27" ht="51" x14ac:dyDescent="0.3">
      <c r="A504" s="50" t="s">
        <v>1164</v>
      </c>
      <c r="B504" s="33">
        <f t="shared" ref="B504:D504" si="542">+B503</f>
        <v>140</v>
      </c>
      <c r="C504" s="34" t="str">
        <f t="shared" si="542"/>
        <v>Economía</v>
      </c>
      <c r="D504" s="34" t="str">
        <f t="shared" si="542"/>
        <v>Economía</v>
      </c>
      <c r="E504" s="27">
        <v>4</v>
      </c>
      <c r="F504" s="33" t="str">
        <f t="shared" si="493"/>
        <v>Ocupación</v>
      </c>
      <c r="G504" s="61" t="s">
        <v>1112</v>
      </c>
      <c r="H504" s="46" t="s">
        <v>15</v>
      </c>
      <c r="I504" s="31" t="s">
        <v>369</v>
      </c>
      <c r="J504" s="12" t="str">
        <f t="shared" ref="J504" si="543">+J503</f>
        <v>Fecha</v>
      </c>
      <c r="K504" s="33" t="str">
        <f t="shared" si="535"/>
        <v>Número de Pernoctaciones</v>
      </c>
      <c r="L504" s="33" t="s">
        <v>649</v>
      </c>
      <c r="M504" s="33" t="str">
        <f t="shared" si="466"/>
        <v>noches (unidades)</v>
      </c>
      <c r="N504" s="33" t="str">
        <f t="shared" si="539"/>
        <v>Instituto Nacional de Estadísticas (INE)</v>
      </c>
      <c r="O504" s="37" t="str">
        <f>+"Evolución del Número total de noches que los pasajeros se alojan en el establecimiento en la "&amp;Economia[[#This Row],[territorio]]</f>
        <v>Evolución del Número total de noches que los pasajeros se alojan en el establecimiento en la Región de Coquimbo</v>
      </c>
      <c r="P50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v>
      </c>
      <c r="Q504" s="15" t="str">
        <f t="shared" si="537"/>
        <v>Gráfico Evolución</v>
      </c>
      <c r="R504" s="28"/>
      <c r="S504"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https://analytics.zoho.com/open-view/2395394000008296020?ZOHO_CRITERIA=%22Consolidado_Estadisticas_Regionales_New%22.%22C%C3%B3digo%20regi%C3%B3n%22%3D4</v>
      </c>
      <c r="T504" s="17"/>
      <c r="U504" s="29" t="str">
        <f t="shared" si="476"/>
        <v>#1774B9</v>
      </c>
      <c r="V504" s="30" t="str">
        <f>+Economia[[#This Row],[idcoleccion]]&amp;"-"&amp;Economia[[#This Row],[id]]</f>
        <v>140-0494</v>
      </c>
      <c r="W504" s="21">
        <f>+VLOOKUP(Economia[[#This Row],[Filtro URL]],Estructura!$X$4:$Y$366,2,0)</f>
        <v>14200004</v>
      </c>
      <c r="X504" s="21" t="str">
        <f>+VLOOKUP(Economia[[#This Row],[tema]],Estructura!$A$4:$C$1800,3,0)</f>
        <v>T-159</v>
      </c>
      <c r="Y504" s="30" t="str">
        <f>+VLOOKUP(Economia[[#This Row],[contenido]],Estructura!$E$4:$G$18,3,0)</f>
        <v>C-146</v>
      </c>
      <c r="Z504" s="30" t="str">
        <f>+VLOOKUP(Economia[[#This Row],[Filtro Integrado]],Estructura!$M$4:$O$367,3,0)</f>
        <v>FI-143</v>
      </c>
      <c r="AA504" s="30" t="str">
        <f>+VLOOKUP(Economia[[#This Row],[Muestra]],Estructura!$Q$4:$S$194,3,0)</f>
        <v>M-208</v>
      </c>
    </row>
    <row r="505" spans="1:27" ht="51" x14ac:dyDescent="0.3">
      <c r="A505" s="50" t="s">
        <v>1165</v>
      </c>
      <c r="B505" s="33">
        <f t="shared" ref="B505:D505" si="544">+B504</f>
        <v>140</v>
      </c>
      <c r="C505" s="34" t="str">
        <f t="shared" si="544"/>
        <v>Economía</v>
      </c>
      <c r="D505" s="34" t="str">
        <f t="shared" si="544"/>
        <v>Economía</v>
      </c>
      <c r="E505" s="27">
        <v>5</v>
      </c>
      <c r="F505" s="33" t="str">
        <f t="shared" si="493"/>
        <v>Ocupación</v>
      </c>
      <c r="G505" s="61" t="s">
        <v>1112</v>
      </c>
      <c r="H505" s="46" t="s">
        <v>15</v>
      </c>
      <c r="I505" s="31" t="s">
        <v>370</v>
      </c>
      <c r="J505" s="12" t="str">
        <f t="shared" ref="J505" si="545">+J504</f>
        <v>Fecha</v>
      </c>
      <c r="K505" s="33" t="str">
        <f t="shared" si="535"/>
        <v>Número de Pernoctaciones</v>
      </c>
      <c r="L505" s="33" t="s">
        <v>649</v>
      </c>
      <c r="M505" s="33" t="str">
        <f t="shared" si="466"/>
        <v>noches (unidades)</v>
      </c>
      <c r="N505" s="33" t="str">
        <f t="shared" si="539"/>
        <v>Instituto Nacional de Estadísticas (INE)</v>
      </c>
      <c r="O505" s="37" t="str">
        <f>+"Evolución del Número total de noches que los pasajeros se alojan en el establecimiento en la "&amp;Economia[[#This Row],[territorio]]</f>
        <v>Evolución del Número total de noches que los pasajeros se alojan en el establecimiento en la Región de Valparaíso</v>
      </c>
      <c r="P50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v>
      </c>
      <c r="Q505" s="15" t="str">
        <f t="shared" si="537"/>
        <v>Gráfico Evolución</v>
      </c>
      <c r="R505" s="28"/>
      <c r="S505"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https://analytics.zoho.com/open-view/2395394000008296020?ZOHO_CRITERIA=%22Consolidado_Estadisticas_Regionales_New%22.%22C%C3%B3digo%20regi%C3%B3n%22%3D5</v>
      </c>
      <c r="T505" s="17"/>
      <c r="U505" s="29" t="str">
        <f t="shared" si="476"/>
        <v>#1774B9</v>
      </c>
      <c r="V505" s="30" t="str">
        <f>+Economia[[#This Row],[idcoleccion]]&amp;"-"&amp;Economia[[#This Row],[id]]</f>
        <v>140-0495</v>
      </c>
      <c r="W505" s="21">
        <f>+VLOOKUP(Economia[[#This Row],[Filtro URL]],Estructura!$X$4:$Y$366,2,0)</f>
        <v>14200005</v>
      </c>
      <c r="X505" s="21" t="str">
        <f>+VLOOKUP(Economia[[#This Row],[tema]],Estructura!$A$4:$C$1800,3,0)</f>
        <v>T-159</v>
      </c>
      <c r="Y505" s="30" t="str">
        <f>+VLOOKUP(Economia[[#This Row],[contenido]],Estructura!$E$4:$G$18,3,0)</f>
        <v>C-146</v>
      </c>
      <c r="Z505" s="30" t="str">
        <f>+VLOOKUP(Economia[[#This Row],[Filtro Integrado]],Estructura!$M$4:$O$367,3,0)</f>
        <v>FI-143</v>
      </c>
      <c r="AA505" s="30" t="str">
        <f>+VLOOKUP(Economia[[#This Row],[Muestra]],Estructura!$Q$4:$S$194,3,0)</f>
        <v>M-208</v>
      </c>
    </row>
    <row r="506" spans="1:27" ht="51" x14ac:dyDescent="0.3">
      <c r="A506" s="50" t="s">
        <v>1166</v>
      </c>
      <c r="B506" s="33">
        <f t="shared" ref="B506:D506" si="546">+B505</f>
        <v>140</v>
      </c>
      <c r="C506" s="34" t="str">
        <f t="shared" si="546"/>
        <v>Economía</v>
      </c>
      <c r="D506" s="34" t="str">
        <f t="shared" si="546"/>
        <v>Economía</v>
      </c>
      <c r="E506" s="27">
        <v>6</v>
      </c>
      <c r="F506" s="33" t="str">
        <f t="shared" si="493"/>
        <v>Ocupación</v>
      </c>
      <c r="G506" s="61" t="s">
        <v>1112</v>
      </c>
      <c r="H506" s="46" t="s">
        <v>15</v>
      </c>
      <c r="I506" s="31" t="s">
        <v>371</v>
      </c>
      <c r="J506" s="12" t="str">
        <f t="shared" ref="J506" si="547">+J505</f>
        <v>Fecha</v>
      </c>
      <c r="K506" s="33" t="str">
        <f t="shared" si="535"/>
        <v>Número de Pernoctaciones</v>
      </c>
      <c r="L506" s="33" t="s">
        <v>649</v>
      </c>
      <c r="M506" s="33" t="str">
        <f t="shared" si="466"/>
        <v>noches (unidades)</v>
      </c>
      <c r="N506" s="33" t="str">
        <f t="shared" si="539"/>
        <v>Instituto Nacional de Estadísticas (INE)</v>
      </c>
      <c r="O506" s="37" t="str">
        <f>+"Evolución del Número total de noches que los pasajeros se alojan en el establecimiento en la "&amp;Economia[[#This Row],[territorio]]</f>
        <v>Evolución del Número total de noches que los pasajeros se alojan en el establecimiento en la Región de O'Higgins</v>
      </c>
      <c r="P5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v>
      </c>
      <c r="Q506" s="15" t="str">
        <f t="shared" si="537"/>
        <v>Gráfico Evolución</v>
      </c>
      <c r="R506" s="28"/>
      <c r="S506"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https://analytics.zoho.com/open-view/2395394000008296020?ZOHO_CRITERIA=%22Consolidado_Estadisticas_Regionales_New%22.%22C%C3%B3digo%20regi%C3%B3n%22%3D6</v>
      </c>
      <c r="T506" s="17"/>
      <c r="U506" s="29" t="str">
        <f t="shared" si="476"/>
        <v>#1774B9</v>
      </c>
      <c r="V506" s="30" t="str">
        <f>+Economia[[#This Row],[idcoleccion]]&amp;"-"&amp;Economia[[#This Row],[id]]</f>
        <v>140-0496</v>
      </c>
      <c r="W506" s="21">
        <f>+VLOOKUP(Economia[[#This Row],[Filtro URL]],Estructura!$X$4:$Y$366,2,0)</f>
        <v>14200006</v>
      </c>
      <c r="X506" s="21" t="str">
        <f>+VLOOKUP(Economia[[#This Row],[tema]],Estructura!$A$4:$C$1800,3,0)</f>
        <v>T-159</v>
      </c>
      <c r="Y506" s="30" t="str">
        <f>+VLOOKUP(Economia[[#This Row],[contenido]],Estructura!$E$4:$G$18,3,0)</f>
        <v>C-146</v>
      </c>
      <c r="Z506" s="30" t="str">
        <f>+VLOOKUP(Economia[[#This Row],[Filtro Integrado]],Estructura!$M$4:$O$367,3,0)</f>
        <v>FI-143</v>
      </c>
      <c r="AA506" s="30" t="str">
        <f>+VLOOKUP(Economia[[#This Row],[Muestra]],Estructura!$Q$4:$S$194,3,0)</f>
        <v>M-208</v>
      </c>
    </row>
    <row r="507" spans="1:27" ht="51" x14ac:dyDescent="0.3">
      <c r="A507" s="50" t="s">
        <v>1167</v>
      </c>
      <c r="B507" s="33">
        <f t="shared" ref="B507:D507" si="548">+B506</f>
        <v>140</v>
      </c>
      <c r="C507" s="34" t="str">
        <f t="shared" si="548"/>
        <v>Economía</v>
      </c>
      <c r="D507" s="34" t="str">
        <f t="shared" si="548"/>
        <v>Economía</v>
      </c>
      <c r="E507" s="27">
        <v>7</v>
      </c>
      <c r="F507" s="33" t="str">
        <f t="shared" si="493"/>
        <v>Ocupación</v>
      </c>
      <c r="G507" s="61" t="s">
        <v>1112</v>
      </c>
      <c r="H507" s="46" t="s">
        <v>15</v>
      </c>
      <c r="I507" s="31" t="s">
        <v>372</v>
      </c>
      <c r="J507" s="12" t="str">
        <f t="shared" ref="J507" si="549">+J506</f>
        <v>Fecha</v>
      </c>
      <c r="K507" s="33" t="str">
        <f t="shared" si="535"/>
        <v>Número de Pernoctaciones</v>
      </c>
      <c r="L507" s="33" t="s">
        <v>649</v>
      </c>
      <c r="M507" s="33" t="str">
        <f t="shared" si="466"/>
        <v>noches (unidades)</v>
      </c>
      <c r="N507" s="33" t="str">
        <f t="shared" si="539"/>
        <v>Instituto Nacional de Estadísticas (INE)</v>
      </c>
      <c r="O507" s="37" t="str">
        <f>+"Evolución del Número total de noches que los pasajeros se alojan en el establecimiento en la "&amp;Economia[[#This Row],[territorio]]</f>
        <v>Evolución del Número total de noches que los pasajeros se alojan en el establecimiento en la Región de Maule</v>
      </c>
      <c r="P50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v>
      </c>
      <c r="Q507" s="15" t="str">
        <f t="shared" si="537"/>
        <v>Gráfico Evolución</v>
      </c>
      <c r="R507" s="28"/>
      <c r="S507"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https://analytics.zoho.com/open-view/2395394000008296020?ZOHO_CRITERIA=%22Consolidado_Estadisticas_Regionales_New%22.%22C%C3%B3digo%20regi%C3%B3n%22%3D7</v>
      </c>
      <c r="T507" s="17"/>
      <c r="U507" s="29" t="str">
        <f t="shared" si="476"/>
        <v>#1774B9</v>
      </c>
      <c r="V507" s="30" t="str">
        <f>+Economia[[#This Row],[idcoleccion]]&amp;"-"&amp;Economia[[#This Row],[id]]</f>
        <v>140-0497</v>
      </c>
      <c r="W507" s="21">
        <f>+VLOOKUP(Economia[[#This Row],[Filtro URL]],Estructura!$X$4:$Y$366,2,0)</f>
        <v>14200007</v>
      </c>
      <c r="X507" s="21" t="str">
        <f>+VLOOKUP(Economia[[#This Row],[tema]],Estructura!$A$4:$C$1800,3,0)</f>
        <v>T-159</v>
      </c>
      <c r="Y507" s="30" t="str">
        <f>+VLOOKUP(Economia[[#This Row],[contenido]],Estructura!$E$4:$G$18,3,0)</f>
        <v>C-146</v>
      </c>
      <c r="Z507" s="30" t="str">
        <f>+VLOOKUP(Economia[[#This Row],[Filtro Integrado]],Estructura!$M$4:$O$367,3,0)</f>
        <v>FI-143</v>
      </c>
      <c r="AA507" s="30" t="str">
        <f>+VLOOKUP(Economia[[#This Row],[Muestra]],Estructura!$Q$4:$S$194,3,0)</f>
        <v>M-208</v>
      </c>
    </row>
    <row r="508" spans="1:27" ht="51" x14ac:dyDescent="0.3">
      <c r="A508" s="50" t="s">
        <v>1168</v>
      </c>
      <c r="B508" s="33">
        <f t="shared" ref="B508:D508" si="550">+B507</f>
        <v>140</v>
      </c>
      <c r="C508" s="34" t="str">
        <f t="shared" si="550"/>
        <v>Economía</v>
      </c>
      <c r="D508" s="34" t="str">
        <f t="shared" si="550"/>
        <v>Economía</v>
      </c>
      <c r="E508" s="27">
        <v>8</v>
      </c>
      <c r="F508" s="33" t="str">
        <f t="shared" si="493"/>
        <v>Ocupación</v>
      </c>
      <c r="G508" s="61" t="s">
        <v>1112</v>
      </c>
      <c r="H508" s="46" t="s">
        <v>15</v>
      </c>
      <c r="I508" s="31" t="s">
        <v>373</v>
      </c>
      <c r="J508" s="12" t="str">
        <f t="shared" ref="J508" si="551">+J507</f>
        <v>Fecha</v>
      </c>
      <c r="K508" s="33" t="str">
        <f t="shared" si="535"/>
        <v>Número de Pernoctaciones</v>
      </c>
      <c r="L508" s="33" t="s">
        <v>649</v>
      </c>
      <c r="M508" s="33" t="str">
        <f t="shared" si="466"/>
        <v>noches (unidades)</v>
      </c>
      <c r="N508" s="33" t="str">
        <f t="shared" si="539"/>
        <v>Instituto Nacional de Estadísticas (INE)</v>
      </c>
      <c r="O508" s="37" t="str">
        <f>+"Evolución del Número total de noches que los pasajeros se alojan en el establecimiento en la "&amp;Economia[[#This Row],[territorio]]</f>
        <v>Evolución del Número total de noches que los pasajeros se alojan en el establecimiento en la Región del Biobío</v>
      </c>
      <c r="P50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v>
      </c>
      <c r="Q508" s="15" t="str">
        <f t="shared" si="537"/>
        <v>Gráfico Evolución</v>
      </c>
      <c r="R508" s="28"/>
      <c r="S508"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https://analytics.zoho.com/open-view/2395394000008296020?ZOHO_CRITERIA=%22Consolidado_Estadisticas_Regionales_New%22.%22C%C3%B3digo%20regi%C3%B3n%22%3D8</v>
      </c>
      <c r="T508" s="39"/>
      <c r="U508" s="29" t="str">
        <f t="shared" si="476"/>
        <v>#1774B9</v>
      </c>
      <c r="V508" s="30" t="str">
        <f>+Economia[[#This Row],[idcoleccion]]&amp;"-"&amp;Economia[[#This Row],[id]]</f>
        <v>140-0498</v>
      </c>
      <c r="W508" s="21">
        <f>+VLOOKUP(Economia[[#This Row],[Filtro URL]],Estructura!$X$4:$Y$366,2,0)</f>
        <v>14200008</v>
      </c>
      <c r="X508" s="21" t="str">
        <f>+VLOOKUP(Economia[[#This Row],[tema]],Estructura!$A$4:$C$1800,3,0)</f>
        <v>T-159</v>
      </c>
      <c r="Y508" s="30" t="str">
        <f>+VLOOKUP(Economia[[#This Row],[contenido]],Estructura!$E$4:$G$18,3,0)</f>
        <v>C-146</v>
      </c>
      <c r="Z508" s="30" t="str">
        <f>+VLOOKUP(Economia[[#This Row],[Filtro Integrado]],Estructura!$M$4:$O$367,3,0)</f>
        <v>FI-143</v>
      </c>
      <c r="AA508" s="30" t="str">
        <f>+VLOOKUP(Economia[[#This Row],[Muestra]],Estructura!$Q$4:$S$194,3,0)</f>
        <v>M-208</v>
      </c>
    </row>
    <row r="509" spans="1:27" ht="51" x14ac:dyDescent="0.3">
      <c r="A509" s="50" t="s">
        <v>1169</v>
      </c>
      <c r="B509" s="12">
        <f>+B508</f>
        <v>140</v>
      </c>
      <c r="C509" s="13" t="str">
        <f>+C508</f>
        <v>Economía</v>
      </c>
      <c r="D509" s="13" t="str">
        <f>+D508</f>
        <v>Economía</v>
      </c>
      <c r="E509" s="27">
        <v>9</v>
      </c>
      <c r="F509" s="33" t="str">
        <f t="shared" si="493"/>
        <v>Ocupación</v>
      </c>
      <c r="G509" s="61" t="s">
        <v>1112</v>
      </c>
      <c r="H509" s="46" t="s">
        <v>15</v>
      </c>
      <c r="I509" s="31" t="s">
        <v>374</v>
      </c>
      <c r="J509" s="12" t="str">
        <f t="shared" ref="J509" si="552">+J508</f>
        <v>Fecha</v>
      </c>
      <c r="K509" s="33" t="str">
        <f t="shared" si="535"/>
        <v>Número de Pernoctaciones</v>
      </c>
      <c r="L509" s="33" t="s">
        <v>649</v>
      </c>
      <c r="M509" s="33" t="str">
        <f t="shared" si="466"/>
        <v>noches (unidades)</v>
      </c>
      <c r="N509" s="33" t="str">
        <f t="shared" si="539"/>
        <v>Instituto Nacional de Estadísticas (INE)</v>
      </c>
      <c r="O509" s="37" t="str">
        <f>+"Evolución del Número total de noches que los pasajeros se alojan en el establecimiento en la "&amp;Economia[[#This Row],[territorio]]</f>
        <v>Evolución del Número total de noches que los pasajeros se alojan en el establecimiento en la Región de La Araucanía</v>
      </c>
      <c r="P50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v>
      </c>
      <c r="Q509" s="15" t="str">
        <f t="shared" si="537"/>
        <v>Gráfico Evolución</v>
      </c>
      <c r="R509" s="28"/>
      <c r="S509"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https://analytics.zoho.com/open-view/2395394000008296020?ZOHO_CRITERIA=%22Consolidado_Estadisticas_Regionales_New%22.%22C%C3%B3digo%20regi%C3%B3n%22%3D9</v>
      </c>
      <c r="T509" s="17">
        <v>100200300</v>
      </c>
      <c r="U509" s="29" t="str">
        <f>+U508</f>
        <v>#1774B9</v>
      </c>
      <c r="V509" s="30" t="str">
        <f>+Economia[[#This Row],[idcoleccion]]&amp;"-"&amp;Economia[[#This Row],[id]]</f>
        <v>140-0499</v>
      </c>
      <c r="W509" s="21">
        <f>+VLOOKUP(Economia[[#This Row],[Filtro URL]],Estructura!$X$4:$Y$366,2,0)</f>
        <v>14200009</v>
      </c>
      <c r="X509" s="21" t="str">
        <f>+VLOOKUP(Economia[[#This Row],[tema]],Estructura!$A$4:$C$1800,3,0)</f>
        <v>T-159</v>
      </c>
      <c r="Y509" s="30" t="str">
        <f>+VLOOKUP(Economia[[#This Row],[contenido]],Estructura!$E$4:$G$18,3,0)</f>
        <v>C-146</v>
      </c>
      <c r="Z509" s="30" t="str">
        <f>+VLOOKUP(Economia[[#This Row],[Filtro Integrado]],Estructura!$M$4:$O$367,3,0)</f>
        <v>FI-143</v>
      </c>
      <c r="AA509" s="30" t="str">
        <f>+VLOOKUP(Economia[[#This Row],[Muestra]],Estructura!$Q$4:$S$194,3,0)</f>
        <v>M-208</v>
      </c>
    </row>
    <row r="510" spans="1:27" ht="51" x14ac:dyDescent="0.3">
      <c r="A510" s="50" t="s">
        <v>1170</v>
      </c>
      <c r="B510" s="12">
        <f t="shared" ref="B510:D510" si="553">+B509</f>
        <v>140</v>
      </c>
      <c r="C510" s="13" t="str">
        <f t="shared" si="553"/>
        <v>Economía</v>
      </c>
      <c r="D510" s="13" t="str">
        <f t="shared" si="553"/>
        <v>Economía</v>
      </c>
      <c r="E510" s="27">
        <v>10</v>
      </c>
      <c r="F510" s="33" t="str">
        <f t="shared" si="493"/>
        <v>Ocupación</v>
      </c>
      <c r="G510" s="61" t="s">
        <v>1112</v>
      </c>
      <c r="H510" s="46" t="s">
        <v>15</v>
      </c>
      <c r="I510" s="31" t="s">
        <v>375</v>
      </c>
      <c r="J510" s="12" t="str">
        <f t="shared" ref="J510" si="554">+J509</f>
        <v>Fecha</v>
      </c>
      <c r="K510" s="33" t="str">
        <f t="shared" si="535"/>
        <v>Número de Pernoctaciones</v>
      </c>
      <c r="L510" s="33" t="s">
        <v>649</v>
      </c>
      <c r="M510" s="33" t="str">
        <f t="shared" si="466"/>
        <v>noches (unidades)</v>
      </c>
      <c r="N510" s="33" t="str">
        <f t="shared" si="539"/>
        <v>Instituto Nacional de Estadísticas (INE)</v>
      </c>
      <c r="O510" s="37" t="str">
        <f>+"Evolución del Número total de noches que los pasajeros se alojan en el establecimiento en la "&amp;Economia[[#This Row],[territorio]]</f>
        <v>Evolución del Número total de noches que los pasajeros se alojan en el establecimiento en la Región de Los Lagos</v>
      </c>
      <c r="P5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v>
      </c>
      <c r="Q510" s="15" t="str">
        <f t="shared" si="537"/>
        <v>Gráfico Evolución</v>
      </c>
      <c r="R510" s="28"/>
      <c r="S510"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https://analytics.zoho.com/open-view/2395394000008296020?ZOHO_CRITERIA=%22Consolidado_Estadisticas_Regionales_New%22.%22C%C3%B3digo%20regi%C3%B3n%22%3D10</v>
      </c>
      <c r="T510" s="17">
        <v>100200301</v>
      </c>
      <c r="U510" s="29" t="str">
        <f t="shared" si="476"/>
        <v>#1774B9</v>
      </c>
      <c r="V510" s="30" t="str">
        <f>+Economia[[#This Row],[idcoleccion]]&amp;"-"&amp;Economia[[#This Row],[id]]</f>
        <v>140-0500</v>
      </c>
      <c r="W510" s="21">
        <f>+VLOOKUP(Economia[[#This Row],[Filtro URL]],Estructura!$X$4:$Y$366,2,0)</f>
        <v>14200010</v>
      </c>
      <c r="X510" s="21" t="str">
        <f>+VLOOKUP(Economia[[#This Row],[tema]],Estructura!$A$4:$C$1800,3,0)</f>
        <v>T-159</v>
      </c>
      <c r="Y510" s="30" t="str">
        <f>+VLOOKUP(Economia[[#This Row],[contenido]],Estructura!$E$4:$G$18,3,0)</f>
        <v>C-146</v>
      </c>
      <c r="Z510" s="30" t="str">
        <f>+VLOOKUP(Economia[[#This Row],[Filtro Integrado]],Estructura!$M$4:$O$367,3,0)</f>
        <v>FI-143</v>
      </c>
      <c r="AA510" s="30" t="str">
        <f>+VLOOKUP(Economia[[#This Row],[Muestra]],Estructura!$Q$4:$S$194,3,0)</f>
        <v>M-208</v>
      </c>
    </row>
    <row r="511" spans="1:27" ht="51" x14ac:dyDescent="0.3">
      <c r="A511" s="50" t="s">
        <v>1171</v>
      </c>
      <c r="B511" s="12">
        <f t="shared" ref="B511:D511" si="555">+B510</f>
        <v>140</v>
      </c>
      <c r="C511" s="13" t="str">
        <f t="shared" si="555"/>
        <v>Economía</v>
      </c>
      <c r="D511" s="13" t="str">
        <f t="shared" si="555"/>
        <v>Economía</v>
      </c>
      <c r="E511" s="27">
        <v>11</v>
      </c>
      <c r="F511" s="33" t="str">
        <f t="shared" si="493"/>
        <v>Ocupación</v>
      </c>
      <c r="G511" s="61" t="s">
        <v>1112</v>
      </c>
      <c r="H511" s="46" t="s">
        <v>15</v>
      </c>
      <c r="I511" s="31" t="s">
        <v>376</v>
      </c>
      <c r="J511" s="12" t="str">
        <f t="shared" ref="J511" si="556">+J510</f>
        <v>Fecha</v>
      </c>
      <c r="K511" s="33" t="str">
        <f t="shared" si="535"/>
        <v>Número de Pernoctaciones</v>
      </c>
      <c r="L511" s="33" t="s">
        <v>649</v>
      </c>
      <c r="M511" s="33" t="str">
        <f t="shared" si="466"/>
        <v>noches (unidades)</v>
      </c>
      <c r="N511" s="33" t="str">
        <f t="shared" si="539"/>
        <v>Instituto Nacional de Estadísticas (INE)</v>
      </c>
      <c r="O511" s="37" t="str">
        <f>+"Evolución del Número total de noches que los pasajeros se alojan en el establecimiento en la "&amp;Economia[[#This Row],[territorio]]</f>
        <v>Evolución del Número total de noches que los pasajeros se alojan en el establecimiento en la Región de Aysén</v>
      </c>
      <c r="P5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v>
      </c>
      <c r="Q511" s="15" t="str">
        <f t="shared" si="537"/>
        <v>Gráfico Evolución</v>
      </c>
      <c r="R511" s="28"/>
      <c r="S511"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https://analytics.zoho.com/open-view/2395394000008296020?ZOHO_CRITERIA=%22Consolidado_Estadisticas_Regionales_New%22.%22C%C3%B3digo%20regi%C3%B3n%22%3D11</v>
      </c>
      <c r="T511" s="17">
        <v>100200302</v>
      </c>
      <c r="U511" s="29" t="str">
        <f t="shared" si="476"/>
        <v>#1774B9</v>
      </c>
      <c r="V511" s="30" t="str">
        <f>+Economia[[#This Row],[idcoleccion]]&amp;"-"&amp;Economia[[#This Row],[id]]</f>
        <v>140-0501</v>
      </c>
      <c r="W511" s="21">
        <f>+VLOOKUP(Economia[[#This Row],[Filtro URL]],Estructura!$X$4:$Y$366,2,0)</f>
        <v>14200011</v>
      </c>
      <c r="X511" s="21" t="str">
        <f>+VLOOKUP(Economia[[#This Row],[tema]],Estructura!$A$4:$C$1800,3,0)</f>
        <v>T-159</v>
      </c>
      <c r="Y511" s="30" t="str">
        <f>+VLOOKUP(Economia[[#This Row],[contenido]],Estructura!$E$4:$G$18,3,0)</f>
        <v>C-146</v>
      </c>
      <c r="Z511" s="30" t="str">
        <f>+VLOOKUP(Economia[[#This Row],[Filtro Integrado]],Estructura!$M$4:$O$367,3,0)</f>
        <v>FI-143</v>
      </c>
      <c r="AA511" s="30" t="str">
        <f>+VLOOKUP(Economia[[#This Row],[Muestra]],Estructura!$Q$4:$S$194,3,0)</f>
        <v>M-208</v>
      </c>
    </row>
    <row r="512" spans="1:27" ht="51" x14ac:dyDescent="0.3">
      <c r="A512" s="50" t="s">
        <v>1172</v>
      </c>
      <c r="B512" s="12">
        <f t="shared" ref="B512:D512" si="557">+B511</f>
        <v>140</v>
      </c>
      <c r="C512" s="13" t="str">
        <f t="shared" si="557"/>
        <v>Economía</v>
      </c>
      <c r="D512" s="13" t="str">
        <f t="shared" si="557"/>
        <v>Economía</v>
      </c>
      <c r="E512" s="27">
        <v>12</v>
      </c>
      <c r="F512" s="33" t="str">
        <f t="shared" si="493"/>
        <v>Ocupación</v>
      </c>
      <c r="G512" s="61" t="s">
        <v>1112</v>
      </c>
      <c r="H512" s="46" t="s">
        <v>15</v>
      </c>
      <c r="I512" s="31" t="s">
        <v>377</v>
      </c>
      <c r="J512" s="12" t="str">
        <f t="shared" ref="J512" si="558">+J511</f>
        <v>Fecha</v>
      </c>
      <c r="K512" s="33" t="str">
        <f t="shared" si="535"/>
        <v>Número de Pernoctaciones</v>
      </c>
      <c r="L512" s="33" t="s">
        <v>649</v>
      </c>
      <c r="M512" s="33" t="str">
        <f t="shared" si="466"/>
        <v>noches (unidades)</v>
      </c>
      <c r="N512" s="33" t="str">
        <f t="shared" si="539"/>
        <v>Instituto Nacional de Estadísticas (INE)</v>
      </c>
      <c r="O512" s="37" t="str">
        <f>+"Evolución del Número total de noches que los pasajeros se alojan en el establecimiento en la "&amp;Economia[[#This Row],[territorio]]</f>
        <v>Evolución del Número total de noches que los pasajeros se alojan en el establecimiento en la Región de Magallanes</v>
      </c>
      <c r="P5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v>
      </c>
      <c r="Q512" s="15" t="str">
        <f t="shared" si="537"/>
        <v>Gráfico Evolución</v>
      </c>
      <c r="R512" s="28"/>
      <c r="S512"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https://analytics.zoho.com/open-view/2395394000008296020?ZOHO_CRITERIA=%22Consolidado_Estadisticas_Regionales_New%22.%22C%C3%B3digo%20regi%C3%B3n%22%3D12</v>
      </c>
      <c r="T512" s="17"/>
      <c r="U512" s="29" t="str">
        <f t="shared" si="476"/>
        <v>#1774B9</v>
      </c>
      <c r="V512" s="30" t="str">
        <f>+Economia[[#This Row],[idcoleccion]]&amp;"-"&amp;Economia[[#This Row],[id]]</f>
        <v>140-0502</v>
      </c>
      <c r="W512" s="21">
        <f>+VLOOKUP(Economia[[#This Row],[Filtro URL]],Estructura!$X$4:$Y$366,2,0)</f>
        <v>14200012</v>
      </c>
      <c r="X512" s="21" t="str">
        <f>+VLOOKUP(Economia[[#This Row],[tema]],Estructura!$A$4:$C$1800,3,0)</f>
        <v>T-159</v>
      </c>
      <c r="Y512" s="30" t="str">
        <f>+VLOOKUP(Economia[[#This Row],[contenido]],Estructura!$E$4:$G$18,3,0)</f>
        <v>C-146</v>
      </c>
      <c r="Z512" s="30" t="str">
        <f>+VLOOKUP(Economia[[#This Row],[Filtro Integrado]],Estructura!$M$4:$O$367,3,0)</f>
        <v>FI-143</v>
      </c>
      <c r="AA512" s="30" t="str">
        <f>+VLOOKUP(Economia[[#This Row],[Muestra]],Estructura!$Q$4:$S$194,3,0)</f>
        <v>M-208</v>
      </c>
    </row>
    <row r="513" spans="1:27" ht="51" x14ac:dyDescent="0.3">
      <c r="A513" s="50" t="s">
        <v>1173</v>
      </c>
      <c r="B513" s="12">
        <f t="shared" ref="B513:D513" si="559">+B512</f>
        <v>140</v>
      </c>
      <c r="C513" s="13" t="str">
        <f t="shared" si="559"/>
        <v>Economía</v>
      </c>
      <c r="D513" s="13" t="str">
        <f t="shared" si="559"/>
        <v>Economía</v>
      </c>
      <c r="E513" s="27">
        <v>13</v>
      </c>
      <c r="F513" s="33" t="str">
        <f t="shared" si="493"/>
        <v>Ocupación</v>
      </c>
      <c r="G513" s="61" t="s">
        <v>1112</v>
      </c>
      <c r="H513" s="46" t="s">
        <v>15</v>
      </c>
      <c r="I513" s="31" t="s">
        <v>378</v>
      </c>
      <c r="J513" s="12" t="str">
        <f t="shared" ref="J513" si="560">+J512</f>
        <v>Fecha</v>
      </c>
      <c r="K513" s="33" t="str">
        <f t="shared" si="535"/>
        <v>Número de Pernoctaciones</v>
      </c>
      <c r="L513" s="33" t="s">
        <v>649</v>
      </c>
      <c r="M513" s="33" t="str">
        <f t="shared" si="466"/>
        <v>noches (unidades)</v>
      </c>
      <c r="N513" s="33" t="str">
        <f t="shared" si="539"/>
        <v>Instituto Nacional de Estadísticas (INE)</v>
      </c>
      <c r="O513" s="37" t="str">
        <f>+"Evolución del Número total de noches que los pasajeros se alojan en el establecimiento en la "&amp;Economia[[#This Row],[territorio]]</f>
        <v>Evolución del Número total de noches que los pasajeros se alojan en el establecimiento en la Región Metropolitana</v>
      </c>
      <c r="P51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v>
      </c>
      <c r="Q513" s="15" t="str">
        <f t="shared" si="537"/>
        <v>Gráfico Evolución</v>
      </c>
      <c r="R513" s="28"/>
      <c r="S513"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https://analytics.zoho.com/open-view/2395394000008296020?ZOHO_CRITERIA=%22Consolidado_Estadisticas_Regionales_New%22.%22C%C3%B3digo%20regi%C3%B3n%22%3D13</v>
      </c>
      <c r="T513" s="17"/>
      <c r="U513" s="29" t="str">
        <f t="shared" si="476"/>
        <v>#1774B9</v>
      </c>
      <c r="V513" s="30" t="str">
        <f>+Economia[[#This Row],[idcoleccion]]&amp;"-"&amp;Economia[[#This Row],[id]]</f>
        <v>140-0503</v>
      </c>
      <c r="W513" s="21">
        <f>+VLOOKUP(Economia[[#This Row],[Filtro URL]],Estructura!$X$4:$Y$366,2,0)</f>
        <v>14200013</v>
      </c>
      <c r="X513" s="21" t="str">
        <f>+VLOOKUP(Economia[[#This Row],[tema]],Estructura!$A$4:$C$1800,3,0)</f>
        <v>T-159</v>
      </c>
      <c r="Y513" s="30" t="str">
        <f>+VLOOKUP(Economia[[#This Row],[contenido]],Estructura!$E$4:$G$18,3,0)</f>
        <v>C-146</v>
      </c>
      <c r="Z513" s="30" t="str">
        <f>+VLOOKUP(Economia[[#This Row],[Filtro Integrado]],Estructura!$M$4:$O$367,3,0)</f>
        <v>FI-143</v>
      </c>
      <c r="AA513" s="30" t="str">
        <f>+VLOOKUP(Economia[[#This Row],[Muestra]],Estructura!$Q$4:$S$194,3,0)</f>
        <v>M-208</v>
      </c>
    </row>
    <row r="514" spans="1:27" ht="51" x14ac:dyDescent="0.3">
      <c r="A514" s="50" t="s">
        <v>1174</v>
      </c>
      <c r="B514" s="12">
        <f t="shared" ref="B514:D514" si="561">+B513</f>
        <v>140</v>
      </c>
      <c r="C514" s="13" t="str">
        <f t="shared" si="561"/>
        <v>Economía</v>
      </c>
      <c r="D514" s="13" t="str">
        <f t="shared" si="561"/>
        <v>Economía</v>
      </c>
      <c r="E514" s="27">
        <v>14</v>
      </c>
      <c r="F514" s="33" t="str">
        <f t="shared" si="493"/>
        <v>Ocupación</v>
      </c>
      <c r="G514" s="61" t="s">
        <v>1112</v>
      </c>
      <c r="H514" s="46" t="s">
        <v>15</v>
      </c>
      <c r="I514" s="31" t="s">
        <v>379</v>
      </c>
      <c r="J514" s="12" t="str">
        <f t="shared" ref="J514" si="562">+J513</f>
        <v>Fecha</v>
      </c>
      <c r="K514" s="33" t="str">
        <f t="shared" si="535"/>
        <v>Número de Pernoctaciones</v>
      </c>
      <c r="L514" s="33" t="s">
        <v>649</v>
      </c>
      <c r="M514" s="33" t="str">
        <f t="shared" si="466"/>
        <v>noches (unidades)</v>
      </c>
      <c r="N514" s="33" t="str">
        <f t="shared" si="539"/>
        <v>Instituto Nacional de Estadísticas (INE)</v>
      </c>
      <c r="O514" s="37" t="str">
        <f>+"Evolución del Número total de noches que los pasajeros se alojan en el establecimiento en la "&amp;Economia[[#This Row],[territorio]]</f>
        <v>Evolución del Número total de noches que los pasajeros se alojan en el establecimiento en la Región de Los Ríos</v>
      </c>
      <c r="P5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v>
      </c>
      <c r="Q514" s="15" t="str">
        <f t="shared" si="537"/>
        <v>Gráfico Evolución</v>
      </c>
      <c r="R514" s="28"/>
      <c r="S514"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https://analytics.zoho.com/open-view/2395394000008296020?ZOHO_CRITERIA=%22Consolidado_Estadisticas_Regionales_New%22.%22C%C3%B3digo%20regi%C3%B3n%22%3D14</v>
      </c>
      <c r="T514" s="17"/>
      <c r="U514" s="29" t="str">
        <f t="shared" si="476"/>
        <v>#1774B9</v>
      </c>
      <c r="V514" s="30" t="str">
        <f>+Economia[[#This Row],[idcoleccion]]&amp;"-"&amp;Economia[[#This Row],[id]]</f>
        <v>140-0504</v>
      </c>
      <c r="W514" s="21">
        <f>+VLOOKUP(Economia[[#This Row],[Filtro URL]],Estructura!$X$4:$Y$366,2,0)</f>
        <v>14200014</v>
      </c>
      <c r="X514" s="21" t="str">
        <f>+VLOOKUP(Economia[[#This Row],[tema]],Estructura!$A$4:$C$1800,3,0)</f>
        <v>T-159</v>
      </c>
      <c r="Y514" s="30" t="str">
        <f>+VLOOKUP(Economia[[#This Row],[contenido]],Estructura!$E$4:$G$18,3,0)</f>
        <v>C-146</v>
      </c>
      <c r="Z514" s="30" t="str">
        <f>+VLOOKUP(Economia[[#This Row],[Filtro Integrado]],Estructura!$M$4:$O$367,3,0)</f>
        <v>FI-143</v>
      </c>
      <c r="AA514" s="30" t="str">
        <f>+VLOOKUP(Economia[[#This Row],[Muestra]],Estructura!$Q$4:$S$194,3,0)</f>
        <v>M-208</v>
      </c>
    </row>
    <row r="515" spans="1:27" ht="51" x14ac:dyDescent="0.3">
      <c r="A515" s="50" t="s">
        <v>1175</v>
      </c>
      <c r="B515" s="12">
        <f t="shared" ref="B515:D515" si="563">+B514</f>
        <v>140</v>
      </c>
      <c r="C515" s="13" t="str">
        <f t="shared" si="563"/>
        <v>Economía</v>
      </c>
      <c r="D515" s="13" t="str">
        <f t="shared" si="563"/>
        <v>Economía</v>
      </c>
      <c r="E515" s="27">
        <v>15</v>
      </c>
      <c r="F515" s="33" t="str">
        <f t="shared" si="493"/>
        <v>Ocupación</v>
      </c>
      <c r="G515" s="61" t="s">
        <v>1112</v>
      </c>
      <c r="H515" s="46" t="s">
        <v>15</v>
      </c>
      <c r="I515" s="31" t="s">
        <v>380</v>
      </c>
      <c r="J515" s="12" t="str">
        <f t="shared" ref="J515:K515" si="564">+J514</f>
        <v>Fecha</v>
      </c>
      <c r="K515" s="33" t="str">
        <f t="shared" si="564"/>
        <v>Número de Pernoctaciones</v>
      </c>
      <c r="L515" s="33" t="s">
        <v>649</v>
      </c>
      <c r="M515" s="33" t="str">
        <f t="shared" si="466"/>
        <v>noches (unidades)</v>
      </c>
      <c r="N515" s="33" t="str">
        <f t="shared" si="539"/>
        <v>Instituto Nacional de Estadísticas (INE)</v>
      </c>
      <c r="O515" s="37" t="str">
        <f>+"Evolución del Número total de noches que los pasajeros se alojan en el establecimiento en la "&amp;Economia[[#This Row],[territorio]]</f>
        <v>Evolución del Número total de noches que los pasajeros se alojan en el establecimiento en la Región de Arica y Parinacota</v>
      </c>
      <c r="P51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v>
      </c>
      <c r="Q515" s="15" t="str">
        <f t="shared" si="537"/>
        <v>Gráfico Evolución</v>
      </c>
      <c r="R515" s="28"/>
      <c r="S515"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https://analytics.zoho.com/open-view/2395394000008296020?ZOHO_CRITERIA=%22Consolidado_Estadisticas_Regionales_New%22.%22C%C3%B3digo%20regi%C3%B3n%22%3D15</v>
      </c>
      <c r="T515" s="17"/>
      <c r="U515" s="29" t="str">
        <f t="shared" si="476"/>
        <v>#1774B9</v>
      </c>
      <c r="V515" s="30" t="str">
        <f>+Economia[[#This Row],[idcoleccion]]&amp;"-"&amp;Economia[[#This Row],[id]]</f>
        <v>140-0505</v>
      </c>
      <c r="W515" s="21">
        <f>+VLOOKUP(Economia[[#This Row],[Filtro URL]],Estructura!$X$4:$Y$366,2,0)</f>
        <v>14200015</v>
      </c>
      <c r="X515" s="21" t="str">
        <f>+VLOOKUP(Economia[[#This Row],[tema]],Estructura!$A$4:$C$1800,3,0)</f>
        <v>T-159</v>
      </c>
      <c r="Y515" s="30" t="str">
        <f>+VLOOKUP(Economia[[#This Row],[contenido]],Estructura!$E$4:$G$18,3,0)</f>
        <v>C-146</v>
      </c>
      <c r="Z515" s="30" t="str">
        <f>+VLOOKUP(Economia[[#This Row],[Filtro Integrado]],Estructura!$M$4:$O$367,3,0)</f>
        <v>FI-143</v>
      </c>
      <c r="AA515" s="30" t="str">
        <f>+VLOOKUP(Economia[[#This Row],[Muestra]],Estructura!$Q$4:$S$194,3,0)</f>
        <v>M-208</v>
      </c>
    </row>
    <row r="516" spans="1:27" ht="51" x14ac:dyDescent="0.3">
      <c r="A516" s="50" t="s">
        <v>1176</v>
      </c>
      <c r="B516" s="12">
        <f t="shared" ref="B516:D516" si="565">+B515</f>
        <v>140</v>
      </c>
      <c r="C516" s="13" t="str">
        <f t="shared" si="565"/>
        <v>Economía</v>
      </c>
      <c r="D516" s="13" t="str">
        <f t="shared" si="565"/>
        <v>Economía</v>
      </c>
      <c r="E516" s="27">
        <v>16</v>
      </c>
      <c r="F516" s="33" t="str">
        <f t="shared" si="493"/>
        <v>Ocupación</v>
      </c>
      <c r="G516" s="61" t="s">
        <v>1112</v>
      </c>
      <c r="H516" s="46" t="s">
        <v>15</v>
      </c>
      <c r="I516" s="31" t="s">
        <v>381</v>
      </c>
      <c r="J516" s="12" t="str">
        <f t="shared" ref="J516:K516" si="566">+J515</f>
        <v>Fecha</v>
      </c>
      <c r="K516" s="33" t="str">
        <f t="shared" si="566"/>
        <v>Número de Pernoctaciones</v>
      </c>
      <c r="L516" s="33" t="s">
        <v>649</v>
      </c>
      <c r="M516" s="33" t="str">
        <f t="shared" si="466"/>
        <v>noches (unidades)</v>
      </c>
      <c r="N516" s="33" t="str">
        <f t="shared" si="539"/>
        <v>Instituto Nacional de Estadísticas (INE)</v>
      </c>
      <c r="O516"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Ñuble</v>
      </c>
      <c r="P5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v>
      </c>
      <c r="Q516" s="38" t="str">
        <f t="shared" si="537"/>
        <v>Gráfico Evolución</v>
      </c>
      <c r="R516" s="37"/>
      <c r="S516" s="16" t="str">
        <f>+HYPERLINK("https://analytics.zoho.com/open-view/2395394000008296020?ZOHO_CRITERIA=%22Consolidado_Estadisticas_Regionales_New%22.%22C%C3%B3digo%20regi%C3%B3n%22%3D"&amp;Economia[[#This Row],[Filtro URL]])</f>
        <v>https://analytics.zoho.com/open-view/2395394000008296020?ZOHO_CRITERIA=%22Consolidado_Estadisticas_Regionales_New%22.%22C%C3%B3digo%20regi%C3%B3n%22%3D16</v>
      </c>
      <c r="T516" s="17"/>
      <c r="U516" s="29" t="str">
        <f t="shared" si="476"/>
        <v>#1774B9</v>
      </c>
      <c r="V516" s="30" t="str">
        <f>+Economia[[#This Row],[idcoleccion]]&amp;"-"&amp;Economia[[#This Row],[id]]</f>
        <v>140-0506</v>
      </c>
      <c r="W516" s="21">
        <f>+VLOOKUP(Economia[[#This Row],[Filtro URL]],Estructura!$X$4:$Y$366,2,0)</f>
        <v>14200016</v>
      </c>
      <c r="X516" s="21" t="str">
        <f>+VLOOKUP(Economia[[#This Row],[tema]],Estructura!$A$4:$C$1800,3,0)</f>
        <v>T-159</v>
      </c>
      <c r="Y516" s="30" t="str">
        <f>+VLOOKUP(Economia[[#This Row],[contenido]],Estructura!$E$4:$G$18,3,0)</f>
        <v>C-146</v>
      </c>
      <c r="Z516" s="30" t="str">
        <f>+VLOOKUP(Economia[[#This Row],[Filtro Integrado]],Estructura!$M$4:$O$367,3,0)</f>
        <v>FI-143</v>
      </c>
      <c r="AA516" s="30" t="str">
        <f>+VLOOKUP(Economia[[#This Row],[Muestra]],Estructura!$Q$4:$S$194,3,0)</f>
        <v>M-208</v>
      </c>
    </row>
    <row r="517" spans="1:27" ht="51" x14ac:dyDescent="0.3">
      <c r="A517" s="48" t="s">
        <v>1177</v>
      </c>
      <c r="B517" s="33">
        <f t="shared" ref="B517:D517" si="567">+B516</f>
        <v>140</v>
      </c>
      <c r="C517" s="34" t="str">
        <f t="shared" si="567"/>
        <v>Economía</v>
      </c>
      <c r="D517" s="34" t="str">
        <f t="shared" si="567"/>
        <v>Economía</v>
      </c>
      <c r="E517" s="20">
        <v>0</v>
      </c>
      <c r="F517" s="33" t="str">
        <f t="shared" si="493"/>
        <v>Ocupación</v>
      </c>
      <c r="G517" s="61" t="s">
        <v>1112</v>
      </c>
      <c r="H517" s="36" t="s">
        <v>18</v>
      </c>
      <c r="I517" s="33" t="s">
        <v>14</v>
      </c>
      <c r="J517" s="33" t="s">
        <v>15</v>
      </c>
      <c r="K517" s="33" t="s">
        <v>1120</v>
      </c>
      <c r="L517" s="33" t="s">
        <v>649</v>
      </c>
      <c r="M517" s="33" t="s">
        <v>1121</v>
      </c>
      <c r="N517" s="33" t="str">
        <f t="shared" ref="N517" si="568">+N516</f>
        <v>Instituto Nacional de Estadísticas (INE)</v>
      </c>
      <c r="O517" s="52" t="s">
        <v>1106</v>
      </c>
      <c r="P51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pasajeros (unidades)</v>
      </c>
      <c r="Q517" s="38" t="str">
        <f>+Q516</f>
        <v>Gráfico Evolución</v>
      </c>
      <c r="R517" s="37"/>
      <c r="S517" s="66" t="str">
        <f>+HYPERLINK("https://analytics.zoho.com/open-view/2395394000008296313")</f>
        <v>https://analytics.zoho.com/open-view/2395394000008296313</v>
      </c>
      <c r="T517" s="17"/>
      <c r="U517" s="29" t="str">
        <f t="shared" si="476"/>
        <v>#1774B9</v>
      </c>
      <c r="V517" s="30" t="str">
        <f>+Economia[[#This Row],[idcoleccion]]&amp;"-"&amp;Economia[[#This Row],[id]]</f>
        <v>140-0507</v>
      </c>
      <c r="W517" s="21">
        <f>+VLOOKUP(Economia[[#This Row],[Filtro URL]],Estructura!$X$4:$Y$366,2,0)</f>
        <v>14100000</v>
      </c>
      <c r="X517" s="21" t="str">
        <f>+VLOOKUP(Economia[[#This Row],[tema]],Estructura!$A$4:$C$1800,3,0)</f>
        <v>T-159</v>
      </c>
      <c r="Y517" s="30" t="str">
        <f>+VLOOKUP(Economia[[#This Row],[contenido]],Estructura!$E$4:$G$18,3,0)</f>
        <v>C-146</v>
      </c>
      <c r="Z517" s="30" t="str">
        <f>+VLOOKUP(Economia[[#This Row],[Filtro Integrado]],Estructura!$M$4:$O$367,3,0)</f>
        <v>FI-141</v>
      </c>
      <c r="AA517" s="30" t="str">
        <f>+VLOOKUP(Economia[[#This Row],[Muestra]],Estructura!$Q$4:$S$194,3,0)</f>
        <v>M-209</v>
      </c>
    </row>
    <row r="518" spans="1:27" ht="51" x14ac:dyDescent="0.3">
      <c r="A518" s="49" t="s">
        <v>1178</v>
      </c>
      <c r="B518" s="33">
        <f t="shared" ref="B518:D518" si="569">+B517</f>
        <v>140</v>
      </c>
      <c r="C518" s="34" t="str">
        <f t="shared" si="569"/>
        <v>Economía</v>
      </c>
      <c r="D518" s="34" t="str">
        <f t="shared" si="569"/>
        <v>Economía</v>
      </c>
      <c r="E518" s="27">
        <v>1</v>
      </c>
      <c r="F518" s="33" t="str">
        <f t="shared" si="493"/>
        <v>Ocupación</v>
      </c>
      <c r="G518" s="61" t="s">
        <v>1112</v>
      </c>
      <c r="H518" s="46" t="s">
        <v>15</v>
      </c>
      <c r="I518" s="31" t="s">
        <v>366</v>
      </c>
      <c r="J518" s="12" t="s">
        <v>688</v>
      </c>
      <c r="K518" s="33" t="str">
        <f t="shared" ref="K518:K531" si="570">+K517</f>
        <v>Número de Llegadas</v>
      </c>
      <c r="L518" s="33" t="s">
        <v>649</v>
      </c>
      <c r="M518" s="33" t="str">
        <f t="shared" si="466"/>
        <v>pasajeros (unidades)</v>
      </c>
      <c r="N518" s="33" t="str">
        <f t="shared" ref="N518" si="571">+N517</f>
        <v>Instituto Nacional de Estadísticas (INE)</v>
      </c>
      <c r="O518"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Tarapacá</v>
      </c>
      <c r="P51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pasajeros (unidades)</v>
      </c>
      <c r="Q518" s="15" t="str">
        <f t="shared" ref="Q518:Q533" si="572">+Q517</f>
        <v>Gráfico Evolución</v>
      </c>
      <c r="R518" s="28"/>
      <c r="S518"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v>
      </c>
      <c r="T518" s="17"/>
      <c r="U518" s="29" t="str">
        <f t="shared" si="476"/>
        <v>#1774B9</v>
      </c>
      <c r="V518" s="30" t="str">
        <f>+Economia[[#This Row],[idcoleccion]]&amp;"-"&amp;Economia[[#This Row],[id]]</f>
        <v>140-0508</v>
      </c>
      <c r="W518" s="21">
        <f>+VLOOKUP(Economia[[#This Row],[Filtro URL]],Estructura!$X$4:$Y$366,2,0)</f>
        <v>14200001</v>
      </c>
      <c r="X518" s="21" t="str">
        <f>+VLOOKUP(Economia[[#This Row],[tema]],Estructura!$A$4:$C$1800,3,0)</f>
        <v>T-159</v>
      </c>
      <c r="Y518" s="30" t="str">
        <f>+VLOOKUP(Economia[[#This Row],[contenido]],Estructura!$E$4:$G$18,3,0)</f>
        <v>C-146</v>
      </c>
      <c r="Z518" s="30" t="str">
        <f>+VLOOKUP(Economia[[#This Row],[Filtro Integrado]],Estructura!$M$4:$O$367,3,0)</f>
        <v>FI-143</v>
      </c>
      <c r="AA518" s="30" t="str">
        <f>+VLOOKUP(Economia[[#This Row],[Muestra]],Estructura!$Q$4:$S$194,3,0)</f>
        <v>M-209</v>
      </c>
    </row>
    <row r="519" spans="1:27" ht="51" x14ac:dyDescent="0.3">
      <c r="A519" s="50" t="s">
        <v>1179</v>
      </c>
      <c r="B519" s="33">
        <f t="shared" ref="B519:D519" si="573">+B518</f>
        <v>140</v>
      </c>
      <c r="C519" s="34" t="str">
        <f t="shared" si="573"/>
        <v>Economía</v>
      </c>
      <c r="D519" s="34" t="str">
        <f t="shared" si="573"/>
        <v>Economía</v>
      </c>
      <c r="E519" s="27">
        <v>2</v>
      </c>
      <c r="F519" s="33" t="str">
        <f t="shared" si="493"/>
        <v>Ocupación</v>
      </c>
      <c r="G519" s="61" t="s">
        <v>1112</v>
      </c>
      <c r="H519" s="46" t="s">
        <v>15</v>
      </c>
      <c r="I519" s="31" t="s">
        <v>367</v>
      </c>
      <c r="J519" s="12" t="str">
        <f>+J518</f>
        <v>Fecha</v>
      </c>
      <c r="K519" s="33" t="str">
        <f t="shared" si="570"/>
        <v>Número de Llegadas</v>
      </c>
      <c r="L519" s="33" t="s">
        <v>649</v>
      </c>
      <c r="M519" s="33" t="str">
        <f t="shared" si="466"/>
        <v>pasajeros (unidades)</v>
      </c>
      <c r="N519" s="33" t="str">
        <f t="shared" ref="N519:N533" si="574">+N518</f>
        <v>Instituto Nacional de Estadísticas (INE)</v>
      </c>
      <c r="O519"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Antofagasta</v>
      </c>
      <c r="P51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pasajeros (unidades)</v>
      </c>
      <c r="Q519" s="15" t="str">
        <f t="shared" si="572"/>
        <v>Gráfico Evolución</v>
      </c>
      <c r="R519" s="28"/>
      <c r="S519"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https://analytics.zoho.com/open-view/2395394000008296784?ZOHO_CRITERIA=%22Consolidado_Estadisticas_Regionales_New%22.%22C%C3%B3digo%20regi%C3%B3n%22%3D2</v>
      </c>
      <c r="T519" s="17"/>
      <c r="U519" s="29" t="str">
        <f t="shared" si="476"/>
        <v>#1774B9</v>
      </c>
      <c r="V519" s="30" t="str">
        <f>+Economia[[#This Row],[idcoleccion]]&amp;"-"&amp;Economia[[#This Row],[id]]</f>
        <v>140-0509</v>
      </c>
      <c r="W519" s="21">
        <f>+VLOOKUP(Economia[[#This Row],[Filtro URL]],Estructura!$X$4:$Y$366,2,0)</f>
        <v>14200002</v>
      </c>
      <c r="X519" s="21" t="str">
        <f>+VLOOKUP(Economia[[#This Row],[tema]],Estructura!$A$4:$C$1800,3,0)</f>
        <v>T-159</v>
      </c>
      <c r="Y519" s="30" t="str">
        <f>+VLOOKUP(Economia[[#This Row],[contenido]],Estructura!$E$4:$G$18,3,0)</f>
        <v>C-146</v>
      </c>
      <c r="Z519" s="30" t="str">
        <f>+VLOOKUP(Economia[[#This Row],[Filtro Integrado]],Estructura!$M$4:$O$367,3,0)</f>
        <v>FI-143</v>
      </c>
      <c r="AA519" s="30" t="str">
        <f>+VLOOKUP(Economia[[#This Row],[Muestra]],Estructura!$Q$4:$S$194,3,0)</f>
        <v>M-209</v>
      </c>
    </row>
    <row r="520" spans="1:27" ht="51" x14ac:dyDescent="0.3">
      <c r="A520" s="50" t="s">
        <v>1180</v>
      </c>
      <c r="B520" s="33">
        <f t="shared" ref="B520:D520" si="575">+B519</f>
        <v>140</v>
      </c>
      <c r="C520" s="34" t="str">
        <f t="shared" si="575"/>
        <v>Economía</v>
      </c>
      <c r="D520" s="34" t="str">
        <f t="shared" si="575"/>
        <v>Economía</v>
      </c>
      <c r="E520" s="27">
        <v>3</v>
      </c>
      <c r="F520" s="33" t="str">
        <f t="shared" si="493"/>
        <v>Ocupación</v>
      </c>
      <c r="G520" s="61" t="s">
        <v>1112</v>
      </c>
      <c r="H520" s="46" t="s">
        <v>15</v>
      </c>
      <c r="I520" s="31" t="s">
        <v>368</v>
      </c>
      <c r="J520" s="12" t="str">
        <f t="shared" ref="J520" si="576">+J519</f>
        <v>Fecha</v>
      </c>
      <c r="K520" s="33" t="str">
        <f t="shared" si="570"/>
        <v>Número de Llegadas</v>
      </c>
      <c r="L520" s="33" t="s">
        <v>649</v>
      </c>
      <c r="M520" s="33" t="str">
        <f t="shared" si="466"/>
        <v>pasajeros (unidades)</v>
      </c>
      <c r="N520" s="33" t="str">
        <f t="shared" si="574"/>
        <v>Instituto Nacional de Estadísticas (INE)</v>
      </c>
      <c r="O520"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Atacama</v>
      </c>
      <c r="P5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pasajeros (unidades)</v>
      </c>
      <c r="Q520" s="15" t="str">
        <f t="shared" si="572"/>
        <v>Gráfico Evolución</v>
      </c>
      <c r="R520" s="28"/>
      <c r="S520"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https://analytics.zoho.com/open-view/2395394000008296784?ZOHO_CRITERIA=%22Consolidado_Estadisticas_Regionales_New%22.%22C%C3%B3digo%20regi%C3%B3n%22%3D3</v>
      </c>
      <c r="T520" s="17"/>
      <c r="U520" s="29" t="str">
        <f t="shared" si="476"/>
        <v>#1774B9</v>
      </c>
      <c r="V520" s="30" t="str">
        <f>+Economia[[#This Row],[idcoleccion]]&amp;"-"&amp;Economia[[#This Row],[id]]</f>
        <v>140-0510</v>
      </c>
      <c r="W520" s="21">
        <f>+VLOOKUP(Economia[[#This Row],[Filtro URL]],Estructura!$X$4:$Y$366,2,0)</f>
        <v>14200003</v>
      </c>
      <c r="X520" s="21" t="str">
        <f>+VLOOKUP(Economia[[#This Row],[tema]],Estructura!$A$4:$C$1800,3,0)</f>
        <v>T-159</v>
      </c>
      <c r="Y520" s="30" t="str">
        <f>+VLOOKUP(Economia[[#This Row],[contenido]],Estructura!$E$4:$G$18,3,0)</f>
        <v>C-146</v>
      </c>
      <c r="Z520" s="30" t="str">
        <f>+VLOOKUP(Economia[[#This Row],[Filtro Integrado]],Estructura!$M$4:$O$367,3,0)</f>
        <v>FI-143</v>
      </c>
      <c r="AA520" s="30" t="str">
        <f>+VLOOKUP(Economia[[#This Row],[Muestra]],Estructura!$Q$4:$S$194,3,0)</f>
        <v>M-209</v>
      </c>
    </row>
    <row r="521" spans="1:27" ht="51" x14ac:dyDescent="0.3">
      <c r="A521" s="50" t="s">
        <v>1181</v>
      </c>
      <c r="B521" s="33">
        <f t="shared" ref="B521:D521" si="577">+B520</f>
        <v>140</v>
      </c>
      <c r="C521" s="34" t="str">
        <f t="shared" si="577"/>
        <v>Economía</v>
      </c>
      <c r="D521" s="34" t="str">
        <f t="shared" si="577"/>
        <v>Economía</v>
      </c>
      <c r="E521" s="27">
        <v>4</v>
      </c>
      <c r="F521" s="33" t="str">
        <f t="shared" si="493"/>
        <v>Ocupación</v>
      </c>
      <c r="G521" s="61" t="s">
        <v>1112</v>
      </c>
      <c r="H521" s="46" t="s">
        <v>15</v>
      </c>
      <c r="I521" s="31" t="s">
        <v>369</v>
      </c>
      <c r="J521" s="12" t="str">
        <f t="shared" ref="J521" si="578">+J520</f>
        <v>Fecha</v>
      </c>
      <c r="K521" s="33" t="str">
        <f t="shared" si="570"/>
        <v>Número de Llegadas</v>
      </c>
      <c r="L521" s="33" t="s">
        <v>649</v>
      </c>
      <c r="M521" s="33" t="str">
        <f t="shared" si="466"/>
        <v>pasajeros (unidades)</v>
      </c>
      <c r="N521" s="33" t="str">
        <f t="shared" si="574"/>
        <v>Instituto Nacional de Estadísticas (INE)</v>
      </c>
      <c r="O521"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Coquimbo</v>
      </c>
      <c r="P5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pasajeros (unidades)</v>
      </c>
      <c r="Q521" s="15" t="str">
        <f t="shared" si="572"/>
        <v>Gráfico Evolución</v>
      </c>
      <c r="R521" s="28"/>
      <c r="S521"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https://analytics.zoho.com/open-view/2395394000008296784?ZOHO_CRITERIA=%22Consolidado_Estadisticas_Regionales_New%22.%22C%C3%B3digo%20regi%C3%B3n%22%3D4</v>
      </c>
      <c r="T521" s="17"/>
      <c r="U521" s="29" t="str">
        <f t="shared" si="476"/>
        <v>#1774B9</v>
      </c>
      <c r="V521" s="30" t="str">
        <f>+Economia[[#This Row],[idcoleccion]]&amp;"-"&amp;Economia[[#This Row],[id]]</f>
        <v>140-0511</v>
      </c>
      <c r="W521" s="21">
        <f>+VLOOKUP(Economia[[#This Row],[Filtro URL]],Estructura!$X$4:$Y$366,2,0)</f>
        <v>14200004</v>
      </c>
      <c r="X521" s="21" t="str">
        <f>+VLOOKUP(Economia[[#This Row],[tema]],Estructura!$A$4:$C$1800,3,0)</f>
        <v>T-159</v>
      </c>
      <c r="Y521" s="30" t="str">
        <f>+VLOOKUP(Economia[[#This Row],[contenido]],Estructura!$E$4:$G$18,3,0)</f>
        <v>C-146</v>
      </c>
      <c r="Z521" s="30" t="str">
        <f>+VLOOKUP(Economia[[#This Row],[Filtro Integrado]],Estructura!$M$4:$O$367,3,0)</f>
        <v>FI-143</v>
      </c>
      <c r="AA521" s="30" t="str">
        <f>+VLOOKUP(Economia[[#This Row],[Muestra]],Estructura!$Q$4:$S$194,3,0)</f>
        <v>M-209</v>
      </c>
    </row>
    <row r="522" spans="1:27" ht="51" x14ac:dyDescent="0.3">
      <c r="A522" s="50" t="s">
        <v>1182</v>
      </c>
      <c r="B522" s="33">
        <f t="shared" ref="B522:D522" si="579">+B521</f>
        <v>140</v>
      </c>
      <c r="C522" s="34" t="str">
        <f t="shared" si="579"/>
        <v>Economía</v>
      </c>
      <c r="D522" s="34" t="str">
        <f t="shared" si="579"/>
        <v>Economía</v>
      </c>
      <c r="E522" s="27">
        <v>5</v>
      </c>
      <c r="F522" s="33" t="str">
        <f t="shared" si="493"/>
        <v>Ocupación</v>
      </c>
      <c r="G522" s="61" t="s">
        <v>1112</v>
      </c>
      <c r="H522" s="46" t="s">
        <v>15</v>
      </c>
      <c r="I522" s="31" t="s">
        <v>370</v>
      </c>
      <c r="J522" s="12" t="str">
        <f t="shared" ref="J522" si="580">+J521</f>
        <v>Fecha</v>
      </c>
      <c r="K522" s="33" t="str">
        <f t="shared" si="570"/>
        <v>Número de Llegadas</v>
      </c>
      <c r="L522" s="33" t="s">
        <v>649</v>
      </c>
      <c r="M522" s="33" t="str">
        <f t="shared" si="466"/>
        <v>pasajeros (unidades)</v>
      </c>
      <c r="N522" s="33" t="str">
        <f t="shared" si="574"/>
        <v>Instituto Nacional de Estadísticas (INE)</v>
      </c>
      <c r="O522"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Valparaíso</v>
      </c>
      <c r="P52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pasajeros (unidades)</v>
      </c>
      <c r="Q522" s="15" t="str">
        <f t="shared" si="572"/>
        <v>Gráfico Evolución</v>
      </c>
      <c r="R522" s="28"/>
      <c r="S522"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https://analytics.zoho.com/open-view/2395394000008296784?ZOHO_CRITERIA=%22Consolidado_Estadisticas_Regionales_New%22.%22C%C3%B3digo%20regi%C3%B3n%22%3D5</v>
      </c>
      <c r="T522" s="17"/>
      <c r="U522" s="29" t="str">
        <f t="shared" si="476"/>
        <v>#1774B9</v>
      </c>
      <c r="V522" s="30" t="str">
        <f>+Economia[[#This Row],[idcoleccion]]&amp;"-"&amp;Economia[[#This Row],[id]]</f>
        <v>140-0512</v>
      </c>
      <c r="W522" s="21">
        <f>+VLOOKUP(Economia[[#This Row],[Filtro URL]],Estructura!$X$4:$Y$366,2,0)</f>
        <v>14200005</v>
      </c>
      <c r="X522" s="21" t="str">
        <f>+VLOOKUP(Economia[[#This Row],[tema]],Estructura!$A$4:$C$1800,3,0)</f>
        <v>T-159</v>
      </c>
      <c r="Y522" s="30" t="str">
        <f>+VLOOKUP(Economia[[#This Row],[contenido]],Estructura!$E$4:$G$18,3,0)</f>
        <v>C-146</v>
      </c>
      <c r="Z522" s="30" t="str">
        <f>+VLOOKUP(Economia[[#This Row],[Filtro Integrado]],Estructura!$M$4:$O$367,3,0)</f>
        <v>FI-143</v>
      </c>
      <c r="AA522" s="30" t="str">
        <f>+VLOOKUP(Economia[[#This Row],[Muestra]],Estructura!$Q$4:$S$194,3,0)</f>
        <v>M-209</v>
      </c>
    </row>
    <row r="523" spans="1:27" ht="51" x14ac:dyDescent="0.3">
      <c r="A523" s="50" t="s">
        <v>1183</v>
      </c>
      <c r="B523" s="33">
        <f t="shared" ref="B523:D523" si="581">+B522</f>
        <v>140</v>
      </c>
      <c r="C523" s="34" t="str">
        <f t="shared" si="581"/>
        <v>Economía</v>
      </c>
      <c r="D523" s="34" t="str">
        <f t="shared" si="581"/>
        <v>Economía</v>
      </c>
      <c r="E523" s="27">
        <v>6</v>
      </c>
      <c r="F523" s="33" t="str">
        <f t="shared" si="493"/>
        <v>Ocupación</v>
      </c>
      <c r="G523" s="61" t="s">
        <v>1112</v>
      </c>
      <c r="H523" s="46" t="s">
        <v>15</v>
      </c>
      <c r="I523" s="31" t="s">
        <v>371</v>
      </c>
      <c r="J523" s="12" t="str">
        <f t="shared" ref="J523" si="582">+J522</f>
        <v>Fecha</v>
      </c>
      <c r="K523" s="33" t="str">
        <f t="shared" si="570"/>
        <v>Número de Llegadas</v>
      </c>
      <c r="L523" s="33" t="s">
        <v>649</v>
      </c>
      <c r="M523" s="33" t="str">
        <f t="shared" si="466"/>
        <v>pasajeros (unidades)</v>
      </c>
      <c r="N523" s="33" t="str">
        <f t="shared" si="574"/>
        <v>Instituto Nacional de Estadísticas (INE)</v>
      </c>
      <c r="O523"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O'Higgins</v>
      </c>
      <c r="P52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pasajeros (unidades)</v>
      </c>
      <c r="Q523" s="15" t="str">
        <f t="shared" si="572"/>
        <v>Gráfico Evolución</v>
      </c>
      <c r="R523" s="28"/>
      <c r="S523"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https://analytics.zoho.com/open-view/2395394000008296784?ZOHO_CRITERIA=%22Consolidado_Estadisticas_Regionales_New%22.%22C%C3%B3digo%20regi%C3%B3n%22%3D6</v>
      </c>
      <c r="T523" s="17"/>
      <c r="U523" s="29" t="str">
        <f t="shared" si="476"/>
        <v>#1774B9</v>
      </c>
      <c r="V523" s="30" t="str">
        <f>+Economia[[#This Row],[idcoleccion]]&amp;"-"&amp;Economia[[#This Row],[id]]</f>
        <v>140-0513</v>
      </c>
      <c r="W523" s="21">
        <f>+VLOOKUP(Economia[[#This Row],[Filtro URL]],Estructura!$X$4:$Y$366,2,0)</f>
        <v>14200006</v>
      </c>
      <c r="X523" s="21" t="str">
        <f>+VLOOKUP(Economia[[#This Row],[tema]],Estructura!$A$4:$C$1800,3,0)</f>
        <v>T-159</v>
      </c>
      <c r="Y523" s="30" t="str">
        <f>+VLOOKUP(Economia[[#This Row],[contenido]],Estructura!$E$4:$G$18,3,0)</f>
        <v>C-146</v>
      </c>
      <c r="Z523" s="30" t="str">
        <f>+VLOOKUP(Economia[[#This Row],[Filtro Integrado]],Estructura!$M$4:$O$367,3,0)</f>
        <v>FI-143</v>
      </c>
      <c r="AA523" s="30" t="str">
        <f>+VLOOKUP(Economia[[#This Row],[Muestra]],Estructura!$Q$4:$S$194,3,0)</f>
        <v>M-209</v>
      </c>
    </row>
    <row r="524" spans="1:27" ht="51" x14ac:dyDescent="0.3">
      <c r="A524" s="50" t="s">
        <v>1184</v>
      </c>
      <c r="B524" s="33">
        <f t="shared" ref="B524:D524" si="583">+B523</f>
        <v>140</v>
      </c>
      <c r="C524" s="34" t="str">
        <f t="shared" si="583"/>
        <v>Economía</v>
      </c>
      <c r="D524" s="34" t="str">
        <f t="shared" si="583"/>
        <v>Economía</v>
      </c>
      <c r="E524" s="27">
        <v>7</v>
      </c>
      <c r="F524" s="33" t="str">
        <f t="shared" si="493"/>
        <v>Ocupación</v>
      </c>
      <c r="G524" s="61" t="s">
        <v>1112</v>
      </c>
      <c r="H524" s="46" t="s">
        <v>15</v>
      </c>
      <c r="I524" s="31" t="s">
        <v>372</v>
      </c>
      <c r="J524" s="12" t="str">
        <f t="shared" ref="J524" si="584">+J523</f>
        <v>Fecha</v>
      </c>
      <c r="K524" s="33" t="str">
        <f t="shared" si="570"/>
        <v>Número de Llegadas</v>
      </c>
      <c r="L524" s="33" t="s">
        <v>649</v>
      </c>
      <c r="M524" s="33" t="str">
        <f t="shared" si="466"/>
        <v>pasajeros (unidades)</v>
      </c>
      <c r="N524" s="33" t="str">
        <f t="shared" si="574"/>
        <v>Instituto Nacional de Estadísticas (INE)</v>
      </c>
      <c r="O524"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Maule</v>
      </c>
      <c r="P52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pasajeros (unidades)</v>
      </c>
      <c r="Q524" s="15" t="str">
        <f t="shared" si="572"/>
        <v>Gráfico Evolución</v>
      </c>
      <c r="R524" s="28"/>
      <c r="S524"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https://analytics.zoho.com/open-view/2395394000008296784?ZOHO_CRITERIA=%22Consolidado_Estadisticas_Regionales_New%22.%22C%C3%B3digo%20regi%C3%B3n%22%3D7</v>
      </c>
      <c r="T524" s="17"/>
      <c r="U524" s="29" t="str">
        <f t="shared" si="476"/>
        <v>#1774B9</v>
      </c>
      <c r="V524" s="30" t="str">
        <f>+Economia[[#This Row],[idcoleccion]]&amp;"-"&amp;Economia[[#This Row],[id]]</f>
        <v>140-0514</v>
      </c>
      <c r="W524" s="21">
        <f>+VLOOKUP(Economia[[#This Row],[Filtro URL]],Estructura!$X$4:$Y$366,2,0)</f>
        <v>14200007</v>
      </c>
      <c r="X524" s="21" t="str">
        <f>+VLOOKUP(Economia[[#This Row],[tema]],Estructura!$A$4:$C$1800,3,0)</f>
        <v>T-159</v>
      </c>
      <c r="Y524" s="30" t="str">
        <f>+VLOOKUP(Economia[[#This Row],[contenido]],Estructura!$E$4:$G$18,3,0)</f>
        <v>C-146</v>
      </c>
      <c r="Z524" s="30" t="str">
        <f>+VLOOKUP(Economia[[#This Row],[Filtro Integrado]],Estructura!$M$4:$O$367,3,0)</f>
        <v>FI-143</v>
      </c>
      <c r="AA524" s="30" t="str">
        <f>+VLOOKUP(Economia[[#This Row],[Muestra]],Estructura!$Q$4:$S$194,3,0)</f>
        <v>M-209</v>
      </c>
    </row>
    <row r="525" spans="1:27" ht="51" x14ac:dyDescent="0.3">
      <c r="A525" s="50" t="s">
        <v>1185</v>
      </c>
      <c r="B525" s="33">
        <f t="shared" ref="B525:D525" si="585">+B524</f>
        <v>140</v>
      </c>
      <c r="C525" s="34" t="str">
        <f t="shared" si="585"/>
        <v>Economía</v>
      </c>
      <c r="D525" s="34" t="str">
        <f t="shared" si="585"/>
        <v>Economía</v>
      </c>
      <c r="E525" s="27">
        <v>8</v>
      </c>
      <c r="F525" s="33" t="str">
        <f t="shared" si="493"/>
        <v>Ocupación</v>
      </c>
      <c r="G525" s="61" t="s">
        <v>1112</v>
      </c>
      <c r="H525" s="46" t="s">
        <v>15</v>
      </c>
      <c r="I525" s="31" t="s">
        <v>373</v>
      </c>
      <c r="J525" s="12" t="str">
        <f t="shared" ref="J525" si="586">+J524</f>
        <v>Fecha</v>
      </c>
      <c r="K525" s="33" t="str">
        <f t="shared" si="570"/>
        <v>Número de Llegadas</v>
      </c>
      <c r="L525" s="33" t="s">
        <v>649</v>
      </c>
      <c r="M525" s="33" t="str">
        <f t="shared" si="466"/>
        <v>pasajeros (unidades)</v>
      </c>
      <c r="N525" s="33" t="str">
        <f t="shared" si="574"/>
        <v>Instituto Nacional de Estadísticas (INE)</v>
      </c>
      <c r="O525"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del Biobío</v>
      </c>
      <c r="P5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pasajeros (unidades)</v>
      </c>
      <c r="Q525" s="15" t="str">
        <f t="shared" si="572"/>
        <v>Gráfico Evolución</v>
      </c>
      <c r="R525" s="28"/>
      <c r="S525"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https://analytics.zoho.com/open-view/2395394000008296784?ZOHO_CRITERIA=%22Consolidado_Estadisticas_Regionales_New%22.%22C%C3%B3digo%20regi%C3%B3n%22%3D8</v>
      </c>
      <c r="T525" s="39"/>
      <c r="U525" s="29" t="str">
        <f t="shared" si="476"/>
        <v>#1774B9</v>
      </c>
      <c r="V525" s="30" t="str">
        <f>+Economia[[#This Row],[idcoleccion]]&amp;"-"&amp;Economia[[#This Row],[id]]</f>
        <v>140-0515</v>
      </c>
      <c r="W525" s="21">
        <f>+VLOOKUP(Economia[[#This Row],[Filtro URL]],Estructura!$X$4:$Y$366,2,0)</f>
        <v>14200008</v>
      </c>
      <c r="X525" s="21" t="str">
        <f>+VLOOKUP(Economia[[#This Row],[tema]],Estructura!$A$4:$C$1800,3,0)</f>
        <v>T-159</v>
      </c>
      <c r="Y525" s="30" t="str">
        <f>+VLOOKUP(Economia[[#This Row],[contenido]],Estructura!$E$4:$G$18,3,0)</f>
        <v>C-146</v>
      </c>
      <c r="Z525" s="30" t="str">
        <f>+VLOOKUP(Economia[[#This Row],[Filtro Integrado]],Estructura!$M$4:$O$367,3,0)</f>
        <v>FI-143</v>
      </c>
      <c r="AA525" s="30" t="str">
        <f>+VLOOKUP(Economia[[#This Row],[Muestra]],Estructura!$Q$4:$S$194,3,0)</f>
        <v>M-209</v>
      </c>
    </row>
    <row r="526" spans="1:27" ht="51" x14ac:dyDescent="0.3">
      <c r="A526" s="50" t="s">
        <v>1186</v>
      </c>
      <c r="B526" s="12">
        <f>+B525</f>
        <v>140</v>
      </c>
      <c r="C526" s="13" t="str">
        <f>+C525</f>
        <v>Economía</v>
      </c>
      <c r="D526" s="13" t="str">
        <f>+D525</f>
        <v>Economía</v>
      </c>
      <c r="E526" s="27">
        <v>9</v>
      </c>
      <c r="F526" s="33" t="str">
        <f t="shared" si="493"/>
        <v>Ocupación</v>
      </c>
      <c r="G526" s="61" t="s">
        <v>1112</v>
      </c>
      <c r="H526" s="46" t="s">
        <v>15</v>
      </c>
      <c r="I526" s="31" t="s">
        <v>374</v>
      </c>
      <c r="J526" s="12" t="str">
        <f t="shared" ref="J526" si="587">+J525</f>
        <v>Fecha</v>
      </c>
      <c r="K526" s="33" t="str">
        <f t="shared" si="570"/>
        <v>Número de Llegadas</v>
      </c>
      <c r="L526" s="33" t="s">
        <v>649</v>
      </c>
      <c r="M526" s="33" t="str">
        <f t="shared" si="466"/>
        <v>pasajeros (unidades)</v>
      </c>
      <c r="N526" s="33" t="str">
        <f t="shared" si="574"/>
        <v>Instituto Nacional de Estadísticas (INE)</v>
      </c>
      <c r="O526"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La Araucanía</v>
      </c>
      <c r="P52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pasajeros (unidades)</v>
      </c>
      <c r="Q526" s="15" t="str">
        <f t="shared" si="572"/>
        <v>Gráfico Evolución</v>
      </c>
      <c r="R526" s="28"/>
      <c r="S526"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https://analytics.zoho.com/open-view/2395394000008296784?ZOHO_CRITERIA=%22Consolidado_Estadisticas_Regionales_New%22.%22C%C3%B3digo%20regi%C3%B3n%22%3D9</v>
      </c>
      <c r="T526" s="17">
        <v>100200300</v>
      </c>
      <c r="U526" s="29" t="str">
        <f>+U525</f>
        <v>#1774B9</v>
      </c>
      <c r="V526" s="30" t="str">
        <f>+Economia[[#This Row],[idcoleccion]]&amp;"-"&amp;Economia[[#This Row],[id]]</f>
        <v>140-0516</v>
      </c>
      <c r="W526" s="21">
        <f>+VLOOKUP(Economia[[#This Row],[Filtro URL]],Estructura!$X$4:$Y$366,2,0)</f>
        <v>14200009</v>
      </c>
      <c r="X526" s="21" t="str">
        <f>+VLOOKUP(Economia[[#This Row],[tema]],Estructura!$A$4:$C$1800,3,0)</f>
        <v>T-159</v>
      </c>
      <c r="Y526" s="30" t="str">
        <f>+VLOOKUP(Economia[[#This Row],[contenido]],Estructura!$E$4:$G$18,3,0)</f>
        <v>C-146</v>
      </c>
      <c r="Z526" s="30" t="str">
        <f>+VLOOKUP(Economia[[#This Row],[Filtro Integrado]],Estructura!$M$4:$O$367,3,0)</f>
        <v>FI-143</v>
      </c>
      <c r="AA526" s="30" t="str">
        <f>+VLOOKUP(Economia[[#This Row],[Muestra]],Estructura!$Q$4:$S$194,3,0)</f>
        <v>M-209</v>
      </c>
    </row>
    <row r="527" spans="1:27" ht="51" x14ac:dyDescent="0.3">
      <c r="A527" s="50" t="s">
        <v>1187</v>
      </c>
      <c r="B527" s="12">
        <f t="shared" ref="B527:D527" si="588">+B526</f>
        <v>140</v>
      </c>
      <c r="C527" s="13" t="str">
        <f t="shared" si="588"/>
        <v>Economía</v>
      </c>
      <c r="D527" s="13" t="str">
        <f t="shared" si="588"/>
        <v>Economía</v>
      </c>
      <c r="E527" s="27">
        <v>10</v>
      </c>
      <c r="F527" s="33" t="str">
        <f t="shared" si="493"/>
        <v>Ocupación</v>
      </c>
      <c r="G527" s="61" t="s">
        <v>1112</v>
      </c>
      <c r="H527" s="46" t="s">
        <v>15</v>
      </c>
      <c r="I527" s="31" t="s">
        <v>375</v>
      </c>
      <c r="J527" s="12" t="str">
        <f t="shared" ref="J527" si="589">+J526</f>
        <v>Fecha</v>
      </c>
      <c r="K527" s="33" t="str">
        <f t="shared" si="570"/>
        <v>Número de Llegadas</v>
      </c>
      <c r="L527" s="33" t="s">
        <v>649</v>
      </c>
      <c r="M527" s="33" t="str">
        <f t="shared" si="466"/>
        <v>pasajeros (unidades)</v>
      </c>
      <c r="N527" s="33" t="str">
        <f t="shared" si="574"/>
        <v>Instituto Nacional de Estadísticas (INE)</v>
      </c>
      <c r="O527"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Los Lagos</v>
      </c>
      <c r="P5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pasajeros (unidades)</v>
      </c>
      <c r="Q527" s="15" t="str">
        <f t="shared" si="572"/>
        <v>Gráfico Evolución</v>
      </c>
      <c r="R527" s="28"/>
      <c r="S527"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https://analytics.zoho.com/open-view/2395394000008296784?ZOHO_CRITERIA=%22Consolidado_Estadisticas_Regionales_New%22.%22C%C3%B3digo%20regi%C3%B3n%22%3D10</v>
      </c>
      <c r="T527" s="17">
        <v>100200301</v>
      </c>
      <c r="U527" s="29" t="str">
        <f t="shared" si="476"/>
        <v>#1774B9</v>
      </c>
      <c r="V527" s="30" t="str">
        <f>+Economia[[#This Row],[idcoleccion]]&amp;"-"&amp;Economia[[#This Row],[id]]</f>
        <v>140-0517</v>
      </c>
      <c r="W527" s="21">
        <f>+VLOOKUP(Economia[[#This Row],[Filtro URL]],Estructura!$X$4:$Y$366,2,0)</f>
        <v>14200010</v>
      </c>
      <c r="X527" s="21" t="str">
        <f>+VLOOKUP(Economia[[#This Row],[tema]],Estructura!$A$4:$C$1800,3,0)</f>
        <v>T-159</v>
      </c>
      <c r="Y527" s="30" t="str">
        <f>+VLOOKUP(Economia[[#This Row],[contenido]],Estructura!$E$4:$G$18,3,0)</f>
        <v>C-146</v>
      </c>
      <c r="Z527" s="30" t="str">
        <f>+VLOOKUP(Economia[[#This Row],[Filtro Integrado]],Estructura!$M$4:$O$367,3,0)</f>
        <v>FI-143</v>
      </c>
      <c r="AA527" s="30" t="str">
        <f>+VLOOKUP(Economia[[#This Row],[Muestra]],Estructura!$Q$4:$S$194,3,0)</f>
        <v>M-209</v>
      </c>
    </row>
    <row r="528" spans="1:27" ht="51" x14ac:dyDescent="0.3">
      <c r="A528" s="50" t="s">
        <v>1188</v>
      </c>
      <c r="B528" s="12">
        <f t="shared" ref="B528:D528" si="590">+B527</f>
        <v>140</v>
      </c>
      <c r="C528" s="13" t="str">
        <f t="shared" si="590"/>
        <v>Economía</v>
      </c>
      <c r="D528" s="13" t="str">
        <f t="shared" si="590"/>
        <v>Economía</v>
      </c>
      <c r="E528" s="27">
        <v>11</v>
      </c>
      <c r="F528" s="33" t="str">
        <f t="shared" si="493"/>
        <v>Ocupación</v>
      </c>
      <c r="G528" s="61" t="s">
        <v>1112</v>
      </c>
      <c r="H528" s="46" t="s">
        <v>15</v>
      </c>
      <c r="I528" s="31" t="s">
        <v>376</v>
      </c>
      <c r="J528" s="12" t="str">
        <f t="shared" ref="J528" si="591">+J527</f>
        <v>Fecha</v>
      </c>
      <c r="K528" s="33" t="str">
        <f t="shared" si="570"/>
        <v>Número de Llegadas</v>
      </c>
      <c r="L528" s="33" t="s">
        <v>649</v>
      </c>
      <c r="M528" s="33" t="str">
        <f t="shared" si="466"/>
        <v>pasajeros (unidades)</v>
      </c>
      <c r="N528" s="33" t="str">
        <f t="shared" si="574"/>
        <v>Instituto Nacional de Estadísticas (INE)</v>
      </c>
      <c r="O528"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Aysén</v>
      </c>
      <c r="P5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pasajeros (unidades)</v>
      </c>
      <c r="Q528" s="15" t="str">
        <f t="shared" si="572"/>
        <v>Gráfico Evolución</v>
      </c>
      <c r="R528" s="28"/>
      <c r="S528"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https://analytics.zoho.com/open-view/2395394000008296784?ZOHO_CRITERIA=%22Consolidado_Estadisticas_Regionales_New%22.%22C%C3%B3digo%20regi%C3%B3n%22%3D11</v>
      </c>
      <c r="T528" s="17">
        <v>100200302</v>
      </c>
      <c r="U528" s="29" t="str">
        <f t="shared" si="476"/>
        <v>#1774B9</v>
      </c>
      <c r="V528" s="30" t="str">
        <f>+Economia[[#This Row],[idcoleccion]]&amp;"-"&amp;Economia[[#This Row],[id]]</f>
        <v>140-0518</v>
      </c>
      <c r="W528" s="21">
        <f>+VLOOKUP(Economia[[#This Row],[Filtro URL]],Estructura!$X$4:$Y$366,2,0)</f>
        <v>14200011</v>
      </c>
      <c r="X528" s="21" t="str">
        <f>+VLOOKUP(Economia[[#This Row],[tema]],Estructura!$A$4:$C$1800,3,0)</f>
        <v>T-159</v>
      </c>
      <c r="Y528" s="30" t="str">
        <f>+VLOOKUP(Economia[[#This Row],[contenido]],Estructura!$E$4:$G$18,3,0)</f>
        <v>C-146</v>
      </c>
      <c r="Z528" s="30" t="str">
        <f>+VLOOKUP(Economia[[#This Row],[Filtro Integrado]],Estructura!$M$4:$O$367,3,0)</f>
        <v>FI-143</v>
      </c>
      <c r="AA528" s="30" t="str">
        <f>+VLOOKUP(Economia[[#This Row],[Muestra]],Estructura!$Q$4:$S$194,3,0)</f>
        <v>M-209</v>
      </c>
    </row>
    <row r="529" spans="1:27" ht="51" x14ac:dyDescent="0.3">
      <c r="A529" s="50" t="s">
        <v>1189</v>
      </c>
      <c r="B529" s="12">
        <f t="shared" ref="B529:D529" si="592">+B528</f>
        <v>140</v>
      </c>
      <c r="C529" s="13" t="str">
        <f t="shared" si="592"/>
        <v>Economía</v>
      </c>
      <c r="D529" s="13" t="str">
        <f t="shared" si="592"/>
        <v>Economía</v>
      </c>
      <c r="E529" s="27">
        <v>12</v>
      </c>
      <c r="F529" s="33" t="str">
        <f t="shared" si="493"/>
        <v>Ocupación</v>
      </c>
      <c r="G529" s="61" t="s">
        <v>1112</v>
      </c>
      <c r="H529" s="46" t="s">
        <v>15</v>
      </c>
      <c r="I529" s="31" t="s">
        <v>377</v>
      </c>
      <c r="J529" s="12" t="str">
        <f t="shared" ref="J529" si="593">+J528</f>
        <v>Fecha</v>
      </c>
      <c r="K529" s="33" t="str">
        <f t="shared" si="570"/>
        <v>Número de Llegadas</v>
      </c>
      <c r="L529" s="33" t="s">
        <v>649</v>
      </c>
      <c r="M529" s="33" t="str">
        <f t="shared" si="466"/>
        <v>pasajeros (unidades)</v>
      </c>
      <c r="N529" s="33" t="str">
        <f t="shared" si="574"/>
        <v>Instituto Nacional de Estadísticas (INE)</v>
      </c>
      <c r="O529"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Magallanes</v>
      </c>
      <c r="P5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pasajeros (unidades)</v>
      </c>
      <c r="Q529" s="15" t="str">
        <f t="shared" si="572"/>
        <v>Gráfico Evolución</v>
      </c>
      <c r="R529" s="28"/>
      <c r="S529"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https://analytics.zoho.com/open-view/2395394000008296784?ZOHO_CRITERIA=%22Consolidado_Estadisticas_Regionales_New%22.%22C%C3%B3digo%20regi%C3%B3n%22%3D12</v>
      </c>
      <c r="T529" s="17"/>
      <c r="U529" s="29" t="str">
        <f t="shared" si="476"/>
        <v>#1774B9</v>
      </c>
      <c r="V529" s="30" t="str">
        <f>+Economia[[#This Row],[idcoleccion]]&amp;"-"&amp;Economia[[#This Row],[id]]</f>
        <v>140-0519</v>
      </c>
      <c r="W529" s="21">
        <f>+VLOOKUP(Economia[[#This Row],[Filtro URL]],Estructura!$X$4:$Y$366,2,0)</f>
        <v>14200012</v>
      </c>
      <c r="X529" s="21" t="str">
        <f>+VLOOKUP(Economia[[#This Row],[tema]],Estructura!$A$4:$C$1800,3,0)</f>
        <v>T-159</v>
      </c>
      <c r="Y529" s="30" t="str">
        <f>+VLOOKUP(Economia[[#This Row],[contenido]],Estructura!$E$4:$G$18,3,0)</f>
        <v>C-146</v>
      </c>
      <c r="Z529" s="30" t="str">
        <f>+VLOOKUP(Economia[[#This Row],[Filtro Integrado]],Estructura!$M$4:$O$367,3,0)</f>
        <v>FI-143</v>
      </c>
      <c r="AA529" s="30" t="str">
        <f>+VLOOKUP(Economia[[#This Row],[Muestra]],Estructura!$Q$4:$S$194,3,0)</f>
        <v>M-209</v>
      </c>
    </row>
    <row r="530" spans="1:27" ht="51" x14ac:dyDescent="0.3">
      <c r="A530" s="50" t="s">
        <v>1190</v>
      </c>
      <c r="B530" s="12">
        <f t="shared" ref="B530:D530" si="594">+B529</f>
        <v>140</v>
      </c>
      <c r="C530" s="13" t="str">
        <f t="shared" si="594"/>
        <v>Economía</v>
      </c>
      <c r="D530" s="13" t="str">
        <f t="shared" si="594"/>
        <v>Economía</v>
      </c>
      <c r="E530" s="27">
        <v>13</v>
      </c>
      <c r="F530" s="33" t="str">
        <f t="shared" si="493"/>
        <v>Ocupación</v>
      </c>
      <c r="G530" s="61" t="s">
        <v>1112</v>
      </c>
      <c r="H530" s="46" t="s">
        <v>15</v>
      </c>
      <c r="I530" s="31" t="s">
        <v>378</v>
      </c>
      <c r="J530" s="12" t="str">
        <f t="shared" ref="J530" si="595">+J529</f>
        <v>Fecha</v>
      </c>
      <c r="K530" s="33" t="str">
        <f t="shared" si="570"/>
        <v>Número de Llegadas</v>
      </c>
      <c r="L530" s="33" t="s">
        <v>649</v>
      </c>
      <c r="M530" s="33" t="str">
        <f t="shared" si="466"/>
        <v>pasajeros (unidades)</v>
      </c>
      <c r="N530" s="33" t="str">
        <f t="shared" si="574"/>
        <v>Instituto Nacional de Estadísticas (INE)</v>
      </c>
      <c r="O530"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Metropolitana</v>
      </c>
      <c r="P5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pasajeros (unidades)</v>
      </c>
      <c r="Q530" s="15" t="str">
        <f t="shared" si="572"/>
        <v>Gráfico Evolución</v>
      </c>
      <c r="R530" s="28"/>
      <c r="S530"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https://analytics.zoho.com/open-view/2395394000008296784?ZOHO_CRITERIA=%22Consolidado_Estadisticas_Regionales_New%22.%22C%C3%B3digo%20regi%C3%B3n%22%3D13</v>
      </c>
      <c r="T530" s="17"/>
      <c r="U530" s="29" t="str">
        <f t="shared" si="476"/>
        <v>#1774B9</v>
      </c>
      <c r="V530" s="30" t="str">
        <f>+Economia[[#This Row],[idcoleccion]]&amp;"-"&amp;Economia[[#This Row],[id]]</f>
        <v>140-0520</v>
      </c>
      <c r="W530" s="21">
        <f>+VLOOKUP(Economia[[#This Row],[Filtro URL]],Estructura!$X$4:$Y$366,2,0)</f>
        <v>14200013</v>
      </c>
      <c r="X530" s="21" t="str">
        <f>+VLOOKUP(Economia[[#This Row],[tema]],Estructura!$A$4:$C$1800,3,0)</f>
        <v>T-159</v>
      </c>
      <c r="Y530" s="30" t="str">
        <f>+VLOOKUP(Economia[[#This Row],[contenido]],Estructura!$E$4:$G$18,3,0)</f>
        <v>C-146</v>
      </c>
      <c r="Z530" s="30" t="str">
        <f>+VLOOKUP(Economia[[#This Row],[Filtro Integrado]],Estructura!$M$4:$O$367,3,0)</f>
        <v>FI-143</v>
      </c>
      <c r="AA530" s="30" t="str">
        <f>+VLOOKUP(Economia[[#This Row],[Muestra]],Estructura!$Q$4:$S$194,3,0)</f>
        <v>M-209</v>
      </c>
    </row>
    <row r="531" spans="1:27" ht="51" x14ac:dyDescent="0.3">
      <c r="A531" s="50" t="s">
        <v>1191</v>
      </c>
      <c r="B531" s="12">
        <f t="shared" ref="B531:D531" si="596">+B530</f>
        <v>140</v>
      </c>
      <c r="C531" s="13" t="str">
        <f t="shared" si="596"/>
        <v>Economía</v>
      </c>
      <c r="D531" s="13" t="str">
        <f t="shared" si="596"/>
        <v>Economía</v>
      </c>
      <c r="E531" s="27">
        <v>14</v>
      </c>
      <c r="F531" s="33" t="str">
        <f t="shared" si="493"/>
        <v>Ocupación</v>
      </c>
      <c r="G531" s="61" t="s">
        <v>1112</v>
      </c>
      <c r="H531" s="46" t="s">
        <v>15</v>
      </c>
      <c r="I531" s="31" t="s">
        <v>379</v>
      </c>
      <c r="J531" s="12" t="str">
        <f t="shared" ref="J531" si="597">+J530</f>
        <v>Fecha</v>
      </c>
      <c r="K531" s="33" t="str">
        <f t="shared" si="570"/>
        <v>Número de Llegadas</v>
      </c>
      <c r="L531" s="33" t="s">
        <v>649</v>
      </c>
      <c r="M531" s="33" t="str">
        <f t="shared" si="466"/>
        <v>pasajeros (unidades)</v>
      </c>
      <c r="N531" s="33" t="str">
        <f t="shared" si="574"/>
        <v>Instituto Nacional de Estadísticas (INE)</v>
      </c>
      <c r="O531"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Los Ríos</v>
      </c>
      <c r="P53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pasajeros (unidades)</v>
      </c>
      <c r="Q531" s="15" t="str">
        <f t="shared" si="572"/>
        <v>Gráfico Evolución</v>
      </c>
      <c r="R531" s="28"/>
      <c r="S531"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https://analytics.zoho.com/open-view/2395394000008296784?ZOHO_CRITERIA=%22Consolidado_Estadisticas_Regionales_New%22.%22C%C3%B3digo%20regi%C3%B3n%22%3D14</v>
      </c>
      <c r="T531" s="17"/>
      <c r="U531" s="29" t="str">
        <f t="shared" si="476"/>
        <v>#1774B9</v>
      </c>
      <c r="V531" s="30" t="str">
        <f>+Economia[[#This Row],[idcoleccion]]&amp;"-"&amp;Economia[[#This Row],[id]]</f>
        <v>140-0521</v>
      </c>
      <c r="W531" s="21">
        <f>+VLOOKUP(Economia[[#This Row],[Filtro URL]],Estructura!$X$4:$Y$366,2,0)</f>
        <v>14200014</v>
      </c>
      <c r="X531" s="21" t="str">
        <f>+VLOOKUP(Economia[[#This Row],[tema]],Estructura!$A$4:$C$1800,3,0)</f>
        <v>T-159</v>
      </c>
      <c r="Y531" s="30" t="str">
        <f>+VLOOKUP(Economia[[#This Row],[contenido]],Estructura!$E$4:$G$18,3,0)</f>
        <v>C-146</v>
      </c>
      <c r="Z531" s="30" t="str">
        <f>+VLOOKUP(Economia[[#This Row],[Filtro Integrado]],Estructura!$M$4:$O$367,3,0)</f>
        <v>FI-143</v>
      </c>
      <c r="AA531" s="30" t="str">
        <f>+VLOOKUP(Economia[[#This Row],[Muestra]],Estructura!$Q$4:$S$194,3,0)</f>
        <v>M-209</v>
      </c>
    </row>
    <row r="532" spans="1:27" ht="51" x14ac:dyDescent="0.3">
      <c r="A532" s="50" t="s">
        <v>1192</v>
      </c>
      <c r="B532" s="12">
        <f t="shared" ref="B532:D532" si="598">+B531</f>
        <v>140</v>
      </c>
      <c r="C532" s="13" t="str">
        <f t="shared" si="598"/>
        <v>Economía</v>
      </c>
      <c r="D532" s="13" t="str">
        <f t="shared" si="598"/>
        <v>Economía</v>
      </c>
      <c r="E532" s="27">
        <v>15</v>
      </c>
      <c r="F532" s="33" t="str">
        <f t="shared" si="493"/>
        <v>Ocupación</v>
      </c>
      <c r="G532" s="61" t="s">
        <v>1112</v>
      </c>
      <c r="H532" s="46" t="s">
        <v>15</v>
      </c>
      <c r="I532" s="31" t="s">
        <v>380</v>
      </c>
      <c r="J532" s="12" t="str">
        <f t="shared" ref="J532:K532" si="599">+J531</f>
        <v>Fecha</v>
      </c>
      <c r="K532" s="33" t="str">
        <f t="shared" si="599"/>
        <v>Número de Llegadas</v>
      </c>
      <c r="L532" s="33" t="s">
        <v>649</v>
      </c>
      <c r="M532" s="33" t="str">
        <f t="shared" ref="M532:M584" si="600">+M531</f>
        <v>pasajeros (unidades)</v>
      </c>
      <c r="N532" s="33" t="str">
        <f t="shared" si="574"/>
        <v>Instituto Nacional de Estadísticas (INE)</v>
      </c>
      <c r="O532"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Arica y Parinacota</v>
      </c>
      <c r="P53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pasajeros (unidades)</v>
      </c>
      <c r="Q532" s="15" t="str">
        <f t="shared" si="572"/>
        <v>Gráfico Evolución</v>
      </c>
      <c r="R532" s="28"/>
      <c r="S532"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https://analytics.zoho.com/open-view/2395394000008296784?ZOHO_CRITERIA=%22Consolidado_Estadisticas_Regionales_New%22.%22C%C3%B3digo%20regi%C3%B3n%22%3D15</v>
      </c>
      <c r="T532" s="17"/>
      <c r="U532" s="29" t="str">
        <f t="shared" si="476"/>
        <v>#1774B9</v>
      </c>
      <c r="V532" s="30" t="str">
        <f>+Economia[[#This Row],[idcoleccion]]&amp;"-"&amp;Economia[[#This Row],[id]]</f>
        <v>140-0522</v>
      </c>
      <c r="W532" s="21">
        <f>+VLOOKUP(Economia[[#This Row],[Filtro URL]],Estructura!$X$4:$Y$366,2,0)</f>
        <v>14200015</v>
      </c>
      <c r="X532" s="21" t="str">
        <f>+VLOOKUP(Economia[[#This Row],[tema]],Estructura!$A$4:$C$1800,3,0)</f>
        <v>T-159</v>
      </c>
      <c r="Y532" s="30" t="str">
        <f>+VLOOKUP(Economia[[#This Row],[contenido]],Estructura!$E$4:$G$18,3,0)</f>
        <v>C-146</v>
      </c>
      <c r="Z532" s="30" t="str">
        <f>+VLOOKUP(Economia[[#This Row],[Filtro Integrado]],Estructura!$M$4:$O$367,3,0)</f>
        <v>FI-143</v>
      </c>
      <c r="AA532" s="30" t="str">
        <f>+VLOOKUP(Economia[[#This Row],[Muestra]],Estructura!$Q$4:$S$194,3,0)</f>
        <v>M-209</v>
      </c>
    </row>
    <row r="533" spans="1:27" ht="51" x14ac:dyDescent="0.3">
      <c r="A533" s="50" t="s">
        <v>1193</v>
      </c>
      <c r="B533" s="12">
        <f t="shared" ref="B533:D533" si="601">+B532</f>
        <v>140</v>
      </c>
      <c r="C533" s="13" t="str">
        <f t="shared" si="601"/>
        <v>Economía</v>
      </c>
      <c r="D533" s="13" t="str">
        <f t="shared" si="601"/>
        <v>Economía</v>
      </c>
      <c r="E533" s="27">
        <v>16</v>
      </c>
      <c r="F533" s="33" t="str">
        <f t="shared" si="493"/>
        <v>Ocupación</v>
      </c>
      <c r="G533" s="61" t="s">
        <v>1112</v>
      </c>
      <c r="H533" s="46" t="s">
        <v>15</v>
      </c>
      <c r="I533" s="31" t="s">
        <v>381</v>
      </c>
      <c r="J533" s="12" t="str">
        <f t="shared" ref="J533:K533" si="602">+J532</f>
        <v>Fecha</v>
      </c>
      <c r="K533" s="33" t="str">
        <f t="shared" si="602"/>
        <v>Número de Llegadas</v>
      </c>
      <c r="L533" s="33" t="s">
        <v>649</v>
      </c>
      <c r="M533" s="33" t="str">
        <f t="shared" si="600"/>
        <v>pasajeros (unidades)</v>
      </c>
      <c r="N533" s="33" t="str">
        <f t="shared" si="574"/>
        <v>Instituto Nacional de Estadísticas (INE)</v>
      </c>
      <c r="O533"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Ñuble</v>
      </c>
      <c r="P5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pasajeros (unidades)</v>
      </c>
      <c r="Q533" s="38" t="str">
        <f t="shared" si="572"/>
        <v>Gráfico Evolución</v>
      </c>
      <c r="R533" s="37"/>
      <c r="S533" s="16" t="str">
        <f>+HYPERLINK("https://analytics.zoho.com/open-view/2395394000008296784?ZOHO_CRITERIA=%22Consolidado_Estadisticas_Regionales_New%22.%22C%C3%B3digo%20regi%C3%B3n%22%3D"&amp;Economia[[#This Row],[Filtro URL]])</f>
        <v>https://analytics.zoho.com/open-view/2395394000008296784?ZOHO_CRITERIA=%22Consolidado_Estadisticas_Regionales_New%22.%22C%C3%B3digo%20regi%C3%B3n%22%3D16</v>
      </c>
      <c r="T533" s="17"/>
      <c r="U533" s="29" t="str">
        <f t="shared" si="476"/>
        <v>#1774B9</v>
      </c>
      <c r="V533" s="30" t="str">
        <f>+Economia[[#This Row],[idcoleccion]]&amp;"-"&amp;Economia[[#This Row],[id]]</f>
        <v>140-0523</v>
      </c>
      <c r="W533" s="21">
        <f>+VLOOKUP(Economia[[#This Row],[Filtro URL]],Estructura!$X$4:$Y$366,2,0)</f>
        <v>14200016</v>
      </c>
      <c r="X533" s="21" t="str">
        <f>+VLOOKUP(Economia[[#This Row],[tema]],Estructura!$A$4:$C$1800,3,0)</f>
        <v>T-159</v>
      </c>
      <c r="Y533" s="30" t="str">
        <f>+VLOOKUP(Economia[[#This Row],[contenido]],Estructura!$E$4:$G$18,3,0)</f>
        <v>C-146</v>
      </c>
      <c r="Z533" s="30" t="str">
        <f>+VLOOKUP(Economia[[#This Row],[Filtro Integrado]],Estructura!$M$4:$O$367,3,0)</f>
        <v>FI-143</v>
      </c>
      <c r="AA533" s="30" t="str">
        <f>+VLOOKUP(Economia[[#This Row],[Muestra]],Estructura!$Q$4:$S$194,3,0)</f>
        <v>M-209</v>
      </c>
    </row>
    <row r="534" spans="1:27" ht="51" x14ac:dyDescent="0.3">
      <c r="A534" s="48" t="s">
        <v>1194</v>
      </c>
      <c r="B534" s="33">
        <f t="shared" ref="B534:D534" si="603">+B533</f>
        <v>140</v>
      </c>
      <c r="C534" s="34" t="str">
        <f t="shared" si="603"/>
        <v>Economía</v>
      </c>
      <c r="D534" s="34" t="str">
        <f t="shared" si="603"/>
        <v>Economía</v>
      </c>
      <c r="E534" s="20">
        <v>0</v>
      </c>
      <c r="F534" s="33" t="str">
        <f t="shared" si="493"/>
        <v>Ocupación</v>
      </c>
      <c r="G534" s="61" t="s">
        <v>1112</v>
      </c>
      <c r="H534" s="36" t="s">
        <v>18</v>
      </c>
      <c r="I534" s="33" t="s">
        <v>14</v>
      </c>
      <c r="J534" s="33" t="s">
        <v>15</v>
      </c>
      <c r="K534" s="33" t="s">
        <v>1122</v>
      </c>
      <c r="L534" s="33" t="s">
        <v>649</v>
      </c>
      <c r="M534" s="33" t="s">
        <v>1119</v>
      </c>
      <c r="N534" s="33" t="str">
        <f t="shared" ref="N534" si="604">+N533</f>
        <v>Instituto Nacional de Estadísticas (INE)</v>
      </c>
      <c r="O534" s="52" t="s">
        <v>1107</v>
      </c>
      <c r="P53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noches (unidades)</v>
      </c>
      <c r="Q534" s="38" t="str">
        <f>+Q533</f>
        <v>Gráfico Evolución</v>
      </c>
      <c r="R534" s="37"/>
      <c r="S534" s="66" t="str">
        <f>+HYPERLINK("https://analytics.zoho.com/open-view/2395394000008297088")</f>
        <v>https://analytics.zoho.com/open-view/2395394000008297088</v>
      </c>
      <c r="T534" s="17"/>
      <c r="U534" s="29" t="str">
        <f t="shared" si="476"/>
        <v>#1774B9</v>
      </c>
      <c r="V534" s="30" t="str">
        <f>+Economia[[#This Row],[idcoleccion]]&amp;"-"&amp;Economia[[#This Row],[id]]</f>
        <v>140-0524</v>
      </c>
      <c r="W534" s="21">
        <f>+VLOOKUP(Economia[[#This Row],[Filtro URL]],Estructura!$X$4:$Y$366,2,0)</f>
        <v>14100000</v>
      </c>
      <c r="X534" s="21" t="str">
        <f>+VLOOKUP(Economia[[#This Row],[tema]],Estructura!$A$4:$C$1800,3,0)</f>
        <v>T-159</v>
      </c>
      <c r="Y534" s="30" t="str">
        <f>+VLOOKUP(Economia[[#This Row],[contenido]],Estructura!$E$4:$G$18,3,0)</f>
        <v>C-146</v>
      </c>
      <c r="Z534" s="30" t="str">
        <f>+VLOOKUP(Economia[[#This Row],[Filtro Integrado]],Estructura!$M$4:$O$367,3,0)</f>
        <v>FI-141</v>
      </c>
      <c r="AA534" s="30" t="str">
        <f>+VLOOKUP(Economia[[#This Row],[Muestra]],Estructura!$Q$4:$S$194,3,0)</f>
        <v>M-210</v>
      </c>
    </row>
    <row r="535" spans="1:27" ht="51" x14ac:dyDescent="0.3">
      <c r="A535" s="49" t="s">
        <v>1195</v>
      </c>
      <c r="B535" s="33">
        <f t="shared" ref="B535:D535" si="605">+B534</f>
        <v>140</v>
      </c>
      <c r="C535" s="34" t="str">
        <f t="shared" si="605"/>
        <v>Economía</v>
      </c>
      <c r="D535" s="34" t="str">
        <f t="shared" si="605"/>
        <v>Economía</v>
      </c>
      <c r="E535" s="27">
        <v>1</v>
      </c>
      <c r="F535" s="33" t="str">
        <f t="shared" si="493"/>
        <v>Ocupación</v>
      </c>
      <c r="G535" s="61" t="s">
        <v>1112</v>
      </c>
      <c r="H535" s="46" t="s">
        <v>15</v>
      </c>
      <c r="I535" s="31" t="s">
        <v>366</v>
      </c>
      <c r="J535" s="12" t="s">
        <v>688</v>
      </c>
      <c r="K535" s="33" t="str">
        <f t="shared" ref="K535:K548" si="606">+K534</f>
        <v>Estancia Media</v>
      </c>
      <c r="L535" s="33" t="s">
        <v>649</v>
      </c>
      <c r="M535" s="33" t="str">
        <f t="shared" si="600"/>
        <v>noches (unidades)</v>
      </c>
      <c r="N535" s="33" t="str">
        <f t="shared" ref="N535" si="607">+N534</f>
        <v>Instituto Nacional de Estadísticas (INE)</v>
      </c>
      <c r="O535"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Tarapacá</v>
      </c>
      <c r="P53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v>
      </c>
      <c r="Q535" s="15" t="str">
        <f t="shared" ref="Q535:Q550" si="608">+Q534</f>
        <v>Gráfico Evolución</v>
      </c>
      <c r="R535" s="28"/>
      <c r="S535"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v>
      </c>
      <c r="T535" s="17"/>
      <c r="U535" s="29" t="str">
        <f t="shared" si="476"/>
        <v>#1774B9</v>
      </c>
      <c r="V535" s="30" t="str">
        <f>+Economia[[#This Row],[idcoleccion]]&amp;"-"&amp;Economia[[#This Row],[id]]</f>
        <v>140-0525</v>
      </c>
      <c r="W535" s="21">
        <f>+VLOOKUP(Economia[[#This Row],[Filtro URL]],Estructura!$X$4:$Y$366,2,0)</f>
        <v>14200001</v>
      </c>
      <c r="X535" s="21" t="str">
        <f>+VLOOKUP(Economia[[#This Row],[tema]],Estructura!$A$4:$C$1800,3,0)</f>
        <v>T-159</v>
      </c>
      <c r="Y535" s="30" t="str">
        <f>+VLOOKUP(Economia[[#This Row],[contenido]],Estructura!$E$4:$G$18,3,0)</f>
        <v>C-146</v>
      </c>
      <c r="Z535" s="30" t="str">
        <f>+VLOOKUP(Economia[[#This Row],[Filtro Integrado]],Estructura!$M$4:$O$367,3,0)</f>
        <v>FI-143</v>
      </c>
      <c r="AA535" s="30" t="str">
        <f>+VLOOKUP(Economia[[#This Row],[Muestra]],Estructura!$Q$4:$S$194,3,0)</f>
        <v>M-210</v>
      </c>
    </row>
    <row r="536" spans="1:27" ht="51" x14ac:dyDescent="0.3">
      <c r="A536" s="50" t="s">
        <v>1196</v>
      </c>
      <c r="B536" s="33">
        <f t="shared" ref="B536:D536" si="609">+B535</f>
        <v>140</v>
      </c>
      <c r="C536" s="34" t="str">
        <f t="shared" si="609"/>
        <v>Economía</v>
      </c>
      <c r="D536" s="34" t="str">
        <f t="shared" si="609"/>
        <v>Economía</v>
      </c>
      <c r="E536" s="27">
        <v>2</v>
      </c>
      <c r="F536" s="33" t="str">
        <f t="shared" si="493"/>
        <v>Ocupación</v>
      </c>
      <c r="G536" s="61" t="s">
        <v>1112</v>
      </c>
      <c r="H536" s="46" t="s">
        <v>15</v>
      </c>
      <c r="I536" s="31" t="s">
        <v>367</v>
      </c>
      <c r="J536" s="12" t="str">
        <f>+J535</f>
        <v>Fecha</v>
      </c>
      <c r="K536" s="33" t="str">
        <f t="shared" si="606"/>
        <v>Estancia Media</v>
      </c>
      <c r="L536" s="33" t="s">
        <v>649</v>
      </c>
      <c r="M536" s="33" t="str">
        <f t="shared" si="600"/>
        <v>noches (unidades)</v>
      </c>
      <c r="N536" s="33" t="str">
        <f t="shared" ref="N536:N550" si="610">+N535</f>
        <v>Instituto Nacional de Estadísticas (INE)</v>
      </c>
      <c r="O536"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Antofagasta</v>
      </c>
      <c r="P5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v>
      </c>
      <c r="Q536" s="15" t="str">
        <f t="shared" si="608"/>
        <v>Gráfico Evolución</v>
      </c>
      <c r="R536" s="28"/>
      <c r="S536"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https://analytics.zoho.com/open-view/2395394000008297587?ZOHO_CRITERIA=%22Consolidado_Estadisticas_Regionales_New%22.%22C%C3%B3digo%20regi%C3%B3n%22%3D2</v>
      </c>
      <c r="T536" s="17"/>
      <c r="U536" s="29" t="str">
        <f t="shared" ref="U536:U599" si="611">+U535</f>
        <v>#1774B9</v>
      </c>
      <c r="V536" s="30" t="str">
        <f>+Economia[[#This Row],[idcoleccion]]&amp;"-"&amp;Economia[[#This Row],[id]]</f>
        <v>140-0526</v>
      </c>
      <c r="W536" s="21">
        <f>+VLOOKUP(Economia[[#This Row],[Filtro URL]],Estructura!$X$4:$Y$366,2,0)</f>
        <v>14200002</v>
      </c>
      <c r="X536" s="21" t="str">
        <f>+VLOOKUP(Economia[[#This Row],[tema]],Estructura!$A$4:$C$1800,3,0)</f>
        <v>T-159</v>
      </c>
      <c r="Y536" s="30" t="str">
        <f>+VLOOKUP(Economia[[#This Row],[contenido]],Estructura!$E$4:$G$18,3,0)</f>
        <v>C-146</v>
      </c>
      <c r="Z536" s="30" t="str">
        <f>+VLOOKUP(Economia[[#This Row],[Filtro Integrado]],Estructura!$M$4:$O$367,3,0)</f>
        <v>FI-143</v>
      </c>
      <c r="AA536" s="30" t="str">
        <f>+VLOOKUP(Economia[[#This Row],[Muestra]],Estructura!$Q$4:$S$194,3,0)</f>
        <v>M-210</v>
      </c>
    </row>
    <row r="537" spans="1:27" ht="51" x14ac:dyDescent="0.3">
      <c r="A537" s="50" t="s">
        <v>1197</v>
      </c>
      <c r="B537" s="33">
        <f t="shared" ref="B537:D537" si="612">+B536</f>
        <v>140</v>
      </c>
      <c r="C537" s="34" t="str">
        <f t="shared" si="612"/>
        <v>Economía</v>
      </c>
      <c r="D537" s="34" t="str">
        <f t="shared" si="612"/>
        <v>Economía</v>
      </c>
      <c r="E537" s="27">
        <v>3</v>
      </c>
      <c r="F537" s="33" t="str">
        <f t="shared" si="493"/>
        <v>Ocupación</v>
      </c>
      <c r="G537" s="61" t="s">
        <v>1112</v>
      </c>
      <c r="H537" s="46" t="s">
        <v>15</v>
      </c>
      <c r="I537" s="31" t="s">
        <v>368</v>
      </c>
      <c r="J537" s="12" t="str">
        <f t="shared" ref="J537" si="613">+J536</f>
        <v>Fecha</v>
      </c>
      <c r="K537" s="33" t="str">
        <f t="shared" si="606"/>
        <v>Estancia Media</v>
      </c>
      <c r="L537" s="33" t="s">
        <v>649</v>
      </c>
      <c r="M537" s="33" t="str">
        <f t="shared" si="600"/>
        <v>noches (unidades)</v>
      </c>
      <c r="N537" s="33" t="str">
        <f t="shared" si="610"/>
        <v>Instituto Nacional de Estadísticas (INE)</v>
      </c>
      <c r="O537"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Atacama</v>
      </c>
      <c r="P53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v>
      </c>
      <c r="Q537" s="15" t="str">
        <f t="shared" si="608"/>
        <v>Gráfico Evolución</v>
      </c>
      <c r="R537" s="28"/>
      <c r="S537"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https://analytics.zoho.com/open-view/2395394000008297587?ZOHO_CRITERIA=%22Consolidado_Estadisticas_Regionales_New%22.%22C%C3%B3digo%20regi%C3%B3n%22%3D3</v>
      </c>
      <c r="T537" s="17"/>
      <c r="U537" s="29" t="str">
        <f t="shared" si="611"/>
        <v>#1774B9</v>
      </c>
      <c r="V537" s="30" t="str">
        <f>+Economia[[#This Row],[idcoleccion]]&amp;"-"&amp;Economia[[#This Row],[id]]</f>
        <v>140-0527</v>
      </c>
      <c r="W537" s="21">
        <f>+VLOOKUP(Economia[[#This Row],[Filtro URL]],Estructura!$X$4:$Y$366,2,0)</f>
        <v>14200003</v>
      </c>
      <c r="X537" s="21" t="str">
        <f>+VLOOKUP(Economia[[#This Row],[tema]],Estructura!$A$4:$C$1800,3,0)</f>
        <v>T-159</v>
      </c>
      <c r="Y537" s="30" t="str">
        <f>+VLOOKUP(Economia[[#This Row],[contenido]],Estructura!$E$4:$G$18,3,0)</f>
        <v>C-146</v>
      </c>
      <c r="Z537" s="30" t="str">
        <f>+VLOOKUP(Economia[[#This Row],[Filtro Integrado]],Estructura!$M$4:$O$367,3,0)</f>
        <v>FI-143</v>
      </c>
      <c r="AA537" s="30" t="str">
        <f>+VLOOKUP(Economia[[#This Row],[Muestra]],Estructura!$Q$4:$S$194,3,0)</f>
        <v>M-210</v>
      </c>
    </row>
    <row r="538" spans="1:27" ht="51" x14ac:dyDescent="0.3">
      <c r="A538" s="50" t="s">
        <v>1198</v>
      </c>
      <c r="B538" s="33">
        <f t="shared" ref="B538:D538" si="614">+B537</f>
        <v>140</v>
      </c>
      <c r="C538" s="34" t="str">
        <f t="shared" si="614"/>
        <v>Economía</v>
      </c>
      <c r="D538" s="34" t="str">
        <f t="shared" si="614"/>
        <v>Economía</v>
      </c>
      <c r="E538" s="27">
        <v>4</v>
      </c>
      <c r="F538" s="33" t="str">
        <f t="shared" si="493"/>
        <v>Ocupación</v>
      </c>
      <c r="G538" s="61" t="s">
        <v>1112</v>
      </c>
      <c r="H538" s="46" t="s">
        <v>15</v>
      </c>
      <c r="I538" s="31" t="s">
        <v>369</v>
      </c>
      <c r="J538" s="12" t="str">
        <f t="shared" ref="J538" si="615">+J537</f>
        <v>Fecha</v>
      </c>
      <c r="K538" s="33" t="str">
        <f t="shared" si="606"/>
        <v>Estancia Media</v>
      </c>
      <c r="L538" s="33" t="s">
        <v>649</v>
      </c>
      <c r="M538" s="33" t="str">
        <f t="shared" si="600"/>
        <v>noches (unidades)</v>
      </c>
      <c r="N538" s="33" t="str">
        <f t="shared" si="610"/>
        <v>Instituto Nacional de Estadísticas (INE)</v>
      </c>
      <c r="O538"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Coquimbo</v>
      </c>
      <c r="P5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v>
      </c>
      <c r="Q538" s="15" t="str">
        <f t="shared" si="608"/>
        <v>Gráfico Evolución</v>
      </c>
      <c r="R538" s="28"/>
      <c r="S538"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https://analytics.zoho.com/open-view/2395394000008297587?ZOHO_CRITERIA=%22Consolidado_Estadisticas_Regionales_New%22.%22C%C3%B3digo%20regi%C3%B3n%22%3D4</v>
      </c>
      <c r="T538" s="17"/>
      <c r="U538" s="29" t="str">
        <f t="shared" si="611"/>
        <v>#1774B9</v>
      </c>
      <c r="V538" s="30" t="str">
        <f>+Economia[[#This Row],[idcoleccion]]&amp;"-"&amp;Economia[[#This Row],[id]]</f>
        <v>140-0528</v>
      </c>
      <c r="W538" s="21">
        <f>+VLOOKUP(Economia[[#This Row],[Filtro URL]],Estructura!$X$4:$Y$366,2,0)</f>
        <v>14200004</v>
      </c>
      <c r="X538" s="21" t="str">
        <f>+VLOOKUP(Economia[[#This Row],[tema]],Estructura!$A$4:$C$1800,3,0)</f>
        <v>T-159</v>
      </c>
      <c r="Y538" s="30" t="str">
        <f>+VLOOKUP(Economia[[#This Row],[contenido]],Estructura!$E$4:$G$18,3,0)</f>
        <v>C-146</v>
      </c>
      <c r="Z538" s="30" t="str">
        <f>+VLOOKUP(Economia[[#This Row],[Filtro Integrado]],Estructura!$M$4:$O$367,3,0)</f>
        <v>FI-143</v>
      </c>
      <c r="AA538" s="30" t="str">
        <f>+VLOOKUP(Economia[[#This Row],[Muestra]],Estructura!$Q$4:$S$194,3,0)</f>
        <v>M-210</v>
      </c>
    </row>
    <row r="539" spans="1:27" ht="51" x14ac:dyDescent="0.3">
      <c r="A539" s="50" t="s">
        <v>1199</v>
      </c>
      <c r="B539" s="33">
        <f t="shared" ref="B539:D539" si="616">+B538</f>
        <v>140</v>
      </c>
      <c r="C539" s="34" t="str">
        <f t="shared" si="616"/>
        <v>Economía</v>
      </c>
      <c r="D539" s="34" t="str">
        <f t="shared" si="616"/>
        <v>Economía</v>
      </c>
      <c r="E539" s="27">
        <v>5</v>
      </c>
      <c r="F539" s="33" t="str">
        <f t="shared" si="493"/>
        <v>Ocupación</v>
      </c>
      <c r="G539" s="61" t="s">
        <v>1112</v>
      </c>
      <c r="H539" s="46" t="s">
        <v>15</v>
      </c>
      <c r="I539" s="31" t="s">
        <v>370</v>
      </c>
      <c r="J539" s="12" t="str">
        <f t="shared" ref="J539" si="617">+J538</f>
        <v>Fecha</v>
      </c>
      <c r="K539" s="33" t="str">
        <f t="shared" si="606"/>
        <v>Estancia Media</v>
      </c>
      <c r="L539" s="33" t="s">
        <v>649</v>
      </c>
      <c r="M539" s="33" t="str">
        <f t="shared" si="600"/>
        <v>noches (unidades)</v>
      </c>
      <c r="N539" s="33" t="str">
        <f t="shared" si="610"/>
        <v>Instituto Nacional de Estadísticas (INE)</v>
      </c>
      <c r="O539"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Valparaíso</v>
      </c>
      <c r="P5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v>
      </c>
      <c r="Q539" s="15" t="str">
        <f t="shared" si="608"/>
        <v>Gráfico Evolución</v>
      </c>
      <c r="R539" s="28"/>
      <c r="S539"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https://analytics.zoho.com/open-view/2395394000008297587?ZOHO_CRITERIA=%22Consolidado_Estadisticas_Regionales_New%22.%22C%C3%B3digo%20regi%C3%B3n%22%3D5</v>
      </c>
      <c r="T539" s="17"/>
      <c r="U539" s="29" t="str">
        <f t="shared" si="611"/>
        <v>#1774B9</v>
      </c>
      <c r="V539" s="30" t="str">
        <f>+Economia[[#This Row],[idcoleccion]]&amp;"-"&amp;Economia[[#This Row],[id]]</f>
        <v>140-0529</v>
      </c>
      <c r="W539" s="21">
        <f>+VLOOKUP(Economia[[#This Row],[Filtro URL]],Estructura!$X$4:$Y$366,2,0)</f>
        <v>14200005</v>
      </c>
      <c r="X539" s="21" t="str">
        <f>+VLOOKUP(Economia[[#This Row],[tema]],Estructura!$A$4:$C$1800,3,0)</f>
        <v>T-159</v>
      </c>
      <c r="Y539" s="30" t="str">
        <f>+VLOOKUP(Economia[[#This Row],[contenido]],Estructura!$E$4:$G$18,3,0)</f>
        <v>C-146</v>
      </c>
      <c r="Z539" s="30" t="str">
        <f>+VLOOKUP(Economia[[#This Row],[Filtro Integrado]],Estructura!$M$4:$O$367,3,0)</f>
        <v>FI-143</v>
      </c>
      <c r="AA539" s="30" t="str">
        <f>+VLOOKUP(Economia[[#This Row],[Muestra]],Estructura!$Q$4:$S$194,3,0)</f>
        <v>M-210</v>
      </c>
    </row>
    <row r="540" spans="1:27" ht="51" x14ac:dyDescent="0.3">
      <c r="A540" s="50" t="s">
        <v>1200</v>
      </c>
      <c r="B540" s="33">
        <f t="shared" ref="B540:D540" si="618">+B539</f>
        <v>140</v>
      </c>
      <c r="C540" s="34" t="str">
        <f t="shared" si="618"/>
        <v>Economía</v>
      </c>
      <c r="D540" s="34" t="str">
        <f t="shared" si="618"/>
        <v>Economía</v>
      </c>
      <c r="E540" s="27">
        <v>6</v>
      </c>
      <c r="F540" s="33" t="str">
        <f t="shared" si="493"/>
        <v>Ocupación</v>
      </c>
      <c r="G540" s="61" t="s">
        <v>1112</v>
      </c>
      <c r="H540" s="46" t="s">
        <v>15</v>
      </c>
      <c r="I540" s="31" t="s">
        <v>371</v>
      </c>
      <c r="J540" s="12" t="str">
        <f t="shared" ref="J540" si="619">+J539</f>
        <v>Fecha</v>
      </c>
      <c r="K540" s="33" t="str">
        <f t="shared" si="606"/>
        <v>Estancia Media</v>
      </c>
      <c r="L540" s="33" t="s">
        <v>649</v>
      </c>
      <c r="M540" s="33" t="str">
        <f t="shared" si="600"/>
        <v>noches (unidades)</v>
      </c>
      <c r="N540" s="33" t="str">
        <f t="shared" si="610"/>
        <v>Instituto Nacional de Estadísticas (INE)</v>
      </c>
      <c r="O540"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O'Higgins</v>
      </c>
      <c r="P5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v>
      </c>
      <c r="Q540" s="15" t="str">
        <f t="shared" si="608"/>
        <v>Gráfico Evolución</v>
      </c>
      <c r="R540" s="28"/>
      <c r="S540"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https://analytics.zoho.com/open-view/2395394000008297587?ZOHO_CRITERIA=%22Consolidado_Estadisticas_Regionales_New%22.%22C%C3%B3digo%20regi%C3%B3n%22%3D6</v>
      </c>
      <c r="T540" s="17"/>
      <c r="U540" s="29" t="str">
        <f t="shared" si="611"/>
        <v>#1774B9</v>
      </c>
      <c r="V540" s="30" t="str">
        <f>+Economia[[#This Row],[idcoleccion]]&amp;"-"&amp;Economia[[#This Row],[id]]</f>
        <v>140-0530</v>
      </c>
      <c r="W540" s="21">
        <f>+VLOOKUP(Economia[[#This Row],[Filtro URL]],Estructura!$X$4:$Y$366,2,0)</f>
        <v>14200006</v>
      </c>
      <c r="X540" s="21" t="str">
        <f>+VLOOKUP(Economia[[#This Row],[tema]],Estructura!$A$4:$C$1800,3,0)</f>
        <v>T-159</v>
      </c>
      <c r="Y540" s="30" t="str">
        <f>+VLOOKUP(Economia[[#This Row],[contenido]],Estructura!$E$4:$G$18,3,0)</f>
        <v>C-146</v>
      </c>
      <c r="Z540" s="30" t="str">
        <f>+VLOOKUP(Economia[[#This Row],[Filtro Integrado]],Estructura!$M$4:$O$367,3,0)</f>
        <v>FI-143</v>
      </c>
      <c r="AA540" s="30" t="str">
        <f>+VLOOKUP(Economia[[#This Row],[Muestra]],Estructura!$Q$4:$S$194,3,0)</f>
        <v>M-210</v>
      </c>
    </row>
    <row r="541" spans="1:27" ht="51" x14ac:dyDescent="0.3">
      <c r="A541" s="50" t="s">
        <v>1201</v>
      </c>
      <c r="B541" s="33">
        <f t="shared" ref="B541:D541" si="620">+B540</f>
        <v>140</v>
      </c>
      <c r="C541" s="34" t="str">
        <f t="shared" si="620"/>
        <v>Economía</v>
      </c>
      <c r="D541" s="34" t="str">
        <f t="shared" si="620"/>
        <v>Economía</v>
      </c>
      <c r="E541" s="27">
        <v>7</v>
      </c>
      <c r="F541" s="33" t="str">
        <f t="shared" si="493"/>
        <v>Ocupación</v>
      </c>
      <c r="G541" s="61" t="s">
        <v>1112</v>
      </c>
      <c r="H541" s="46" t="s">
        <v>15</v>
      </c>
      <c r="I541" s="31" t="s">
        <v>372</v>
      </c>
      <c r="J541" s="12" t="str">
        <f t="shared" ref="J541" si="621">+J540</f>
        <v>Fecha</v>
      </c>
      <c r="K541" s="33" t="str">
        <f t="shared" si="606"/>
        <v>Estancia Media</v>
      </c>
      <c r="L541" s="33" t="s">
        <v>649</v>
      </c>
      <c r="M541" s="33" t="str">
        <f t="shared" si="600"/>
        <v>noches (unidades)</v>
      </c>
      <c r="N541" s="33" t="str">
        <f t="shared" si="610"/>
        <v>Instituto Nacional de Estadísticas (INE)</v>
      </c>
      <c r="O541"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Maule</v>
      </c>
      <c r="P5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v>
      </c>
      <c r="Q541" s="15" t="str">
        <f t="shared" si="608"/>
        <v>Gráfico Evolución</v>
      </c>
      <c r="R541" s="28"/>
      <c r="S541"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https://analytics.zoho.com/open-view/2395394000008297587?ZOHO_CRITERIA=%22Consolidado_Estadisticas_Regionales_New%22.%22C%C3%B3digo%20regi%C3%B3n%22%3D7</v>
      </c>
      <c r="T541" s="17"/>
      <c r="U541" s="29" t="str">
        <f t="shared" si="611"/>
        <v>#1774B9</v>
      </c>
      <c r="V541" s="30" t="str">
        <f>+Economia[[#This Row],[idcoleccion]]&amp;"-"&amp;Economia[[#This Row],[id]]</f>
        <v>140-0531</v>
      </c>
      <c r="W541" s="21">
        <f>+VLOOKUP(Economia[[#This Row],[Filtro URL]],Estructura!$X$4:$Y$366,2,0)</f>
        <v>14200007</v>
      </c>
      <c r="X541" s="21" t="str">
        <f>+VLOOKUP(Economia[[#This Row],[tema]],Estructura!$A$4:$C$1800,3,0)</f>
        <v>T-159</v>
      </c>
      <c r="Y541" s="30" t="str">
        <f>+VLOOKUP(Economia[[#This Row],[contenido]],Estructura!$E$4:$G$18,3,0)</f>
        <v>C-146</v>
      </c>
      <c r="Z541" s="30" t="str">
        <f>+VLOOKUP(Economia[[#This Row],[Filtro Integrado]],Estructura!$M$4:$O$367,3,0)</f>
        <v>FI-143</v>
      </c>
      <c r="AA541" s="30" t="str">
        <f>+VLOOKUP(Economia[[#This Row],[Muestra]],Estructura!$Q$4:$S$194,3,0)</f>
        <v>M-210</v>
      </c>
    </row>
    <row r="542" spans="1:27" ht="51" x14ac:dyDescent="0.3">
      <c r="A542" s="50" t="s">
        <v>1202</v>
      </c>
      <c r="B542" s="33">
        <f t="shared" ref="B542:D542" si="622">+B541</f>
        <v>140</v>
      </c>
      <c r="C542" s="34" t="str">
        <f t="shared" si="622"/>
        <v>Economía</v>
      </c>
      <c r="D542" s="34" t="str">
        <f t="shared" si="622"/>
        <v>Economía</v>
      </c>
      <c r="E542" s="27">
        <v>8</v>
      </c>
      <c r="F542" s="33" t="str">
        <f t="shared" si="493"/>
        <v>Ocupación</v>
      </c>
      <c r="G542" s="61" t="s">
        <v>1112</v>
      </c>
      <c r="H542" s="46" t="s">
        <v>15</v>
      </c>
      <c r="I542" s="31" t="s">
        <v>373</v>
      </c>
      <c r="J542" s="12" t="str">
        <f t="shared" ref="J542" si="623">+J541</f>
        <v>Fecha</v>
      </c>
      <c r="K542" s="33" t="str">
        <f t="shared" si="606"/>
        <v>Estancia Media</v>
      </c>
      <c r="L542" s="33" t="s">
        <v>649</v>
      </c>
      <c r="M542" s="33" t="str">
        <f t="shared" si="600"/>
        <v>noches (unidades)</v>
      </c>
      <c r="N542" s="33" t="str">
        <f t="shared" si="610"/>
        <v>Instituto Nacional de Estadísticas (INE)</v>
      </c>
      <c r="O542"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del Biobío</v>
      </c>
      <c r="P5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v>
      </c>
      <c r="Q542" s="15" t="str">
        <f t="shared" si="608"/>
        <v>Gráfico Evolución</v>
      </c>
      <c r="R542" s="28"/>
      <c r="S542"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https://analytics.zoho.com/open-view/2395394000008297587?ZOHO_CRITERIA=%22Consolidado_Estadisticas_Regionales_New%22.%22C%C3%B3digo%20regi%C3%B3n%22%3D8</v>
      </c>
      <c r="T542" s="39"/>
      <c r="U542" s="29" t="str">
        <f t="shared" si="611"/>
        <v>#1774B9</v>
      </c>
      <c r="V542" s="30" t="str">
        <f>+Economia[[#This Row],[idcoleccion]]&amp;"-"&amp;Economia[[#This Row],[id]]</f>
        <v>140-0532</v>
      </c>
      <c r="W542" s="21">
        <f>+VLOOKUP(Economia[[#This Row],[Filtro URL]],Estructura!$X$4:$Y$366,2,0)</f>
        <v>14200008</v>
      </c>
      <c r="X542" s="21" t="str">
        <f>+VLOOKUP(Economia[[#This Row],[tema]],Estructura!$A$4:$C$1800,3,0)</f>
        <v>T-159</v>
      </c>
      <c r="Y542" s="30" t="str">
        <f>+VLOOKUP(Economia[[#This Row],[contenido]],Estructura!$E$4:$G$18,3,0)</f>
        <v>C-146</v>
      </c>
      <c r="Z542" s="30" t="str">
        <f>+VLOOKUP(Economia[[#This Row],[Filtro Integrado]],Estructura!$M$4:$O$367,3,0)</f>
        <v>FI-143</v>
      </c>
      <c r="AA542" s="30" t="str">
        <f>+VLOOKUP(Economia[[#This Row],[Muestra]],Estructura!$Q$4:$S$194,3,0)</f>
        <v>M-210</v>
      </c>
    </row>
    <row r="543" spans="1:27" ht="51" x14ac:dyDescent="0.3">
      <c r="A543" s="50" t="s">
        <v>1203</v>
      </c>
      <c r="B543" s="12">
        <f>+B542</f>
        <v>140</v>
      </c>
      <c r="C543" s="13" t="str">
        <f>+C542</f>
        <v>Economía</v>
      </c>
      <c r="D543" s="13" t="str">
        <f>+D542</f>
        <v>Economía</v>
      </c>
      <c r="E543" s="27">
        <v>9</v>
      </c>
      <c r="F543" s="33" t="str">
        <f t="shared" si="493"/>
        <v>Ocupación</v>
      </c>
      <c r="G543" s="61" t="s">
        <v>1112</v>
      </c>
      <c r="H543" s="46" t="s">
        <v>15</v>
      </c>
      <c r="I543" s="31" t="s">
        <v>374</v>
      </c>
      <c r="J543" s="12" t="str">
        <f t="shared" ref="J543" si="624">+J542</f>
        <v>Fecha</v>
      </c>
      <c r="K543" s="33" t="str">
        <f t="shared" si="606"/>
        <v>Estancia Media</v>
      </c>
      <c r="L543" s="33" t="s">
        <v>649</v>
      </c>
      <c r="M543" s="33" t="str">
        <f t="shared" si="600"/>
        <v>noches (unidades)</v>
      </c>
      <c r="N543" s="33" t="str">
        <f t="shared" si="610"/>
        <v>Instituto Nacional de Estadísticas (INE)</v>
      </c>
      <c r="O543"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La Araucanía</v>
      </c>
      <c r="P5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v>
      </c>
      <c r="Q543" s="15" t="str">
        <f t="shared" si="608"/>
        <v>Gráfico Evolución</v>
      </c>
      <c r="R543" s="28"/>
      <c r="S543"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https://analytics.zoho.com/open-view/2395394000008297587?ZOHO_CRITERIA=%22Consolidado_Estadisticas_Regionales_New%22.%22C%C3%B3digo%20regi%C3%B3n%22%3D9</v>
      </c>
      <c r="T543" s="17">
        <v>100200300</v>
      </c>
      <c r="U543" s="29" t="str">
        <f>+U542</f>
        <v>#1774B9</v>
      </c>
      <c r="V543" s="30" t="str">
        <f>+Economia[[#This Row],[idcoleccion]]&amp;"-"&amp;Economia[[#This Row],[id]]</f>
        <v>140-0533</v>
      </c>
      <c r="W543" s="21">
        <f>+VLOOKUP(Economia[[#This Row],[Filtro URL]],Estructura!$X$4:$Y$366,2,0)</f>
        <v>14200009</v>
      </c>
      <c r="X543" s="21" t="str">
        <f>+VLOOKUP(Economia[[#This Row],[tema]],Estructura!$A$4:$C$1800,3,0)</f>
        <v>T-159</v>
      </c>
      <c r="Y543" s="30" t="str">
        <f>+VLOOKUP(Economia[[#This Row],[contenido]],Estructura!$E$4:$G$18,3,0)</f>
        <v>C-146</v>
      </c>
      <c r="Z543" s="30" t="str">
        <f>+VLOOKUP(Economia[[#This Row],[Filtro Integrado]],Estructura!$M$4:$O$367,3,0)</f>
        <v>FI-143</v>
      </c>
      <c r="AA543" s="30" t="str">
        <f>+VLOOKUP(Economia[[#This Row],[Muestra]],Estructura!$Q$4:$S$194,3,0)</f>
        <v>M-210</v>
      </c>
    </row>
    <row r="544" spans="1:27" ht="51" x14ac:dyDescent="0.3">
      <c r="A544" s="50" t="s">
        <v>1204</v>
      </c>
      <c r="B544" s="12">
        <f t="shared" ref="B544:D544" si="625">+B543</f>
        <v>140</v>
      </c>
      <c r="C544" s="13" t="str">
        <f t="shared" si="625"/>
        <v>Economía</v>
      </c>
      <c r="D544" s="13" t="str">
        <f t="shared" si="625"/>
        <v>Economía</v>
      </c>
      <c r="E544" s="27">
        <v>10</v>
      </c>
      <c r="F544" s="33" t="str">
        <f t="shared" si="493"/>
        <v>Ocupación</v>
      </c>
      <c r="G544" s="61" t="s">
        <v>1112</v>
      </c>
      <c r="H544" s="46" t="s">
        <v>15</v>
      </c>
      <c r="I544" s="31" t="s">
        <v>375</v>
      </c>
      <c r="J544" s="12" t="str">
        <f t="shared" ref="J544" si="626">+J543</f>
        <v>Fecha</v>
      </c>
      <c r="K544" s="33" t="str">
        <f t="shared" si="606"/>
        <v>Estancia Media</v>
      </c>
      <c r="L544" s="33" t="s">
        <v>649</v>
      </c>
      <c r="M544" s="33" t="str">
        <f t="shared" si="600"/>
        <v>noches (unidades)</v>
      </c>
      <c r="N544" s="33" t="str">
        <f t="shared" si="610"/>
        <v>Instituto Nacional de Estadísticas (INE)</v>
      </c>
      <c r="O544"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Los Lagos</v>
      </c>
      <c r="P5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v>
      </c>
      <c r="Q544" s="15" t="str">
        <f t="shared" si="608"/>
        <v>Gráfico Evolución</v>
      </c>
      <c r="R544" s="28"/>
      <c r="S544"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https://analytics.zoho.com/open-view/2395394000008297587?ZOHO_CRITERIA=%22Consolidado_Estadisticas_Regionales_New%22.%22C%C3%B3digo%20regi%C3%B3n%22%3D10</v>
      </c>
      <c r="T544" s="17">
        <v>100200301</v>
      </c>
      <c r="U544" s="29" t="str">
        <f t="shared" si="611"/>
        <v>#1774B9</v>
      </c>
      <c r="V544" s="30" t="str">
        <f>+Economia[[#This Row],[idcoleccion]]&amp;"-"&amp;Economia[[#This Row],[id]]</f>
        <v>140-0534</v>
      </c>
      <c r="W544" s="21">
        <f>+VLOOKUP(Economia[[#This Row],[Filtro URL]],Estructura!$X$4:$Y$366,2,0)</f>
        <v>14200010</v>
      </c>
      <c r="X544" s="21" t="str">
        <f>+VLOOKUP(Economia[[#This Row],[tema]],Estructura!$A$4:$C$1800,3,0)</f>
        <v>T-159</v>
      </c>
      <c r="Y544" s="30" t="str">
        <f>+VLOOKUP(Economia[[#This Row],[contenido]],Estructura!$E$4:$G$18,3,0)</f>
        <v>C-146</v>
      </c>
      <c r="Z544" s="30" t="str">
        <f>+VLOOKUP(Economia[[#This Row],[Filtro Integrado]],Estructura!$M$4:$O$367,3,0)</f>
        <v>FI-143</v>
      </c>
      <c r="AA544" s="30" t="str">
        <f>+VLOOKUP(Economia[[#This Row],[Muestra]],Estructura!$Q$4:$S$194,3,0)</f>
        <v>M-210</v>
      </c>
    </row>
    <row r="545" spans="1:27" ht="51" x14ac:dyDescent="0.3">
      <c r="A545" s="50" t="s">
        <v>1205</v>
      </c>
      <c r="B545" s="12">
        <f t="shared" ref="B545:D545" si="627">+B544</f>
        <v>140</v>
      </c>
      <c r="C545" s="13" t="str">
        <f t="shared" si="627"/>
        <v>Economía</v>
      </c>
      <c r="D545" s="13" t="str">
        <f t="shared" si="627"/>
        <v>Economía</v>
      </c>
      <c r="E545" s="27">
        <v>11</v>
      </c>
      <c r="F545" s="33" t="str">
        <f t="shared" ref="F545:F584" si="628">+F544</f>
        <v>Ocupación</v>
      </c>
      <c r="G545" s="61" t="s">
        <v>1112</v>
      </c>
      <c r="H545" s="46" t="s">
        <v>15</v>
      </c>
      <c r="I545" s="31" t="s">
        <v>376</v>
      </c>
      <c r="J545" s="12" t="str">
        <f t="shared" ref="J545" si="629">+J544</f>
        <v>Fecha</v>
      </c>
      <c r="K545" s="33" t="str">
        <f t="shared" si="606"/>
        <v>Estancia Media</v>
      </c>
      <c r="L545" s="33" t="s">
        <v>649</v>
      </c>
      <c r="M545" s="33" t="str">
        <f t="shared" si="600"/>
        <v>noches (unidades)</v>
      </c>
      <c r="N545" s="33" t="str">
        <f t="shared" si="610"/>
        <v>Instituto Nacional de Estadísticas (INE)</v>
      </c>
      <c r="O545"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Aysén</v>
      </c>
      <c r="P5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v>
      </c>
      <c r="Q545" s="15" t="str">
        <f t="shared" si="608"/>
        <v>Gráfico Evolución</v>
      </c>
      <c r="R545" s="28"/>
      <c r="S545"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https://analytics.zoho.com/open-view/2395394000008297587?ZOHO_CRITERIA=%22Consolidado_Estadisticas_Regionales_New%22.%22C%C3%B3digo%20regi%C3%B3n%22%3D11</v>
      </c>
      <c r="T545" s="17">
        <v>100200302</v>
      </c>
      <c r="U545" s="29" t="str">
        <f t="shared" si="611"/>
        <v>#1774B9</v>
      </c>
      <c r="V545" s="30" t="str">
        <f>+Economia[[#This Row],[idcoleccion]]&amp;"-"&amp;Economia[[#This Row],[id]]</f>
        <v>140-0535</v>
      </c>
      <c r="W545" s="21">
        <f>+VLOOKUP(Economia[[#This Row],[Filtro URL]],Estructura!$X$4:$Y$366,2,0)</f>
        <v>14200011</v>
      </c>
      <c r="X545" s="21" t="str">
        <f>+VLOOKUP(Economia[[#This Row],[tema]],Estructura!$A$4:$C$1800,3,0)</f>
        <v>T-159</v>
      </c>
      <c r="Y545" s="30" t="str">
        <f>+VLOOKUP(Economia[[#This Row],[contenido]],Estructura!$E$4:$G$18,3,0)</f>
        <v>C-146</v>
      </c>
      <c r="Z545" s="30" t="str">
        <f>+VLOOKUP(Economia[[#This Row],[Filtro Integrado]],Estructura!$M$4:$O$367,3,0)</f>
        <v>FI-143</v>
      </c>
      <c r="AA545" s="30" t="str">
        <f>+VLOOKUP(Economia[[#This Row],[Muestra]],Estructura!$Q$4:$S$194,3,0)</f>
        <v>M-210</v>
      </c>
    </row>
    <row r="546" spans="1:27" ht="51" x14ac:dyDescent="0.3">
      <c r="A546" s="50" t="s">
        <v>1206</v>
      </c>
      <c r="B546" s="12">
        <f t="shared" ref="B546:D546" si="630">+B545</f>
        <v>140</v>
      </c>
      <c r="C546" s="13" t="str">
        <f t="shared" si="630"/>
        <v>Economía</v>
      </c>
      <c r="D546" s="13" t="str">
        <f t="shared" si="630"/>
        <v>Economía</v>
      </c>
      <c r="E546" s="27">
        <v>12</v>
      </c>
      <c r="F546" s="33" t="str">
        <f t="shared" si="628"/>
        <v>Ocupación</v>
      </c>
      <c r="G546" s="61" t="s">
        <v>1112</v>
      </c>
      <c r="H546" s="46" t="s">
        <v>15</v>
      </c>
      <c r="I546" s="31" t="s">
        <v>377</v>
      </c>
      <c r="J546" s="12" t="str">
        <f t="shared" ref="J546" si="631">+J545</f>
        <v>Fecha</v>
      </c>
      <c r="K546" s="33" t="str">
        <f t="shared" si="606"/>
        <v>Estancia Media</v>
      </c>
      <c r="L546" s="33" t="s">
        <v>649</v>
      </c>
      <c r="M546" s="33" t="str">
        <f t="shared" si="600"/>
        <v>noches (unidades)</v>
      </c>
      <c r="N546" s="33" t="str">
        <f t="shared" si="610"/>
        <v>Instituto Nacional de Estadísticas (INE)</v>
      </c>
      <c r="O546"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Magallanes</v>
      </c>
      <c r="P5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v>
      </c>
      <c r="Q546" s="15" t="str">
        <f t="shared" si="608"/>
        <v>Gráfico Evolución</v>
      </c>
      <c r="R546" s="28"/>
      <c r="S546"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https://analytics.zoho.com/open-view/2395394000008297587?ZOHO_CRITERIA=%22Consolidado_Estadisticas_Regionales_New%22.%22C%C3%B3digo%20regi%C3%B3n%22%3D12</v>
      </c>
      <c r="T546" s="17"/>
      <c r="U546" s="29" t="str">
        <f t="shared" si="611"/>
        <v>#1774B9</v>
      </c>
      <c r="V546" s="30" t="str">
        <f>+Economia[[#This Row],[idcoleccion]]&amp;"-"&amp;Economia[[#This Row],[id]]</f>
        <v>140-0536</v>
      </c>
      <c r="W546" s="21">
        <f>+VLOOKUP(Economia[[#This Row],[Filtro URL]],Estructura!$X$4:$Y$366,2,0)</f>
        <v>14200012</v>
      </c>
      <c r="X546" s="21" t="str">
        <f>+VLOOKUP(Economia[[#This Row],[tema]],Estructura!$A$4:$C$1800,3,0)</f>
        <v>T-159</v>
      </c>
      <c r="Y546" s="30" t="str">
        <f>+VLOOKUP(Economia[[#This Row],[contenido]],Estructura!$E$4:$G$18,3,0)</f>
        <v>C-146</v>
      </c>
      <c r="Z546" s="30" t="str">
        <f>+VLOOKUP(Economia[[#This Row],[Filtro Integrado]],Estructura!$M$4:$O$367,3,0)</f>
        <v>FI-143</v>
      </c>
      <c r="AA546" s="30" t="str">
        <f>+VLOOKUP(Economia[[#This Row],[Muestra]],Estructura!$Q$4:$S$194,3,0)</f>
        <v>M-210</v>
      </c>
    </row>
    <row r="547" spans="1:27" ht="51" x14ac:dyDescent="0.3">
      <c r="A547" s="50" t="s">
        <v>1207</v>
      </c>
      <c r="B547" s="12">
        <f t="shared" ref="B547:D547" si="632">+B546</f>
        <v>140</v>
      </c>
      <c r="C547" s="13" t="str">
        <f t="shared" si="632"/>
        <v>Economía</v>
      </c>
      <c r="D547" s="13" t="str">
        <f t="shared" si="632"/>
        <v>Economía</v>
      </c>
      <c r="E547" s="27">
        <v>13</v>
      </c>
      <c r="F547" s="33" t="str">
        <f t="shared" si="628"/>
        <v>Ocupación</v>
      </c>
      <c r="G547" s="61" t="s">
        <v>1112</v>
      </c>
      <c r="H547" s="46" t="s">
        <v>15</v>
      </c>
      <c r="I547" s="31" t="s">
        <v>378</v>
      </c>
      <c r="J547" s="12" t="str">
        <f t="shared" ref="J547" si="633">+J546</f>
        <v>Fecha</v>
      </c>
      <c r="K547" s="33" t="str">
        <f t="shared" si="606"/>
        <v>Estancia Media</v>
      </c>
      <c r="L547" s="33" t="s">
        <v>649</v>
      </c>
      <c r="M547" s="33" t="str">
        <f t="shared" si="600"/>
        <v>noches (unidades)</v>
      </c>
      <c r="N547" s="33" t="str">
        <f t="shared" si="610"/>
        <v>Instituto Nacional de Estadísticas (INE)</v>
      </c>
      <c r="O547"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Metropolitana</v>
      </c>
      <c r="P5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v>
      </c>
      <c r="Q547" s="15" t="str">
        <f t="shared" si="608"/>
        <v>Gráfico Evolución</v>
      </c>
      <c r="R547" s="28"/>
      <c r="S547"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https://analytics.zoho.com/open-view/2395394000008297587?ZOHO_CRITERIA=%22Consolidado_Estadisticas_Regionales_New%22.%22C%C3%B3digo%20regi%C3%B3n%22%3D13</v>
      </c>
      <c r="T547" s="17"/>
      <c r="U547" s="29" t="str">
        <f t="shared" si="611"/>
        <v>#1774B9</v>
      </c>
      <c r="V547" s="30" t="str">
        <f>+Economia[[#This Row],[idcoleccion]]&amp;"-"&amp;Economia[[#This Row],[id]]</f>
        <v>140-0537</v>
      </c>
      <c r="W547" s="21">
        <f>+VLOOKUP(Economia[[#This Row],[Filtro URL]],Estructura!$X$4:$Y$366,2,0)</f>
        <v>14200013</v>
      </c>
      <c r="X547" s="21" t="str">
        <f>+VLOOKUP(Economia[[#This Row],[tema]],Estructura!$A$4:$C$1800,3,0)</f>
        <v>T-159</v>
      </c>
      <c r="Y547" s="30" t="str">
        <f>+VLOOKUP(Economia[[#This Row],[contenido]],Estructura!$E$4:$G$18,3,0)</f>
        <v>C-146</v>
      </c>
      <c r="Z547" s="30" t="str">
        <f>+VLOOKUP(Economia[[#This Row],[Filtro Integrado]],Estructura!$M$4:$O$367,3,0)</f>
        <v>FI-143</v>
      </c>
      <c r="AA547" s="30" t="str">
        <f>+VLOOKUP(Economia[[#This Row],[Muestra]],Estructura!$Q$4:$S$194,3,0)</f>
        <v>M-210</v>
      </c>
    </row>
    <row r="548" spans="1:27" ht="51" x14ac:dyDescent="0.3">
      <c r="A548" s="50" t="s">
        <v>1208</v>
      </c>
      <c r="B548" s="12">
        <f t="shared" ref="B548:D548" si="634">+B547</f>
        <v>140</v>
      </c>
      <c r="C548" s="13" t="str">
        <f t="shared" si="634"/>
        <v>Economía</v>
      </c>
      <c r="D548" s="13" t="str">
        <f t="shared" si="634"/>
        <v>Economía</v>
      </c>
      <c r="E548" s="27">
        <v>14</v>
      </c>
      <c r="F548" s="33" t="str">
        <f t="shared" si="628"/>
        <v>Ocupación</v>
      </c>
      <c r="G548" s="61" t="s">
        <v>1112</v>
      </c>
      <c r="H548" s="46" t="s">
        <v>15</v>
      </c>
      <c r="I548" s="31" t="s">
        <v>379</v>
      </c>
      <c r="J548" s="12" t="str">
        <f t="shared" ref="J548" si="635">+J547</f>
        <v>Fecha</v>
      </c>
      <c r="K548" s="33" t="str">
        <f t="shared" si="606"/>
        <v>Estancia Media</v>
      </c>
      <c r="L548" s="33" t="s">
        <v>649</v>
      </c>
      <c r="M548" s="33" t="str">
        <f t="shared" si="600"/>
        <v>noches (unidades)</v>
      </c>
      <c r="N548" s="33" t="str">
        <f t="shared" si="610"/>
        <v>Instituto Nacional de Estadísticas (INE)</v>
      </c>
      <c r="O548"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Los Ríos</v>
      </c>
      <c r="P5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v>
      </c>
      <c r="Q548" s="15" t="str">
        <f t="shared" si="608"/>
        <v>Gráfico Evolución</v>
      </c>
      <c r="R548" s="28"/>
      <c r="S548"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https://analytics.zoho.com/open-view/2395394000008297587?ZOHO_CRITERIA=%22Consolidado_Estadisticas_Regionales_New%22.%22C%C3%B3digo%20regi%C3%B3n%22%3D14</v>
      </c>
      <c r="T548" s="17"/>
      <c r="U548" s="29" t="str">
        <f t="shared" si="611"/>
        <v>#1774B9</v>
      </c>
      <c r="V548" s="30" t="str">
        <f>+Economia[[#This Row],[idcoleccion]]&amp;"-"&amp;Economia[[#This Row],[id]]</f>
        <v>140-0538</v>
      </c>
      <c r="W548" s="21">
        <f>+VLOOKUP(Economia[[#This Row],[Filtro URL]],Estructura!$X$4:$Y$366,2,0)</f>
        <v>14200014</v>
      </c>
      <c r="X548" s="21" t="str">
        <f>+VLOOKUP(Economia[[#This Row],[tema]],Estructura!$A$4:$C$1800,3,0)</f>
        <v>T-159</v>
      </c>
      <c r="Y548" s="30" t="str">
        <f>+VLOOKUP(Economia[[#This Row],[contenido]],Estructura!$E$4:$G$18,3,0)</f>
        <v>C-146</v>
      </c>
      <c r="Z548" s="30" t="str">
        <f>+VLOOKUP(Economia[[#This Row],[Filtro Integrado]],Estructura!$M$4:$O$367,3,0)</f>
        <v>FI-143</v>
      </c>
      <c r="AA548" s="30" t="str">
        <f>+VLOOKUP(Economia[[#This Row],[Muestra]],Estructura!$Q$4:$S$194,3,0)</f>
        <v>M-210</v>
      </c>
    </row>
    <row r="549" spans="1:27" ht="51" x14ac:dyDescent="0.3">
      <c r="A549" s="50" t="s">
        <v>1209</v>
      </c>
      <c r="B549" s="12">
        <f t="shared" ref="B549:D549" si="636">+B548</f>
        <v>140</v>
      </c>
      <c r="C549" s="13" t="str">
        <f t="shared" si="636"/>
        <v>Economía</v>
      </c>
      <c r="D549" s="13" t="str">
        <f t="shared" si="636"/>
        <v>Economía</v>
      </c>
      <c r="E549" s="27">
        <v>15</v>
      </c>
      <c r="F549" s="33" t="str">
        <f t="shared" si="628"/>
        <v>Ocupación</v>
      </c>
      <c r="G549" s="61" t="s">
        <v>1112</v>
      </c>
      <c r="H549" s="46" t="s">
        <v>15</v>
      </c>
      <c r="I549" s="31" t="s">
        <v>380</v>
      </c>
      <c r="J549" s="12" t="str">
        <f t="shared" ref="J549:K549" si="637">+J548</f>
        <v>Fecha</v>
      </c>
      <c r="K549" s="33" t="str">
        <f t="shared" si="637"/>
        <v>Estancia Media</v>
      </c>
      <c r="L549" s="33" t="s">
        <v>649</v>
      </c>
      <c r="M549" s="33" t="str">
        <f t="shared" si="600"/>
        <v>noches (unidades)</v>
      </c>
      <c r="N549" s="33" t="str">
        <f t="shared" si="610"/>
        <v>Instituto Nacional de Estadísticas (INE)</v>
      </c>
      <c r="O549"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Arica y Parinacota</v>
      </c>
      <c r="P5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v>
      </c>
      <c r="Q549" s="15" t="str">
        <f t="shared" si="608"/>
        <v>Gráfico Evolución</v>
      </c>
      <c r="R549" s="28"/>
      <c r="S549"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https://analytics.zoho.com/open-view/2395394000008297587?ZOHO_CRITERIA=%22Consolidado_Estadisticas_Regionales_New%22.%22C%C3%B3digo%20regi%C3%B3n%22%3D15</v>
      </c>
      <c r="T549" s="17"/>
      <c r="U549" s="29" t="str">
        <f t="shared" si="611"/>
        <v>#1774B9</v>
      </c>
      <c r="V549" s="30" t="str">
        <f>+Economia[[#This Row],[idcoleccion]]&amp;"-"&amp;Economia[[#This Row],[id]]</f>
        <v>140-0539</v>
      </c>
      <c r="W549" s="21">
        <f>+VLOOKUP(Economia[[#This Row],[Filtro URL]],Estructura!$X$4:$Y$366,2,0)</f>
        <v>14200015</v>
      </c>
      <c r="X549" s="21" t="str">
        <f>+VLOOKUP(Economia[[#This Row],[tema]],Estructura!$A$4:$C$1800,3,0)</f>
        <v>T-159</v>
      </c>
      <c r="Y549" s="30" t="str">
        <f>+VLOOKUP(Economia[[#This Row],[contenido]],Estructura!$E$4:$G$18,3,0)</f>
        <v>C-146</v>
      </c>
      <c r="Z549" s="30" t="str">
        <f>+VLOOKUP(Economia[[#This Row],[Filtro Integrado]],Estructura!$M$4:$O$367,3,0)</f>
        <v>FI-143</v>
      </c>
      <c r="AA549" s="30" t="str">
        <f>+VLOOKUP(Economia[[#This Row],[Muestra]],Estructura!$Q$4:$S$194,3,0)</f>
        <v>M-210</v>
      </c>
    </row>
    <row r="550" spans="1:27" ht="51" x14ac:dyDescent="0.3">
      <c r="A550" s="50" t="s">
        <v>1210</v>
      </c>
      <c r="B550" s="12">
        <f t="shared" ref="B550:D550" si="638">+B549</f>
        <v>140</v>
      </c>
      <c r="C550" s="13" t="str">
        <f t="shared" si="638"/>
        <v>Economía</v>
      </c>
      <c r="D550" s="13" t="str">
        <f t="shared" si="638"/>
        <v>Economía</v>
      </c>
      <c r="E550" s="27">
        <v>16</v>
      </c>
      <c r="F550" s="33" t="str">
        <f t="shared" si="628"/>
        <v>Ocupación</v>
      </c>
      <c r="G550" s="61" t="s">
        <v>1112</v>
      </c>
      <c r="H550" s="46" t="s">
        <v>15</v>
      </c>
      <c r="I550" s="31" t="s">
        <v>381</v>
      </c>
      <c r="J550" s="12" t="str">
        <f t="shared" ref="J550:K550" si="639">+J549</f>
        <v>Fecha</v>
      </c>
      <c r="K550" s="33" t="str">
        <f t="shared" si="639"/>
        <v>Estancia Media</v>
      </c>
      <c r="L550" s="33" t="s">
        <v>649</v>
      </c>
      <c r="M550" s="33" t="str">
        <f t="shared" si="600"/>
        <v>noches (unidades)</v>
      </c>
      <c r="N550" s="33" t="str">
        <f t="shared" si="610"/>
        <v>Instituto Nacional de Estadísticas (INE)</v>
      </c>
      <c r="O550"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Ñuble</v>
      </c>
      <c r="P5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v>
      </c>
      <c r="Q550" s="38" t="str">
        <f t="shared" si="608"/>
        <v>Gráfico Evolución</v>
      </c>
      <c r="R550" s="37"/>
      <c r="S550" s="16" t="str">
        <f>+HYPERLINK("https://analytics.zoho.com/open-view/2395394000008297587?ZOHO_CRITERIA=%22Consolidado_Estadisticas_Regionales_New%22.%22C%C3%B3digo%20regi%C3%B3n%22%3D"&amp;Economia[[#This Row],[Filtro URL]])</f>
        <v>https://analytics.zoho.com/open-view/2395394000008297587?ZOHO_CRITERIA=%22Consolidado_Estadisticas_Regionales_New%22.%22C%C3%B3digo%20regi%C3%B3n%22%3D16</v>
      </c>
      <c r="T550" s="17"/>
      <c r="U550" s="29" t="str">
        <f t="shared" si="611"/>
        <v>#1774B9</v>
      </c>
      <c r="V550" s="30" t="str">
        <f>+Economia[[#This Row],[idcoleccion]]&amp;"-"&amp;Economia[[#This Row],[id]]</f>
        <v>140-0540</v>
      </c>
      <c r="W550" s="21">
        <f>+VLOOKUP(Economia[[#This Row],[Filtro URL]],Estructura!$X$4:$Y$366,2,0)</f>
        <v>14200016</v>
      </c>
      <c r="X550" s="21" t="str">
        <f>+VLOOKUP(Economia[[#This Row],[tema]],Estructura!$A$4:$C$1800,3,0)</f>
        <v>T-159</v>
      </c>
      <c r="Y550" s="30" t="str">
        <f>+VLOOKUP(Economia[[#This Row],[contenido]],Estructura!$E$4:$G$18,3,0)</f>
        <v>C-146</v>
      </c>
      <c r="Z550" s="30" t="str">
        <f>+VLOOKUP(Economia[[#This Row],[Filtro Integrado]],Estructura!$M$4:$O$367,3,0)</f>
        <v>FI-143</v>
      </c>
      <c r="AA550" s="30" t="str">
        <f>+VLOOKUP(Economia[[#This Row],[Muestra]],Estructura!$Q$4:$S$194,3,0)</f>
        <v>M-210</v>
      </c>
    </row>
    <row r="551" spans="1:27" ht="51" x14ac:dyDescent="0.3">
      <c r="A551" s="48" t="s">
        <v>1211</v>
      </c>
      <c r="B551" s="33">
        <f t="shared" ref="B551:D551" si="640">+B550</f>
        <v>140</v>
      </c>
      <c r="C551" s="34" t="str">
        <f t="shared" si="640"/>
        <v>Economía</v>
      </c>
      <c r="D551" s="34" t="str">
        <f t="shared" si="640"/>
        <v>Economía</v>
      </c>
      <c r="E551" s="20">
        <v>0</v>
      </c>
      <c r="F551" s="33" t="str">
        <f t="shared" si="628"/>
        <v>Ocupación</v>
      </c>
      <c r="G551" s="61" t="s">
        <v>1112</v>
      </c>
      <c r="H551" s="36" t="s">
        <v>18</v>
      </c>
      <c r="I551" s="33" t="s">
        <v>14</v>
      </c>
      <c r="J551" s="33" t="s">
        <v>15</v>
      </c>
      <c r="K551" s="33" t="s">
        <v>1123</v>
      </c>
      <c r="L551" s="33" t="s">
        <v>649</v>
      </c>
      <c r="M551" s="33" t="s">
        <v>1124</v>
      </c>
      <c r="N551" s="33" t="str">
        <f t="shared" ref="N551" si="641">+N550</f>
        <v>Instituto Nacional de Estadísticas (INE)</v>
      </c>
      <c r="O551" s="52" t="s">
        <v>1108</v>
      </c>
      <c r="P55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porcentaje (%)</v>
      </c>
      <c r="Q551" s="38" t="str">
        <f>+Q550</f>
        <v>Gráfico Evolución</v>
      </c>
      <c r="R551" s="37"/>
      <c r="S551" s="66" t="str">
        <f>+HYPERLINK("https://analytics.zoho.com/open-view/2395394000008297905")</f>
        <v>https://analytics.zoho.com/open-view/2395394000008297905</v>
      </c>
      <c r="T551" s="17"/>
      <c r="U551" s="29" t="str">
        <f t="shared" si="611"/>
        <v>#1774B9</v>
      </c>
      <c r="V551" s="30" t="str">
        <f>+Economia[[#This Row],[idcoleccion]]&amp;"-"&amp;Economia[[#This Row],[id]]</f>
        <v>140-0541</v>
      </c>
      <c r="W551" s="21">
        <f>+VLOOKUP(Economia[[#This Row],[Filtro URL]],Estructura!$X$4:$Y$366,2,0)</f>
        <v>14100000</v>
      </c>
      <c r="X551" s="21" t="str">
        <f>+VLOOKUP(Economia[[#This Row],[tema]],Estructura!$A$4:$C$1800,3,0)</f>
        <v>T-159</v>
      </c>
      <c r="Y551" s="30" t="str">
        <f>+VLOOKUP(Economia[[#This Row],[contenido]],Estructura!$E$4:$G$18,3,0)</f>
        <v>C-146</v>
      </c>
      <c r="Z551" s="30" t="str">
        <f>+VLOOKUP(Economia[[#This Row],[Filtro Integrado]],Estructura!$M$4:$O$367,3,0)</f>
        <v>FI-141</v>
      </c>
      <c r="AA551" s="30" t="str">
        <f>+VLOOKUP(Economia[[#This Row],[Muestra]],Estructura!$Q$4:$S$194,3,0)</f>
        <v>M-211</v>
      </c>
    </row>
    <row r="552" spans="1:27" ht="51" x14ac:dyDescent="0.3">
      <c r="A552" s="49" t="s">
        <v>1212</v>
      </c>
      <c r="B552" s="33">
        <f t="shared" ref="B552:D552" si="642">+B551</f>
        <v>140</v>
      </c>
      <c r="C552" s="34" t="str">
        <f t="shared" si="642"/>
        <v>Economía</v>
      </c>
      <c r="D552" s="34" t="str">
        <f t="shared" si="642"/>
        <v>Economía</v>
      </c>
      <c r="E552" s="27">
        <v>1</v>
      </c>
      <c r="F552" s="33" t="str">
        <f t="shared" si="628"/>
        <v>Ocupación</v>
      </c>
      <c r="G552" s="61" t="s">
        <v>1112</v>
      </c>
      <c r="H552" s="46" t="s">
        <v>15</v>
      </c>
      <c r="I552" s="31" t="s">
        <v>366</v>
      </c>
      <c r="J552" s="12" t="s">
        <v>688</v>
      </c>
      <c r="K552" s="33" t="str">
        <f t="shared" ref="K552:K565" si="643">+K551</f>
        <v>Tasa de ocupación habitaciones</v>
      </c>
      <c r="L552" s="33" t="s">
        <v>649</v>
      </c>
      <c r="M552" s="33" t="str">
        <f t="shared" si="600"/>
        <v>porcentaje (%)</v>
      </c>
      <c r="N552" s="33" t="str">
        <f t="shared" ref="N552" si="644">+N551</f>
        <v>Instituto Nacional de Estadísticas (INE)</v>
      </c>
      <c r="O552" s="37" t="str">
        <f>+"Evolución del Grado de ocupación de las habitaciones disponibles en la "&amp;Economia[[#This Row],[territorio]]</f>
        <v>Evolución del Grado de ocupación de las habitaciones disponibles en la Región de Tarapacá</v>
      </c>
      <c r="P55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v>
      </c>
      <c r="Q552" s="15" t="str">
        <f t="shared" ref="Q552:Q567" si="645">+Q551</f>
        <v>Gráfico Evolución</v>
      </c>
      <c r="R552" s="28"/>
      <c r="S552"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v>
      </c>
      <c r="T552" s="17"/>
      <c r="U552" s="29" t="str">
        <f t="shared" si="611"/>
        <v>#1774B9</v>
      </c>
      <c r="V552" s="30" t="str">
        <f>+Economia[[#This Row],[idcoleccion]]&amp;"-"&amp;Economia[[#This Row],[id]]</f>
        <v>140-0542</v>
      </c>
      <c r="W552" s="21">
        <f>+VLOOKUP(Economia[[#This Row],[Filtro URL]],Estructura!$X$4:$Y$366,2,0)</f>
        <v>14200001</v>
      </c>
      <c r="X552" s="21" t="str">
        <f>+VLOOKUP(Economia[[#This Row],[tema]],Estructura!$A$4:$C$1800,3,0)</f>
        <v>T-159</v>
      </c>
      <c r="Y552" s="30" t="str">
        <f>+VLOOKUP(Economia[[#This Row],[contenido]],Estructura!$E$4:$G$18,3,0)</f>
        <v>C-146</v>
      </c>
      <c r="Z552" s="30" t="str">
        <f>+VLOOKUP(Economia[[#This Row],[Filtro Integrado]],Estructura!$M$4:$O$367,3,0)</f>
        <v>FI-143</v>
      </c>
      <c r="AA552" s="30" t="str">
        <f>+VLOOKUP(Economia[[#This Row],[Muestra]],Estructura!$Q$4:$S$194,3,0)</f>
        <v>M-211</v>
      </c>
    </row>
    <row r="553" spans="1:27" ht="51" x14ac:dyDescent="0.3">
      <c r="A553" s="50" t="s">
        <v>1213</v>
      </c>
      <c r="B553" s="33">
        <f t="shared" ref="B553:D553" si="646">+B552</f>
        <v>140</v>
      </c>
      <c r="C553" s="34" t="str">
        <f t="shared" si="646"/>
        <v>Economía</v>
      </c>
      <c r="D553" s="34" t="str">
        <f t="shared" si="646"/>
        <v>Economía</v>
      </c>
      <c r="E553" s="27">
        <v>2</v>
      </c>
      <c r="F553" s="33" t="str">
        <f t="shared" si="628"/>
        <v>Ocupación</v>
      </c>
      <c r="G553" s="61" t="s">
        <v>1112</v>
      </c>
      <c r="H553" s="46" t="s">
        <v>15</v>
      </c>
      <c r="I553" s="31" t="s">
        <v>367</v>
      </c>
      <c r="J553" s="12" t="str">
        <f>+J552</f>
        <v>Fecha</v>
      </c>
      <c r="K553" s="33" t="str">
        <f t="shared" si="643"/>
        <v>Tasa de ocupación habitaciones</v>
      </c>
      <c r="L553" s="33" t="s">
        <v>649</v>
      </c>
      <c r="M553" s="33" t="str">
        <f t="shared" si="600"/>
        <v>porcentaje (%)</v>
      </c>
      <c r="N553" s="33" t="str">
        <f t="shared" ref="N553:N567" si="647">+N552</f>
        <v>Instituto Nacional de Estadísticas (INE)</v>
      </c>
      <c r="O553" s="37" t="str">
        <f>+"Evolución del Grado de ocupación de las habitaciones disponibles en la "&amp;Economia[[#This Row],[territorio]]</f>
        <v>Evolución del Grado de ocupación de las habitaciones disponibles en la Región de Antofagasta</v>
      </c>
      <c r="P55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v>
      </c>
      <c r="Q553" s="15" t="str">
        <f t="shared" si="645"/>
        <v>Gráfico Evolución</v>
      </c>
      <c r="R553" s="28"/>
      <c r="S553"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https://analytics.zoho.com/open-view/2395394000008298446?ZOHO_CRITERIA=%22Consolidado_Estadisticas_Regionales_New%22.%22C%C3%B3digo%20regi%C3%B3n%22%3D2</v>
      </c>
      <c r="T553" s="17"/>
      <c r="U553" s="29" t="str">
        <f t="shared" si="611"/>
        <v>#1774B9</v>
      </c>
      <c r="V553" s="30" t="str">
        <f>+Economia[[#This Row],[idcoleccion]]&amp;"-"&amp;Economia[[#This Row],[id]]</f>
        <v>140-0543</v>
      </c>
      <c r="W553" s="21">
        <f>+VLOOKUP(Economia[[#This Row],[Filtro URL]],Estructura!$X$4:$Y$366,2,0)</f>
        <v>14200002</v>
      </c>
      <c r="X553" s="21" t="str">
        <f>+VLOOKUP(Economia[[#This Row],[tema]],Estructura!$A$4:$C$1800,3,0)</f>
        <v>T-159</v>
      </c>
      <c r="Y553" s="30" t="str">
        <f>+VLOOKUP(Economia[[#This Row],[contenido]],Estructura!$E$4:$G$18,3,0)</f>
        <v>C-146</v>
      </c>
      <c r="Z553" s="30" t="str">
        <f>+VLOOKUP(Economia[[#This Row],[Filtro Integrado]],Estructura!$M$4:$O$367,3,0)</f>
        <v>FI-143</v>
      </c>
      <c r="AA553" s="30" t="str">
        <f>+VLOOKUP(Economia[[#This Row],[Muestra]],Estructura!$Q$4:$S$194,3,0)</f>
        <v>M-211</v>
      </c>
    </row>
    <row r="554" spans="1:27" ht="51" x14ac:dyDescent="0.3">
      <c r="A554" s="50" t="s">
        <v>1214</v>
      </c>
      <c r="B554" s="33">
        <f t="shared" ref="B554:D554" si="648">+B553</f>
        <v>140</v>
      </c>
      <c r="C554" s="34" t="str">
        <f t="shared" si="648"/>
        <v>Economía</v>
      </c>
      <c r="D554" s="34" t="str">
        <f t="shared" si="648"/>
        <v>Economía</v>
      </c>
      <c r="E554" s="27">
        <v>3</v>
      </c>
      <c r="F554" s="33" t="str">
        <f t="shared" si="628"/>
        <v>Ocupación</v>
      </c>
      <c r="G554" s="61" t="s">
        <v>1112</v>
      </c>
      <c r="H554" s="46" t="s">
        <v>15</v>
      </c>
      <c r="I554" s="31" t="s">
        <v>368</v>
      </c>
      <c r="J554" s="12" t="str">
        <f t="shared" ref="J554" si="649">+J553</f>
        <v>Fecha</v>
      </c>
      <c r="K554" s="33" t="str">
        <f t="shared" si="643"/>
        <v>Tasa de ocupación habitaciones</v>
      </c>
      <c r="L554" s="33" t="s">
        <v>649</v>
      </c>
      <c r="M554" s="33" t="str">
        <f t="shared" si="600"/>
        <v>porcentaje (%)</v>
      </c>
      <c r="N554" s="33" t="str">
        <f t="shared" si="647"/>
        <v>Instituto Nacional de Estadísticas (INE)</v>
      </c>
      <c r="O554" s="37" t="str">
        <f>+"Evolución del Grado de ocupación de las habitaciones disponibles en la "&amp;Economia[[#This Row],[territorio]]</f>
        <v>Evolución del Grado de ocupación de las habitaciones disponibles en la Región de Atacama</v>
      </c>
      <c r="P55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v>
      </c>
      <c r="Q554" s="15" t="str">
        <f t="shared" si="645"/>
        <v>Gráfico Evolución</v>
      </c>
      <c r="R554" s="28"/>
      <c r="S554"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https://analytics.zoho.com/open-view/2395394000008298446?ZOHO_CRITERIA=%22Consolidado_Estadisticas_Regionales_New%22.%22C%C3%B3digo%20regi%C3%B3n%22%3D3</v>
      </c>
      <c r="T554" s="17"/>
      <c r="U554" s="29" t="str">
        <f t="shared" si="611"/>
        <v>#1774B9</v>
      </c>
      <c r="V554" s="30" t="str">
        <f>+Economia[[#This Row],[idcoleccion]]&amp;"-"&amp;Economia[[#This Row],[id]]</f>
        <v>140-0544</v>
      </c>
      <c r="W554" s="21">
        <f>+VLOOKUP(Economia[[#This Row],[Filtro URL]],Estructura!$X$4:$Y$366,2,0)</f>
        <v>14200003</v>
      </c>
      <c r="X554" s="21" t="str">
        <f>+VLOOKUP(Economia[[#This Row],[tema]],Estructura!$A$4:$C$1800,3,0)</f>
        <v>T-159</v>
      </c>
      <c r="Y554" s="30" t="str">
        <f>+VLOOKUP(Economia[[#This Row],[contenido]],Estructura!$E$4:$G$18,3,0)</f>
        <v>C-146</v>
      </c>
      <c r="Z554" s="30" t="str">
        <f>+VLOOKUP(Economia[[#This Row],[Filtro Integrado]],Estructura!$M$4:$O$367,3,0)</f>
        <v>FI-143</v>
      </c>
      <c r="AA554" s="30" t="str">
        <f>+VLOOKUP(Economia[[#This Row],[Muestra]],Estructura!$Q$4:$S$194,3,0)</f>
        <v>M-211</v>
      </c>
    </row>
    <row r="555" spans="1:27" ht="51" x14ac:dyDescent="0.3">
      <c r="A555" s="50" t="s">
        <v>1215</v>
      </c>
      <c r="B555" s="33">
        <f t="shared" ref="B555:D555" si="650">+B554</f>
        <v>140</v>
      </c>
      <c r="C555" s="34" t="str">
        <f t="shared" si="650"/>
        <v>Economía</v>
      </c>
      <c r="D555" s="34" t="str">
        <f t="shared" si="650"/>
        <v>Economía</v>
      </c>
      <c r="E555" s="27">
        <v>4</v>
      </c>
      <c r="F555" s="33" t="str">
        <f t="shared" si="628"/>
        <v>Ocupación</v>
      </c>
      <c r="G555" s="61" t="s">
        <v>1112</v>
      </c>
      <c r="H555" s="46" t="s">
        <v>15</v>
      </c>
      <c r="I555" s="31" t="s">
        <v>369</v>
      </c>
      <c r="J555" s="12" t="str">
        <f t="shared" ref="J555" si="651">+J554</f>
        <v>Fecha</v>
      </c>
      <c r="K555" s="33" t="str">
        <f t="shared" si="643"/>
        <v>Tasa de ocupación habitaciones</v>
      </c>
      <c r="L555" s="33" t="s">
        <v>649</v>
      </c>
      <c r="M555" s="33" t="str">
        <f t="shared" si="600"/>
        <v>porcentaje (%)</v>
      </c>
      <c r="N555" s="33" t="str">
        <f t="shared" si="647"/>
        <v>Instituto Nacional de Estadísticas (INE)</v>
      </c>
      <c r="O555" s="37" t="str">
        <f>+"Evolución del Grado de ocupación de las habitaciones disponibles en la "&amp;Economia[[#This Row],[territorio]]</f>
        <v>Evolución del Grado de ocupación de las habitaciones disponibles en la Región de Coquimbo</v>
      </c>
      <c r="P5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v>
      </c>
      <c r="Q555" s="15" t="str">
        <f t="shared" si="645"/>
        <v>Gráfico Evolución</v>
      </c>
      <c r="R555" s="28"/>
      <c r="S555"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https://analytics.zoho.com/open-view/2395394000008298446?ZOHO_CRITERIA=%22Consolidado_Estadisticas_Regionales_New%22.%22C%C3%B3digo%20regi%C3%B3n%22%3D4</v>
      </c>
      <c r="T555" s="17"/>
      <c r="U555" s="29" t="str">
        <f t="shared" si="611"/>
        <v>#1774B9</v>
      </c>
      <c r="V555" s="30" t="str">
        <f>+Economia[[#This Row],[idcoleccion]]&amp;"-"&amp;Economia[[#This Row],[id]]</f>
        <v>140-0545</v>
      </c>
      <c r="W555" s="21">
        <f>+VLOOKUP(Economia[[#This Row],[Filtro URL]],Estructura!$X$4:$Y$366,2,0)</f>
        <v>14200004</v>
      </c>
      <c r="X555" s="21" t="str">
        <f>+VLOOKUP(Economia[[#This Row],[tema]],Estructura!$A$4:$C$1800,3,0)</f>
        <v>T-159</v>
      </c>
      <c r="Y555" s="30" t="str">
        <f>+VLOOKUP(Economia[[#This Row],[contenido]],Estructura!$E$4:$G$18,3,0)</f>
        <v>C-146</v>
      </c>
      <c r="Z555" s="30" t="str">
        <f>+VLOOKUP(Economia[[#This Row],[Filtro Integrado]],Estructura!$M$4:$O$367,3,0)</f>
        <v>FI-143</v>
      </c>
      <c r="AA555" s="30" t="str">
        <f>+VLOOKUP(Economia[[#This Row],[Muestra]],Estructura!$Q$4:$S$194,3,0)</f>
        <v>M-211</v>
      </c>
    </row>
    <row r="556" spans="1:27" ht="51" x14ac:dyDescent="0.3">
      <c r="A556" s="50" t="s">
        <v>1216</v>
      </c>
      <c r="B556" s="33">
        <f t="shared" ref="B556:D556" si="652">+B555</f>
        <v>140</v>
      </c>
      <c r="C556" s="34" t="str">
        <f t="shared" si="652"/>
        <v>Economía</v>
      </c>
      <c r="D556" s="34" t="str">
        <f t="shared" si="652"/>
        <v>Economía</v>
      </c>
      <c r="E556" s="27">
        <v>5</v>
      </c>
      <c r="F556" s="33" t="str">
        <f t="shared" si="628"/>
        <v>Ocupación</v>
      </c>
      <c r="G556" s="61" t="s">
        <v>1112</v>
      </c>
      <c r="H556" s="46" t="s">
        <v>15</v>
      </c>
      <c r="I556" s="31" t="s">
        <v>370</v>
      </c>
      <c r="J556" s="12" t="str">
        <f t="shared" ref="J556" si="653">+J555</f>
        <v>Fecha</v>
      </c>
      <c r="K556" s="33" t="str">
        <f t="shared" si="643"/>
        <v>Tasa de ocupación habitaciones</v>
      </c>
      <c r="L556" s="33" t="s">
        <v>649</v>
      </c>
      <c r="M556" s="33" t="str">
        <f t="shared" si="600"/>
        <v>porcentaje (%)</v>
      </c>
      <c r="N556" s="33" t="str">
        <f t="shared" si="647"/>
        <v>Instituto Nacional de Estadísticas (INE)</v>
      </c>
      <c r="O556" s="37" t="str">
        <f>+"Evolución del Grado de ocupación de las habitaciones disponibles en la "&amp;Economia[[#This Row],[territorio]]</f>
        <v>Evolución del Grado de ocupación de las habitaciones disponibles en la Región de Valparaíso</v>
      </c>
      <c r="P5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v>
      </c>
      <c r="Q556" s="15" t="str">
        <f t="shared" si="645"/>
        <v>Gráfico Evolución</v>
      </c>
      <c r="R556" s="28"/>
      <c r="S556"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https://analytics.zoho.com/open-view/2395394000008298446?ZOHO_CRITERIA=%22Consolidado_Estadisticas_Regionales_New%22.%22C%C3%B3digo%20regi%C3%B3n%22%3D5</v>
      </c>
      <c r="T556" s="17"/>
      <c r="U556" s="29" t="str">
        <f t="shared" si="611"/>
        <v>#1774B9</v>
      </c>
      <c r="V556" s="30" t="str">
        <f>+Economia[[#This Row],[idcoleccion]]&amp;"-"&amp;Economia[[#This Row],[id]]</f>
        <v>140-0546</v>
      </c>
      <c r="W556" s="21">
        <f>+VLOOKUP(Economia[[#This Row],[Filtro URL]],Estructura!$X$4:$Y$366,2,0)</f>
        <v>14200005</v>
      </c>
      <c r="X556" s="21" t="str">
        <f>+VLOOKUP(Economia[[#This Row],[tema]],Estructura!$A$4:$C$1800,3,0)</f>
        <v>T-159</v>
      </c>
      <c r="Y556" s="30" t="str">
        <f>+VLOOKUP(Economia[[#This Row],[contenido]],Estructura!$E$4:$G$18,3,0)</f>
        <v>C-146</v>
      </c>
      <c r="Z556" s="30" t="str">
        <f>+VLOOKUP(Economia[[#This Row],[Filtro Integrado]],Estructura!$M$4:$O$367,3,0)</f>
        <v>FI-143</v>
      </c>
      <c r="AA556" s="30" t="str">
        <f>+VLOOKUP(Economia[[#This Row],[Muestra]],Estructura!$Q$4:$S$194,3,0)</f>
        <v>M-211</v>
      </c>
    </row>
    <row r="557" spans="1:27" ht="51" x14ac:dyDescent="0.3">
      <c r="A557" s="50" t="s">
        <v>1217</v>
      </c>
      <c r="B557" s="33">
        <f t="shared" ref="B557:D557" si="654">+B556</f>
        <v>140</v>
      </c>
      <c r="C557" s="34" t="str">
        <f t="shared" si="654"/>
        <v>Economía</v>
      </c>
      <c r="D557" s="34" t="str">
        <f t="shared" si="654"/>
        <v>Economía</v>
      </c>
      <c r="E557" s="27">
        <v>6</v>
      </c>
      <c r="F557" s="33" t="str">
        <f t="shared" si="628"/>
        <v>Ocupación</v>
      </c>
      <c r="G557" s="61" t="s">
        <v>1112</v>
      </c>
      <c r="H557" s="46" t="s">
        <v>15</v>
      </c>
      <c r="I557" s="31" t="s">
        <v>371</v>
      </c>
      <c r="J557" s="12" t="str">
        <f t="shared" ref="J557" si="655">+J556</f>
        <v>Fecha</v>
      </c>
      <c r="K557" s="33" t="str">
        <f t="shared" si="643"/>
        <v>Tasa de ocupación habitaciones</v>
      </c>
      <c r="L557" s="33" t="s">
        <v>649</v>
      </c>
      <c r="M557" s="33" t="str">
        <f t="shared" si="600"/>
        <v>porcentaje (%)</v>
      </c>
      <c r="N557" s="33" t="str">
        <f t="shared" si="647"/>
        <v>Instituto Nacional de Estadísticas (INE)</v>
      </c>
      <c r="O557" s="37" t="str">
        <f>+"Evolución del Grado de ocupación de las habitaciones disponibles en la "&amp;Economia[[#This Row],[territorio]]</f>
        <v>Evolución del Grado de ocupación de las habitaciones disponibles en la Región de O'Higgins</v>
      </c>
      <c r="P5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v>
      </c>
      <c r="Q557" s="15" t="str">
        <f t="shared" si="645"/>
        <v>Gráfico Evolución</v>
      </c>
      <c r="R557" s="28"/>
      <c r="S557"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https://analytics.zoho.com/open-view/2395394000008298446?ZOHO_CRITERIA=%22Consolidado_Estadisticas_Regionales_New%22.%22C%C3%B3digo%20regi%C3%B3n%22%3D6</v>
      </c>
      <c r="T557" s="17"/>
      <c r="U557" s="29" t="str">
        <f t="shared" si="611"/>
        <v>#1774B9</v>
      </c>
      <c r="V557" s="30" t="str">
        <f>+Economia[[#This Row],[idcoleccion]]&amp;"-"&amp;Economia[[#This Row],[id]]</f>
        <v>140-0547</v>
      </c>
      <c r="W557" s="21">
        <f>+VLOOKUP(Economia[[#This Row],[Filtro URL]],Estructura!$X$4:$Y$366,2,0)</f>
        <v>14200006</v>
      </c>
      <c r="X557" s="21" t="str">
        <f>+VLOOKUP(Economia[[#This Row],[tema]],Estructura!$A$4:$C$1800,3,0)</f>
        <v>T-159</v>
      </c>
      <c r="Y557" s="30" t="str">
        <f>+VLOOKUP(Economia[[#This Row],[contenido]],Estructura!$E$4:$G$18,3,0)</f>
        <v>C-146</v>
      </c>
      <c r="Z557" s="30" t="str">
        <f>+VLOOKUP(Economia[[#This Row],[Filtro Integrado]],Estructura!$M$4:$O$367,3,0)</f>
        <v>FI-143</v>
      </c>
      <c r="AA557" s="30" t="str">
        <f>+VLOOKUP(Economia[[#This Row],[Muestra]],Estructura!$Q$4:$S$194,3,0)</f>
        <v>M-211</v>
      </c>
    </row>
    <row r="558" spans="1:27" ht="51" x14ac:dyDescent="0.3">
      <c r="A558" s="50" t="s">
        <v>1218</v>
      </c>
      <c r="B558" s="33">
        <f t="shared" ref="B558:D558" si="656">+B557</f>
        <v>140</v>
      </c>
      <c r="C558" s="34" t="str">
        <f t="shared" si="656"/>
        <v>Economía</v>
      </c>
      <c r="D558" s="34" t="str">
        <f t="shared" si="656"/>
        <v>Economía</v>
      </c>
      <c r="E558" s="27">
        <v>7</v>
      </c>
      <c r="F558" s="33" t="str">
        <f t="shared" si="628"/>
        <v>Ocupación</v>
      </c>
      <c r="G558" s="61" t="s">
        <v>1112</v>
      </c>
      <c r="H558" s="46" t="s">
        <v>15</v>
      </c>
      <c r="I558" s="31" t="s">
        <v>372</v>
      </c>
      <c r="J558" s="12" t="str">
        <f t="shared" ref="J558" si="657">+J557</f>
        <v>Fecha</v>
      </c>
      <c r="K558" s="33" t="str">
        <f t="shared" si="643"/>
        <v>Tasa de ocupación habitaciones</v>
      </c>
      <c r="L558" s="33" t="s">
        <v>649</v>
      </c>
      <c r="M558" s="33" t="str">
        <f t="shared" si="600"/>
        <v>porcentaje (%)</v>
      </c>
      <c r="N558" s="33" t="str">
        <f t="shared" si="647"/>
        <v>Instituto Nacional de Estadísticas (INE)</v>
      </c>
      <c r="O558" s="37" t="str">
        <f>+"Evolución del Grado de ocupación de las habitaciones disponibles en la "&amp;Economia[[#This Row],[territorio]]</f>
        <v>Evolución del Grado de ocupación de las habitaciones disponibles en la Región de Maule</v>
      </c>
      <c r="P5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v>
      </c>
      <c r="Q558" s="15" t="str">
        <f t="shared" si="645"/>
        <v>Gráfico Evolución</v>
      </c>
      <c r="R558" s="28"/>
      <c r="S558"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https://analytics.zoho.com/open-view/2395394000008298446?ZOHO_CRITERIA=%22Consolidado_Estadisticas_Regionales_New%22.%22C%C3%B3digo%20regi%C3%B3n%22%3D7</v>
      </c>
      <c r="T558" s="17"/>
      <c r="U558" s="29" t="str">
        <f t="shared" si="611"/>
        <v>#1774B9</v>
      </c>
      <c r="V558" s="30" t="str">
        <f>+Economia[[#This Row],[idcoleccion]]&amp;"-"&amp;Economia[[#This Row],[id]]</f>
        <v>140-0548</v>
      </c>
      <c r="W558" s="21">
        <f>+VLOOKUP(Economia[[#This Row],[Filtro URL]],Estructura!$X$4:$Y$366,2,0)</f>
        <v>14200007</v>
      </c>
      <c r="X558" s="21" t="str">
        <f>+VLOOKUP(Economia[[#This Row],[tema]],Estructura!$A$4:$C$1800,3,0)</f>
        <v>T-159</v>
      </c>
      <c r="Y558" s="30" t="str">
        <f>+VLOOKUP(Economia[[#This Row],[contenido]],Estructura!$E$4:$G$18,3,0)</f>
        <v>C-146</v>
      </c>
      <c r="Z558" s="30" t="str">
        <f>+VLOOKUP(Economia[[#This Row],[Filtro Integrado]],Estructura!$M$4:$O$367,3,0)</f>
        <v>FI-143</v>
      </c>
      <c r="AA558" s="30" t="str">
        <f>+VLOOKUP(Economia[[#This Row],[Muestra]],Estructura!$Q$4:$S$194,3,0)</f>
        <v>M-211</v>
      </c>
    </row>
    <row r="559" spans="1:27" ht="51" x14ac:dyDescent="0.3">
      <c r="A559" s="50" t="s">
        <v>1219</v>
      </c>
      <c r="B559" s="33">
        <f t="shared" ref="B559:D559" si="658">+B558</f>
        <v>140</v>
      </c>
      <c r="C559" s="34" t="str">
        <f t="shared" si="658"/>
        <v>Economía</v>
      </c>
      <c r="D559" s="34" t="str">
        <f t="shared" si="658"/>
        <v>Economía</v>
      </c>
      <c r="E559" s="27">
        <v>8</v>
      </c>
      <c r="F559" s="33" t="str">
        <f t="shared" si="628"/>
        <v>Ocupación</v>
      </c>
      <c r="G559" s="61" t="s">
        <v>1112</v>
      </c>
      <c r="H559" s="46" t="s">
        <v>15</v>
      </c>
      <c r="I559" s="31" t="s">
        <v>373</v>
      </c>
      <c r="J559" s="12" t="str">
        <f t="shared" ref="J559" si="659">+J558</f>
        <v>Fecha</v>
      </c>
      <c r="K559" s="33" t="str">
        <f t="shared" si="643"/>
        <v>Tasa de ocupación habitaciones</v>
      </c>
      <c r="L559" s="33" t="s">
        <v>649</v>
      </c>
      <c r="M559" s="33" t="str">
        <f t="shared" si="600"/>
        <v>porcentaje (%)</v>
      </c>
      <c r="N559" s="33" t="str">
        <f t="shared" si="647"/>
        <v>Instituto Nacional de Estadísticas (INE)</v>
      </c>
      <c r="O559" s="37" t="str">
        <f>+"Evolución del Grado de ocupación de las habitaciones disponibles en la "&amp;Economia[[#This Row],[territorio]]</f>
        <v>Evolución del Grado de ocupación de las habitaciones disponibles en la Región del Biobío</v>
      </c>
      <c r="P55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v>
      </c>
      <c r="Q559" s="15" t="str">
        <f t="shared" si="645"/>
        <v>Gráfico Evolución</v>
      </c>
      <c r="R559" s="28"/>
      <c r="S559"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https://analytics.zoho.com/open-view/2395394000008298446?ZOHO_CRITERIA=%22Consolidado_Estadisticas_Regionales_New%22.%22C%C3%B3digo%20regi%C3%B3n%22%3D8</v>
      </c>
      <c r="T559" s="39"/>
      <c r="U559" s="29" t="str">
        <f t="shared" si="611"/>
        <v>#1774B9</v>
      </c>
      <c r="V559" s="30" t="str">
        <f>+Economia[[#This Row],[idcoleccion]]&amp;"-"&amp;Economia[[#This Row],[id]]</f>
        <v>140-0549</v>
      </c>
      <c r="W559" s="21">
        <f>+VLOOKUP(Economia[[#This Row],[Filtro URL]],Estructura!$X$4:$Y$366,2,0)</f>
        <v>14200008</v>
      </c>
      <c r="X559" s="21" t="str">
        <f>+VLOOKUP(Economia[[#This Row],[tema]],Estructura!$A$4:$C$1800,3,0)</f>
        <v>T-159</v>
      </c>
      <c r="Y559" s="30" t="str">
        <f>+VLOOKUP(Economia[[#This Row],[contenido]],Estructura!$E$4:$G$18,3,0)</f>
        <v>C-146</v>
      </c>
      <c r="Z559" s="30" t="str">
        <f>+VLOOKUP(Economia[[#This Row],[Filtro Integrado]],Estructura!$M$4:$O$367,3,0)</f>
        <v>FI-143</v>
      </c>
      <c r="AA559" s="30" t="str">
        <f>+VLOOKUP(Economia[[#This Row],[Muestra]],Estructura!$Q$4:$S$194,3,0)</f>
        <v>M-211</v>
      </c>
    </row>
    <row r="560" spans="1:27" ht="51" x14ac:dyDescent="0.3">
      <c r="A560" s="50" t="s">
        <v>1220</v>
      </c>
      <c r="B560" s="12">
        <f>+B559</f>
        <v>140</v>
      </c>
      <c r="C560" s="13" t="str">
        <f>+C559</f>
        <v>Economía</v>
      </c>
      <c r="D560" s="13" t="str">
        <f>+D559</f>
        <v>Economía</v>
      </c>
      <c r="E560" s="27">
        <v>9</v>
      </c>
      <c r="F560" s="33" t="str">
        <f t="shared" si="628"/>
        <v>Ocupación</v>
      </c>
      <c r="G560" s="61" t="s">
        <v>1112</v>
      </c>
      <c r="H560" s="46" t="s">
        <v>15</v>
      </c>
      <c r="I560" s="31" t="s">
        <v>374</v>
      </c>
      <c r="J560" s="12" t="str">
        <f t="shared" ref="J560" si="660">+J559</f>
        <v>Fecha</v>
      </c>
      <c r="K560" s="33" t="str">
        <f t="shared" si="643"/>
        <v>Tasa de ocupación habitaciones</v>
      </c>
      <c r="L560" s="33" t="s">
        <v>649</v>
      </c>
      <c r="M560" s="33" t="str">
        <f t="shared" si="600"/>
        <v>porcentaje (%)</v>
      </c>
      <c r="N560" s="33" t="str">
        <f t="shared" si="647"/>
        <v>Instituto Nacional de Estadísticas (INE)</v>
      </c>
      <c r="O560" s="37" t="str">
        <f>+"Evolución del Grado de ocupación de las habitaciones disponibles en la "&amp;Economia[[#This Row],[territorio]]</f>
        <v>Evolución del Grado de ocupación de las habitaciones disponibles en la Región de La Araucanía</v>
      </c>
      <c r="P5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v>
      </c>
      <c r="Q560" s="15" t="str">
        <f t="shared" si="645"/>
        <v>Gráfico Evolución</v>
      </c>
      <c r="R560" s="28"/>
      <c r="S560"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https://analytics.zoho.com/open-view/2395394000008298446?ZOHO_CRITERIA=%22Consolidado_Estadisticas_Regionales_New%22.%22C%C3%B3digo%20regi%C3%B3n%22%3D9</v>
      </c>
      <c r="T560" s="17">
        <v>100200300</v>
      </c>
      <c r="U560" s="29" t="str">
        <f>+U559</f>
        <v>#1774B9</v>
      </c>
      <c r="V560" s="30" t="str">
        <f>+Economia[[#This Row],[idcoleccion]]&amp;"-"&amp;Economia[[#This Row],[id]]</f>
        <v>140-0550</v>
      </c>
      <c r="W560" s="21">
        <f>+VLOOKUP(Economia[[#This Row],[Filtro URL]],Estructura!$X$4:$Y$366,2,0)</f>
        <v>14200009</v>
      </c>
      <c r="X560" s="21" t="str">
        <f>+VLOOKUP(Economia[[#This Row],[tema]],Estructura!$A$4:$C$1800,3,0)</f>
        <v>T-159</v>
      </c>
      <c r="Y560" s="30" t="str">
        <f>+VLOOKUP(Economia[[#This Row],[contenido]],Estructura!$E$4:$G$18,3,0)</f>
        <v>C-146</v>
      </c>
      <c r="Z560" s="30" t="str">
        <f>+VLOOKUP(Economia[[#This Row],[Filtro Integrado]],Estructura!$M$4:$O$367,3,0)</f>
        <v>FI-143</v>
      </c>
      <c r="AA560" s="30" t="str">
        <f>+VLOOKUP(Economia[[#This Row],[Muestra]],Estructura!$Q$4:$S$194,3,0)</f>
        <v>M-211</v>
      </c>
    </row>
    <row r="561" spans="1:27" ht="51" x14ac:dyDescent="0.3">
      <c r="A561" s="50" t="s">
        <v>1221</v>
      </c>
      <c r="B561" s="12">
        <f t="shared" ref="B561:D561" si="661">+B560</f>
        <v>140</v>
      </c>
      <c r="C561" s="13" t="str">
        <f t="shared" si="661"/>
        <v>Economía</v>
      </c>
      <c r="D561" s="13" t="str">
        <f t="shared" si="661"/>
        <v>Economía</v>
      </c>
      <c r="E561" s="27">
        <v>10</v>
      </c>
      <c r="F561" s="33" t="str">
        <f t="shared" si="628"/>
        <v>Ocupación</v>
      </c>
      <c r="G561" s="61" t="s">
        <v>1112</v>
      </c>
      <c r="H561" s="46" t="s">
        <v>15</v>
      </c>
      <c r="I561" s="31" t="s">
        <v>375</v>
      </c>
      <c r="J561" s="12" t="str">
        <f t="shared" ref="J561" si="662">+J560</f>
        <v>Fecha</v>
      </c>
      <c r="K561" s="33" t="str">
        <f t="shared" si="643"/>
        <v>Tasa de ocupación habitaciones</v>
      </c>
      <c r="L561" s="33" t="s">
        <v>649</v>
      </c>
      <c r="M561" s="33" t="str">
        <f t="shared" si="600"/>
        <v>porcentaje (%)</v>
      </c>
      <c r="N561" s="33" t="str">
        <f t="shared" si="647"/>
        <v>Instituto Nacional de Estadísticas (INE)</v>
      </c>
      <c r="O561" s="37" t="str">
        <f>+"Evolución del Grado de ocupación de las habitaciones disponibles en la "&amp;Economia[[#This Row],[territorio]]</f>
        <v>Evolución del Grado de ocupación de las habitaciones disponibles en la Región de Los Lagos</v>
      </c>
      <c r="P5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v>
      </c>
      <c r="Q561" s="15" t="str">
        <f t="shared" si="645"/>
        <v>Gráfico Evolución</v>
      </c>
      <c r="R561" s="28"/>
      <c r="S561"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https://analytics.zoho.com/open-view/2395394000008298446?ZOHO_CRITERIA=%22Consolidado_Estadisticas_Regionales_New%22.%22C%C3%B3digo%20regi%C3%B3n%22%3D10</v>
      </c>
      <c r="T561" s="17">
        <v>100200301</v>
      </c>
      <c r="U561" s="29" t="str">
        <f t="shared" si="611"/>
        <v>#1774B9</v>
      </c>
      <c r="V561" s="30" t="str">
        <f>+Economia[[#This Row],[idcoleccion]]&amp;"-"&amp;Economia[[#This Row],[id]]</f>
        <v>140-0551</v>
      </c>
      <c r="W561" s="21">
        <f>+VLOOKUP(Economia[[#This Row],[Filtro URL]],Estructura!$X$4:$Y$366,2,0)</f>
        <v>14200010</v>
      </c>
      <c r="X561" s="21" t="str">
        <f>+VLOOKUP(Economia[[#This Row],[tema]],Estructura!$A$4:$C$1800,3,0)</f>
        <v>T-159</v>
      </c>
      <c r="Y561" s="30" t="str">
        <f>+VLOOKUP(Economia[[#This Row],[contenido]],Estructura!$E$4:$G$18,3,0)</f>
        <v>C-146</v>
      </c>
      <c r="Z561" s="30" t="str">
        <f>+VLOOKUP(Economia[[#This Row],[Filtro Integrado]],Estructura!$M$4:$O$367,3,0)</f>
        <v>FI-143</v>
      </c>
      <c r="AA561" s="30" t="str">
        <f>+VLOOKUP(Economia[[#This Row],[Muestra]],Estructura!$Q$4:$S$194,3,0)</f>
        <v>M-211</v>
      </c>
    </row>
    <row r="562" spans="1:27" ht="51" x14ac:dyDescent="0.3">
      <c r="A562" s="50" t="s">
        <v>1222</v>
      </c>
      <c r="B562" s="12">
        <f t="shared" ref="B562:D562" si="663">+B561</f>
        <v>140</v>
      </c>
      <c r="C562" s="13" t="str">
        <f t="shared" si="663"/>
        <v>Economía</v>
      </c>
      <c r="D562" s="13" t="str">
        <f t="shared" si="663"/>
        <v>Economía</v>
      </c>
      <c r="E562" s="27">
        <v>11</v>
      </c>
      <c r="F562" s="33" t="str">
        <f t="shared" si="628"/>
        <v>Ocupación</v>
      </c>
      <c r="G562" s="61" t="s">
        <v>1112</v>
      </c>
      <c r="H562" s="46" t="s">
        <v>15</v>
      </c>
      <c r="I562" s="31" t="s">
        <v>376</v>
      </c>
      <c r="J562" s="12" t="str">
        <f t="shared" ref="J562" si="664">+J561</f>
        <v>Fecha</v>
      </c>
      <c r="K562" s="33" t="str">
        <f t="shared" si="643"/>
        <v>Tasa de ocupación habitaciones</v>
      </c>
      <c r="L562" s="33" t="s">
        <v>649</v>
      </c>
      <c r="M562" s="33" t="str">
        <f t="shared" si="600"/>
        <v>porcentaje (%)</v>
      </c>
      <c r="N562" s="33" t="str">
        <f t="shared" si="647"/>
        <v>Instituto Nacional de Estadísticas (INE)</v>
      </c>
      <c r="O562" s="37" t="str">
        <f>+"Evolución del Grado de ocupación de las habitaciones disponibles en la "&amp;Economia[[#This Row],[territorio]]</f>
        <v>Evolución del Grado de ocupación de las habitaciones disponibles en la Región de Aysén</v>
      </c>
      <c r="P5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v>
      </c>
      <c r="Q562" s="15" t="str">
        <f t="shared" si="645"/>
        <v>Gráfico Evolución</v>
      </c>
      <c r="R562" s="28"/>
      <c r="S562"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https://analytics.zoho.com/open-view/2395394000008298446?ZOHO_CRITERIA=%22Consolidado_Estadisticas_Regionales_New%22.%22C%C3%B3digo%20regi%C3%B3n%22%3D11</v>
      </c>
      <c r="T562" s="17">
        <v>100200302</v>
      </c>
      <c r="U562" s="29" t="str">
        <f t="shared" si="611"/>
        <v>#1774B9</v>
      </c>
      <c r="V562" s="30" t="str">
        <f>+Economia[[#This Row],[idcoleccion]]&amp;"-"&amp;Economia[[#This Row],[id]]</f>
        <v>140-0552</v>
      </c>
      <c r="W562" s="21">
        <f>+VLOOKUP(Economia[[#This Row],[Filtro URL]],Estructura!$X$4:$Y$366,2,0)</f>
        <v>14200011</v>
      </c>
      <c r="X562" s="21" t="str">
        <f>+VLOOKUP(Economia[[#This Row],[tema]],Estructura!$A$4:$C$1800,3,0)</f>
        <v>T-159</v>
      </c>
      <c r="Y562" s="30" t="str">
        <f>+VLOOKUP(Economia[[#This Row],[contenido]],Estructura!$E$4:$G$18,3,0)</f>
        <v>C-146</v>
      </c>
      <c r="Z562" s="30" t="str">
        <f>+VLOOKUP(Economia[[#This Row],[Filtro Integrado]],Estructura!$M$4:$O$367,3,0)</f>
        <v>FI-143</v>
      </c>
      <c r="AA562" s="30" t="str">
        <f>+VLOOKUP(Economia[[#This Row],[Muestra]],Estructura!$Q$4:$S$194,3,0)</f>
        <v>M-211</v>
      </c>
    </row>
    <row r="563" spans="1:27" ht="51" x14ac:dyDescent="0.3">
      <c r="A563" s="50" t="s">
        <v>1223</v>
      </c>
      <c r="B563" s="12">
        <f t="shared" ref="B563:D563" si="665">+B562</f>
        <v>140</v>
      </c>
      <c r="C563" s="13" t="str">
        <f t="shared" si="665"/>
        <v>Economía</v>
      </c>
      <c r="D563" s="13" t="str">
        <f t="shared" si="665"/>
        <v>Economía</v>
      </c>
      <c r="E563" s="27">
        <v>12</v>
      </c>
      <c r="F563" s="33" t="str">
        <f t="shared" si="628"/>
        <v>Ocupación</v>
      </c>
      <c r="G563" s="61" t="s">
        <v>1112</v>
      </c>
      <c r="H563" s="46" t="s">
        <v>15</v>
      </c>
      <c r="I563" s="31" t="s">
        <v>377</v>
      </c>
      <c r="J563" s="12" t="str">
        <f t="shared" ref="J563" si="666">+J562</f>
        <v>Fecha</v>
      </c>
      <c r="K563" s="33" t="str">
        <f t="shared" si="643"/>
        <v>Tasa de ocupación habitaciones</v>
      </c>
      <c r="L563" s="33" t="s">
        <v>649</v>
      </c>
      <c r="M563" s="33" t="str">
        <f t="shared" si="600"/>
        <v>porcentaje (%)</v>
      </c>
      <c r="N563" s="33" t="str">
        <f t="shared" si="647"/>
        <v>Instituto Nacional de Estadísticas (INE)</v>
      </c>
      <c r="O563" s="37" t="str">
        <f>+"Evolución del Grado de ocupación de las habitaciones disponibles en la "&amp;Economia[[#This Row],[territorio]]</f>
        <v>Evolución del Grado de ocupación de las habitaciones disponibles en la Región de Magallanes</v>
      </c>
      <c r="P56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v>
      </c>
      <c r="Q563" s="15" t="str">
        <f t="shared" si="645"/>
        <v>Gráfico Evolución</v>
      </c>
      <c r="R563" s="28"/>
      <c r="S563"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https://analytics.zoho.com/open-view/2395394000008298446?ZOHO_CRITERIA=%22Consolidado_Estadisticas_Regionales_New%22.%22C%C3%B3digo%20regi%C3%B3n%22%3D12</v>
      </c>
      <c r="T563" s="17"/>
      <c r="U563" s="29" t="str">
        <f t="shared" si="611"/>
        <v>#1774B9</v>
      </c>
      <c r="V563" s="30" t="str">
        <f>+Economia[[#This Row],[idcoleccion]]&amp;"-"&amp;Economia[[#This Row],[id]]</f>
        <v>140-0553</v>
      </c>
      <c r="W563" s="21">
        <f>+VLOOKUP(Economia[[#This Row],[Filtro URL]],Estructura!$X$4:$Y$366,2,0)</f>
        <v>14200012</v>
      </c>
      <c r="X563" s="21" t="str">
        <f>+VLOOKUP(Economia[[#This Row],[tema]],Estructura!$A$4:$C$1800,3,0)</f>
        <v>T-159</v>
      </c>
      <c r="Y563" s="30" t="str">
        <f>+VLOOKUP(Economia[[#This Row],[contenido]],Estructura!$E$4:$G$18,3,0)</f>
        <v>C-146</v>
      </c>
      <c r="Z563" s="30" t="str">
        <f>+VLOOKUP(Economia[[#This Row],[Filtro Integrado]],Estructura!$M$4:$O$367,3,0)</f>
        <v>FI-143</v>
      </c>
      <c r="AA563" s="30" t="str">
        <f>+VLOOKUP(Economia[[#This Row],[Muestra]],Estructura!$Q$4:$S$194,3,0)</f>
        <v>M-211</v>
      </c>
    </row>
    <row r="564" spans="1:27" ht="51" x14ac:dyDescent="0.3">
      <c r="A564" s="50" t="s">
        <v>1224</v>
      </c>
      <c r="B564" s="12">
        <f t="shared" ref="B564:D564" si="667">+B563</f>
        <v>140</v>
      </c>
      <c r="C564" s="13" t="str">
        <f t="shared" si="667"/>
        <v>Economía</v>
      </c>
      <c r="D564" s="13" t="str">
        <f t="shared" si="667"/>
        <v>Economía</v>
      </c>
      <c r="E564" s="27">
        <v>13</v>
      </c>
      <c r="F564" s="33" t="str">
        <f t="shared" si="628"/>
        <v>Ocupación</v>
      </c>
      <c r="G564" s="61" t="s">
        <v>1112</v>
      </c>
      <c r="H564" s="46" t="s">
        <v>15</v>
      </c>
      <c r="I564" s="31" t="s">
        <v>378</v>
      </c>
      <c r="J564" s="12" t="str">
        <f t="shared" ref="J564" si="668">+J563</f>
        <v>Fecha</v>
      </c>
      <c r="K564" s="33" t="str">
        <f t="shared" si="643"/>
        <v>Tasa de ocupación habitaciones</v>
      </c>
      <c r="L564" s="33" t="s">
        <v>649</v>
      </c>
      <c r="M564" s="33" t="str">
        <f t="shared" si="600"/>
        <v>porcentaje (%)</v>
      </c>
      <c r="N564" s="33" t="str">
        <f t="shared" si="647"/>
        <v>Instituto Nacional de Estadísticas (INE)</v>
      </c>
      <c r="O564" s="37" t="str">
        <f>+"Evolución del Grado de ocupación de las habitaciones disponibles en la "&amp;Economia[[#This Row],[territorio]]</f>
        <v>Evolución del Grado de ocupación de las habitaciones disponibles en la Región Metropolitana</v>
      </c>
      <c r="P5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v>
      </c>
      <c r="Q564" s="15" t="str">
        <f t="shared" si="645"/>
        <v>Gráfico Evolución</v>
      </c>
      <c r="R564" s="28"/>
      <c r="S564"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https://analytics.zoho.com/open-view/2395394000008298446?ZOHO_CRITERIA=%22Consolidado_Estadisticas_Regionales_New%22.%22C%C3%B3digo%20regi%C3%B3n%22%3D13</v>
      </c>
      <c r="T564" s="17"/>
      <c r="U564" s="29" t="str">
        <f t="shared" si="611"/>
        <v>#1774B9</v>
      </c>
      <c r="V564" s="30" t="str">
        <f>+Economia[[#This Row],[idcoleccion]]&amp;"-"&amp;Economia[[#This Row],[id]]</f>
        <v>140-0554</v>
      </c>
      <c r="W564" s="21">
        <f>+VLOOKUP(Economia[[#This Row],[Filtro URL]],Estructura!$X$4:$Y$366,2,0)</f>
        <v>14200013</v>
      </c>
      <c r="X564" s="21" t="str">
        <f>+VLOOKUP(Economia[[#This Row],[tema]],Estructura!$A$4:$C$1800,3,0)</f>
        <v>T-159</v>
      </c>
      <c r="Y564" s="30" t="str">
        <f>+VLOOKUP(Economia[[#This Row],[contenido]],Estructura!$E$4:$G$18,3,0)</f>
        <v>C-146</v>
      </c>
      <c r="Z564" s="30" t="str">
        <f>+VLOOKUP(Economia[[#This Row],[Filtro Integrado]],Estructura!$M$4:$O$367,3,0)</f>
        <v>FI-143</v>
      </c>
      <c r="AA564" s="30" t="str">
        <f>+VLOOKUP(Economia[[#This Row],[Muestra]],Estructura!$Q$4:$S$194,3,0)</f>
        <v>M-211</v>
      </c>
    </row>
    <row r="565" spans="1:27" ht="51" x14ac:dyDescent="0.3">
      <c r="A565" s="50" t="s">
        <v>1225</v>
      </c>
      <c r="B565" s="12">
        <f t="shared" ref="B565:D565" si="669">+B564</f>
        <v>140</v>
      </c>
      <c r="C565" s="13" t="str">
        <f t="shared" si="669"/>
        <v>Economía</v>
      </c>
      <c r="D565" s="13" t="str">
        <f t="shared" si="669"/>
        <v>Economía</v>
      </c>
      <c r="E565" s="27">
        <v>14</v>
      </c>
      <c r="F565" s="33" t="str">
        <f t="shared" si="628"/>
        <v>Ocupación</v>
      </c>
      <c r="G565" s="61" t="s">
        <v>1112</v>
      </c>
      <c r="H565" s="46" t="s">
        <v>15</v>
      </c>
      <c r="I565" s="31" t="s">
        <v>379</v>
      </c>
      <c r="J565" s="12" t="str">
        <f t="shared" ref="J565" si="670">+J564</f>
        <v>Fecha</v>
      </c>
      <c r="K565" s="33" t="str">
        <f t="shared" si="643"/>
        <v>Tasa de ocupación habitaciones</v>
      </c>
      <c r="L565" s="33" t="s">
        <v>649</v>
      </c>
      <c r="M565" s="33" t="str">
        <f t="shared" si="600"/>
        <v>porcentaje (%)</v>
      </c>
      <c r="N565" s="33" t="str">
        <f t="shared" si="647"/>
        <v>Instituto Nacional de Estadísticas (INE)</v>
      </c>
      <c r="O565" s="37" t="str">
        <f>+"Evolución del Grado de ocupación de las habitaciones disponibles en la "&amp;Economia[[#This Row],[territorio]]</f>
        <v>Evolución del Grado de ocupación de las habitaciones disponibles en la Región de Los Ríos</v>
      </c>
      <c r="P5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v>
      </c>
      <c r="Q565" s="15" t="str">
        <f t="shared" si="645"/>
        <v>Gráfico Evolución</v>
      </c>
      <c r="R565" s="28"/>
      <c r="S565"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https://analytics.zoho.com/open-view/2395394000008298446?ZOHO_CRITERIA=%22Consolidado_Estadisticas_Regionales_New%22.%22C%C3%B3digo%20regi%C3%B3n%22%3D14</v>
      </c>
      <c r="T565" s="17"/>
      <c r="U565" s="29" t="str">
        <f t="shared" si="611"/>
        <v>#1774B9</v>
      </c>
      <c r="V565" s="30" t="str">
        <f>+Economia[[#This Row],[idcoleccion]]&amp;"-"&amp;Economia[[#This Row],[id]]</f>
        <v>140-0555</v>
      </c>
      <c r="W565" s="21">
        <f>+VLOOKUP(Economia[[#This Row],[Filtro URL]],Estructura!$X$4:$Y$366,2,0)</f>
        <v>14200014</v>
      </c>
      <c r="X565" s="21" t="str">
        <f>+VLOOKUP(Economia[[#This Row],[tema]],Estructura!$A$4:$C$1800,3,0)</f>
        <v>T-159</v>
      </c>
      <c r="Y565" s="30" t="str">
        <f>+VLOOKUP(Economia[[#This Row],[contenido]],Estructura!$E$4:$G$18,3,0)</f>
        <v>C-146</v>
      </c>
      <c r="Z565" s="30" t="str">
        <f>+VLOOKUP(Economia[[#This Row],[Filtro Integrado]],Estructura!$M$4:$O$367,3,0)</f>
        <v>FI-143</v>
      </c>
      <c r="AA565" s="30" t="str">
        <f>+VLOOKUP(Economia[[#This Row],[Muestra]],Estructura!$Q$4:$S$194,3,0)</f>
        <v>M-211</v>
      </c>
    </row>
    <row r="566" spans="1:27" ht="51" x14ac:dyDescent="0.3">
      <c r="A566" s="50" t="s">
        <v>1226</v>
      </c>
      <c r="B566" s="12">
        <f t="shared" ref="B566:D566" si="671">+B565</f>
        <v>140</v>
      </c>
      <c r="C566" s="13" t="str">
        <f t="shared" si="671"/>
        <v>Economía</v>
      </c>
      <c r="D566" s="13" t="str">
        <f t="shared" si="671"/>
        <v>Economía</v>
      </c>
      <c r="E566" s="27">
        <v>15</v>
      </c>
      <c r="F566" s="33" t="str">
        <f t="shared" si="628"/>
        <v>Ocupación</v>
      </c>
      <c r="G566" s="61" t="s">
        <v>1112</v>
      </c>
      <c r="H566" s="46" t="s">
        <v>15</v>
      </c>
      <c r="I566" s="31" t="s">
        <v>380</v>
      </c>
      <c r="J566" s="12" t="str">
        <f t="shared" ref="J566:K566" si="672">+J565</f>
        <v>Fecha</v>
      </c>
      <c r="K566" s="33" t="str">
        <f t="shared" si="672"/>
        <v>Tasa de ocupación habitaciones</v>
      </c>
      <c r="L566" s="33" t="s">
        <v>649</v>
      </c>
      <c r="M566" s="33" t="str">
        <f t="shared" si="600"/>
        <v>porcentaje (%)</v>
      </c>
      <c r="N566" s="33" t="str">
        <f t="shared" si="647"/>
        <v>Instituto Nacional de Estadísticas (INE)</v>
      </c>
      <c r="O566" s="37" t="str">
        <f>+"Evolución del Grado de ocupación de las habitaciones disponibles en la "&amp;Economia[[#This Row],[territorio]]</f>
        <v>Evolución del Grado de ocupación de las habitaciones disponibles en la Región de Arica y Parinacota</v>
      </c>
      <c r="P56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v>
      </c>
      <c r="Q566" s="15" t="str">
        <f t="shared" si="645"/>
        <v>Gráfico Evolución</v>
      </c>
      <c r="R566" s="28"/>
      <c r="S566"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https://analytics.zoho.com/open-view/2395394000008298446?ZOHO_CRITERIA=%22Consolidado_Estadisticas_Regionales_New%22.%22C%C3%B3digo%20regi%C3%B3n%22%3D15</v>
      </c>
      <c r="T566" s="17"/>
      <c r="U566" s="29" t="str">
        <f t="shared" si="611"/>
        <v>#1774B9</v>
      </c>
      <c r="V566" s="30" t="str">
        <f>+Economia[[#This Row],[idcoleccion]]&amp;"-"&amp;Economia[[#This Row],[id]]</f>
        <v>140-0556</v>
      </c>
      <c r="W566" s="21">
        <f>+VLOOKUP(Economia[[#This Row],[Filtro URL]],Estructura!$X$4:$Y$366,2,0)</f>
        <v>14200015</v>
      </c>
      <c r="X566" s="21" t="str">
        <f>+VLOOKUP(Economia[[#This Row],[tema]],Estructura!$A$4:$C$1800,3,0)</f>
        <v>T-159</v>
      </c>
      <c r="Y566" s="30" t="str">
        <f>+VLOOKUP(Economia[[#This Row],[contenido]],Estructura!$E$4:$G$18,3,0)</f>
        <v>C-146</v>
      </c>
      <c r="Z566" s="30" t="str">
        <f>+VLOOKUP(Economia[[#This Row],[Filtro Integrado]],Estructura!$M$4:$O$367,3,0)</f>
        <v>FI-143</v>
      </c>
      <c r="AA566" s="30" t="str">
        <f>+VLOOKUP(Economia[[#This Row],[Muestra]],Estructura!$Q$4:$S$194,3,0)</f>
        <v>M-211</v>
      </c>
    </row>
    <row r="567" spans="1:27" ht="51" x14ac:dyDescent="0.3">
      <c r="A567" s="50" t="s">
        <v>1227</v>
      </c>
      <c r="B567" s="12">
        <f t="shared" ref="B567:D567" si="673">+B566</f>
        <v>140</v>
      </c>
      <c r="C567" s="13" t="str">
        <f t="shared" si="673"/>
        <v>Economía</v>
      </c>
      <c r="D567" s="13" t="str">
        <f t="shared" si="673"/>
        <v>Economía</v>
      </c>
      <c r="E567" s="27">
        <v>16</v>
      </c>
      <c r="F567" s="33" t="str">
        <f t="shared" si="628"/>
        <v>Ocupación</v>
      </c>
      <c r="G567" s="61" t="s">
        <v>1112</v>
      </c>
      <c r="H567" s="46" t="s">
        <v>15</v>
      </c>
      <c r="I567" s="31" t="s">
        <v>381</v>
      </c>
      <c r="J567" s="12" t="str">
        <f t="shared" ref="J567:K567" si="674">+J566</f>
        <v>Fecha</v>
      </c>
      <c r="K567" s="33" t="str">
        <f t="shared" si="674"/>
        <v>Tasa de ocupación habitaciones</v>
      </c>
      <c r="L567" s="33" t="s">
        <v>649</v>
      </c>
      <c r="M567" s="33" t="str">
        <f t="shared" si="600"/>
        <v>porcentaje (%)</v>
      </c>
      <c r="N567" s="33" t="str">
        <f t="shared" si="647"/>
        <v>Instituto Nacional de Estadísticas (INE)</v>
      </c>
      <c r="O567" s="37" t="str">
        <f>+"Evolución del Grado de ocupación de las habitaciones disponibles en la "&amp;Economia[[#This Row],[territorio]]</f>
        <v>Evolución del Grado de ocupación de las habitaciones disponibles en la Región de Ñuble</v>
      </c>
      <c r="P56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v>
      </c>
      <c r="Q567" s="38" t="str">
        <f t="shared" si="645"/>
        <v>Gráfico Evolución</v>
      </c>
      <c r="R567" s="37"/>
      <c r="S567" s="16" t="str">
        <f>+HYPERLINK("https://analytics.zoho.com/open-view/2395394000008298446?ZOHO_CRITERIA=%22Consolidado_Estadisticas_Regionales_New%22.%22C%C3%B3digo%20regi%C3%B3n%22%3D"&amp;Economia[[#This Row],[Filtro URL]])</f>
        <v>https://analytics.zoho.com/open-view/2395394000008298446?ZOHO_CRITERIA=%22Consolidado_Estadisticas_Regionales_New%22.%22C%C3%B3digo%20regi%C3%B3n%22%3D16</v>
      </c>
      <c r="T567" s="17"/>
      <c r="U567" s="29" t="str">
        <f t="shared" si="611"/>
        <v>#1774B9</v>
      </c>
      <c r="V567" s="30" t="str">
        <f>+Economia[[#This Row],[idcoleccion]]&amp;"-"&amp;Economia[[#This Row],[id]]</f>
        <v>140-0557</v>
      </c>
      <c r="W567" s="21">
        <f>+VLOOKUP(Economia[[#This Row],[Filtro URL]],Estructura!$X$4:$Y$366,2,0)</f>
        <v>14200016</v>
      </c>
      <c r="X567" s="21" t="str">
        <f>+VLOOKUP(Economia[[#This Row],[tema]],Estructura!$A$4:$C$1800,3,0)</f>
        <v>T-159</v>
      </c>
      <c r="Y567" s="30" t="str">
        <f>+VLOOKUP(Economia[[#This Row],[contenido]],Estructura!$E$4:$G$18,3,0)</f>
        <v>C-146</v>
      </c>
      <c r="Z567" s="30" t="str">
        <f>+VLOOKUP(Economia[[#This Row],[Filtro Integrado]],Estructura!$M$4:$O$367,3,0)</f>
        <v>FI-143</v>
      </c>
      <c r="AA567" s="30" t="str">
        <f>+VLOOKUP(Economia[[#This Row],[Muestra]],Estructura!$Q$4:$S$194,3,0)</f>
        <v>M-211</v>
      </c>
    </row>
    <row r="568" spans="1:27" ht="51" x14ac:dyDescent="0.3">
      <c r="A568" s="48" t="s">
        <v>1228</v>
      </c>
      <c r="B568" s="33">
        <f t="shared" ref="B568:D568" si="675">+B567</f>
        <v>140</v>
      </c>
      <c r="C568" s="34" t="str">
        <f t="shared" si="675"/>
        <v>Economía</v>
      </c>
      <c r="D568" s="34" t="str">
        <f t="shared" si="675"/>
        <v>Economía</v>
      </c>
      <c r="E568" s="20">
        <v>0</v>
      </c>
      <c r="F568" s="33" t="str">
        <f t="shared" si="628"/>
        <v>Ocupación</v>
      </c>
      <c r="G568" s="61" t="s">
        <v>1112</v>
      </c>
      <c r="H568" s="36" t="s">
        <v>18</v>
      </c>
      <c r="I568" s="33" t="s">
        <v>14</v>
      </c>
      <c r="J568" s="33" t="s">
        <v>15</v>
      </c>
      <c r="K568" s="33" t="s">
        <v>1125</v>
      </c>
      <c r="L568" s="33" t="s">
        <v>649</v>
      </c>
      <c r="M568" s="33" t="str">
        <f t="shared" si="600"/>
        <v>porcentaje (%)</v>
      </c>
      <c r="N568" s="33" t="str">
        <f t="shared" ref="N568" si="676">+N567</f>
        <v>Instituto Nacional de Estadísticas (INE)</v>
      </c>
      <c r="O568" s="52" t="s">
        <v>1109</v>
      </c>
      <c r="P56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porcentaje (%)</v>
      </c>
      <c r="Q568" s="38" t="str">
        <f>+Q567</f>
        <v>Gráfico Evolución</v>
      </c>
      <c r="R568" s="37"/>
      <c r="S568" s="66" t="str">
        <f>+HYPERLINK("https://analytics.zoho.com/open-view/2395394000008298614")</f>
        <v>https://analytics.zoho.com/open-view/2395394000008298614</v>
      </c>
      <c r="T568" s="17"/>
      <c r="U568" s="29" t="str">
        <f t="shared" si="611"/>
        <v>#1774B9</v>
      </c>
      <c r="V568" s="30" t="str">
        <f>+Economia[[#This Row],[idcoleccion]]&amp;"-"&amp;Economia[[#This Row],[id]]</f>
        <v>140-0558</v>
      </c>
      <c r="W568" s="21">
        <f>+VLOOKUP(Economia[[#This Row],[Filtro URL]],Estructura!$X$4:$Y$366,2,0)</f>
        <v>14100000</v>
      </c>
      <c r="X568" s="21" t="str">
        <f>+VLOOKUP(Economia[[#This Row],[tema]],Estructura!$A$4:$C$1800,3,0)</f>
        <v>T-159</v>
      </c>
      <c r="Y568" s="30" t="str">
        <f>+VLOOKUP(Economia[[#This Row],[contenido]],Estructura!$E$4:$G$18,3,0)</f>
        <v>C-146</v>
      </c>
      <c r="Z568" s="30" t="str">
        <f>+VLOOKUP(Economia[[#This Row],[Filtro Integrado]],Estructura!$M$4:$O$367,3,0)</f>
        <v>FI-141</v>
      </c>
      <c r="AA568" s="30" t="str">
        <f>+VLOOKUP(Economia[[#This Row],[Muestra]],Estructura!$Q$4:$S$194,3,0)</f>
        <v>M-212</v>
      </c>
    </row>
    <row r="569" spans="1:27" ht="51" x14ac:dyDescent="0.3">
      <c r="A569" s="49" t="s">
        <v>1229</v>
      </c>
      <c r="B569" s="33">
        <f t="shared" ref="B569:D569" si="677">+B568</f>
        <v>140</v>
      </c>
      <c r="C569" s="34" t="str">
        <f t="shared" si="677"/>
        <v>Economía</v>
      </c>
      <c r="D569" s="34" t="str">
        <f t="shared" si="677"/>
        <v>Economía</v>
      </c>
      <c r="E569" s="27">
        <v>1</v>
      </c>
      <c r="F569" s="33" t="str">
        <f t="shared" si="628"/>
        <v>Ocupación</v>
      </c>
      <c r="G569" s="61" t="s">
        <v>1112</v>
      </c>
      <c r="H569" s="46" t="s">
        <v>15</v>
      </c>
      <c r="I569" s="31" t="s">
        <v>366</v>
      </c>
      <c r="J569" s="12" t="s">
        <v>688</v>
      </c>
      <c r="K569" s="33" t="str">
        <f t="shared" ref="K569:K582" si="678">+K568</f>
        <v>Tasa de ocupación plazas</v>
      </c>
      <c r="L569" s="33" t="s">
        <v>649</v>
      </c>
      <c r="M569" s="33" t="str">
        <f t="shared" si="600"/>
        <v>porcentaje (%)</v>
      </c>
      <c r="N569" s="33" t="str">
        <f t="shared" ref="N569" si="679">+N568</f>
        <v>Instituto Nacional de Estadísticas (INE)</v>
      </c>
      <c r="O569" s="37" t="str">
        <f>+"Evolución del Grado de ocupación de las plazas disponibles en la "&amp;Economia[[#This Row],[territorio]]</f>
        <v>Evolución del Grado de ocupación de las plazas disponibles en la Región de Tarapacá</v>
      </c>
      <c r="P5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v>
      </c>
      <c r="Q569" s="15" t="str">
        <f t="shared" ref="Q569:Q632" si="680">+Q568</f>
        <v>Gráfico Evolución</v>
      </c>
      <c r="R569" s="28"/>
      <c r="S569"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v>
      </c>
      <c r="T569" s="17"/>
      <c r="U569" s="29" t="str">
        <f t="shared" si="611"/>
        <v>#1774B9</v>
      </c>
      <c r="V569" s="30" t="str">
        <f>+Economia[[#This Row],[idcoleccion]]&amp;"-"&amp;Economia[[#This Row],[id]]</f>
        <v>140-0559</v>
      </c>
      <c r="W569" s="21">
        <f>+VLOOKUP(Economia[[#This Row],[Filtro URL]],Estructura!$X$4:$Y$366,2,0)</f>
        <v>14200001</v>
      </c>
      <c r="X569" s="21" t="str">
        <f>+VLOOKUP(Economia[[#This Row],[tema]],Estructura!$A$4:$C$1800,3,0)</f>
        <v>T-159</v>
      </c>
      <c r="Y569" s="30" t="str">
        <f>+VLOOKUP(Economia[[#This Row],[contenido]],Estructura!$E$4:$G$18,3,0)</f>
        <v>C-146</v>
      </c>
      <c r="Z569" s="30" t="str">
        <f>+VLOOKUP(Economia[[#This Row],[Filtro Integrado]],Estructura!$M$4:$O$367,3,0)</f>
        <v>FI-143</v>
      </c>
      <c r="AA569" s="30" t="str">
        <f>+VLOOKUP(Economia[[#This Row],[Muestra]],Estructura!$Q$4:$S$194,3,0)</f>
        <v>M-212</v>
      </c>
    </row>
    <row r="570" spans="1:27" ht="51" x14ac:dyDescent="0.3">
      <c r="A570" s="50" t="s">
        <v>1230</v>
      </c>
      <c r="B570" s="33">
        <f t="shared" ref="B570:D570" si="681">+B569</f>
        <v>140</v>
      </c>
      <c r="C570" s="34" t="str">
        <f t="shared" si="681"/>
        <v>Economía</v>
      </c>
      <c r="D570" s="34" t="str">
        <f t="shared" si="681"/>
        <v>Economía</v>
      </c>
      <c r="E570" s="27">
        <v>2</v>
      </c>
      <c r="F570" s="33" t="str">
        <f t="shared" si="628"/>
        <v>Ocupación</v>
      </c>
      <c r="G570" s="61" t="s">
        <v>1112</v>
      </c>
      <c r="H570" s="46" t="s">
        <v>15</v>
      </c>
      <c r="I570" s="31" t="s">
        <v>367</v>
      </c>
      <c r="J570" s="12" t="str">
        <f>+J569</f>
        <v>Fecha</v>
      </c>
      <c r="K570" s="33" t="str">
        <f t="shared" si="678"/>
        <v>Tasa de ocupación plazas</v>
      </c>
      <c r="L570" s="33" t="s">
        <v>649</v>
      </c>
      <c r="M570" s="33" t="str">
        <f t="shared" si="600"/>
        <v>porcentaje (%)</v>
      </c>
      <c r="N570" s="33" t="str">
        <f t="shared" ref="N570:N584" si="682">+N569</f>
        <v>Instituto Nacional de Estadísticas (INE)</v>
      </c>
      <c r="O570" s="37" t="str">
        <f>+"Evolución del Grado de ocupación de las plazas disponibles en la "&amp;Economia[[#This Row],[territorio]]</f>
        <v>Evolución del Grado de ocupación de las plazas disponibles en la Región de Antofagasta</v>
      </c>
      <c r="P5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v>
      </c>
      <c r="Q570" s="15" t="str">
        <f t="shared" si="680"/>
        <v>Gráfico Evolución</v>
      </c>
      <c r="R570" s="28"/>
      <c r="S570"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https://analytics.zoho.com/open-view/2395394000008298976?ZOHO_CRITERIA=%22Consolidado_Estadisticas_Regionales_New%22.%22C%C3%B3digo%20regi%C3%B3n%22%3D2</v>
      </c>
      <c r="T570" s="17"/>
      <c r="U570" s="29" t="str">
        <f t="shared" si="611"/>
        <v>#1774B9</v>
      </c>
      <c r="V570" s="30" t="str">
        <f>+Economia[[#This Row],[idcoleccion]]&amp;"-"&amp;Economia[[#This Row],[id]]</f>
        <v>140-0560</v>
      </c>
      <c r="W570" s="21">
        <f>+VLOOKUP(Economia[[#This Row],[Filtro URL]],Estructura!$X$4:$Y$366,2,0)</f>
        <v>14200002</v>
      </c>
      <c r="X570" s="21" t="str">
        <f>+VLOOKUP(Economia[[#This Row],[tema]],Estructura!$A$4:$C$1800,3,0)</f>
        <v>T-159</v>
      </c>
      <c r="Y570" s="30" t="str">
        <f>+VLOOKUP(Economia[[#This Row],[contenido]],Estructura!$E$4:$G$18,3,0)</f>
        <v>C-146</v>
      </c>
      <c r="Z570" s="30" t="str">
        <f>+VLOOKUP(Economia[[#This Row],[Filtro Integrado]],Estructura!$M$4:$O$367,3,0)</f>
        <v>FI-143</v>
      </c>
      <c r="AA570" s="30" t="str">
        <f>+VLOOKUP(Economia[[#This Row],[Muestra]],Estructura!$Q$4:$S$194,3,0)</f>
        <v>M-212</v>
      </c>
    </row>
    <row r="571" spans="1:27" ht="51" x14ac:dyDescent="0.3">
      <c r="A571" s="50" t="s">
        <v>1231</v>
      </c>
      <c r="B571" s="33">
        <f t="shared" ref="B571:D571" si="683">+B570</f>
        <v>140</v>
      </c>
      <c r="C571" s="34" t="str">
        <f t="shared" si="683"/>
        <v>Economía</v>
      </c>
      <c r="D571" s="34" t="str">
        <f t="shared" si="683"/>
        <v>Economía</v>
      </c>
      <c r="E571" s="27">
        <v>3</v>
      </c>
      <c r="F571" s="33" t="str">
        <f t="shared" si="628"/>
        <v>Ocupación</v>
      </c>
      <c r="G571" s="61" t="s">
        <v>1112</v>
      </c>
      <c r="H571" s="46" t="s">
        <v>15</v>
      </c>
      <c r="I571" s="31" t="s">
        <v>368</v>
      </c>
      <c r="J571" s="12" t="str">
        <f t="shared" ref="J571" si="684">+J570</f>
        <v>Fecha</v>
      </c>
      <c r="K571" s="33" t="str">
        <f t="shared" si="678"/>
        <v>Tasa de ocupación plazas</v>
      </c>
      <c r="L571" s="33" t="s">
        <v>649</v>
      </c>
      <c r="M571" s="33" t="str">
        <f t="shared" si="600"/>
        <v>porcentaje (%)</v>
      </c>
      <c r="N571" s="33" t="str">
        <f t="shared" si="682"/>
        <v>Instituto Nacional de Estadísticas (INE)</v>
      </c>
      <c r="O571" s="37" t="str">
        <f>+"Evolución del Grado de ocupación de las plazas disponibles en la "&amp;Economia[[#This Row],[territorio]]</f>
        <v>Evolución del Grado de ocupación de las plazas disponibles en la Región de Atacama</v>
      </c>
      <c r="P57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v>
      </c>
      <c r="Q571" s="15" t="str">
        <f t="shared" si="680"/>
        <v>Gráfico Evolución</v>
      </c>
      <c r="R571" s="28"/>
      <c r="S571"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https://analytics.zoho.com/open-view/2395394000008298976?ZOHO_CRITERIA=%22Consolidado_Estadisticas_Regionales_New%22.%22C%C3%B3digo%20regi%C3%B3n%22%3D3</v>
      </c>
      <c r="T571" s="17"/>
      <c r="U571" s="29" t="str">
        <f t="shared" si="611"/>
        <v>#1774B9</v>
      </c>
      <c r="V571" s="30" t="str">
        <f>+Economia[[#This Row],[idcoleccion]]&amp;"-"&amp;Economia[[#This Row],[id]]</f>
        <v>140-0561</v>
      </c>
      <c r="W571" s="21">
        <f>+VLOOKUP(Economia[[#This Row],[Filtro URL]],Estructura!$X$4:$Y$366,2,0)</f>
        <v>14200003</v>
      </c>
      <c r="X571" s="21" t="str">
        <f>+VLOOKUP(Economia[[#This Row],[tema]],Estructura!$A$4:$C$1800,3,0)</f>
        <v>T-159</v>
      </c>
      <c r="Y571" s="30" t="str">
        <f>+VLOOKUP(Economia[[#This Row],[contenido]],Estructura!$E$4:$G$18,3,0)</f>
        <v>C-146</v>
      </c>
      <c r="Z571" s="30" t="str">
        <f>+VLOOKUP(Economia[[#This Row],[Filtro Integrado]],Estructura!$M$4:$O$367,3,0)</f>
        <v>FI-143</v>
      </c>
      <c r="AA571" s="30" t="str">
        <f>+VLOOKUP(Economia[[#This Row],[Muestra]],Estructura!$Q$4:$S$194,3,0)</f>
        <v>M-212</v>
      </c>
    </row>
    <row r="572" spans="1:27" ht="51" x14ac:dyDescent="0.3">
      <c r="A572" s="50" t="s">
        <v>1232</v>
      </c>
      <c r="B572" s="33">
        <f t="shared" ref="B572:D572" si="685">+B571</f>
        <v>140</v>
      </c>
      <c r="C572" s="34" t="str">
        <f t="shared" si="685"/>
        <v>Economía</v>
      </c>
      <c r="D572" s="34" t="str">
        <f t="shared" si="685"/>
        <v>Economía</v>
      </c>
      <c r="E572" s="27">
        <v>4</v>
      </c>
      <c r="F572" s="33" t="str">
        <f t="shared" si="628"/>
        <v>Ocupación</v>
      </c>
      <c r="G572" s="61" t="s">
        <v>1112</v>
      </c>
      <c r="H572" s="46" t="s">
        <v>15</v>
      </c>
      <c r="I572" s="31" t="s">
        <v>369</v>
      </c>
      <c r="J572" s="12" t="str">
        <f t="shared" ref="J572" si="686">+J571</f>
        <v>Fecha</v>
      </c>
      <c r="K572" s="33" t="str">
        <f t="shared" si="678"/>
        <v>Tasa de ocupación plazas</v>
      </c>
      <c r="L572" s="33" t="s">
        <v>649</v>
      </c>
      <c r="M572" s="33" t="str">
        <f t="shared" si="600"/>
        <v>porcentaje (%)</v>
      </c>
      <c r="N572" s="33" t="str">
        <f t="shared" si="682"/>
        <v>Instituto Nacional de Estadísticas (INE)</v>
      </c>
      <c r="O572" s="37" t="str">
        <f>+"Evolución del Grado de ocupación de las plazas disponibles en la "&amp;Economia[[#This Row],[territorio]]</f>
        <v>Evolución del Grado de ocupación de las plazas disponibles en la Región de Coquimbo</v>
      </c>
      <c r="P5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v>
      </c>
      <c r="Q572" s="15" t="str">
        <f t="shared" si="680"/>
        <v>Gráfico Evolución</v>
      </c>
      <c r="R572" s="28"/>
      <c r="S572"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https://analytics.zoho.com/open-view/2395394000008298976?ZOHO_CRITERIA=%22Consolidado_Estadisticas_Regionales_New%22.%22C%C3%B3digo%20regi%C3%B3n%22%3D4</v>
      </c>
      <c r="T572" s="17"/>
      <c r="U572" s="29" t="str">
        <f t="shared" si="611"/>
        <v>#1774B9</v>
      </c>
      <c r="V572" s="30" t="str">
        <f>+Economia[[#This Row],[idcoleccion]]&amp;"-"&amp;Economia[[#This Row],[id]]</f>
        <v>140-0562</v>
      </c>
      <c r="W572" s="21">
        <f>+VLOOKUP(Economia[[#This Row],[Filtro URL]],Estructura!$X$4:$Y$366,2,0)</f>
        <v>14200004</v>
      </c>
      <c r="X572" s="21" t="str">
        <f>+VLOOKUP(Economia[[#This Row],[tema]],Estructura!$A$4:$C$1800,3,0)</f>
        <v>T-159</v>
      </c>
      <c r="Y572" s="30" t="str">
        <f>+VLOOKUP(Economia[[#This Row],[contenido]],Estructura!$E$4:$G$18,3,0)</f>
        <v>C-146</v>
      </c>
      <c r="Z572" s="30" t="str">
        <f>+VLOOKUP(Economia[[#This Row],[Filtro Integrado]],Estructura!$M$4:$O$367,3,0)</f>
        <v>FI-143</v>
      </c>
      <c r="AA572" s="30" t="str">
        <f>+VLOOKUP(Economia[[#This Row],[Muestra]],Estructura!$Q$4:$S$194,3,0)</f>
        <v>M-212</v>
      </c>
    </row>
    <row r="573" spans="1:27" ht="51" x14ac:dyDescent="0.3">
      <c r="A573" s="50" t="s">
        <v>1233</v>
      </c>
      <c r="B573" s="33">
        <f t="shared" ref="B573:D573" si="687">+B572</f>
        <v>140</v>
      </c>
      <c r="C573" s="34" t="str">
        <f t="shared" si="687"/>
        <v>Economía</v>
      </c>
      <c r="D573" s="34" t="str">
        <f t="shared" si="687"/>
        <v>Economía</v>
      </c>
      <c r="E573" s="27">
        <v>5</v>
      </c>
      <c r="F573" s="33" t="str">
        <f t="shared" si="628"/>
        <v>Ocupación</v>
      </c>
      <c r="G573" s="61" t="s">
        <v>1112</v>
      </c>
      <c r="H573" s="46" t="s">
        <v>15</v>
      </c>
      <c r="I573" s="31" t="s">
        <v>370</v>
      </c>
      <c r="J573" s="12" t="str">
        <f t="shared" ref="J573" si="688">+J572</f>
        <v>Fecha</v>
      </c>
      <c r="K573" s="33" t="str">
        <f t="shared" si="678"/>
        <v>Tasa de ocupación plazas</v>
      </c>
      <c r="L573" s="33" t="s">
        <v>649</v>
      </c>
      <c r="M573" s="33" t="str">
        <f t="shared" si="600"/>
        <v>porcentaje (%)</v>
      </c>
      <c r="N573" s="33" t="str">
        <f t="shared" si="682"/>
        <v>Instituto Nacional de Estadísticas (INE)</v>
      </c>
      <c r="O573" s="37" t="str">
        <f>+"Evolución del Grado de ocupación de las plazas disponibles en la "&amp;Economia[[#This Row],[territorio]]</f>
        <v>Evolución del Grado de ocupación de las plazas disponibles en la Región de Valparaíso</v>
      </c>
      <c r="P57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v>
      </c>
      <c r="Q573" s="15" t="str">
        <f t="shared" si="680"/>
        <v>Gráfico Evolución</v>
      </c>
      <c r="R573" s="28"/>
      <c r="S573"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https://analytics.zoho.com/open-view/2395394000008298976?ZOHO_CRITERIA=%22Consolidado_Estadisticas_Regionales_New%22.%22C%C3%B3digo%20regi%C3%B3n%22%3D5</v>
      </c>
      <c r="T573" s="17"/>
      <c r="U573" s="29" t="str">
        <f t="shared" si="611"/>
        <v>#1774B9</v>
      </c>
      <c r="V573" s="30" t="str">
        <f>+Economia[[#This Row],[idcoleccion]]&amp;"-"&amp;Economia[[#This Row],[id]]</f>
        <v>140-0563</v>
      </c>
      <c r="W573" s="21">
        <f>+VLOOKUP(Economia[[#This Row],[Filtro URL]],Estructura!$X$4:$Y$366,2,0)</f>
        <v>14200005</v>
      </c>
      <c r="X573" s="21" t="str">
        <f>+VLOOKUP(Economia[[#This Row],[tema]],Estructura!$A$4:$C$1800,3,0)</f>
        <v>T-159</v>
      </c>
      <c r="Y573" s="30" t="str">
        <f>+VLOOKUP(Economia[[#This Row],[contenido]],Estructura!$E$4:$G$18,3,0)</f>
        <v>C-146</v>
      </c>
      <c r="Z573" s="30" t="str">
        <f>+VLOOKUP(Economia[[#This Row],[Filtro Integrado]],Estructura!$M$4:$O$367,3,0)</f>
        <v>FI-143</v>
      </c>
      <c r="AA573" s="30" t="str">
        <f>+VLOOKUP(Economia[[#This Row],[Muestra]],Estructura!$Q$4:$S$194,3,0)</f>
        <v>M-212</v>
      </c>
    </row>
    <row r="574" spans="1:27" ht="51" x14ac:dyDescent="0.3">
      <c r="A574" s="50" t="s">
        <v>1234</v>
      </c>
      <c r="B574" s="33">
        <f t="shared" ref="B574:D574" si="689">+B573</f>
        <v>140</v>
      </c>
      <c r="C574" s="34" t="str">
        <f t="shared" si="689"/>
        <v>Economía</v>
      </c>
      <c r="D574" s="34" t="str">
        <f t="shared" si="689"/>
        <v>Economía</v>
      </c>
      <c r="E574" s="27">
        <v>6</v>
      </c>
      <c r="F574" s="33" t="str">
        <f t="shared" si="628"/>
        <v>Ocupación</v>
      </c>
      <c r="G574" s="61" t="s">
        <v>1112</v>
      </c>
      <c r="H574" s="46" t="s">
        <v>15</v>
      </c>
      <c r="I574" s="31" t="s">
        <v>371</v>
      </c>
      <c r="J574" s="12" t="str">
        <f t="shared" ref="J574" si="690">+J573</f>
        <v>Fecha</v>
      </c>
      <c r="K574" s="33" t="str">
        <f t="shared" si="678"/>
        <v>Tasa de ocupación plazas</v>
      </c>
      <c r="L574" s="33" t="s">
        <v>649</v>
      </c>
      <c r="M574" s="33" t="str">
        <f t="shared" si="600"/>
        <v>porcentaje (%)</v>
      </c>
      <c r="N574" s="33" t="str">
        <f t="shared" si="682"/>
        <v>Instituto Nacional de Estadísticas (INE)</v>
      </c>
      <c r="O574" s="37" t="str">
        <f>+"Evolución del Grado de ocupación de las plazas disponibles en la "&amp;Economia[[#This Row],[territorio]]</f>
        <v>Evolución del Grado de ocupación de las plazas disponibles en la Región de O'Higgins</v>
      </c>
      <c r="P5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v>
      </c>
      <c r="Q574" s="15" t="str">
        <f t="shared" si="680"/>
        <v>Gráfico Evolución</v>
      </c>
      <c r="R574" s="28"/>
      <c r="S574"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https://analytics.zoho.com/open-view/2395394000008298976?ZOHO_CRITERIA=%22Consolidado_Estadisticas_Regionales_New%22.%22C%C3%B3digo%20regi%C3%B3n%22%3D6</v>
      </c>
      <c r="T574" s="17"/>
      <c r="U574" s="29" t="str">
        <f t="shared" si="611"/>
        <v>#1774B9</v>
      </c>
      <c r="V574" s="30" t="str">
        <f>+Economia[[#This Row],[idcoleccion]]&amp;"-"&amp;Economia[[#This Row],[id]]</f>
        <v>140-0564</v>
      </c>
      <c r="W574" s="21">
        <f>+VLOOKUP(Economia[[#This Row],[Filtro URL]],Estructura!$X$4:$Y$366,2,0)</f>
        <v>14200006</v>
      </c>
      <c r="X574" s="21" t="str">
        <f>+VLOOKUP(Economia[[#This Row],[tema]],Estructura!$A$4:$C$1800,3,0)</f>
        <v>T-159</v>
      </c>
      <c r="Y574" s="30" t="str">
        <f>+VLOOKUP(Economia[[#This Row],[contenido]],Estructura!$E$4:$G$18,3,0)</f>
        <v>C-146</v>
      </c>
      <c r="Z574" s="30" t="str">
        <f>+VLOOKUP(Economia[[#This Row],[Filtro Integrado]],Estructura!$M$4:$O$367,3,0)</f>
        <v>FI-143</v>
      </c>
      <c r="AA574" s="30" t="str">
        <f>+VLOOKUP(Economia[[#This Row],[Muestra]],Estructura!$Q$4:$S$194,3,0)</f>
        <v>M-212</v>
      </c>
    </row>
    <row r="575" spans="1:27" ht="51" x14ac:dyDescent="0.3">
      <c r="A575" s="50" t="s">
        <v>1235</v>
      </c>
      <c r="B575" s="33">
        <f t="shared" ref="B575:D575" si="691">+B574</f>
        <v>140</v>
      </c>
      <c r="C575" s="34" t="str">
        <f t="shared" si="691"/>
        <v>Economía</v>
      </c>
      <c r="D575" s="34" t="str">
        <f t="shared" si="691"/>
        <v>Economía</v>
      </c>
      <c r="E575" s="27">
        <v>7</v>
      </c>
      <c r="F575" s="33" t="str">
        <f t="shared" si="628"/>
        <v>Ocupación</v>
      </c>
      <c r="G575" s="61" t="s">
        <v>1112</v>
      </c>
      <c r="H575" s="46" t="s">
        <v>15</v>
      </c>
      <c r="I575" s="31" t="s">
        <v>372</v>
      </c>
      <c r="J575" s="12" t="str">
        <f t="shared" ref="J575" si="692">+J574</f>
        <v>Fecha</v>
      </c>
      <c r="K575" s="33" t="str">
        <f t="shared" si="678"/>
        <v>Tasa de ocupación plazas</v>
      </c>
      <c r="L575" s="33" t="s">
        <v>649</v>
      </c>
      <c r="M575" s="33" t="str">
        <f t="shared" si="600"/>
        <v>porcentaje (%)</v>
      </c>
      <c r="N575" s="33" t="str">
        <f t="shared" si="682"/>
        <v>Instituto Nacional de Estadísticas (INE)</v>
      </c>
      <c r="O575" s="37" t="str">
        <f>+"Evolución del Grado de ocupación de las plazas disponibles en la "&amp;Economia[[#This Row],[territorio]]</f>
        <v>Evolución del Grado de ocupación de las plazas disponibles en la Región de Maule</v>
      </c>
      <c r="P57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v>
      </c>
      <c r="Q575" s="15" t="str">
        <f t="shared" si="680"/>
        <v>Gráfico Evolución</v>
      </c>
      <c r="R575" s="28"/>
      <c r="S575"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https://analytics.zoho.com/open-view/2395394000008298976?ZOHO_CRITERIA=%22Consolidado_Estadisticas_Regionales_New%22.%22C%C3%B3digo%20regi%C3%B3n%22%3D7</v>
      </c>
      <c r="T575" s="17"/>
      <c r="U575" s="29" t="str">
        <f t="shared" si="611"/>
        <v>#1774B9</v>
      </c>
      <c r="V575" s="30" t="str">
        <f>+Economia[[#This Row],[idcoleccion]]&amp;"-"&amp;Economia[[#This Row],[id]]</f>
        <v>140-0565</v>
      </c>
      <c r="W575" s="21">
        <f>+VLOOKUP(Economia[[#This Row],[Filtro URL]],Estructura!$X$4:$Y$366,2,0)</f>
        <v>14200007</v>
      </c>
      <c r="X575" s="21" t="str">
        <f>+VLOOKUP(Economia[[#This Row],[tema]],Estructura!$A$4:$C$1800,3,0)</f>
        <v>T-159</v>
      </c>
      <c r="Y575" s="30" t="str">
        <f>+VLOOKUP(Economia[[#This Row],[contenido]],Estructura!$E$4:$G$18,3,0)</f>
        <v>C-146</v>
      </c>
      <c r="Z575" s="30" t="str">
        <f>+VLOOKUP(Economia[[#This Row],[Filtro Integrado]],Estructura!$M$4:$O$367,3,0)</f>
        <v>FI-143</v>
      </c>
      <c r="AA575" s="30" t="str">
        <f>+VLOOKUP(Economia[[#This Row],[Muestra]],Estructura!$Q$4:$S$194,3,0)</f>
        <v>M-212</v>
      </c>
    </row>
    <row r="576" spans="1:27" ht="51" x14ac:dyDescent="0.3">
      <c r="A576" s="50" t="s">
        <v>1236</v>
      </c>
      <c r="B576" s="33">
        <f t="shared" ref="B576:D576" si="693">+B575</f>
        <v>140</v>
      </c>
      <c r="C576" s="34" t="str">
        <f t="shared" si="693"/>
        <v>Economía</v>
      </c>
      <c r="D576" s="34" t="str">
        <f t="shared" si="693"/>
        <v>Economía</v>
      </c>
      <c r="E576" s="27">
        <v>8</v>
      </c>
      <c r="F576" s="33" t="str">
        <f t="shared" si="628"/>
        <v>Ocupación</v>
      </c>
      <c r="G576" s="61" t="s">
        <v>1112</v>
      </c>
      <c r="H576" s="46" t="s">
        <v>15</v>
      </c>
      <c r="I576" s="31" t="s">
        <v>373</v>
      </c>
      <c r="J576" s="12" t="str">
        <f t="shared" ref="J576" si="694">+J575</f>
        <v>Fecha</v>
      </c>
      <c r="K576" s="33" t="str">
        <f t="shared" si="678"/>
        <v>Tasa de ocupación plazas</v>
      </c>
      <c r="L576" s="33" t="s">
        <v>649</v>
      </c>
      <c r="M576" s="33" t="str">
        <f t="shared" si="600"/>
        <v>porcentaje (%)</v>
      </c>
      <c r="N576" s="33" t="str">
        <f t="shared" si="682"/>
        <v>Instituto Nacional de Estadísticas (INE)</v>
      </c>
      <c r="O576" s="37" t="str">
        <f>+"Evolución del Grado de ocupación de las plazas disponibles en la "&amp;Economia[[#This Row],[territorio]]</f>
        <v>Evolución del Grado de ocupación de las plazas disponibles en la Región del Biobío</v>
      </c>
      <c r="P5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v>
      </c>
      <c r="Q576" s="15" t="str">
        <f t="shared" si="680"/>
        <v>Gráfico Evolución</v>
      </c>
      <c r="R576" s="28"/>
      <c r="S576"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https://analytics.zoho.com/open-view/2395394000008298976?ZOHO_CRITERIA=%22Consolidado_Estadisticas_Regionales_New%22.%22C%C3%B3digo%20regi%C3%B3n%22%3D8</v>
      </c>
      <c r="T576" s="39"/>
      <c r="U576" s="29" t="str">
        <f t="shared" si="611"/>
        <v>#1774B9</v>
      </c>
      <c r="V576" s="30" t="str">
        <f>+Economia[[#This Row],[idcoleccion]]&amp;"-"&amp;Economia[[#This Row],[id]]</f>
        <v>140-0566</v>
      </c>
      <c r="W576" s="21">
        <f>+VLOOKUP(Economia[[#This Row],[Filtro URL]],Estructura!$X$4:$Y$366,2,0)</f>
        <v>14200008</v>
      </c>
      <c r="X576" s="21" t="str">
        <f>+VLOOKUP(Economia[[#This Row],[tema]],Estructura!$A$4:$C$1800,3,0)</f>
        <v>T-159</v>
      </c>
      <c r="Y576" s="30" t="str">
        <f>+VLOOKUP(Economia[[#This Row],[contenido]],Estructura!$E$4:$G$18,3,0)</f>
        <v>C-146</v>
      </c>
      <c r="Z576" s="30" t="str">
        <f>+VLOOKUP(Economia[[#This Row],[Filtro Integrado]],Estructura!$M$4:$O$367,3,0)</f>
        <v>FI-143</v>
      </c>
      <c r="AA576" s="30" t="str">
        <f>+VLOOKUP(Economia[[#This Row],[Muestra]],Estructura!$Q$4:$S$194,3,0)</f>
        <v>M-212</v>
      </c>
    </row>
    <row r="577" spans="1:27" ht="51" x14ac:dyDescent="0.3">
      <c r="A577" s="50" t="s">
        <v>1237</v>
      </c>
      <c r="B577" s="12">
        <f>+B576</f>
        <v>140</v>
      </c>
      <c r="C577" s="13" t="str">
        <f>+C576</f>
        <v>Economía</v>
      </c>
      <c r="D577" s="13" t="str">
        <f>+D576</f>
        <v>Economía</v>
      </c>
      <c r="E577" s="27">
        <v>9</v>
      </c>
      <c r="F577" s="33" t="str">
        <f t="shared" si="628"/>
        <v>Ocupación</v>
      </c>
      <c r="G577" s="61" t="s">
        <v>1112</v>
      </c>
      <c r="H577" s="46" t="s">
        <v>15</v>
      </c>
      <c r="I577" s="31" t="s">
        <v>374</v>
      </c>
      <c r="J577" s="12" t="str">
        <f t="shared" ref="J577" si="695">+J576</f>
        <v>Fecha</v>
      </c>
      <c r="K577" s="33" t="str">
        <f t="shared" si="678"/>
        <v>Tasa de ocupación plazas</v>
      </c>
      <c r="L577" s="33" t="s">
        <v>649</v>
      </c>
      <c r="M577" s="33" t="str">
        <f t="shared" si="600"/>
        <v>porcentaje (%)</v>
      </c>
      <c r="N577" s="33" t="str">
        <f t="shared" si="682"/>
        <v>Instituto Nacional de Estadísticas (INE)</v>
      </c>
      <c r="O577" s="37" t="str">
        <f>+"Evolución del Grado de ocupación de las plazas disponibles en la "&amp;Economia[[#This Row],[territorio]]</f>
        <v>Evolución del Grado de ocupación de las plazas disponibles en la Región de La Araucanía</v>
      </c>
      <c r="P5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v>
      </c>
      <c r="Q577" s="15" t="str">
        <f t="shared" si="680"/>
        <v>Gráfico Evolución</v>
      </c>
      <c r="R577" s="28"/>
      <c r="S577"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https://analytics.zoho.com/open-view/2395394000008298976?ZOHO_CRITERIA=%22Consolidado_Estadisticas_Regionales_New%22.%22C%C3%B3digo%20regi%C3%B3n%22%3D9</v>
      </c>
      <c r="T577" s="17">
        <v>100200300</v>
      </c>
      <c r="U577" s="29" t="str">
        <f>+U576</f>
        <v>#1774B9</v>
      </c>
      <c r="V577" s="30" t="str">
        <f>+Economia[[#This Row],[idcoleccion]]&amp;"-"&amp;Economia[[#This Row],[id]]</f>
        <v>140-0567</v>
      </c>
      <c r="W577" s="21">
        <f>+VLOOKUP(Economia[[#This Row],[Filtro URL]],Estructura!$X$4:$Y$366,2,0)</f>
        <v>14200009</v>
      </c>
      <c r="X577" s="21" t="str">
        <f>+VLOOKUP(Economia[[#This Row],[tema]],Estructura!$A$4:$C$1800,3,0)</f>
        <v>T-159</v>
      </c>
      <c r="Y577" s="30" t="str">
        <f>+VLOOKUP(Economia[[#This Row],[contenido]],Estructura!$E$4:$G$18,3,0)</f>
        <v>C-146</v>
      </c>
      <c r="Z577" s="30" t="str">
        <f>+VLOOKUP(Economia[[#This Row],[Filtro Integrado]],Estructura!$M$4:$O$367,3,0)</f>
        <v>FI-143</v>
      </c>
      <c r="AA577" s="30" t="str">
        <f>+VLOOKUP(Economia[[#This Row],[Muestra]],Estructura!$Q$4:$S$194,3,0)</f>
        <v>M-212</v>
      </c>
    </row>
    <row r="578" spans="1:27" ht="51" x14ac:dyDescent="0.3">
      <c r="A578" s="50" t="s">
        <v>1238</v>
      </c>
      <c r="B578" s="12">
        <f t="shared" ref="B578:D578" si="696">+B577</f>
        <v>140</v>
      </c>
      <c r="C578" s="13" t="str">
        <f t="shared" si="696"/>
        <v>Economía</v>
      </c>
      <c r="D578" s="13" t="str">
        <f t="shared" si="696"/>
        <v>Economía</v>
      </c>
      <c r="E578" s="27">
        <v>10</v>
      </c>
      <c r="F578" s="33" t="str">
        <f t="shared" si="628"/>
        <v>Ocupación</v>
      </c>
      <c r="G578" s="61" t="s">
        <v>1112</v>
      </c>
      <c r="H578" s="46" t="s">
        <v>15</v>
      </c>
      <c r="I578" s="31" t="s">
        <v>375</v>
      </c>
      <c r="J578" s="12" t="str">
        <f t="shared" ref="J578" si="697">+J577</f>
        <v>Fecha</v>
      </c>
      <c r="K578" s="33" t="str">
        <f t="shared" si="678"/>
        <v>Tasa de ocupación plazas</v>
      </c>
      <c r="L578" s="33" t="s">
        <v>649</v>
      </c>
      <c r="M578" s="33" t="str">
        <f t="shared" si="600"/>
        <v>porcentaje (%)</v>
      </c>
      <c r="N578" s="33" t="str">
        <f t="shared" si="682"/>
        <v>Instituto Nacional de Estadísticas (INE)</v>
      </c>
      <c r="O578" s="37" t="str">
        <f>+"Evolución del Grado de ocupación de las plazas disponibles en la "&amp;Economia[[#This Row],[territorio]]</f>
        <v>Evolución del Grado de ocupación de las plazas disponibles en la Región de Los Lagos</v>
      </c>
      <c r="P57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v>
      </c>
      <c r="Q578" s="15" t="str">
        <f t="shared" si="680"/>
        <v>Gráfico Evolución</v>
      </c>
      <c r="R578" s="28"/>
      <c r="S578"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https://analytics.zoho.com/open-view/2395394000008298976?ZOHO_CRITERIA=%22Consolidado_Estadisticas_Regionales_New%22.%22C%C3%B3digo%20regi%C3%B3n%22%3D10</v>
      </c>
      <c r="T578" s="17">
        <v>100200301</v>
      </c>
      <c r="U578" s="29" t="str">
        <f t="shared" si="611"/>
        <v>#1774B9</v>
      </c>
      <c r="V578" s="30" t="str">
        <f>+Economia[[#This Row],[idcoleccion]]&amp;"-"&amp;Economia[[#This Row],[id]]</f>
        <v>140-0568</v>
      </c>
      <c r="W578" s="21">
        <f>+VLOOKUP(Economia[[#This Row],[Filtro URL]],Estructura!$X$4:$Y$366,2,0)</f>
        <v>14200010</v>
      </c>
      <c r="X578" s="21" t="str">
        <f>+VLOOKUP(Economia[[#This Row],[tema]],Estructura!$A$4:$C$1800,3,0)</f>
        <v>T-159</v>
      </c>
      <c r="Y578" s="30" t="str">
        <f>+VLOOKUP(Economia[[#This Row],[contenido]],Estructura!$E$4:$G$18,3,0)</f>
        <v>C-146</v>
      </c>
      <c r="Z578" s="30" t="str">
        <f>+VLOOKUP(Economia[[#This Row],[Filtro Integrado]],Estructura!$M$4:$O$367,3,0)</f>
        <v>FI-143</v>
      </c>
      <c r="AA578" s="30" t="str">
        <f>+VLOOKUP(Economia[[#This Row],[Muestra]],Estructura!$Q$4:$S$194,3,0)</f>
        <v>M-212</v>
      </c>
    </row>
    <row r="579" spans="1:27" ht="51" x14ac:dyDescent="0.3">
      <c r="A579" s="50" t="s">
        <v>1239</v>
      </c>
      <c r="B579" s="12">
        <f t="shared" ref="B579:D579" si="698">+B578</f>
        <v>140</v>
      </c>
      <c r="C579" s="13" t="str">
        <f t="shared" si="698"/>
        <v>Economía</v>
      </c>
      <c r="D579" s="13" t="str">
        <f t="shared" si="698"/>
        <v>Economía</v>
      </c>
      <c r="E579" s="27">
        <v>11</v>
      </c>
      <c r="F579" s="33" t="str">
        <f t="shared" si="628"/>
        <v>Ocupación</v>
      </c>
      <c r="G579" s="61" t="s">
        <v>1112</v>
      </c>
      <c r="H579" s="46" t="s">
        <v>15</v>
      </c>
      <c r="I579" s="31" t="s">
        <v>376</v>
      </c>
      <c r="J579" s="12" t="str">
        <f t="shared" ref="J579" si="699">+J578</f>
        <v>Fecha</v>
      </c>
      <c r="K579" s="33" t="str">
        <f t="shared" si="678"/>
        <v>Tasa de ocupación plazas</v>
      </c>
      <c r="L579" s="33" t="s">
        <v>649</v>
      </c>
      <c r="M579" s="33" t="str">
        <f t="shared" si="600"/>
        <v>porcentaje (%)</v>
      </c>
      <c r="N579" s="33" t="str">
        <f t="shared" si="682"/>
        <v>Instituto Nacional de Estadísticas (INE)</v>
      </c>
      <c r="O579" s="37" t="str">
        <f>+"Evolución del Grado de ocupación de las plazas disponibles en la "&amp;Economia[[#This Row],[territorio]]</f>
        <v>Evolución del Grado de ocupación de las plazas disponibles en la Región de Aysén</v>
      </c>
      <c r="P5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v>
      </c>
      <c r="Q579" s="15" t="str">
        <f t="shared" si="680"/>
        <v>Gráfico Evolución</v>
      </c>
      <c r="R579" s="28"/>
      <c r="S579"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https://analytics.zoho.com/open-view/2395394000008298976?ZOHO_CRITERIA=%22Consolidado_Estadisticas_Regionales_New%22.%22C%C3%B3digo%20regi%C3%B3n%22%3D11</v>
      </c>
      <c r="T579" s="17">
        <v>100200302</v>
      </c>
      <c r="U579" s="29" t="str">
        <f t="shared" si="611"/>
        <v>#1774B9</v>
      </c>
      <c r="V579" s="30" t="str">
        <f>+Economia[[#This Row],[idcoleccion]]&amp;"-"&amp;Economia[[#This Row],[id]]</f>
        <v>140-0569</v>
      </c>
      <c r="W579" s="21">
        <f>+VLOOKUP(Economia[[#This Row],[Filtro URL]],Estructura!$X$4:$Y$366,2,0)</f>
        <v>14200011</v>
      </c>
      <c r="X579" s="21" t="str">
        <f>+VLOOKUP(Economia[[#This Row],[tema]],Estructura!$A$4:$C$1800,3,0)</f>
        <v>T-159</v>
      </c>
      <c r="Y579" s="30" t="str">
        <f>+VLOOKUP(Economia[[#This Row],[contenido]],Estructura!$E$4:$G$18,3,0)</f>
        <v>C-146</v>
      </c>
      <c r="Z579" s="30" t="str">
        <f>+VLOOKUP(Economia[[#This Row],[Filtro Integrado]],Estructura!$M$4:$O$367,3,0)</f>
        <v>FI-143</v>
      </c>
      <c r="AA579" s="30" t="str">
        <f>+VLOOKUP(Economia[[#This Row],[Muestra]],Estructura!$Q$4:$S$194,3,0)</f>
        <v>M-212</v>
      </c>
    </row>
    <row r="580" spans="1:27" ht="51" x14ac:dyDescent="0.3">
      <c r="A580" s="50" t="s">
        <v>1240</v>
      </c>
      <c r="B580" s="12">
        <f t="shared" ref="B580:D580" si="700">+B579</f>
        <v>140</v>
      </c>
      <c r="C580" s="13" t="str">
        <f t="shared" si="700"/>
        <v>Economía</v>
      </c>
      <c r="D580" s="13" t="str">
        <f t="shared" si="700"/>
        <v>Economía</v>
      </c>
      <c r="E580" s="27">
        <v>12</v>
      </c>
      <c r="F580" s="33" t="str">
        <f t="shared" si="628"/>
        <v>Ocupación</v>
      </c>
      <c r="G580" s="61" t="s">
        <v>1112</v>
      </c>
      <c r="H580" s="46" t="s">
        <v>15</v>
      </c>
      <c r="I580" s="31" t="s">
        <v>377</v>
      </c>
      <c r="J580" s="12" t="str">
        <f t="shared" ref="J580" si="701">+J579</f>
        <v>Fecha</v>
      </c>
      <c r="K580" s="33" t="str">
        <f t="shared" si="678"/>
        <v>Tasa de ocupación plazas</v>
      </c>
      <c r="L580" s="33" t="s">
        <v>649</v>
      </c>
      <c r="M580" s="33" t="str">
        <f t="shared" si="600"/>
        <v>porcentaje (%)</v>
      </c>
      <c r="N580" s="33" t="str">
        <f t="shared" si="682"/>
        <v>Instituto Nacional de Estadísticas (INE)</v>
      </c>
      <c r="O580" s="37" t="str">
        <f>+"Evolución del Grado de ocupación de las plazas disponibles en la "&amp;Economia[[#This Row],[territorio]]</f>
        <v>Evolución del Grado de ocupación de las plazas disponibles en la Región de Magallanes</v>
      </c>
      <c r="P5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v>
      </c>
      <c r="Q580" s="15" t="str">
        <f t="shared" si="680"/>
        <v>Gráfico Evolución</v>
      </c>
      <c r="R580" s="28"/>
      <c r="S580"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https://analytics.zoho.com/open-view/2395394000008298976?ZOHO_CRITERIA=%22Consolidado_Estadisticas_Regionales_New%22.%22C%C3%B3digo%20regi%C3%B3n%22%3D12</v>
      </c>
      <c r="T580" s="17"/>
      <c r="U580" s="29" t="str">
        <f t="shared" si="611"/>
        <v>#1774B9</v>
      </c>
      <c r="V580" s="30" t="str">
        <f>+Economia[[#This Row],[idcoleccion]]&amp;"-"&amp;Economia[[#This Row],[id]]</f>
        <v>140-0570</v>
      </c>
      <c r="W580" s="21">
        <f>+VLOOKUP(Economia[[#This Row],[Filtro URL]],Estructura!$X$4:$Y$366,2,0)</f>
        <v>14200012</v>
      </c>
      <c r="X580" s="21" t="str">
        <f>+VLOOKUP(Economia[[#This Row],[tema]],Estructura!$A$4:$C$1800,3,0)</f>
        <v>T-159</v>
      </c>
      <c r="Y580" s="30" t="str">
        <f>+VLOOKUP(Economia[[#This Row],[contenido]],Estructura!$E$4:$G$18,3,0)</f>
        <v>C-146</v>
      </c>
      <c r="Z580" s="30" t="str">
        <f>+VLOOKUP(Economia[[#This Row],[Filtro Integrado]],Estructura!$M$4:$O$367,3,0)</f>
        <v>FI-143</v>
      </c>
      <c r="AA580" s="30" t="str">
        <f>+VLOOKUP(Economia[[#This Row],[Muestra]],Estructura!$Q$4:$S$194,3,0)</f>
        <v>M-212</v>
      </c>
    </row>
    <row r="581" spans="1:27" ht="51" x14ac:dyDescent="0.3">
      <c r="A581" s="50" t="s">
        <v>1241</v>
      </c>
      <c r="B581" s="12">
        <f t="shared" ref="B581:D581" si="702">+B580</f>
        <v>140</v>
      </c>
      <c r="C581" s="13" t="str">
        <f t="shared" si="702"/>
        <v>Economía</v>
      </c>
      <c r="D581" s="13" t="str">
        <f t="shared" si="702"/>
        <v>Economía</v>
      </c>
      <c r="E581" s="27">
        <v>13</v>
      </c>
      <c r="F581" s="33" t="str">
        <f t="shared" si="628"/>
        <v>Ocupación</v>
      </c>
      <c r="G581" s="61" t="s">
        <v>1112</v>
      </c>
      <c r="H581" s="46" t="s">
        <v>15</v>
      </c>
      <c r="I581" s="31" t="s">
        <v>378</v>
      </c>
      <c r="J581" s="12" t="str">
        <f t="shared" ref="J581" si="703">+J580</f>
        <v>Fecha</v>
      </c>
      <c r="K581" s="33" t="str">
        <f t="shared" si="678"/>
        <v>Tasa de ocupación plazas</v>
      </c>
      <c r="L581" s="33" t="s">
        <v>649</v>
      </c>
      <c r="M581" s="33" t="str">
        <f t="shared" si="600"/>
        <v>porcentaje (%)</v>
      </c>
      <c r="N581" s="33" t="str">
        <f t="shared" si="682"/>
        <v>Instituto Nacional de Estadísticas (INE)</v>
      </c>
      <c r="O581" s="37" t="str">
        <f>+"Evolución del Grado de ocupación de las plazas disponibles en la "&amp;Economia[[#This Row],[territorio]]</f>
        <v>Evolución del Grado de ocupación de las plazas disponibles en la Región Metropolitana</v>
      </c>
      <c r="P58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v>
      </c>
      <c r="Q581" s="15" t="str">
        <f t="shared" si="680"/>
        <v>Gráfico Evolución</v>
      </c>
      <c r="R581" s="28"/>
      <c r="S581"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https://analytics.zoho.com/open-view/2395394000008298976?ZOHO_CRITERIA=%22Consolidado_Estadisticas_Regionales_New%22.%22C%C3%B3digo%20regi%C3%B3n%22%3D13</v>
      </c>
      <c r="T581" s="17"/>
      <c r="U581" s="29" t="str">
        <f t="shared" si="611"/>
        <v>#1774B9</v>
      </c>
      <c r="V581" s="30" t="str">
        <f>+Economia[[#This Row],[idcoleccion]]&amp;"-"&amp;Economia[[#This Row],[id]]</f>
        <v>140-0571</v>
      </c>
      <c r="W581" s="21">
        <f>+VLOOKUP(Economia[[#This Row],[Filtro URL]],Estructura!$X$4:$Y$366,2,0)</f>
        <v>14200013</v>
      </c>
      <c r="X581" s="21" t="str">
        <f>+VLOOKUP(Economia[[#This Row],[tema]],Estructura!$A$4:$C$1800,3,0)</f>
        <v>T-159</v>
      </c>
      <c r="Y581" s="30" t="str">
        <f>+VLOOKUP(Economia[[#This Row],[contenido]],Estructura!$E$4:$G$18,3,0)</f>
        <v>C-146</v>
      </c>
      <c r="Z581" s="30" t="str">
        <f>+VLOOKUP(Economia[[#This Row],[Filtro Integrado]],Estructura!$M$4:$O$367,3,0)</f>
        <v>FI-143</v>
      </c>
      <c r="AA581" s="30" t="str">
        <f>+VLOOKUP(Economia[[#This Row],[Muestra]],Estructura!$Q$4:$S$194,3,0)</f>
        <v>M-212</v>
      </c>
    </row>
    <row r="582" spans="1:27" ht="51" x14ac:dyDescent="0.3">
      <c r="A582" s="50" t="s">
        <v>1242</v>
      </c>
      <c r="B582" s="12">
        <f t="shared" ref="B582:D582" si="704">+B581</f>
        <v>140</v>
      </c>
      <c r="C582" s="13" t="str">
        <f t="shared" si="704"/>
        <v>Economía</v>
      </c>
      <c r="D582" s="13" t="str">
        <f t="shared" si="704"/>
        <v>Economía</v>
      </c>
      <c r="E582" s="27">
        <v>14</v>
      </c>
      <c r="F582" s="33" t="str">
        <f t="shared" si="628"/>
        <v>Ocupación</v>
      </c>
      <c r="G582" s="61" t="s">
        <v>1112</v>
      </c>
      <c r="H582" s="46" t="s">
        <v>15</v>
      </c>
      <c r="I582" s="31" t="s">
        <v>379</v>
      </c>
      <c r="J582" s="12" t="str">
        <f t="shared" ref="J582" si="705">+J581</f>
        <v>Fecha</v>
      </c>
      <c r="K582" s="33" t="str">
        <f t="shared" si="678"/>
        <v>Tasa de ocupación plazas</v>
      </c>
      <c r="L582" s="33" t="s">
        <v>649</v>
      </c>
      <c r="M582" s="33" t="str">
        <f t="shared" si="600"/>
        <v>porcentaje (%)</v>
      </c>
      <c r="N582" s="33" t="str">
        <f t="shared" si="682"/>
        <v>Instituto Nacional de Estadísticas (INE)</v>
      </c>
      <c r="O582" s="37" t="str">
        <f>+"Evolución del Grado de ocupación de las plazas disponibles en la "&amp;Economia[[#This Row],[territorio]]</f>
        <v>Evolución del Grado de ocupación de las plazas disponibles en la Región de Los Ríos</v>
      </c>
      <c r="P58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v>
      </c>
      <c r="Q582" s="15" t="str">
        <f t="shared" si="680"/>
        <v>Gráfico Evolución</v>
      </c>
      <c r="R582" s="28"/>
      <c r="S582"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https://analytics.zoho.com/open-view/2395394000008298976?ZOHO_CRITERIA=%22Consolidado_Estadisticas_Regionales_New%22.%22C%C3%B3digo%20regi%C3%B3n%22%3D14</v>
      </c>
      <c r="T582" s="17"/>
      <c r="U582" s="29" t="str">
        <f t="shared" si="611"/>
        <v>#1774B9</v>
      </c>
      <c r="V582" s="30" t="str">
        <f>+Economia[[#This Row],[idcoleccion]]&amp;"-"&amp;Economia[[#This Row],[id]]</f>
        <v>140-0572</v>
      </c>
      <c r="W582" s="21">
        <f>+VLOOKUP(Economia[[#This Row],[Filtro URL]],Estructura!$X$4:$Y$366,2,0)</f>
        <v>14200014</v>
      </c>
      <c r="X582" s="21" t="str">
        <f>+VLOOKUP(Economia[[#This Row],[tema]],Estructura!$A$4:$C$1800,3,0)</f>
        <v>T-159</v>
      </c>
      <c r="Y582" s="30" t="str">
        <f>+VLOOKUP(Economia[[#This Row],[contenido]],Estructura!$E$4:$G$18,3,0)</f>
        <v>C-146</v>
      </c>
      <c r="Z582" s="30" t="str">
        <f>+VLOOKUP(Economia[[#This Row],[Filtro Integrado]],Estructura!$M$4:$O$367,3,0)</f>
        <v>FI-143</v>
      </c>
      <c r="AA582" s="30" t="str">
        <f>+VLOOKUP(Economia[[#This Row],[Muestra]],Estructura!$Q$4:$S$194,3,0)</f>
        <v>M-212</v>
      </c>
    </row>
    <row r="583" spans="1:27" ht="51" x14ac:dyDescent="0.3">
      <c r="A583" s="50" t="s">
        <v>1243</v>
      </c>
      <c r="B583" s="12">
        <f t="shared" ref="B583:D583" si="706">+B582</f>
        <v>140</v>
      </c>
      <c r="C583" s="13" t="str">
        <f t="shared" si="706"/>
        <v>Economía</v>
      </c>
      <c r="D583" s="13" t="str">
        <f t="shared" si="706"/>
        <v>Economía</v>
      </c>
      <c r="E583" s="27">
        <v>15</v>
      </c>
      <c r="F583" s="33" t="str">
        <f t="shared" si="628"/>
        <v>Ocupación</v>
      </c>
      <c r="G583" s="61" t="s">
        <v>1112</v>
      </c>
      <c r="H583" s="46" t="s">
        <v>15</v>
      </c>
      <c r="I583" s="31" t="s">
        <v>380</v>
      </c>
      <c r="J583" s="12" t="str">
        <f t="shared" ref="J583:K583" si="707">+J582</f>
        <v>Fecha</v>
      </c>
      <c r="K583" s="33" t="str">
        <f t="shared" si="707"/>
        <v>Tasa de ocupación plazas</v>
      </c>
      <c r="L583" s="33" t="s">
        <v>649</v>
      </c>
      <c r="M583" s="33" t="str">
        <f t="shared" si="600"/>
        <v>porcentaje (%)</v>
      </c>
      <c r="N583" s="33" t="str">
        <f t="shared" si="682"/>
        <v>Instituto Nacional de Estadísticas (INE)</v>
      </c>
      <c r="O583" s="37" t="str">
        <f>+"Evolución del Grado de ocupación de las plazas disponibles en la "&amp;Economia[[#This Row],[territorio]]</f>
        <v>Evolución del Grado de ocupación de las plazas disponibles en la Región de Arica y Parinacota</v>
      </c>
      <c r="P58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v>
      </c>
      <c r="Q583" s="15" t="str">
        <f t="shared" si="680"/>
        <v>Gráfico Evolución</v>
      </c>
      <c r="R583" s="28"/>
      <c r="S583"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https://analytics.zoho.com/open-view/2395394000008298976?ZOHO_CRITERIA=%22Consolidado_Estadisticas_Regionales_New%22.%22C%C3%B3digo%20regi%C3%B3n%22%3D15</v>
      </c>
      <c r="T583" s="17"/>
      <c r="U583" s="29" t="str">
        <f t="shared" si="611"/>
        <v>#1774B9</v>
      </c>
      <c r="V583" s="30" t="str">
        <f>+Economia[[#This Row],[idcoleccion]]&amp;"-"&amp;Economia[[#This Row],[id]]</f>
        <v>140-0573</v>
      </c>
      <c r="W583" s="21">
        <f>+VLOOKUP(Economia[[#This Row],[Filtro URL]],Estructura!$X$4:$Y$366,2,0)</f>
        <v>14200015</v>
      </c>
      <c r="X583" s="21" t="str">
        <f>+VLOOKUP(Economia[[#This Row],[tema]],Estructura!$A$4:$C$1800,3,0)</f>
        <v>T-159</v>
      </c>
      <c r="Y583" s="30" t="str">
        <f>+VLOOKUP(Economia[[#This Row],[contenido]],Estructura!$E$4:$G$18,3,0)</f>
        <v>C-146</v>
      </c>
      <c r="Z583" s="30" t="str">
        <f>+VLOOKUP(Economia[[#This Row],[Filtro Integrado]],Estructura!$M$4:$O$367,3,0)</f>
        <v>FI-143</v>
      </c>
      <c r="AA583" s="30" t="str">
        <f>+VLOOKUP(Economia[[#This Row],[Muestra]],Estructura!$Q$4:$S$194,3,0)</f>
        <v>M-212</v>
      </c>
    </row>
    <row r="584" spans="1:27" ht="51" x14ac:dyDescent="0.3">
      <c r="A584" s="50" t="s">
        <v>1244</v>
      </c>
      <c r="B584" s="12">
        <f t="shared" ref="B584:D584" si="708">+B583</f>
        <v>140</v>
      </c>
      <c r="C584" s="13" t="str">
        <f t="shared" si="708"/>
        <v>Economía</v>
      </c>
      <c r="D584" s="13" t="str">
        <f t="shared" si="708"/>
        <v>Economía</v>
      </c>
      <c r="E584" s="27">
        <v>16</v>
      </c>
      <c r="F584" s="33" t="str">
        <f t="shared" si="628"/>
        <v>Ocupación</v>
      </c>
      <c r="G584" s="61" t="s">
        <v>1112</v>
      </c>
      <c r="H584" s="46" t="s">
        <v>15</v>
      </c>
      <c r="I584" s="31" t="s">
        <v>381</v>
      </c>
      <c r="J584" s="12" t="str">
        <f t="shared" ref="J584:K584" si="709">+J583</f>
        <v>Fecha</v>
      </c>
      <c r="K584" s="33" t="str">
        <f t="shared" si="709"/>
        <v>Tasa de ocupación plazas</v>
      </c>
      <c r="L584" s="33" t="s">
        <v>649</v>
      </c>
      <c r="M584" s="33" t="str">
        <f t="shared" si="600"/>
        <v>porcentaje (%)</v>
      </c>
      <c r="N584" s="33" t="str">
        <f t="shared" si="682"/>
        <v>Instituto Nacional de Estadísticas (INE)</v>
      </c>
      <c r="O584" s="37" t="str">
        <f>+"Evolución del Grado de ocupación de las plazas disponibles en la "&amp;Economia[[#This Row],[territorio]]</f>
        <v>Evolución del Grado de ocupación de las plazas disponibles en la Región de Ñuble</v>
      </c>
      <c r="P58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v>
      </c>
      <c r="Q584" s="38" t="str">
        <f t="shared" si="680"/>
        <v>Gráfico Evolución</v>
      </c>
      <c r="R584" s="37"/>
      <c r="S584" s="16" t="str">
        <f>+HYPERLINK("https://analytics.zoho.com/open-view/2395394000008298976?ZOHO_CRITERIA=%22Consolidado_Estadisticas_Regionales_New%22.%22C%C3%B3digo%20regi%C3%B3n%22%3D"&amp;Economia[[#This Row],[Filtro URL]])</f>
        <v>https://analytics.zoho.com/open-view/2395394000008298976?ZOHO_CRITERIA=%22Consolidado_Estadisticas_Regionales_New%22.%22C%C3%B3digo%20regi%C3%B3n%22%3D16</v>
      </c>
      <c r="T584" s="17"/>
      <c r="U584" s="29" t="str">
        <f t="shared" si="611"/>
        <v>#1774B9</v>
      </c>
      <c r="V584" s="30" t="str">
        <f>+Economia[[#This Row],[idcoleccion]]&amp;"-"&amp;Economia[[#This Row],[id]]</f>
        <v>140-0574</v>
      </c>
      <c r="W584" s="21">
        <f>+VLOOKUP(Economia[[#This Row],[Filtro URL]],Estructura!$X$4:$Y$366,2,0)</f>
        <v>14200016</v>
      </c>
      <c r="X584" s="21" t="str">
        <f>+VLOOKUP(Economia[[#This Row],[tema]],Estructura!$A$4:$C$1800,3,0)</f>
        <v>T-159</v>
      </c>
      <c r="Y584" s="30" t="str">
        <f>+VLOOKUP(Economia[[#This Row],[contenido]],Estructura!$E$4:$G$18,3,0)</f>
        <v>C-146</v>
      </c>
      <c r="Z584" s="30" t="str">
        <f>+VLOOKUP(Economia[[#This Row],[Filtro Integrado]],Estructura!$M$4:$O$367,3,0)</f>
        <v>FI-143</v>
      </c>
      <c r="AA584" s="30" t="str">
        <f>+VLOOKUP(Economia[[#This Row],[Muestra]],Estructura!$Q$4:$S$194,3,0)</f>
        <v>M-212</v>
      </c>
    </row>
    <row r="585" spans="1:27" ht="51" x14ac:dyDescent="0.3">
      <c r="A585" s="48" t="s">
        <v>1257</v>
      </c>
      <c r="B585" s="33">
        <f t="shared" ref="B585:D585" si="710">+B584</f>
        <v>140</v>
      </c>
      <c r="C585" s="34" t="str">
        <f t="shared" si="710"/>
        <v>Economía</v>
      </c>
      <c r="D585" s="34" t="str">
        <f t="shared" si="710"/>
        <v>Economía</v>
      </c>
      <c r="E585" s="20">
        <v>0</v>
      </c>
      <c r="F585" s="33" t="s">
        <v>1246</v>
      </c>
      <c r="G585" s="62" t="s">
        <v>1245</v>
      </c>
      <c r="H585" s="36" t="s">
        <v>18</v>
      </c>
      <c r="I585" s="33" t="s">
        <v>14</v>
      </c>
      <c r="J585" s="33" t="s">
        <v>15</v>
      </c>
      <c r="K585" s="33" t="s">
        <v>1249</v>
      </c>
      <c r="L585" s="33" t="s">
        <v>649</v>
      </c>
      <c r="M585" s="33" t="s">
        <v>1247</v>
      </c>
      <c r="N585" s="33" t="s">
        <v>1248</v>
      </c>
      <c r="O585" s="52" t="s">
        <v>1367</v>
      </c>
      <c r="P58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585" s="38" t="str">
        <f>+Q584</f>
        <v>Gráfico Evolución</v>
      </c>
      <c r="R585" s="37"/>
      <c r="S585" s="66" t="str">
        <f>+HYPERLINK("https://analytics.zoho.com/open-view/2395394000008301995")</f>
        <v>https://analytics.zoho.com/open-view/2395394000008301995</v>
      </c>
      <c r="T585" s="17"/>
      <c r="U585" s="29" t="str">
        <f t="shared" si="611"/>
        <v>#1774B9</v>
      </c>
      <c r="V585" s="30" t="str">
        <f>+Economia[[#This Row],[idcoleccion]]&amp;"-"&amp;Economia[[#This Row],[id]]</f>
        <v>140-0575</v>
      </c>
      <c r="W585" s="21">
        <f>+VLOOKUP(Economia[[#This Row],[Filtro URL]],Estructura!$X$4:$Y$366,2,0)</f>
        <v>14100000</v>
      </c>
      <c r="X585" s="21" t="str">
        <f>+VLOOKUP(Economia[[#This Row],[tema]],Estructura!$A$4:$C$1800,3,0)</f>
        <v>T-160</v>
      </c>
      <c r="Y585" s="30" t="str">
        <f>+VLOOKUP(Economia[[#This Row],[contenido]],Estructura!$E$4:$G$18,3,0)</f>
        <v>C-147</v>
      </c>
      <c r="Z585" s="30" t="str">
        <f>+VLOOKUP(Economia[[#This Row],[Filtro Integrado]],Estructura!$M$4:$O$367,3,0)</f>
        <v>FI-141</v>
      </c>
      <c r="AA585" s="30" t="str">
        <f>+VLOOKUP(Economia[[#This Row],[Muestra]],Estructura!$Q$4:$S$194,3,0)</f>
        <v>M-213</v>
      </c>
    </row>
    <row r="586" spans="1:27" ht="51" x14ac:dyDescent="0.3">
      <c r="A586" s="49" t="s">
        <v>1258</v>
      </c>
      <c r="B586" s="33">
        <f t="shared" ref="B586:D586" si="711">+B585</f>
        <v>140</v>
      </c>
      <c r="C586" s="34" t="str">
        <f t="shared" si="711"/>
        <v>Economía</v>
      </c>
      <c r="D586" s="34" t="str">
        <f t="shared" si="711"/>
        <v>Economía</v>
      </c>
      <c r="E586" s="27">
        <v>1</v>
      </c>
      <c r="F586" s="33" t="str">
        <f t="shared" ref="F586:F649" si="712">+F585</f>
        <v>Parque Vehicular</v>
      </c>
      <c r="G586" s="62" t="s">
        <v>1245</v>
      </c>
      <c r="H586" s="46" t="s">
        <v>15</v>
      </c>
      <c r="I586" s="31" t="s">
        <v>366</v>
      </c>
      <c r="J586" s="12" t="s">
        <v>688</v>
      </c>
      <c r="K586" s="33" t="str">
        <f t="shared" ref="K586:K599" si="713">+K585</f>
        <v>Parque Vehicular Taxis</v>
      </c>
      <c r="L586" s="33" t="s">
        <v>649</v>
      </c>
      <c r="M586" s="33" t="str">
        <f t="shared" ref="M586:N601" si="714">+M585</f>
        <v>Número Vehículos (unidades)</v>
      </c>
      <c r="N586" s="33" t="str">
        <f t="shared" si="714"/>
        <v>Ministerio de Transportes y Telecomunicaciones</v>
      </c>
      <c r="O586" s="37" t="str">
        <f>+"Evolución del Parque Vehicular de Taxis en la "&amp;Economia[[#This Row],[territorio]]</f>
        <v>Evolución del Parque Vehicular de Taxis en la Región de Tarapacá</v>
      </c>
      <c r="P58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v>
      </c>
      <c r="Q586" s="15" t="str">
        <f t="shared" si="680"/>
        <v>Gráfico Evolución</v>
      </c>
      <c r="R586" s="28"/>
      <c r="S586"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v>
      </c>
      <c r="T586" s="17"/>
      <c r="U586" s="29" t="str">
        <f t="shared" si="611"/>
        <v>#1774B9</v>
      </c>
      <c r="V586" s="30" t="str">
        <f>+Economia[[#This Row],[idcoleccion]]&amp;"-"&amp;Economia[[#This Row],[id]]</f>
        <v>140-0576</v>
      </c>
      <c r="W586" s="21">
        <f>+VLOOKUP(Economia[[#This Row],[Filtro URL]],Estructura!$X$4:$Y$366,2,0)</f>
        <v>14200001</v>
      </c>
      <c r="X586" s="21" t="str">
        <f>+VLOOKUP(Economia[[#This Row],[tema]],Estructura!$A$4:$C$1800,3,0)</f>
        <v>T-160</v>
      </c>
      <c r="Y586" s="30" t="str">
        <f>+VLOOKUP(Economia[[#This Row],[contenido]],Estructura!$E$4:$G$18,3,0)</f>
        <v>C-147</v>
      </c>
      <c r="Z586" s="30" t="str">
        <f>+VLOOKUP(Economia[[#This Row],[Filtro Integrado]],Estructura!$M$4:$O$367,3,0)</f>
        <v>FI-143</v>
      </c>
      <c r="AA586" s="30" t="str">
        <f>+VLOOKUP(Economia[[#This Row],[Muestra]],Estructura!$Q$4:$S$194,3,0)</f>
        <v>M-213</v>
      </c>
    </row>
    <row r="587" spans="1:27" ht="51" x14ac:dyDescent="0.3">
      <c r="A587" s="50" t="s">
        <v>1259</v>
      </c>
      <c r="B587" s="33">
        <f t="shared" ref="B587:D587" si="715">+B586</f>
        <v>140</v>
      </c>
      <c r="C587" s="34" t="str">
        <f t="shared" si="715"/>
        <v>Economía</v>
      </c>
      <c r="D587" s="34" t="str">
        <f t="shared" si="715"/>
        <v>Economía</v>
      </c>
      <c r="E587" s="27">
        <v>2</v>
      </c>
      <c r="F587" s="33" t="str">
        <f t="shared" si="712"/>
        <v>Parque Vehicular</v>
      </c>
      <c r="G587" s="62" t="s">
        <v>1245</v>
      </c>
      <c r="H587" s="46" t="s">
        <v>15</v>
      </c>
      <c r="I587" s="31" t="s">
        <v>367</v>
      </c>
      <c r="J587" s="12" t="str">
        <f>+J586</f>
        <v>Fecha</v>
      </c>
      <c r="K587" s="33" t="str">
        <f t="shared" si="713"/>
        <v>Parque Vehicular Taxis</v>
      </c>
      <c r="L587" s="33" t="s">
        <v>649</v>
      </c>
      <c r="M587" s="33" t="str">
        <f t="shared" si="714"/>
        <v>Número Vehículos (unidades)</v>
      </c>
      <c r="N587" s="33" t="str">
        <f t="shared" si="714"/>
        <v>Ministerio de Transportes y Telecomunicaciones</v>
      </c>
      <c r="O587" s="37" t="str">
        <f>+"Evolución del Parque Vehicular de Taxis en la "&amp;Economia[[#This Row],[territorio]]</f>
        <v>Evolución del Parque Vehicular de Taxis en la Región de Antofagasta</v>
      </c>
      <c r="P58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v>
      </c>
      <c r="Q587" s="15" t="str">
        <f t="shared" si="680"/>
        <v>Gráfico Evolución</v>
      </c>
      <c r="R587" s="28"/>
      <c r="S587"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https://analytics.zoho.com/open-view/2395394000008302392?ZOHO_CRITERIA=%22Consolidado_Estadisticas_Regionales_New%22.%22C%C3%B3digo%20regi%C3%B3n%22%3D2</v>
      </c>
      <c r="T587" s="17"/>
      <c r="U587" s="29" t="str">
        <f t="shared" si="611"/>
        <v>#1774B9</v>
      </c>
      <c r="V587" s="30" t="str">
        <f>+Economia[[#This Row],[idcoleccion]]&amp;"-"&amp;Economia[[#This Row],[id]]</f>
        <v>140-0577</v>
      </c>
      <c r="W587" s="21">
        <f>+VLOOKUP(Economia[[#This Row],[Filtro URL]],Estructura!$X$4:$Y$366,2,0)</f>
        <v>14200002</v>
      </c>
      <c r="X587" s="21" t="str">
        <f>+VLOOKUP(Economia[[#This Row],[tema]],Estructura!$A$4:$C$1800,3,0)</f>
        <v>T-160</v>
      </c>
      <c r="Y587" s="30" t="str">
        <f>+VLOOKUP(Economia[[#This Row],[contenido]],Estructura!$E$4:$G$18,3,0)</f>
        <v>C-147</v>
      </c>
      <c r="Z587" s="30" t="str">
        <f>+VLOOKUP(Economia[[#This Row],[Filtro Integrado]],Estructura!$M$4:$O$367,3,0)</f>
        <v>FI-143</v>
      </c>
      <c r="AA587" s="30" t="str">
        <f>+VLOOKUP(Economia[[#This Row],[Muestra]],Estructura!$Q$4:$S$194,3,0)</f>
        <v>M-213</v>
      </c>
    </row>
    <row r="588" spans="1:27" ht="51" x14ac:dyDescent="0.3">
      <c r="A588" s="50" t="s">
        <v>1260</v>
      </c>
      <c r="B588" s="33">
        <f t="shared" ref="B588:D588" si="716">+B587</f>
        <v>140</v>
      </c>
      <c r="C588" s="34" t="str">
        <f t="shared" si="716"/>
        <v>Economía</v>
      </c>
      <c r="D588" s="34" t="str">
        <f t="shared" si="716"/>
        <v>Economía</v>
      </c>
      <c r="E588" s="27">
        <v>3</v>
      </c>
      <c r="F588" s="33" t="str">
        <f t="shared" si="712"/>
        <v>Parque Vehicular</v>
      </c>
      <c r="G588" s="62" t="s">
        <v>1245</v>
      </c>
      <c r="H588" s="46" t="s">
        <v>15</v>
      </c>
      <c r="I588" s="31" t="s">
        <v>368</v>
      </c>
      <c r="J588" s="12" t="str">
        <f t="shared" ref="J588" si="717">+J587</f>
        <v>Fecha</v>
      </c>
      <c r="K588" s="33" t="str">
        <f t="shared" si="713"/>
        <v>Parque Vehicular Taxis</v>
      </c>
      <c r="L588" s="33" t="s">
        <v>649</v>
      </c>
      <c r="M588" s="33" t="str">
        <f t="shared" si="714"/>
        <v>Número Vehículos (unidades)</v>
      </c>
      <c r="N588" s="33" t="str">
        <f t="shared" si="714"/>
        <v>Ministerio de Transportes y Telecomunicaciones</v>
      </c>
      <c r="O588" s="37" t="str">
        <f>+"Evolución del Parque Vehicular de Taxis en la "&amp;Economia[[#This Row],[territorio]]</f>
        <v>Evolución del Parque Vehicular de Taxis en la Región de Atacama</v>
      </c>
      <c r="P58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v>
      </c>
      <c r="Q588" s="15" t="str">
        <f t="shared" si="680"/>
        <v>Gráfico Evolución</v>
      </c>
      <c r="R588" s="28"/>
      <c r="S588"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https://analytics.zoho.com/open-view/2395394000008302392?ZOHO_CRITERIA=%22Consolidado_Estadisticas_Regionales_New%22.%22C%C3%B3digo%20regi%C3%B3n%22%3D3</v>
      </c>
      <c r="T588" s="17"/>
      <c r="U588" s="29" t="str">
        <f t="shared" si="611"/>
        <v>#1774B9</v>
      </c>
      <c r="V588" s="30" t="str">
        <f>+Economia[[#This Row],[idcoleccion]]&amp;"-"&amp;Economia[[#This Row],[id]]</f>
        <v>140-0578</v>
      </c>
      <c r="W588" s="21">
        <f>+VLOOKUP(Economia[[#This Row],[Filtro URL]],Estructura!$X$4:$Y$366,2,0)</f>
        <v>14200003</v>
      </c>
      <c r="X588" s="21" t="str">
        <f>+VLOOKUP(Economia[[#This Row],[tema]],Estructura!$A$4:$C$1800,3,0)</f>
        <v>T-160</v>
      </c>
      <c r="Y588" s="30" t="str">
        <f>+VLOOKUP(Economia[[#This Row],[contenido]],Estructura!$E$4:$G$18,3,0)</f>
        <v>C-147</v>
      </c>
      <c r="Z588" s="30" t="str">
        <f>+VLOOKUP(Economia[[#This Row],[Filtro Integrado]],Estructura!$M$4:$O$367,3,0)</f>
        <v>FI-143</v>
      </c>
      <c r="AA588" s="30" t="str">
        <f>+VLOOKUP(Economia[[#This Row],[Muestra]],Estructura!$Q$4:$S$194,3,0)</f>
        <v>M-213</v>
      </c>
    </row>
    <row r="589" spans="1:27" ht="51" x14ac:dyDescent="0.3">
      <c r="A589" s="50" t="s">
        <v>1261</v>
      </c>
      <c r="B589" s="33">
        <f t="shared" ref="B589:D589" si="718">+B588</f>
        <v>140</v>
      </c>
      <c r="C589" s="34" t="str">
        <f t="shared" si="718"/>
        <v>Economía</v>
      </c>
      <c r="D589" s="34" t="str">
        <f t="shared" si="718"/>
        <v>Economía</v>
      </c>
      <c r="E589" s="27">
        <v>4</v>
      </c>
      <c r="F589" s="33" t="str">
        <f t="shared" si="712"/>
        <v>Parque Vehicular</v>
      </c>
      <c r="G589" s="62" t="s">
        <v>1245</v>
      </c>
      <c r="H589" s="46" t="s">
        <v>15</v>
      </c>
      <c r="I589" s="31" t="s">
        <v>369</v>
      </c>
      <c r="J589" s="12" t="str">
        <f t="shared" ref="J589" si="719">+J588</f>
        <v>Fecha</v>
      </c>
      <c r="K589" s="33" t="str">
        <f t="shared" si="713"/>
        <v>Parque Vehicular Taxis</v>
      </c>
      <c r="L589" s="33" t="s">
        <v>649</v>
      </c>
      <c r="M589" s="33" t="str">
        <f t="shared" si="714"/>
        <v>Número Vehículos (unidades)</v>
      </c>
      <c r="N589" s="33" t="str">
        <f t="shared" si="714"/>
        <v>Ministerio de Transportes y Telecomunicaciones</v>
      </c>
      <c r="O589" s="37" t="str">
        <f>+"Evolución del Parque Vehicular de Taxis en la "&amp;Economia[[#This Row],[territorio]]</f>
        <v>Evolución del Parque Vehicular de Taxis en la Región de Coquimbo</v>
      </c>
      <c r="P5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v>
      </c>
      <c r="Q589" s="15" t="str">
        <f t="shared" si="680"/>
        <v>Gráfico Evolución</v>
      </c>
      <c r="R589" s="28"/>
      <c r="S589"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https://analytics.zoho.com/open-view/2395394000008302392?ZOHO_CRITERIA=%22Consolidado_Estadisticas_Regionales_New%22.%22C%C3%B3digo%20regi%C3%B3n%22%3D4</v>
      </c>
      <c r="T589" s="17"/>
      <c r="U589" s="29" t="str">
        <f t="shared" si="611"/>
        <v>#1774B9</v>
      </c>
      <c r="V589" s="30" t="str">
        <f>+Economia[[#This Row],[idcoleccion]]&amp;"-"&amp;Economia[[#This Row],[id]]</f>
        <v>140-0579</v>
      </c>
      <c r="W589" s="21">
        <f>+VLOOKUP(Economia[[#This Row],[Filtro URL]],Estructura!$X$4:$Y$366,2,0)</f>
        <v>14200004</v>
      </c>
      <c r="X589" s="21" t="str">
        <f>+VLOOKUP(Economia[[#This Row],[tema]],Estructura!$A$4:$C$1800,3,0)</f>
        <v>T-160</v>
      </c>
      <c r="Y589" s="30" t="str">
        <f>+VLOOKUP(Economia[[#This Row],[contenido]],Estructura!$E$4:$G$18,3,0)</f>
        <v>C-147</v>
      </c>
      <c r="Z589" s="30" t="str">
        <f>+VLOOKUP(Economia[[#This Row],[Filtro Integrado]],Estructura!$M$4:$O$367,3,0)</f>
        <v>FI-143</v>
      </c>
      <c r="AA589" s="30" t="str">
        <f>+VLOOKUP(Economia[[#This Row],[Muestra]],Estructura!$Q$4:$S$194,3,0)</f>
        <v>M-213</v>
      </c>
    </row>
    <row r="590" spans="1:27" ht="51" x14ac:dyDescent="0.3">
      <c r="A590" s="50" t="s">
        <v>1262</v>
      </c>
      <c r="B590" s="33">
        <f t="shared" ref="B590:D590" si="720">+B589</f>
        <v>140</v>
      </c>
      <c r="C590" s="34" t="str">
        <f t="shared" si="720"/>
        <v>Economía</v>
      </c>
      <c r="D590" s="34" t="str">
        <f t="shared" si="720"/>
        <v>Economía</v>
      </c>
      <c r="E590" s="27">
        <v>5</v>
      </c>
      <c r="F590" s="33" t="str">
        <f t="shared" si="712"/>
        <v>Parque Vehicular</v>
      </c>
      <c r="G590" s="62" t="s">
        <v>1245</v>
      </c>
      <c r="H590" s="46" t="s">
        <v>15</v>
      </c>
      <c r="I590" s="31" t="s">
        <v>370</v>
      </c>
      <c r="J590" s="12" t="str">
        <f t="shared" ref="J590" si="721">+J589</f>
        <v>Fecha</v>
      </c>
      <c r="K590" s="33" t="str">
        <f t="shared" si="713"/>
        <v>Parque Vehicular Taxis</v>
      </c>
      <c r="L590" s="33" t="s">
        <v>649</v>
      </c>
      <c r="M590" s="33" t="str">
        <f t="shared" si="714"/>
        <v>Número Vehículos (unidades)</v>
      </c>
      <c r="N590" s="33" t="str">
        <f t="shared" si="714"/>
        <v>Ministerio de Transportes y Telecomunicaciones</v>
      </c>
      <c r="O590" s="37" t="str">
        <f>+"Evolución del Parque Vehicular de Taxis en la "&amp;Economia[[#This Row],[territorio]]</f>
        <v>Evolución del Parque Vehicular de Taxis en la Región de Valparaíso</v>
      </c>
      <c r="P59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v>
      </c>
      <c r="Q590" s="15" t="str">
        <f t="shared" si="680"/>
        <v>Gráfico Evolución</v>
      </c>
      <c r="R590" s="28"/>
      <c r="S590"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https://analytics.zoho.com/open-view/2395394000008302392?ZOHO_CRITERIA=%22Consolidado_Estadisticas_Regionales_New%22.%22C%C3%B3digo%20regi%C3%B3n%22%3D5</v>
      </c>
      <c r="T590" s="17"/>
      <c r="U590" s="29" t="str">
        <f t="shared" si="611"/>
        <v>#1774B9</v>
      </c>
      <c r="V590" s="30" t="str">
        <f>+Economia[[#This Row],[idcoleccion]]&amp;"-"&amp;Economia[[#This Row],[id]]</f>
        <v>140-0580</v>
      </c>
      <c r="W590" s="21">
        <f>+VLOOKUP(Economia[[#This Row],[Filtro URL]],Estructura!$X$4:$Y$366,2,0)</f>
        <v>14200005</v>
      </c>
      <c r="X590" s="21" t="str">
        <f>+VLOOKUP(Economia[[#This Row],[tema]],Estructura!$A$4:$C$1800,3,0)</f>
        <v>T-160</v>
      </c>
      <c r="Y590" s="30" t="str">
        <f>+VLOOKUP(Economia[[#This Row],[contenido]],Estructura!$E$4:$G$18,3,0)</f>
        <v>C-147</v>
      </c>
      <c r="Z590" s="30" t="str">
        <f>+VLOOKUP(Economia[[#This Row],[Filtro Integrado]],Estructura!$M$4:$O$367,3,0)</f>
        <v>FI-143</v>
      </c>
      <c r="AA590" s="30" t="str">
        <f>+VLOOKUP(Economia[[#This Row],[Muestra]],Estructura!$Q$4:$S$194,3,0)</f>
        <v>M-213</v>
      </c>
    </row>
    <row r="591" spans="1:27" ht="51" x14ac:dyDescent="0.3">
      <c r="A591" s="50" t="s">
        <v>1263</v>
      </c>
      <c r="B591" s="33">
        <f t="shared" ref="B591:D591" si="722">+B590</f>
        <v>140</v>
      </c>
      <c r="C591" s="34" t="str">
        <f t="shared" si="722"/>
        <v>Economía</v>
      </c>
      <c r="D591" s="34" t="str">
        <f t="shared" si="722"/>
        <v>Economía</v>
      </c>
      <c r="E591" s="27">
        <v>6</v>
      </c>
      <c r="F591" s="33" t="str">
        <f t="shared" si="712"/>
        <v>Parque Vehicular</v>
      </c>
      <c r="G591" s="62" t="s">
        <v>1245</v>
      </c>
      <c r="H591" s="46" t="s">
        <v>15</v>
      </c>
      <c r="I591" s="31" t="s">
        <v>371</v>
      </c>
      <c r="J591" s="12" t="str">
        <f t="shared" ref="J591" si="723">+J590</f>
        <v>Fecha</v>
      </c>
      <c r="K591" s="33" t="str">
        <f t="shared" si="713"/>
        <v>Parque Vehicular Taxis</v>
      </c>
      <c r="L591" s="33" t="s">
        <v>649</v>
      </c>
      <c r="M591" s="33" t="str">
        <f t="shared" si="714"/>
        <v>Número Vehículos (unidades)</v>
      </c>
      <c r="N591" s="33" t="str">
        <f t="shared" si="714"/>
        <v>Ministerio de Transportes y Telecomunicaciones</v>
      </c>
      <c r="O591" s="37" t="str">
        <f>+"Evolución del Parque Vehicular de Taxis en la "&amp;Economia[[#This Row],[territorio]]</f>
        <v>Evolución del Parque Vehicular de Taxis en la Región de O'Higgins</v>
      </c>
      <c r="P5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v>
      </c>
      <c r="Q591" s="15" t="str">
        <f t="shared" si="680"/>
        <v>Gráfico Evolución</v>
      </c>
      <c r="R591" s="28"/>
      <c r="S591"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https://analytics.zoho.com/open-view/2395394000008302392?ZOHO_CRITERIA=%22Consolidado_Estadisticas_Regionales_New%22.%22C%C3%B3digo%20regi%C3%B3n%22%3D6</v>
      </c>
      <c r="T591" s="17"/>
      <c r="U591" s="29" t="str">
        <f t="shared" si="611"/>
        <v>#1774B9</v>
      </c>
      <c r="V591" s="30" t="str">
        <f>+Economia[[#This Row],[idcoleccion]]&amp;"-"&amp;Economia[[#This Row],[id]]</f>
        <v>140-0581</v>
      </c>
      <c r="W591" s="21">
        <f>+VLOOKUP(Economia[[#This Row],[Filtro URL]],Estructura!$X$4:$Y$366,2,0)</f>
        <v>14200006</v>
      </c>
      <c r="X591" s="21" t="str">
        <f>+VLOOKUP(Economia[[#This Row],[tema]],Estructura!$A$4:$C$1800,3,0)</f>
        <v>T-160</v>
      </c>
      <c r="Y591" s="30" t="str">
        <f>+VLOOKUP(Economia[[#This Row],[contenido]],Estructura!$E$4:$G$18,3,0)</f>
        <v>C-147</v>
      </c>
      <c r="Z591" s="30" t="str">
        <f>+VLOOKUP(Economia[[#This Row],[Filtro Integrado]],Estructura!$M$4:$O$367,3,0)</f>
        <v>FI-143</v>
      </c>
      <c r="AA591" s="30" t="str">
        <f>+VLOOKUP(Economia[[#This Row],[Muestra]],Estructura!$Q$4:$S$194,3,0)</f>
        <v>M-213</v>
      </c>
    </row>
    <row r="592" spans="1:27" ht="51" x14ac:dyDescent="0.3">
      <c r="A592" s="50" t="s">
        <v>1264</v>
      </c>
      <c r="B592" s="33">
        <f t="shared" ref="B592:D592" si="724">+B591</f>
        <v>140</v>
      </c>
      <c r="C592" s="34" t="str">
        <f t="shared" si="724"/>
        <v>Economía</v>
      </c>
      <c r="D592" s="34" t="str">
        <f t="shared" si="724"/>
        <v>Economía</v>
      </c>
      <c r="E592" s="27">
        <v>7</v>
      </c>
      <c r="F592" s="33" t="str">
        <f t="shared" si="712"/>
        <v>Parque Vehicular</v>
      </c>
      <c r="G592" s="62" t="s">
        <v>1245</v>
      </c>
      <c r="H592" s="46" t="s">
        <v>15</v>
      </c>
      <c r="I592" s="31" t="s">
        <v>372</v>
      </c>
      <c r="J592" s="12" t="str">
        <f t="shared" ref="J592" si="725">+J591</f>
        <v>Fecha</v>
      </c>
      <c r="K592" s="33" t="str">
        <f t="shared" si="713"/>
        <v>Parque Vehicular Taxis</v>
      </c>
      <c r="L592" s="33" t="s">
        <v>649</v>
      </c>
      <c r="M592" s="33" t="str">
        <f t="shared" si="714"/>
        <v>Número Vehículos (unidades)</v>
      </c>
      <c r="N592" s="33" t="str">
        <f t="shared" si="714"/>
        <v>Ministerio de Transportes y Telecomunicaciones</v>
      </c>
      <c r="O592" s="37" t="str">
        <f>+"Evolución del Parque Vehicular de Taxis en la "&amp;Economia[[#This Row],[territorio]]</f>
        <v>Evolución del Parque Vehicular de Taxis en la Región de Maule</v>
      </c>
      <c r="P5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v>
      </c>
      <c r="Q592" s="15" t="str">
        <f t="shared" si="680"/>
        <v>Gráfico Evolución</v>
      </c>
      <c r="R592" s="28"/>
      <c r="S592"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https://analytics.zoho.com/open-view/2395394000008302392?ZOHO_CRITERIA=%22Consolidado_Estadisticas_Regionales_New%22.%22C%C3%B3digo%20regi%C3%B3n%22%3D7</v>
      </c>
      <c r="T592" s="17"/>
      <c r="U592" s="29" t="str">
        <f t="shared" si="611"/>
        <v>#1774B9</v>
      </c>
      <c r="V592" s="30" t="str">
        <f>+Economia[[#This Row],[idcoleccion]]&amp;"-"&amp;Economia[[#This Row],[id]]</f>
        <v>140-0582</v>
      </c>
      <c r="W592" s="21">
        <f>+VLOOKUP(Economia[[#This Row],[Filtro URL]],Estructura!$X$4:$Y$366,2,0)</f>
        <v>14200007</v>
      </c>
      <c r="X592" s="21" t="str">
        <f>+VLOOKUP(Economia[[#This Row],[tema]],Estructura!$A$4:$C$1800,3,0)</f>
        <v>T-160</v>
      </c>
      <c r="Y592" s="30" t="str">
        <f>+VLOOKUP(Economia[[#This Row],[contenido]],Estructura!$E$4:$G$18,3,0)</f>
        <v>C-147</v>
      </c>
      <c r="Z592" s="30" t="str">
        <f>+VLOOKUP(Economia[[#This Row],[Filtro Integrado]],Estructura!$M$4:$O$367,3,0)</f>
        <v>FI-143</v>
      </c>
      <c r="AA592" s="30" t="str">
        <f>+VLOOKUP(Economia[[#This Row],[Muestra]],Estructura!$Q$4:$S$194,3,0)</f>
        <v>M-213</v>
      </c>
    </row>
    <row r="593" spans="1:27" ht="51" x14ac:dyDescent="0.3">
      <c r="A593" s="50" t="s">
        <v>1265</v>
      </c>
      <c r="B593" s="33">
        <f t="shared" ref="B593:D593" si="726">+B592</f>
        <v>140</v>
      </c>
      <c r="C593" s="34" t="str">
        <f t="shared" si="726"/>
        <v>Economía</v>
      </c>
      <c r="D593" s="34" t="str">
        <f t="shared" si="726"/>
        <v>Economía</v>
      </c>
      <c r="E593" s="27">
        <v>8</v>
      </c>
      <c r="F593" s="33" t="str">
        <f t="shared" si="712"/>
        <v>Parque Vehicular</v>
      </c>
      <c r="G593" s="62" t="s">
        <v>1245</v>
      </c>
      <c r="H593" s="46" t="s">
        <v>15</v>
      </c>
      <c r="I593" s="31" t="s">
        <v>373</v>
      </c>
      <c r="J593" s="12" t="str">
        <f t="shared" ref="J593" si="727">+J592</f>
        <v>Fecha</v>
      </c>
      <c r="K593" s="33" t="str">
        <f t="shared" si="713"/>
        <v>Parque Vehicular Taxis</v>
      </c>
      <c r="L593" s="33" t="s">
        <v>649</v>
      </c>
      <c r="M593" s="33" t="str">
        <f t="shared" si="714"/>
        <v>Número Vehículos (unidades)</v>
      </c>
      <c r="N593" s="33" t="str">
        <f t="shared" si="714"/>
        <v>Ministerio de Transportes y Telecomunicaciones</v>
      </c>
      <c r="O593" s="37" t="str">
        <f>+"Evolución del Parque Vehicular de Taxis en la "&amp;Economia[[#This Row],[territorio]]</f>
        <v>Evolución del Parque Vehicular de Taxis en la Región del Biobío</v>
      </c>
      <c r="P5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v>
      </c>
      <c r="Q593" s="15" t="str">
        <f t="shared" si="680"/>
        <v>Gráfico Evolución</v>
      </c>
      <c r="R593" s="28"/>
      <c r="S593"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https://analytics.zoho.com/open-view/2395394000008302392?ZOHO_CRITERIA=%22Consolidado_Estadisticas_Regionales_New%22.%22C%C3%B3digo%20regi%C3%B3n%22%3D8</v>
      </c>
      <c r="T593" s="39"/>
      <c r="U593" s="29" t="str">
        <f t="shared" si="611"/>
        <v>#1774B9</v>
      </c>
      <c r="V593" s="30" t="str">
        <f>+Economia[[#This Row],[idcoleccion]]&amp;"-"&amp;Economia[[#This Row],[id]]</f>
        <v>140-0583</v>
      </c>
      <c r="W593" s="21">
        <f>+VLOOKUP(Economia[[#This Row],[Filtro URL]],Estructura!$X$4:$Y$366,2,0)</f>
        <v>14200008</v>
      </c>
      <c r="X593" s="21" t="str">
        <f>+VLOOKUP(Economia[[#This Row],[tema]],Estructura!$A$4:$C$1800,3,0)</f>
        <v>T-160</v>
      </c>
      <c r="Y593" s="30" t="str">
        <f>+VLOOKUP(Economia[[#This Row],[contenido]],Estructura!$E$4:$G$18,3,0)</f>
        <v>C-147</v>
      </c>
      <c r="Z593" s="30" t="str">
        <f>+VLOOKUP(Economia[[#This Row],[Filtro Integrado]],Estructura!$M$4:$O$367,3,0)</f>
        <v>FI-143</v>
      </c>
      <c r="AA593" s="30" t="str">
        <f>+VLOOKUP(Economia[[#This Row],[Muestra]],Estructura!$Q$4:$S$194,3,0)</f>
        <v>M-213</v>
      </c>
    </row>
    <row r="594" spans="1:27" ht="51" x14ac:dyDescent="0.3">
      <c r="A594" s="50" t="s">
        <v>1266</v>
      </c>
      <c r="B594" s="12">
        <f>+B593</f>
        <v>140</v>
      </c>
      <c r="C594" s="13" t="str">
        <f>+C593</f>
        <v>Economía</v>
      </c>
      <c r="D594" s="13" t="str">
        <f>+D593</f>
        <v>Economía</v>
      </c>
      <c r="E594" s="27">
        <v>9</v>
      </c>
      <c r="F594" s="33" t="str">
        <f t="shared" si="712"/>
        <v>Parque Vehicular</v>
      </c>
      <c r="G594" s="62" t="s">
        <v>1245</v>
      </c>
      <c r="H594" s="46" t="s">
        <v>15</v>
      </c>
      <c r="I594" s="31" t="s">
        <v>374</v>
      </c>
      <c r="J594" s="12" t="str">
        <f t="shared" ref="J594" si="728">+J593</f>
        <v>Fecha</v>
      </c>
      <c r="K594" s="33" t="str">
        <f t="shared" si="713"/>
        <v>Parque Vehicular Taxis</v>
      </c>
      <c r="L594" s="33" t="s">
        <v>649</v>
      </c>
      <c r="M594" s="33" t="str">
        <f t="shared" si="714"/>
        <v>Número Vehículos (unidades)</v>
      </c>
      <c r="N594" s="33" t="str">
        <f t="shared" si="714"/>
        <v>Ministerio de Transportes y Telecomunicaciones</v>
      </c>
      <c r="O594" s="37" t="str">
        <f>+"Evolución del Parque Vehicular de Taxis en la "&amp;Economia[[#This Row],[territorio]]</f>
        <v>Evolución del Parque Vehicular de Taxis en la Región de La Araucanía</v>
      </c>
      <c r="P59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v>
      </c>
      <c r="Q594" s="15" t="str">
        <f t="shared" si="680"/>
        <v>Gráfico Evolución</v>
      </c>
      <c r="R594" s="28"/>
      <c r="S594"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https://analytics.zoho.com/open-view/2395394000008302392?ZOHO_CRITERIA=%22Consolidado_Estadisticas_Regionales_New%22.%22C%C3%B3digo%20regi%C3%B3n%22%3D9</v>
      </c>
      <c r="T594" s="17">
        <v>100200300</v>
      </c>
      <c r="U594" s="29" t="str">
        <f>+U593</f>
        <v>#1774B9</v>
      </c>
      <c r="V594" s="30" t="str">
        <f>+Economia[[#This Row],[idcoleccion]]&amp;"-"&amp;Economia[[#This Row],[id]]</f>
        <v>140-0584</v>
      </c>
      <c r="W594" s="21">
        <f>+VLOOKUP(Economia[[#This Row],[Filtro URL]],Estructura!$X$4:$Y$366,2,0)</f>
        <v>14200009</v>
      </c>
      <c r="X594" s="21" t="str">
        <f>+VLOOKUP(Economia[[#This Row],[tema]],Estructura!$A$4:$C$1800,3,0)</f>
        <v>T-160</v>
      </c>
      <c r="Y594" s="30" t="str">
        <f>+VLOOKUP(Economia[[#This Row],[contenido]],Estructura!$E$4:$G$18,3,0)</f>
        <v>C-147</v>
      </c>
      <c r="Z594" s="30" t="str">
        <f>+VLOOKUP(Economia[[#This Row],[Filtro Integrado]],Estructura!$M$4:$O$367,3,0)</f>
        <v>FI-143</v>
      </c>
      <c r="AA594" s="30" t="str">
        <f>+VLOOKUP(Economia[[#This Row],[Muestra]],Estructura!$Q$4:$S$194,3,0)</f>
        <v>M-213</v>
      </c>
    </row>
    <row r="595" spans="1:27" ht="51" x14ac:dyDescent="0.3">
      <c r="A595" s="50" t="s">
        <v>1267</v>
      </c>
      <c r="B595" s="12">
        <f t="shared" ref="B595:D595" si="729">+B594</f>
        <v>140</v>
      </c>
      <c r="C595" s="13" t="str">
        <f t="shared" si="729"/>
        <v>Economía</v>
      </c>
      <c r="D595" s="13" t="str">
        <f t="shared" si="729"/>
        <v>Economía</v>
      </c>
      <c r="E595" s="27">
        <v>10</v>
      </c>
      <c r="F595" s="33" t="str">
        <f t="shared" si="712"/>
        <v>Parque Vehicular</v>
      </c>
      <c r="G595" s="62" t="s">
        <v>1245</v>
      </c>
      <c r="H595" s="46" t="s">
        <v>15</v>
      </c>
      <c r="I595" s="31" t="s">
        <v>375</v>
      </c>
      <c r="J595" s="12" t="str">
        <f t="shared" ref="J595" si="730">+J594</f>
        <v>Fecha</v>
      </c>
      <c r="K595" s="33" t="str">
        <f t="shared" si="713"/>
        <v>Parque Vehicular Taxis</v>
      </c>
      <c r="L595" s="33" t="s">
        <v>649</v>
      </c>
      <c r="M595" s="33" t="str">
        <f t="shared" si="714"/>
        <v>Número Vehículos (unidades)</v>
      </c>
      <c r="N595" s="33" t="str">
        <f t="shared" si="714"/>
        <v>Ministerio de Transportes y Telecomunicaciones</v>
      </c>
      <c r="O595" s="37" t="str">
        <f>+"Evolución del Parque Vehicular de Taxis en la "&amp;Economia[[#This Row],[territorio]]</f>
        <v>Evolución del Parque Vehicular de Taxis en la Región de Los Lagos</v>
      </c>
      <c r="P59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v>
      </c>
      <c r="Q595" s="15" t="str">
        <f t="shared" si="680"/>
        <v>Gráfico Evolución</v>
      </c>
      <c r="R595" s="28"/>
      <c r="S595"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https://analytics.zoho.com/open-view/2395394000008302392?ZOHO_CRITERIA=%22Consolidado_Estadisticas_Regionales_New%22.%22C%C3%B3digo%20regi%C3%B3n%22%3D10</v>
      </c>
      <c r="T595" s="17">
        <v>100200301</v>
      </c>
      <c r="U595" s="29" t="str">
        <f t="shared" si="611"/>
        <v>#1774B9</v>
      </c>
      <c r="V595" s="30" t="str">
        <f>+Economia[[#This Row],[idcoleccion]]&amp;"-"&amp;Economia[[#This Row],[id]]</f>
        <v>140-0585</v>
      </c>
      <c r="W595" s="21">
        <f>+VLOOKUP(Economia[[#This Row],[Filtro URL]],Estructura!$X$4:$Y$366,2,0)</f>
        <v>14200010</v>
      </c>
      <c r="X595" s="21" t="str">
        <f>+VLOOKUP(Economia[[#This Row],[tema]],Estructura!$A$4:$C$1800,3,0)</f>
        <v>T-160</v>
      </c>
      <c r="Y595" s="30" t="str">
        <f>+VLOOKUP(Economia[[#This Row],[contenido]],Estructura!$E$4:$G$18,3,0)</f>
        <v>C-147</v>
      </c>
      <c r="Z595" s="30" t="str">
        <f>+VLOOKUP(Economia[[#This Row],[Filtro Integrado]],Estructura!$M$4:$O$367,3,0)</f>
        <v>FI-143</v>
      </c>
      <c r="AA595" s="30" t="str">
        <f>+VLOOKUP(Economia[[#This Row],[Muestra]],Estructura!$Q$4:$S$194,3,0)</f>
        <v>M-213</v>
      </c>
    </row>
    <row r="596" spans="1:27" ht="51" x14ac:dyDescent="0.3">
      <c r="A596" s="50" t="s">
        <v>1268</v>
      </c>
      <c r="B596" s="12">
        <f t="shared" ref="B596:D596" si="731">+B595</f>
        <v>140</v>
      </c>
      <c r="C596" s="13" t="str">
        <f t="shared" si="731"/>
        <v>Economía</v>
      </c>
      <c r="D596" s="13" t="str">
        <f t="shared" si="731"/>
        <v>Economía</v>
      </c>
      <c r="E596" s="27">
        <v>11</v>
      </c>
      <c r="F596" s="33" t="str">
        <f t="shared" si="712"/>
        <v>Parque Vehicular</v>
      </c>
      <c r="G596" s="62" t="s">
        <v>1245</v>
      </c>
      <c r="H596" s="46" t="s">
        <v>15</v>
      </c>
      <c r="I596" s="31" t="s">
        <v>376</v>
      </c>
      <c r="J596" s="12" t="str">
        <f t="shared" ref="J596" si="732">+J595</f>
        <v>Fecha</v>
      </c>
      <c r="K596" s="33" t="str">
        <f t="shared" si="713"/>
        <v>Parque Vehicular Taxis</v>
      </c>
      <c r="L596" s="33" t="s">
        <v>649</v>
      </c>
      <c r="M596" s="33" t="str">
        <f t="shared" si="714"/>
        <v>Número Vehículos (unidades)</v>
      </c>
      <c r="N596" s="33" t="str">
        <f t="shared" si="714"/>
        <v>Ministerio de Transportes y Telecomunicaciones</v>
      </c>
      <c r="O596" s="37" t="str">
        <f>+"Evolución del Parque Vehicular de Taxis en la "&amp;Economia[[#This Row],[territorio]]</f>
        <v>Evolución del Parque Vehicular de Taxis en la Región de Aysén</v>
      </c>
      <c r="P59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v>
      </c>
      <c r="Q596" s="15" t="str">
        <f t="shared" si="680"/>
        <v>Gráfico Evolución</v>
      </c>
      <c r="R596" s="28"/>
      <c r="S596"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https://analytics.zoho.com/open-view/2395394000008302392?ZOHO_CRITERIA=%22Consolidado_Estadisticas_Regionales_New%22.%22C%C3%B3digo%20regi%C3%B3n%22%3D11</v>
      </c>
      <c r="T596" s="17">
        <v>100200302</v>
      </c>
      <c r="U596" s="29" t="str">
        <f t="shared" si="611"/>
        <v>#1774B9</v>
      </c>
      <c r="V596" s="30" t="str">
        <f>+Economia[[#This Row],[idcoleccion]]&amp;"-"&amp;Economia[[#This Row],[id]]</f>
        <v>140-0586</v>
      </c>
      <c r="W596" s="21">
        <f>+VLOOKUP(Economia[[#This Row],[Filtro URL]],Estructura!$X$4:$Y$366,2,0)</f>
        <v>14200011</v>
      </c>
      <c r="X596" s="21" t="str">
        <f>+VLOOKUP(Economia[[#This Row],[tema]],Estructura!$A$4:$C$1800,3,0)</f>
        <v>T-160</v>
      </c>
      <c r="Y596" s="30" t="str">
        <f>+VLOOKUP(Economia[[#This Row],[contenido]],Estructura!$E$4:$G$18,3,0)</f>
        <v>C-147</v>
      </c>
      <c r="Z596" s="30" t="str">
        <f>+VLOOKUP(Economia[[#This Row],[Filtro Integrado]],Estructura!$M$4:$O$367,3,0)</f>
        <v>FI-143</v>
      </c>
      <c r="AA596" s="30" t="str">
        <f>+VLOOKUP(Economia[[#This Row],[Muestra]],Estructura!$Q$4:$S$194,3,0)</f>
        <v>M-213</v>
      </c>
    </row>
    <row r="597" spans="1:27" ht="51" x14ac:dyDescent="0.3">
      <c r="A597" s="50" t="s">
        <v>1269</v>
      </c>
      <c r="B597" s="12">
        <f t="shared" ref="B597:D597" si="733">+B596</f>
        <v>140</v>
      </c>
      <c r="C597" s="13" t="str">
        <f t="shared" si="733"/>
        <v>Economía</v>
      </c>
      <c r="D597" s="13" t="str">
        <f t="shared" si="733"/>
        <v>Economía</v>
      </c>
      <c r="E597" s="27">
        <v>12</v>
      </c>
      <c r="F597" s="33" t="str">
        <f t="shared" si="712"/>
        <v>Parque Vehicular</v>
      </c>
      <c r="G597" s="62" t="s">
        <v>1245</v>
      </c>
      <c r="H597" s="46" t="s">
        <v>15</v>
      </c>
      <c r="I597" s="31" t="s">
        <v>377</v>
      </c>
      <c r="J597" s="12" t="str">
        <f t="shared" ref="J597" si="734">+J596</f>
        <v>Fecha</v>
      </c>
      <c r="K597" s="33" t="str">
        <f t="shared" si="713"/>
        <v>Parque Vehicular Taxis</v>
      </c>
      <c r="L597" s="33" t="s">
        <v>649</v>
      </c>
      <c r="M597" s="33" t="str">
        <f t="shared" si="714"/>
        <v>Número Vehículos (unidades)</v>
      </c>
      <c r="N597" s="33" t="str">
        <f t="shared" si="714"/>
        <v>Ministerio de Transportes y Telecomunicaciones</v>
      </c>
      <c r="O597" s="37" t="str">
        <f>+"Evolución del Parque Vehicular de Taxis en la "&amp;Economia[[#This Row],[territorio]]</f>
        <v>Evolución del Parque Vehicular de Taxis en la Región de Magallanes</v>
      </c>
      <c r="P59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v>
      </c>
      <c r="Q597" s="15" t="str">
        <f t="shared" si="680"/>
        <v>Gráfico Evolución</v>
      </c>
      <c r="R597" s="28"/>
      <c r="S597"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https://analytics.zoho.com/open-view/2395394000008302392?ZOHO_CRITERIA=%22Consolidado_Estadisticas_Regionales_New%22.%22C%C3%B3digo%20regi%C3%B3n%22%3D12</v>
      </c>
      <c r="T597" s="17"/>
      <c r="U597" s="29" t="str">
        <f t="shared" si="611"/>
        <v>#1774B9</v>
      </c>
      <c r="V597" s="30" t="str">
        <f>+Economia[[#This Row],[idcoleccion]]&amp;"-"&amp;Economia[[#This Row],[id]]</f>
        <v>140-0587</v>
      </c>
      <c r="W597" s="21">
        <f>+VLOOKUP(Economia[[#This Row],[Filtro URL]],Estructura!$X$4:$Y$366,2,0)</f>
        <v>14200012</v>
      </c>
      <c r="X597" s="21" t="str">
        <f>+VLOOKUP(Economia[[#This Row],[tema]],Estructura!$A$4:$C$1800,3,0)</f>
        <v>T-160</v>
      </c>
      <c r="Y597" s="30" t="str">
        <f>+VLOOKUP(Economia[[#This Row],[contenido]],Estructura!$E$4:$G$18,3,0)</f>
        <v>C-147</v>
      </c>
      <c r="Z597" s="30" t="str">
        <f>+VLOOKUP(Economia[[#This Row],[Filtro Integrado]],Estructura!$M$4:$O$367,3,0)</f>
        <v>FI-143</v>
      </c>
      <c r="AA597" s="30" t="str">
        <f>+VLOOKUP(Economia[[#This Row],[Muestra]],Estructura!$Q$4:$S$194,3,0)</f>
        <v>M-213</v>
      </c>
    </row>
    <row r="598" spans="1:27" ht="51" x14ac:dyDescent="0.3">
      <c r="A598" s="50" t="s">
        <v>1270</v>
      </c>
      <c r="B598" s="12">
        <f t="shared" ref="B598:D598" si="735">+B597</f>
        <v>140</v>
      </c>
      <c r="C598" s="13" t="str">
        <f t="shared" si="735"/>
        <v>Economía</v>
      </c>
      <c r="D598" s="13" t="str">
        <f t="shared" si="735"/>
        <v>Economía</v>
      </c>
      <c r="E598" s="27">
        <v>13</v>
      </c>
      <c r="F598" s="33" t="str">
        <f t="shared" si="712"/>
        <v>Parque Vehicular</v>
      </c>
      <c r="G598" s="62" t="s">
        <v>1245</v>
      </c>
      <c r="H598" s="46" t="s">
        <v>15</v>
      </c>
      <c r="I598" s="31" t="s">
        <v>378</v>
      </c>
      <c r="J598" s="12" t="str">
        <f t="shared" ref="J598" si="736">+J597</f>
        <v>Fecha</v>
      </c>
      <c r="K598" s="33" t="str">
        <f t="shared" si="713"/>
        <v>Parque Vehicular Taxis</v>
      </c>
      <c r="L598" s="33" t="s">
        <v>649</v>
      </c>
      <c r="M598" s="33" t="str">
        <f t="shared" si="714"/>
        <v>Número Vehículos (unidades)</v>
      </c>
      <c r="N598" s="33" t="str">
        <f t="shared" si="714"/>
        <v>Ministerio de Transportes y Telecomunicaciones</v>
      </c>
      <c r="O598" s="37" t="str">
        <f>+"Evolución del Parque Vehicular de Taxis en la "&amp;Economia[[#This Row],[territorio]]</f>
        <v>Evolución del Parque Vehicular de Taxis en la Región Metropolitana</v>
      </c>
      <c r="P59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v>
      </c>
      <c r="Q598" s="15" t="str">
        <f t="shared" si="680"/>
        <v>Gráfico Evolución</v>
      </c>
      <c r="R598" s="28"/>
      <c r="S598"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https://analytics.zoho.com/open-view/2395394000008302392?ZOHO_CRITERIA=%22Consolidado_Estadisticas_Regionales_New%22.%22C%C3%B3digo%20regi%C3%B3n%22%3D13</v>
      </c>
      <c r="T598" s="17"/>
      <c r="U598" s="29" t="str">
        <f t="shared" si="611"/>
        <v>#1774B9</v>
      </c>
      <c r="V598" s="30" t="str">
        <f>+Economia[[#This Row],[idcoleccion]]&amp;"-"&amp;Economia[[#This Row],[id]]</f>
        <v>140-0588</v>
      </c>
      <c r="W598" s="21">
        <f>+VLOOKUP(Economia[[#This Row],[Filtro URL]],Estructura!$X$4:$Y$366,2,0)</f>
        <v>14200013</v>
      </c>
      <c r="X598" s="21" t="str">
        <f>+VLOOKUP(Economia[[#This Row],[tema]],Estructura!$A$4:$C$1800,3,0)</f>
        <v>T-160</v>
      </c>
      <c r="Y598" s="30" t="str">
        <f>+VLOOKUP(Economia[[#This Row],[contenido]],Estructura!$E$4:$G$18,3,0)</f>
        <v>C-147</v>
      </c>
      <c r="Z598" s="30" t="str">
        <f>+VLOOKUP(Economia[[#This Row],[Filtro Integrado]],Estructura!$M$4:$O$367,3,0)</f>
        <v>FI-143</v>
      </c>
      <c r="AA598" s="30" t="str">
        <f>+VLOOKUP(Economia[[#This Row],[Muestra]],Estructura!$Q$4:$S$194,3,0)</f>
        <v>M-213</v>
      </c>
    </row>
    <row r="599" spans="1:27" ht="51" x14ac:dyDescent="0.3">
      <c r="A599" s="50" t="s">
        <v>1271</v>
      </c>
      <c r="B599" s="12">
        <f t="shared" ref="B599:D599" si="737">+B598</f>
        <v>140</v>
      </c>
      <c r="C599" s="13" t="str">
        <f t="shared" si="737"/>
        <v>Economía</v>
      </c>
      <c r="D599" s="13" t="str">
        <f t="shared" si="737"/>
        <v>Economía</v>
      </c>
      <c r="E599" s="27">
        <v>14</v>
      </c>
      <c r="F599" s="33" t="str">
        <f t="shared" si="712"/>
        <v>Parque Vehicular</v>
      </c>
      <c r="G599" s="62" t="s">
        <v>1245</v>
      </c>
      <c r="H599" s="46" t="s">
        <v>15</v>
      </c>
      <c r="I599" s="31" t="s">
        <v>379</v>
      </c>
      <c r="J599" s="12" t="str">
        <f t="shared" ref="J599" si="738">+J598</f>
        <v>Fecha</v>
      </c>
      <c r="K599" s="33" t="str">
        <f t="shared" si="713"/>
        <v>Parque Vehicular Taxis</v>
      </c>
      <c r="L599" s="33" t="s">
        <v>649</v>
      </c>
      <c r="M599" s="33" t="str">
        <f t="shared" si="714"/>
        <v>Número Vehículos (unidades)</v>
      </c>
      <c r="N599" s="33" t="str">
        <f t="shared" si="714"/>
        <v>Ministerio de Transportes y Telecomunicaciones</v>
      </c>
      <c r="O599" s="37" t="str">
        <f>+"Evolución del Parque Vehicular de Taxis en la "&amp;Economia[[#This Row],[territorio]]</f>
        <v>Evolución del Parque Vehicular de Taxis en la Región de Los Ríos</v>
      </c>
      <c r="P59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v>
      </c>
      <c r="Q599" s="15" t="str">
        <f t="shared" si="680"/>
        <v>Gráfico Evolución</v>
      </c>
      <c r="R599" s="28"/>
      <c r="S599"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https://analytics.zoho.com/open-view/2395394000008302392?ZOHO_CRITERIA=%22Consolidado_Estadisticas_Regionales_New%22.%22C%C3%B3digo%20regi%C3%B3n%22%3D14</v>
      </c>
      <c r="T599" s="17"/>
      <c r="U599" s="29" t="str">
        <f t="shared" si="611"/>
        <v>#1774B9</v>
      </c>
      <c r="V599" s="30" t="str">
        <f>+Economia[[#This Row],[idcoleccion]]&amp;"-"&amp;Economia[[#This Row],[id]]</f>
        <v>140-0589</v>
      </c>
      <c r="W599" s="21">
        <f>+VLOOKUP(Economia[[#This Row],[Filtro URL]],Estructura!$X$4:$Y$366,2,0)</f>
        <v>14200014</v>
      </c>
      <c r="X599" s="21" t="str">
        <f>+VLOOKUP(Economia[[#This Row],[tema]],Estructura!$A$4:$C$1800,3,0)</f>
        <v>T-160</v>
      </c>
      <c r="Y599" s="30" t="str">
        <f>+VLOOKUP(Economia[[#This Row],[contenido]],Estructura!$E$4:$G$18,3,0)</f>
        <v>C-147</v>
      </c>
      <c r="Z599" s="30" t="str">
        <f>+VLOOKUP(Economia[[#This Row],[Filtro Integrado]],Estructura!$M$4:$O$367,3,0)</f>
        <v>FI-143</v>
      </c>
      <c r="AA599" s="30" t="str">
        <f>+VLOOKUP(Economia[[#This Row],[Muestra]],Estructura!$Q$4:$S$194,3,0)</f>
        <v>M-213</v>
      </c>
    </row>
    <row r="600" spans="1:27" ht="51" x14ac:dyDescent="0.3">
      <c r="A600" s="50" t="s">
        <v>1272</v>
      </c>
      <c r="B600" s="12">
        <f t="shared" ref="B600:D600" si="739">+B599</f>
        <v>140</v>
      </c>
      <c r="C600" s="13" t="str">
        <f t="shared" si="739"/>
        <v>Economía</v>
      </c>
      <c r="D600" s="13" t="str">
        <f t="shared" si="739"/>
        <v>Economía</v>
      </c>
      <c r="E600" s="27">
        <v>15</v>
      </c>
      <c r="F600" s="33" t="str">
        <f t="shared" si="712"/>
        <v>Parque Vehicular</v>
      </c>
      <c r="G600" s="62" t="s">
        <v>1245</v>
      </c>
      <c r="H600" s="46" t="s">
        <v>15</v>
      </c>
      <c r="I600" s="31" t="s">
        <v>380</v>
      </c>
      <c r="J600" s="12" t="str">
        <f t="shared" ref="J600:K600" si="740">+J599</f>
        <v>Fecha</v>
      </c>
      <c r="K600" s="33" t="str">
        <f t="shared" si="740"/>
        <v>Parque Vehicular Taxis</v>
      </c>
      <c r="L600" s="33" t="s">
        <v>649</v>
      </c>
      <c r="M600" s="33" t="str">
        <f t="shared" si="714"/>
        <v>Número Vehículos (unidades)</v>
      </c>
      <c r="N600" s="33" t="str">
        <f t="shared" si="714"/>
        <v>Ministerio de Transportes y Telecomunicaciones</v>
      </c>
      <c r="O600" s="37" t="str">
        <f>+"Evolución del Parque Vehicular de Taxis en la "&amp;Economia[[#This Row],[territorio]]</f>
        <v>Evolución del Parque Vehicular de Taxis en la Región de Arica y Parinacota</v>
      </c>
      <c r="P60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v>
      </c>
      <c r="Q600" s="15" t="str">
        <f t="shared" si="680"/>
        <v>Gráfico Evolución</v>
      </c>
      <c r="R600" s="28"/>
      <c r="S600"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https://analytics.zoho.com/open-view/2395394000008302392?ZOHO_CRITERIA=%22Consolidado_Estadisticas_Regionales_New%22.%22C%C3%B3digo%20regi%C3%B3n%22%3D15</v>
      </c>
      <c r="T600" s="17"/>
      <c r="U600" s="29" t="str">
        <f t="shared" ref="U600:U663" si="741">+U599</f>
        <v>#1774B9</v>
      </c>
      <c r="V600" s="30" t="str">
        <f>+Economia[[#This Row],[idcoleccion]]&amp;"-"&amp;Economia[[#This Row],[id]]</f>
        <v>140-0590</v>
      </c>
      <c r="W600" s="21">
        <f>+VLOOKUP(Economia[[#This Row],[Filtro URL]],Estructura!$X$4:$Y$366,2,0)</f>
        <v>14200015</v>
      </c>
      <c r="X600" s="21" t="str">
        <f>+VLOOKUP(Economia[[#This Row],[tema]],Estructura!$A$4:$C$1800,3,0)</f>
        <v>T-160</v>
      </c>
      <c r="Y600" s="30" t="str">
        <f>+VLOOKUP(Economia[[#This Row],[contenido]],Estructura!$E$4:$G$18,3,0)</f>
        <v>C-147</v>
      </c>
      <c r="Z600" s="30" t="str">
        <f>+VLOOKUP(Economia[[#This Row],[Filtro Integrado]],Estructura!$M$4:$O$367,3,0)</f>
        <v>FI-143</v>
      </c>
      <c r="AA600" s="30" t="str">
        <f>+VLOOKUP(Economia[[#This Row],[Muestra]],Estructura!$Q$4:$S$194,3,0)</f>
        <v>M-213</v>
      </c>
    </row>
    <row r="601" spans="1:27" ht="51" x14ac:dyDescent="0.3">
      <c r="A601" s="50" t="s">
        <v>1273</v>
      </c>
      <c r="B601" s="12">
        <f t="shared" ref="B601:D601" si="742">+B600</f>
        <v>140</v>
      </c>
      <c r="C601" s="13" t="str">
        <f t="shared" si="742"/>
        <v>Economía</v>
      </c>
      <c r="D601" s="13" t="str">
        <f t="shared" si="742"/>
        <v>Economía</v>
      </c>
      <c r="E601" s="27">
        <v>16</v>
      </c>
      <c r="F601" s="33" t="str">
        <f t="shared" si="712"/>
        <v>Parque Vehicular</v>
      </c>
      <c r="G601" s="62" t="s">
        <v>1245</v>
      </c>
      <c r="H601" s="46" t="s">
        <v>15</v>
      </c>
      <c r="I601" s="31" t="s">
        <v>381</v>
      </c>
      <c r="J601" s="12" t="str">
        <f t="shared" ref="J601:K601" si="743">+J600</f>
        <v>Fecha</v>
      </c>
      <c r="K601" s="33" t="str">
        <f t="shared" si="743"/>
        <v>Parque Vehicular Taxis</v>
      </c>
      <c r="L601" s="33" t="s">
        <v>649</v>
      </c>
      <c r="M601" s="33" t="str">
        <f t="shared" si="714"/>
        <v>Número Vehículos (unidades)</v>
      </c>
      <c r="N601" s="33" t="str">
        <f t="shared" si="714"/>
        <v>Ministerio de Transportes y Telecomunicaciones</v>
      </c>
      <c r="O601" s="37" t="str">
        <f>+"Evolución del Parque Vehicular de Taxis en la "&amp;Economia[[#This Row],[territorio]]</f>
        <v>Evolución del Parque Vehicular de Taxis en la Región de Ñuble</v>
      </c>
      <c r="P60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v>
      </c>
      <c r="Q601" s="38" t="str">
        <f t="shared" si="680"/>
        <v>Gráfico Evolución</v>
      </c>
      <c r="R601" s="37"/>
      <c r="S601" s="16" t="str">
        <f>+HYPERLINK("https://analytics.zoho.com/open-view/2395394000008302392?ZOHO_CRITERIA=%22Consolidado_Estadisticas_Regionales_New%22.%22C%C3%B3digo%20regi%C3%B3n%22%3D"&amp;Economia[[#This Row],[Filtro URL]])</f>
        <v>https://analytics.zoho.com/open-view/2395394000008302392?ZOHO_CRITERIA=%22Consolidado_Estadisticas_Regionales_New%22.%22C%C3%B3digo%20regi%C3%B3n%22%3D16</v>
      </c>
      <c r="T601" s="17"/>
      <c r="U601" s="29" t="str">
        <f t="shared" si="741"/>
        <v>#1774B9</v>
      </c>
      <c r="V601" s="30" t="str">
        <f>+Economia[[#This Row],[idcoleccion]]&amp;"-"&amp;Economia[[#This Row],[id]]</f>
        <v>140-0591</v>
      </c>
      <c r="W601" s="21">
        <f>+VLOOKUP(Economia[[#This Row],[Filtro URL]],Estructura!$X$4:$Y$366,2,0)</f>
        <v>14200016</v>
      </c>
      <c r="X601" s="21" t="str">
        <f>+VLOOKUP(Economia[[#This Row],[tema]],Estructura!$A$4:$C$1800,3,0)</f>
        <v>T-160</v>
      </c>
      <c r="Y601" s="30" t="str">
        <f>+VLOOKUP(Economia[[#This Row],[contenido]],Estructura!$E$4:$G$18,3,0)</f>
        <v>C-147</v>
      </c>
      <c r="Z601" s="30" t="str">
        <f>+VLOOKUP(Economia[[#This Row],[Filtro Integrado]],Estructura!$M$4:$O$367,3,0)</f>
        <v>FI-143</v>
      </c>
      <c r="AA601" s="30" t="str">
        <f>+VLOOKUP(Economia[[#This Row],[Muestra]],Estructura!$Q$4:$S$194,3,0)</f>
        <v>M-213</v>
      </c>
    </row>
    <row r="602" spans="1:27" ht="51" x14ac:dyDescent="0.3">
      <c r="A602" s="48" t="s">
        <v>1274</v>
      </c>
      <c r="B602" s="33">
        <f t="shared" ref="B602:D602" si="744">+B601</f>
        <v>140</v>
      </c>
      <c r="C602" s="34" t="str">
        <f t="shared" si="744"/>
        <v>Economía</v>
      </c>
      <c r="D602" s="34" t="str">
        <f t="shared" si="744"/>
        <v>Economía</v>
      </c>
      <c r="E602" s="20">
        <v>0</v>
      </c>
      <c r="F602" s="33" t="str">
        <f t="shared" si="712"/>
        <v>Parque Vehicular</v>
      </c>
      <c r="G602" s="62" t="s">
        <v>1245</v>
      </c>
      <c r="H602" s="36" t="s">
        <v>18</v>
      </c>
      <c r="I602" s="33" t="s">
        <v>14</v>
      </c>
      <c r="J602" s="33" t="s">
        <v>15</v>
      </c>
      <c r="K602" s="33" t="s">
        <v>1250</v>
      </c>
      <c r="L602" s="33" t="s">
        <v>649</v>
      </c>
      <c r="M602" s="33" t="str">
        <f t="shared" ref="M602:N618" si="745">+M601</f>
        <v>Número Vehículos (unidades)</v>
      </c>
      <c r="N602" s="33" t="str">
        <f t="shared" si="745"/>
        <v>Ministerio de Transportes y Telecomunicaciones</v>
      </c>
      <c r="O602" s="52" t="s">
        <v>1366</v>
      </c>
      <c r="P60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02" s="38" t="str">
        <f>+Q601</f>
        <v>Gráfico Evolución</v>
      </c>
      <c r="R602" s="37"/>
      <c r="S602" s="66" t="str">
        <f>+HYPERLINK("https://analytics.zoho.com/open-view/2395394000008302696")</f>
        <v>https://analytics.zoho.com/open-view/2395394000008302696</v>
      </c>
      <c r="T602" s="17"/>
      <c r="U602" s="29" t="str">
        <f t="shared" si="741"/>
        <v>#1774B9</v>
      </c>
      <c r="V602" s="30" t="str">
        <f>+Economia[[#This Row],[idcoleccion]]&amp;"-"&amp;Economia[[#This Row],[id]]</f>
        <v>140-0592</v>
      </c>
      <c r="W602" s="21">
        <f>+VLOOKUP(Economia[[#This Row],[Filtro URL]],Estructura!$X$4:$Y$366,2,0)</f>
        <v>14100000</v>
      </c>
      <c r="X602" s="21" t="str">
        <f>+VLOOKUP(Economia[[#This Row],[tema]],Estructura!$A$4:$C$1800,3,0)</f>
        <v>T-160</v>
      </c>
      <c r="Y602" s="30" t="str">
        <f>+VLOOKUP(Economia[[#This Row],[contenido]],Estructura!$E$4:$G$18,3,0)</f>
        <v>C-147</v>
      </c>
      <c r="Z602" s="30" t="str">
        <f>+VLOOKUP(Economia[[#This Row],[Filtro Integrado]],Estructura!$M$4:$O$367,3,0)</f>
        <v>FI-141</v>
      </c>
      <c r="AA602" s="30" t="str">
        <f>+VLOOKUP(Economia[[#This Row],[Muestra]],Estructura!$Q$4:$S$194,3,0)</f>
        <v>M-214</v>
      </c>
    </row>
    <row r="603" spans="1:27" ht="51" x14ac:dyDescent="0.3">
      <c r="A603" s="49" t="s">
        <v>1275</v>
      </c>
      <c r="B603" s="33">
        <f t="shared" ref="B603:D603" si="746">+B602</f>
        <v>140</v>
      </c>
      <c r="C603" s="34" t="str">
        <f t="shared" si="746"/>
        <v>Economía</v>
      </c>
      <c r="D603" s="34" t="str">
        <f t="shared" si="746"/>
        <v>Economía</v>
      </c>
      <c r="E603" s="27">
        <v>1</v>
      </c>
      <c r="F603" s="33" t="str">
        <f t="shared" si="712"/>
        <v>Parque Vehicular</v>
      </c>
      <c r="G603" s="62" t="s">
        <v>1245</v>
      </c>
      <c r="H603" s="46" t="s">
        <v>15</v>
      </c>
      <c r="I603" s="31" t="s">
        <v>366</v>
      </c>
      <c r="J603" s="12" t="s">
        <v>688</v>
      </c>
      <c r="K603" s="33" t="str">
        <f t="shared" ref="K603:K616" si="747">+K602</f>
        <v>Parque Vehicular Buses</v>
      </c>
      <c r="L603" s="33" t="s">
        <v>649</v>
      </c>
      <c r="M603" s="33" t="str">
        <f t="shared" si="745"/>
        <v>Número Vehículos (unidades)</v>
      </c>
      <c r="N603" s="33" t="str">
        <f t="shared" si="745"/>
        <v>Ministerio de Transportes y Telecomunicaciones</v>
      </c>
      <c r="O603" s="37" t="str">
        <f>+"Evolución del Parque Vehicular de Buses en la "&amp;Economia[[#This Row],[territorio]]</f>
        <v>Evolución del Parque Vehicular de Buses en la Región de Tarapacá</v>
      </c>
      <c r="P60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v>
      </c>
      <c r="Q603" s="15" t="str">
        <f t="shared" si="680"/>
        <v>Gráfico Evolución</v>
      </c>
      <c r="R603" s="28"/>
      <c r="S603"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v>
      </c>
      <c r="T603" s="17"/>
      <c r="U603" s="29" t="str">
        <f t="shared" si="741"/>
        <v>#1774B9</v>
      </c>
      <c r="V603" s="30" t="str">
        <f>+Economia[[#This Row],[idcoleccion]]&amp;"-"&amp;Economia[[#This Row],[id]]</f>
        <v>140-0593</v>
      </c>
      <c r="W603" s="21">
        <f>+VLOOKUP(Economia[[#This Row],[Filtro URL]],Estructura!$X$4:$Y$366,2,0)</f>
        <v>14200001</v>
      </c>
      <c r="X603" s="21" t="str">
        <f>+VLOOKUP(Economia[[#This Row],[tema]],Estructura!$A$4:$C$1800,3,0)</f>
        <v>T-160</v>
      </c>
      <c r="Y603" s="30" t="str">
        <f>+VLOOKUP(Economia[[#This Row],[contenido]],Estructura!$E$4:$G$18,3,0)</f>
        <v>C-147</v>
      </c>
      <c r="Z603" s="30" t="str">
        <f>+VLOOKUP(Economia[[#This Row],[Filtro Integrado]],Estructura!$M$4:$O$367,3,0)</f>
        <v>FI-143</v>
      </c>
      <c r="AA603" s="30" t="str">
        <f>+VLOOKUP(Economia[[#This Row],[Muestra]],Estructura!$Q$4:$S$194,3,0)</f>
        <v>M-214</v>
      </c>
    </row>
    <row r="604" spans="1:27" ht="51" x14ac:dyDescent="0.3">
      <c r="A604" s="50" t="s">
        <v>1276</v>
      </c>
      <c r="B604" s="33">
        <f t="shared" ref="B604:D604" si="748">+B603</f>
        <v>140</v>
      </c>
      <c r="C604" s="34" t="str">
        <f t="shared" si="748"/>
        <v>Economía</v>
      </c>
      <c r="D604" s="34" t="str">
        <f t="shared" si="748"/>
        <v>Economía</v>
      </c>
      <c r="E604" s="27">
        <v>2</v>
      </c>
      <c r="F604" s="33" t="str">
        <f t="shared" si="712"/>
        <v>Parque Vehicular</v>
      </c>
      <c r="G604" s="62" t="s">
        <v>1245</v>
      </c>
      <c r="H604" s="46" t="s">
        <v>15</v>
      </c>
      <c r="I604" s="31" t="s">
        <v>367</v>
      </c>
      <c r="J604" s="12" t="str">
        <f>+J603</f>
        <v>Fecha</v>
      </c>
      <c r="K604" s="33" t="str">
        <f t="shared" si="747"/>
        <v>Parque Vehicular Buses</v>
      </c>
      <c r="L604" s="33" t="s">
        <v>649</v>
      </c>
      <c r="M604" s="33" t="str">
        <f t="shared" si="745"/>
        <v>Número Vehículos (unidades)</v>
      </c>
      <c r="N604" s="33" t="str">
        <f t="shared" si="745"/>
        <v>Ministerio de Transportes y Telecomunicaciones</v>
      </c>
      <c r="O604" s="37" t="str">
        <f>+"Evolución del Parque Vehicular de Buses en la "&amp;Economia[[#This Row],[territorio]]</f>
        <v>Evolución del Parque Vehicular de Buses en la Región de Antofagasta</v>
      </c>
      <c r="P60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v>
      </c>
      <c r="Q604" s="15" t="str">
        <f t="shared" si="680"/>
        <v>Gráfico Evolución</v>
      </c>
      <c r="R604" s="28"/>
      <c r="S604"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https://analytics.zoho.com/open-view/2395394000008303184?ZOHO_CRITERIA=%22Consolidado_Estadisticas_Regionales_New%22.%22C%C3%B3digo%20regi%C3%B3n%22%3D2</v>
      </c>
      <c r="T604" s="17"/>
      <c r="U604" s="29" t="str">
        <f t="shared" si="741"/>
        <v>#1774B9</v>
      </c>
      <c r="V604" s="30" t="str">
        <f>+Economia[[#This Row],[idcoleccion]]&amp;"-"&amp;Economia[[#This Row],[id]]</f>
        <v>140-0594</v>
      </c>
      <c r="W604" s="21">
        <f>+VLOOKUP(Economia[[#This Row],[Filtro URL]],Estructura!$X$4:$Y$366,2,0)</f>
        <v>14200002</v>
      </c>
      <c r="X604" s="21" t="str">
        <f>+VLOOKUP(Economia[[#This Row],[tema]],Estructura!$A$4:$C$1800,3,0)</f>
        <v>T-160</v>
      </c>
      <c r="Y604" s="30" t="str">
        <f>+VLOOKUP(Economia[[#This Row],[contenido]],Estructura!$E$4:$G$18,3,0)</f>
        <v>C-147</v>
      </c>
      <c r="Z604" s="30" t="str">
        <f>+VLOOKUP(Economia[[#This Row],[Filtro Integrado]],Estructura!$M$4:$O$367,3,0)</f>
        <v>FI-143</v>
      </c>
      <c r="AA604" s="30" t="str">
        <f>+VLOOKUP(Economia[[#This Row],[Muestra]],Estructura!$Q$4:$S$194,3,0)</f>
        <v>M-214</v>
      </c>
    </row>
    <row r="605" spans="1:27" ht="51" x14ac:dyDescent="0.3">
      <c r="A605" s="50" t="s">
        <v>1277</v>
      </c>
      <c r="B605" s="33">
        <f t="shared" ref="B605:D605" si="749">+B604</f>
        <v>140</v>
      </c>
      <c r="C605" s="34" t="str">
        <f t="shared" si="749"/>
        <v>Economía</v>
      </c>
      <c r="D605" s="34" t="str">
        <f t="shared" si="749"/>
        <v>Economía</v>
      </c>
      <c r="E605" s="27">
        <v>3</v>
      </c>
      <c r="F605" s="33" t="str">
        <f t="shared" si="712"/>
        <v>Parque Vehicular</v>
      </c>
      <c r="G605" s="62" t="s">
        <v>1245</v>
      </c>
      <c r="H605" s="46" t="s">
        <v>15</v>
      </c>
      <c r="I605" s="31" t="s">
        <v>368</v>
      </c>
      <c r="J605" s="12" t="str">
        <f t="shared" ref="J605" si="750">+J604</f>
        <v>Fecha</v>
      </c>
      <c r="K605" s="33" t="str">
        <f t="shared" si="747"/>
        <v>Parque Vehicular Buses</v>
      </c>
      <c r="L605" s="33" t="s">
        <v>649</v>
      </c>
      <c r="M605" s="33" t="str">
        <f t="shared" si="745"/>
        <v>Número Vehículos (unidades)</v>
      </c>
      <c r="N605" s="33" t="str">
        <f t="shared" si="745"/>
        <v>Ministerio de Transportes y Telecomunicaciones</v>
      </c>
      <c r="O605" s="37" t="str">
        <f>+"Evolución del Parque Vehicular de Buses en la "&amp;Economia[[#This Row],[territorio]]</f>
        <v>Evolución del Parque Vehicular de Buses en la Región de Atacama</v>
      </c>
      <c r="P60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v>
      </c>
      <c r="Q605" s="15" t="str">
        <f t="shared" si="680"/>
        <v>Gráfico Evolución</v>
      </c>
      <c r="R605" s="28"/>
      <c r="S605"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https://analytics.zoho.com/open-view/2395394000008303184?ZOHO_CRITERIA=%22Consolidado_Estadisticas_Regionales_New%22.%22C%C3%B3digo%20regi%C3%B3n%22%3D3</v>
      </c>
      <c r="T605" s="17"/>
      <c r="U605" s="29" t="str">
        <f t="shared" si="741"/>
        <v>#1774B9</v>
      </c>
      <c r="V605" s="30" t="str">
        <f>+Economia[[#This Row],[idcoleccion]]&amp;"-"&amp;Economia[[#This Row],[id]]</f>
        <v>140-0595</v>
      </c>
      <c r="W605" s="21">
        <f>+VLOOKUP(Economia[[#This Row],[Filtro URL]],Estructura!$X$4:$Y$366,2,0)</f>
        <v>14200003</v>
      </c>
      <c r="X605" s="21" t="str">
        <f>+VLOOKUP(Economia[[#This Row],[tema]],Estructura!$A$4:$C$1800,3,0)</f>
        <v>T-160</v>
      </c>
      <c r="Y605" s="30" t="str">
        <f>+VLOOKUP(Economia[[#This Row],[contenido]],Estructura!$E$4:$G$18,3,0)</f>
        <v>C-147</v>
      </c>
      <c r="Z605" s="30" t="str">
        <f>+VLOOKUP(Economia[[#This Row],[Filtro Integrado]],Estructura!$M$4:$O$367,3,0)</f>
        <v>FI-143</v>
      </c>
      <c r="AA605" s="30" t="str">
        <f>+VLOOKUP(Economia[[#This Row],[Muestra]],Estructura!$Q$4:$S$194,3,0)</f>
        <v>M-214</v>
      </c>
    </row>
    <row r="606" spans="1:27" ht="51" x14ac:dyDescent="0.3">
      <c r="A606" s="50" t="s">
        <v>1278</v>
      </c>
      <c r="B606" s="33">
        <f t="shared" ref="B606:D606" si="751">+B605</f>
        <v>140</v>
      </c>
      <c r="C606" s="34" t="str">
        <f t="shared" si="751"/>
        <v>Economía</v>
      </c>
      <c r="D606" s="34" t="str">
        <f t="shared" si="751"/>
        <v>Economía</v>
      </c>
      <c r="E606" s="27">
        <v>4</v>
      </c>
      <c r="F606" s="33" t="str">
        <f t="shared" si="712"/>
        <v>Parque Vehicular</v>
      </c>
      <c r="G606" s="62" t="s">
        <v>1245</v>
      </c>
      <c r="H606" s="46" t="s">
        <v>15</v>
      </c>
      <c r="I606" s="31" t="s">
        <v>369</v>
      </c>
      <c r="J606" s="12" t="str">
        <f t="shared" ref="J606" si="752">+J605</f>
        <v>Fecha</v>
      </c>
      <c r="K606" s="33" t="str">
        <f t="shared" si="747"/>
        <v>Parque Vehicular Buses</v>
      </c>
      <c r="L606" s="33" t="s">
        <v>649</v>
      </c>
      <c r="M606" s="33" t="str">
        <f t="shared" si="745"/>
        <v>Número Vehículos (unidades)</v>
      </c>
      <c r="N606" s="33" t="str">
        <f t="shared" si="745"/>
        <v>Ministerio de Transportes y Telecomunicaciones</v>
      </c>
      <c r="O606" s="37" t="str">
        <f>+"Evolución del Parque Vehicular de Buses en la "&amp;Economia[[#This Row],[territorio]]</f>
        <v>Evolución del Parque Vehicular de Buses en la Región de Coquimbo</v>
      </c>
      <c r="P60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v>
      </c>
      <c r="Q606" s="15" t="str">
        <f t="shared" si="680"/>
        <v>Gráfico Evolución</v>
      </c>
      <c r="R606" s="28"/>
      <c r="S606"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https://analytics.zoho.com/open-view/2395394000008303184?ZOHO_CRITERIA=%22Consolidado_Estadisticas_Regionales_New%22.%22C%C3%B3digo%20regi%C3%B3n%22%3D4</v>
      </c>
      <c r="T606" s="17"/>
      <c r="U606" s="29" t="str">
        <f t="shared" si="741"/>
        <v>#1774B9</v>
      </c>
      <c r="V606" s="30" t="str">
        <f>+Economia[[#This Row],[idcoleccion]]&amp;"-"&amp;Economia[[#This Row],[id]]</f>
        <v>140-0596</v>
      </c>
      <c r="W606" s="21">
        <f>+VLOOKUP(Economia[[#This Row],[Filtro URL]],Estructura!$X$4:$Y$366,2,0)</f>
        <v>14200004</v>
      </c>
      <c r="X606" s="21" t="str">
        <f>+VLOOKUP(Economia[[#This Row],[tema]],Estructura!$A$4:$C$1800,3,0)</f>
        <v>T-160</v>
      </c>
      <c r="Y606" s="30" t="str">
        <f>+VLOOKUP(Economia[[#This Row],[contenido]],Estructura!$E$4:$G$18,3,0)</f>
        <v>C-147</v>
      </c>
      <c r="Z606" s="30" t="str">
        <f>+VLOOKUP(Economia[[#This Row],[Filtro Integrado]],Estructura!$M$4:$O$367,3,0)</f>
        <v>FI-143</v>
      </c>
      <c r="AA606" s="30" t="str">
        <f>+VLOOKUP(Economia[[#This Row],[Muestra]],Estructura!$Q$4:$S$194,3,0)</f>
        <v>M-214</v>
      </c>
    </row>
    <row r="607" spans="1:27" ht="51" x14ac:dyDescent="0.3">
      <c r="A607" s="50" t="s">
        <v>1279</v>
      </c>
      <c r="B607" s="33">
        <f t="shared" ref="B607:D607" si="753">+B606</f>
        <v>140</v>
      </c>
      <c r="C607" s="34" t="str">
        <f t="shared" si="753"/>
        <v>Economía</v>
      </c>
      <c r="D607" s="34" t="str">
        <f t="shared" si="753"/>
        <v>Economía</v>
      </c>
      <c r="E607" s="27">
        <v>5</v>
      </c>
      <c r="F607" s="33" t="str">
        <f t="shared" si="712"/>
        <v>Parque Vehicular</v>
      </c>
      <c r="G607" s="62" t="s">
        <v>1245</v>
      </c>
      <c r="H607" s="46" t="s">
        <v>15</v>
      </c>
      <c r="I607" s="31" t="s">
        <v>370</v>
      </c>
      <c r="J607" s="12" t="str">
        <f t="shared" ref="J607" si="754">+J606</f>
        <v>Fecha</v>
      </c>
      <c r="K607" s="33" t="str">
        <f t="shared" si="747"/>
        <v>Parque Vehicular Buses</v>
      </c>
      <c r="L607" s="33" t="s">
        <v>649</v>
      </c>
      <c r="M607" s="33" t="str">
        <f t="shared" si="745"/>
        <v>Número Vehículos (unidades)</v>
      </c>
      <c r="N607" s="33" t="str">
        <f t="shared" si="745"/>
        <v>Ministerio de Transportes y Telecomunicaciones</v>
      </c>
      <c r="O607" s="37" t="str">
        <f>+"Evolución del Parque Vehicular de Buses en la "&amp;Economia[[#This Row],[territorio]]</f>
        <v>Evolución del Parque Vehicular de Buses en la Región de Valparaíso</v>
      </c>
      <c r="P60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v>
      </c>
      <c r="Q607" s="15" t="str">
        <f t="shared" si="680"/>
        <v>Gráfico Evolución</v>
      </c>
      <c r="R607" s="28"/>
      <c r="S607"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https://analytics.zoho.com/open-view/2395394000008303184?ZOHO_CRITERIA=%22Consolidado_Estadisticas_Regionales_New%22.%22C%C3%B3digo%20regi%C3%B3n%22%3D5</v>
      </c>
      <c r="T607" s="17"/>
      <c r="U607" s="29" t="str">
        <f t="shared" si="741"/>
        <v>#1774B9</v>
      </c>
      <c r="V607" s="30" t="str">
        <f>+Economia[[#This Row],[idcoleccion]]&amp;"-"&amp;Economia[[#This Row],[id]]</f>
        <v>140-0597</v>
      </c>
      <c r="W607" s="21">
        <f>+VLOOKUP(Economia[[#This Row],[Filtro URL]],Estructura!$X$4:$Y$366,2,0)</f>
        <v>14200005</v>
      </c>
      <c r="X607" s="21" t="str">
        <f>+VLOOKUP(Economia[[#This Row],[tema]],Estructura!$A$4:$C$1800,3,0)</f>
        <v>T-160</v>
      </c>
      <c r="Y607" s="30" t="str">
        <f>+VLOOKUP(Economia[[#This Row],[contenido]],Estructura!$E$4:$G$18,3,0)</f>
        <v>C-147</v>
      </c>
      <c r="Z607" s="30" t="str">
        <f>+VLOOKUP(Economia[[#This Row],[Filtro Integrado]],Estructura!$M$4:$O$367,3,0)</f>
        <v>FI-143</v>
      </c>
      <c r="AA607" s="30" t="str">
        <f>+VLOOKUP(Economia[[#This Row],[Muestra]],Estructura!$Q$4:$S$194,3,0)</f>
        <v>M-214</v>
      </c>
    </row>
    <row r="608" spans="1:27" ht="51" x14ac:dyDescent="0.3">
      <c r="A608" s="50" t="s">
        <v>1280</v>
      </c>
      <c r="B608" s="33">
        <f t="shared" ref="B608:D608" si="755">+B607</f>
        <v>140</v>
      </c>
      <c r="C608" s="34" t="str">
        <f t="shared" si="755"/>
        <v>Economía</v>
      </c>
      <c r="D608" s="34" t="str">
        <f t="shared" si="755"/>
        <v>Economía</v>
      </c>
      <c r="E608" s="27">
        <v>6</v>
      </c>
      <c r="F608" s="33" t="str">
        <f t="shared" si="712"/>
        <v>Parque Vehicular</v>
      </c>
      <c r="G608" s="62" t="s">
        <v>1245</v>
      </c>
      <c r="H608" s="46" t="s">
        <v>15</v>
      </c>
      <c r="I608" s="31" t="s">
        <v>371</v>
      </c>
      <c r="J608" s="12" t="str">
        <f t="shared" ref="J608" si="756">+J607</f>
        <v>Fecha</v>
      </c>
      <c r="K608" s="33" t="str">
        <f t="shared" si="747"/>
        <v>Parque Vehicular Buses</v>
      </c>
      <c r="L608" s="33" t="s">
        <v>649</v>
      </c>
      <c r="M608" s="33" t="str">
        <f t="shared" si="745"/>
        <v>Número Vehículos (unidades)</v>
      </c>
      <c r="N608" s="33" t="str">
        <f t="shared" si="745"/>
        <v>Ministerio de Transportes y Telecomunicaciones</v>
      </c>
      <c r="O608" s="37" t="str">
        <f>+"Evolución del Parque Vehicular de Buses en la "&amp;Economia[[#This Row],[territorio]]</f>
        <v>Evolución del Parque Vehicular de Buses en la Región de O'Higgins</v>
      </c>
      <c r="P60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v>
      </c>
      <c r="Q608" s="15" t="str">
        <f t="shared" si="680"/>
        <v>Gráfico Evolución</v>
      </c>
      <c r="R608" s="28"/>
      <c r="S608"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https://analytics.zoho.com/open-view/2395394000008303184?ZOHO_CRITERIA=%22Consolidado_Estadisticas_Regionales_New%22.%22C%C3%B3digo%20regi%C3%B3n%22%3D6</v>
      </c>
      <c r="T608" s="17"/>
      <c r="U608" s="29" t="str">
        <f t="shared" si="741"/>
        <v>#1774B9</v>
      </c>
      <c r="V608" s="30" t="str">
        <f>+Economia[[#This Row],[idcoleccion]]&amp;"-"&amp;Economia[[#This Row],[id]]</f>
        <v>140-0598</v>
      </c>
      <c r="W608" s="21">
        <f>+VLOOKUP(Economia[[#This Row],[Filtro URL]],Estructura!$X$4:$Y$366,2,0)</f>
        <v>14200006</v>
      </c>
      <c r="X608" s="21" t="str">
        <f>+VLOOKUP(Economia[[#This Row],[tema]],Estructura!$A$4:$C$1800,3,0)</f>
        <v>T-160</v>
      </c>
      <c r="Y608" s="30" t="str">
        <f>+VLOOKUP(Economia[[#This Row],[contenido]],Estructura!$E$4:$G$18,3,0)</f>
        <v>C-147</v>
      </c>
      <c r="Z608" s="30" t="str">
        <f>+VLOOKUP(Economia[[#This Row],[Filtro Integrado]],Estructura!$M$4:$O$367,3,0)</f>
        <v>FI-143</v>
      </c>
      <c r="AA608" s="30" t="str">
        <f>+VLOOKUP(Economia[[#This Row],[Muestra]],Estructura!$Q$4:$S$194,3,0)</f>
        <v>M-214</v>
      </c>
    </row>
    <row r="609" spans="1:27" ht="51" x14ac:dyDescent="0.3">
      <c r="A609" s="50" t="s">
        <v>1281</v>
      </c>
      <c r="B609" s="33">
        <f t="shared" ref="B609:D609" si="757">+B608</f>
        <v>140</v>
      </c>
      <c r="C609" s="34" t="str">
        <f t="shared" si="757"/>
        <v>Economía</v>
      </c>
      <c r="D609" s="34" t="str">
        <f t="shared" si="757"/>
        <v>Economía</v>
      </c>
      <c r="E609" s="27">
        <v>7</v>
      </c>
      <c r="F609" s="33" t="str">
        <f t="shared" si="712"/>
        <v>Parque Vehicular</v>
      </c>
      <c r="G609" s="62" t="s">
        <v>1245</v>
      </c>
      <c r="H609" s="46" t="s">
        <v>15</v>
      </c>
      <c r="I609" s="31" t="s">
        <v>372</v>
      </c>
      <c r="J609" s="12" t="str">
        <f t="shared" ref="J609" si="758">+J608</f>
        <v>Fecha</v>
      </c>
      <c r="K609" s="33" t="str">
        <f t="shared" si="747"/>
        <v>Parque Vehicular Buses</v>
      </c>
      <c r="L609" s="33" t="s">
        <v>649</v>
      </c>
      <c r="M609" s="33" t="str">
        <f t="shared" si="745"/>
        <v>Número Vehículos (unidades)</v>
      </c>
      <c r="N609" s="33" t="str">
        <f t="shared" si="745"/>
        <v>Ministerio de Transportes y Telecomunicaciones</v>
      </c>
      <c r="O609" s="37" t="str">
        <f>+"Evolución del Parque Vehicular de Buses en la "&amp;Economia[[#This Row],[territorio]]</f>
        <v>Evolución del Parque Vehicular de Buses en la Región de Maule</v>
      </c>
      <c r="P60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v>
      </c>
      <c r="Q609" s="15" t="str">
        <f t="shared" si="680"/>
        <v>Gráfico Evolución</v>
      </c>
      <c r="R609" s="28"/>
      <c r="S609"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https://analytics.zoho.com/open-view/2395394000008303184?ZOHO_CRITERIA=%22Consolidado_Estadisticas_Regionales_New%22.%22C%C3%B3digo%20regi%C3%B3n%22%3D7</v>
      </c>
      <c r="T609" s="17"/>
      <c r="U609" s="29" t="str">
        <f t="shared" si="741"/>
        <v>#1774B9</v>
      </c>
      <c r="V609" s="30" t="str">
        <f>+Economia[[#This Row],[idcoleccion]]&amp;"-"&amp;Economia[[#This Row],[id]]</f>
        <v>140-0599</v>
      </c>
      <c r="W609" s="21">
        <f>+VLOOKUP(Economia[[#This Row],[Filtro URL]],Estructura!$X$4:$Y$366,2,0)</f>
        <v>14200007</v>
      </c>
      <c r="X609" s="21" t="str">
        <f>+VLOOKUP(Economia[[#This Row],[tema]],Estructura!$A$4:$C$1800,3,0)</f>
        <v>T-160</v>
      </c>
      <c r="Y609" s="30" t="str">
        <f>+VLOOKUP(Economia[[#This Row],[contenido]],Estructura!$E$4:$G$18,3,0)</f>
        <v>C-147</v>
      </c>
      <c r="Z609" s="30" t="str">
        <f>+VLOOKUP(Economia[[#This Row],[Filtro Integrado]],Estructura!$M$4:$O$367,3,0)</f>
        <v>FI-143</v>
      </c>
      <c r="AA609" s="30" t="str">
        <f>+VLOOKUP(Economia[[#This Row],[Muestra]],Estructura!$Q$4:$S$194,3,0)</f>
        <v>M-214</v>
      </c>
    </row>
    <row r="610" spans="1:27" ht="51" x14ac:dyDescent="0.3">
      <c r="A610" s="50" t="s">
        <v>1282</v>
      </c>
      <c r="B610" s="33">
        <f t="shared" ref="B610:D610" si="759">+B609</f>
        <v>140</v>
      </c>
      <c r="C610" s="34" t="str">
        <f t="shared" si="759"/>
        <v>Economía</v>
      </c>
      <c r="D610" s="34" t="str">
        <f t="shared" si="759"/>
        <v>Economía</v>
      </c>
      <c r="E610" s="27">
        <v>8</v>
      </c>
      <c r="F610" s="33" t="str">
        <f t="shared" si="712"/>
        <v>Parque Vehicular</v>
      </c>
      <c r="G610" s="62" t="s">
        <v>1245</v>
      </c>
      <c r="H610" s="46" t="s">
        <v>15</v>
      </c>
      <c r="I610" s="31" t="s">
        <v>373</v>
      </c>
      <c r="J610" s="12" t="str">
        <f t="shared" ref="J610" si="760">+J609</f>
        <v>Fecha</v>
      </c>
      <c r="K610" s="33" t="str">
        <f t="shared" si="747"/>
        <v>Parque Vehicular Buses</v>
      </c>
      <c r="L610" s="33" t="s">
        <v>649</v>
      </c>
      <c r="M610" s="33" t="str">
        <f t="shared" si="745"/>
        <v>Número Vehículos (unidades)</v>
      </c>
      <c r="N610" s="33" t="str">
        <f t="shared" si="745"/>
        <v>Ministerio de Transportes y Telecomunicaciones</v>
      </c>
      <c r="O610" s="37" t="str">
        <f>+"Evolución del Parque Vehicular de Buses en la "&amp;Economia[[#This Row],[territorio]]</f>
        <v>Evolución del Parque Vehicular de Buses en la Región del Biobío</v>
      </c>
      <c r="P61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v>
      </c>
      <c r="Q610" s="15" t="str">
        <f t="shared" si="680"/>
        <v>Gráfico Evolución</v>
      </c>
      <c r="R610" s="28"/>
      <c r="S610"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https://analytics.zoho.com/open-view/2395394000008303184?ZOHO_CRITERIA=%22Consolidado_Estadisticas_Regionales_New%22.%22C%C3%B3digo%20regi%C3%B3n%22%3D8</v>
      </c>
      <c r="T610" s="39"/>
      <c r="U610" s="29" t="str">
        <f t="shared" si="741"/>
        <v>#1774B9</v>
      </c>
      <c r="V610" s="30" t="str">
        <f>+Economia[[#This Row],[idcoleccion]]&amp;"-"&amp;Economia[[#This Row],[id]]</f>
        <v>140-0600</v>
      </c>
      <c r="W610" s="21">
        <f>+VLOOKUP(Economia[[#This Row],[Filtro URL]],Estructura!$X$4:$Y$366,2,0)</f>
        <v>14200008</v>
      </c>
      <c r="X610" s="21" t="str">
        <f>+VLOOKUP(Economia[[#This Row],[tema]],Estructura!$A$4:$C$1800,3,0)</f>
        <v>T-160</v>
      </c>
      <c r="Y610" s="30" t="str">
        <f>+VLOOKUP(Economia[[#This Row],[contenido]],Estructura!$E$4:$G$18,3,0)</f>
        <v>C-147</v>
      </c>
      <c r="Z610" s="30" t="str">
        <f>+VLOOKUP(Economia[[#This Row],[Filtro Integrado]],Estructura!$M$4:$O$367,3,0)</f>
        <v>FI-143</v>
      </c>
      <c r="AA610" s="30" t="str">
        <f>+VLOOKUP(Economia[[#This Row],[Muestra]],Estructura!$Q$4:$S$194,3,0)</f>
        <v>M-214</v>
      </c>
    </row>
    <row r="611" spans="1:27" ht="51" x14ac:dyDescent="0.3">
      <c r="A611" s="50" t="s">
        <v>1283</v>
      </c>
      <c r="B611" s="12">
        <f>+B610</f>
        <v>140</v>
      </c>
      <c r="C611" s="13" t="str">
        <f>+C610</f>
        <v>Economía</v>
      </c>
      <c r="D611" s="13" t="str">
        <f>+D610</f>
        <v>Economía</v>
      </c>
      <c r="E611" s="27">
        <v>9</v>
      </c>
      <c r="F611" s="33" t="str">
        <f t="shared" si="712"/>
        <v>Parque Vehicular</v>
      </c>
      <c r="G611" s="62" t="s">
        <v>1245</v>
      </c>
      <c r="H611" s="46" t="s">
        <v>15</v>
      </c>
      <c r="I611" s="31" t="s">
        <v>374</v>
      </c>
      <c r="J611" s="12" t="str">
        <f t="shared" ref="J611" si="761">+J610</f>
        <v>Fecha</v>
      </c>
      <c r="K611" s="33" t="str">
        <f t="shared" si="747"/>
        <v>Parque Vehicular Buses</v>
      </c>
      <c r="L611" s="33" t="s">
        <v>649</v>
      </c>
      <c r="M611" s="33" t="str">
        <f t="shared" si="745"/>
        <v>Número Vehículos (unidades)</v>
      </c>
      <c r="N611" s="33" t="str">
        <f t="shared" si="745"/>
        <v>Ministerio de Transportes y Telecomunicaciones</v>
      </c>
      <c r="O611" s="37" t="str">
        <f>+"Evolución del Parque Vehicular de Buses en la "&amp;Economia[[#This Row],[territorio]]</f>
        <v>Evolución del Parque Vehicular de Buses en la Región de La Araucanía</v>
      </c>
      <c r="P61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v>
      </c>
      <c r="Q611" s="15" t="str">
        <f t="shared" si="680"/>
        <v>Gráfico Evolución</v>
      </c>
      <c r="R611" s="28"/>
      <c r="S611"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https://analytics.zoho.com/open-view/2395394000008303184?ZOHO_CRITERIA=%22Consolidado_Estadisticas_Regionales_New%22.%22C%C3%B3digo%20regi%C3%B3n%22%3D9</v>
      </c>
      <c r="T611" s="17">
        <v>100200300</v>
      </c>
      <c r="U611" s="29" t="str">
        <f>+U610</f>
        <v>#1774B9</v>
      </c>
      <c r="V611" s="30" t="str">
        <f>+Economia[[#This Row],[idcoleccion]]&amp;"-"&amp;Economia[[#This Row],[id]]</f>
        <v>140-0601</v>
      </c>
      <c r="W611" s="21">
        <f>+VLOOKUP(Economia[[#This Row],[Filtro URL]],Estructura!$X$4:$Y$366,2,0)</f>
        <v>14200009</v>
      </c>
      <c r="X611" s="21" t="str">
        <f>+VLOOKUP(Economia[[#This Row],[tema]],Estructura!$A$4:$C$1800,3,0)</f>
        <v>T-160</v>
      </c>
      <c r="Y611" s="30" t="str">
        <f>+VLOOKUP(Economia[[#This Row],[contenido]],Estructura!$E$4:$G$18,3,0)</f>
        <v>C-147</v>
      </c>
      <c r="Z611" s="30" t="str">
        <f>+VLOOKUP(Economia[[#This Row],[Filtro Integrado]],Estructura!$M$4:$O$367,3,0)</f>
        <v>FI-143</v>
      </c>
      <c r="AA611" s="30" t="str">
        <f>+VLOOKUP(Economia[[#This Row],[Muestra]],Estructura!$Q$4:$S$194,3,0)</f>
        <v>M-214</v>
      </c>
    </row>
    <row r="612" spans="1:27" ht="51" x14ac:dyDescent="0.3">
      <c r="A612" s="50" t="s">
        <v>1284</v>
      </c>
      <c r="B612" s="12">
        <f t="shared" ref="B612:D612" si="762">+B611</f>
        <v>140</v>
      </c>
      <c r="C612" s="13" t="str">
        <f t="shared" si="762"/>
        <v>Economía</v>
      </c>
      <c r="D612" s="13" t="str">
        <f t="shared" si="762"/>
        <v>Economía</v>
      </c>
      <c r="E612" s="27">
        <v>10</v>
      </c>
      <c r="F612" s="33" t="str">
        <f t="shared" si="712"/>
        <v>Parque Vehicular</v>
      </c>
      <c r="G612" s="62" t="s">
        <v>1245</v>
      </c>
      <c r="H612" s="46" t="s">
        <v>15</v>
      </c>
      <c r="I612" s="31" t="s">
        <v>375</v>
      </c>
      <c r="J612" s="12" t="str">
        <f t="shared" ref="J612" si="763">+J611</f>
        <v>Fecha</v>
      </c>
      <c r="K612" s="33" t="str">
        <f t="shared" si="747"/>
        <v>Parque Vehicular Buses</v>
      </c>
      <c r="L612" s="33" t="s">
        <v>649</v>
      </c>
      <c r="M612" s="33" t="str">
        <f t="shared" si="745"/>
        <v>Número Vehículos (unidades)</v>
      </c>
      <c r="N612" s="33" t="str">
        <f t="shared" si="745"/>
        <v>Ministerio de Transportes y Telecomunicaciones</v>
      </c>
      <c r="O612" s="37" t="str">
        <f>+"Evolución del Parque Vehicular de Buses en la "&amp;Economia[[#This Row],[territorio]]</f>
        <v>Evolución del Parque Vehicular de Buses en la Región de Los Lagos</v>
      </c>
      <c r="P61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v>
      </c>
      <c r="Q612" s="15" t="str">
        <f t="shared" si="680"/>
        <v>Gráfico Evolución</v>
      </c>
      <c r="R612" s="28"/>
      <c r="S612"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https://analytics.zoho.com/open-view/2395394000008303184?ZOHO_CRITERIA=%22Consolidado_Estadisticas_Regionales_New%22.%22C%C3%B3digo%20regi%C3%B3n%22%3D10</v>
      </c>
      <c r="T612" s="17">
        <v>100200301</v>
      </c>
      <c r="U612" s="29" t="str">
        <f t="shared" si="741"/>
        <v>#1774B9</v>
      </c>
      <c r="V612" s="30" t="str">
        <f>+Economia[[#This Row],[idcoleccion]]&amp;"-"&amp;Economia[[#This Row],[id]]</f>
        <v>140-0602</v>
      </c>
      <c r="W612" s="21">
        <f>+VLOOKUP(Economia[[#This Row],[Filtro URL]],Estructura!$X$4:$Y$366,2,0)</f>
        <v>14200010</v>
      </c>
      <c r="X612" s="21" t="str">
        <f>+VLOOKUP(Economia[[#This Row],[tema]],Estructura!$A$4:$C$1800,3,0)</f>
        <v>T-160</v>
      </c>
      <c r="Y612" s="30" t="str">
        <f>+VLOOKUP(Economia[[#This Row],[contenido]],Estructura!$E$4:$G$18,3,0)</f>
        <v>C-147</v>
      </c>
      <c r="Z612" s="30" t="str">
        <f>+VLOOKUP(Economia[[#This Row],[Filtro Integrado]],Estructura!$M$4:$O$367,3,0)</f>
        <v>FI-143</v>
      </c>
      <c r="AA612" s="30" t="str">
        <f>+VLOOKUP(Economia[[#This Row],[Muestra]],Estructura!$Q$4:$S$194,3,0)</f>
        <v>M-214</v>
      </c>
    </row>
    <row r="613" spans="1:27" ht="51" x14ac:dyDescent="0.3">
      <c r="A613" s="50" t="s">
        <v>1285</v>
      </c>
      <c r="B613" s="12">
        <f t="shared" ref="B613:D613" si="764">+B612</f>
        <v>140</v>
      </c>
      <c r="C613" s="13" t="str">
        <f t="shared" si="764"/>
        <v>Economía</v>
      </c>
      <c r="D613" s="13" t="str">
        <f t="shared" si="764"/>
        <v>Economía</v>
      </c>
      <c r="E613" s="27">
        <v>11</v>
      </c>
      <c r="F613" s="33" t="str">
        <f t="shared" si="712"/>
        <v>Parque Vehicular</v>
      </c>
      <c r="G613" s="62" t="s">
        <v>1245</v>
      </c>
      <c r="H613" s="46" t="s">
        <v>15</v>
      </c>
      <c r="I613" s="31" t="s">
        <v>376</v>
      </c>
      <c r="J613" s="12" t="str">
        <f t="shared" ref="J613" si="765">+J612</f>
        <v>Fecha</v>
      </c>
      <c r="K613" s="33" t="str">
        <f t="shared" si="747"/>
        <v>Parque Vehicular Buses</v>
      </c>
      <c r="L613" s="33" t="s">
        <v>649</v>
      </c>
      <c r="M613" s="33" t="str">
        <f t="shared" si="745"/>
        <v>Número Vehículos (unidades)</v>
      </c>
      <c r="N613" s="33" t="str">
        <f t="shared" si="745"/>
        <v>Ministerio de Transportes y Telecomunicaciones</v>
      </c>
      <c r="O613" s="37" t="str">
        <f>+"Evolución del Parque Vehicular de Buses en la "&amp;Economia[[#This Row],[territorio]]</f>
        <v>Evolución del Parque Vehicular de Buses en la Región de Aysén</v>
      </c>
      <c r="P61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v>
      </c>
      <c r="Q613" s="15" t="str">
        <f t="shared" si="680"/>
        <v>Gráfico Evolución</v>
      </c>
      <c r="R613" s="28"/>
      <c r="S613"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https://analytics.zoho.com/open-view/2395394000008303184?ZOHO_CRITERIA=%22Consolidado_Estadisticas_Regionales_New%22.%22C%C3%B3digo%20regi%C3%B3n%22%3D11</v>
      </c>
      <c r="T613" s="17">
        <v>100200302</v>
      </c>
      <c r="U613" s="29" t="str">
        <f t="shared" si="741"/>
        <v>#1774B9</v>
      </c>
      <c r="V613" s="30" t="str">
        <f>+Economia[[#This Row],[idcoleccion]]&amp;"-"&amp;Economia[[#This Row],[id]]</f>
        <v>140-0603</v>
      </c>
      <c r="W613" s="21">
        <f>+VLOOKUP(Economia[[#This Row],[Filtro URL]],Estructura!$X$4:$Y$366,2,0)</f>
        <v>14200011</v>
      </c>
      <c r="X613" s="21" t="str">
        <f>+VLOOKUP(Economia[[#This Row],[tema]],Estructura!$A$4:$C$1800,3,0)</f>
        <v>T-160</v>
      </c>
      <c r="Y613" s="30" t="str">
        <f>+VLOOKUP(Economia[[#This Row],[contenido]],Estructura!$E$4:$G$18,3,0)</f>
        <v>C-147</v>
      </c>
      <c r="Z613" s="30" t="str">
        <f>+VLOOKUP(Economia[[#This Row],[Filtro Integrado]],Estructura!$M$4:$O$367,3,0)</f>
        <v>FI-143</v>
      </c>
      <c r="AA613" s="30" t="str">
        <f>+VLOOKUP(Economia[[#This Row],[Muestra]],Estructura!$Q$4:$S$194,3,0)</f>
        <v>M-214</v>
      </c>
    </row>
    <row r="614" spans="1:27" ht="51" x14ac:dyDescent="0.3">
      <c r="A614" s="50" t="s">
        <v>1286</v>
      </c>
      <c r="B614" s="12">
        <f t="shared" ref="B614:D614" si="766">+B613</f>
        <v>140</v>
      </c>
      <c r="C614" s="13" t="str">
        <f t="shared" si="766"/>
        <v>Economía</v>
      </c>
      <c r="D614" s="13" t="str">
        <f t="shared" si="766"/>
        <v>Economía</v>
      </c>
      <c r="E614" s="27">
        <v>12</v>
      </c>
      <c r="F614" s="33" t="str">
        <f t="shared" si="712"/>
        <v>Parque Vehicular</v>
      </c>
      <c r="G614" s="62" t="s">
        <v>1245</v>
      </c>
      <c r="H614" s="46" t="s">
        <v>15</v>
      </c>
      <c r="I614" s="31" t="s">
        <v>377</v>
      </c>
      <c r="J614" s="12" t="str">
        <f t="shared" ref="J614" si="767">+J613</f>
        <v>Fecha</v>
      </c>
      <c r="K614" s="33" t="str">
        <f t="shared" si="747"/>
        <v>Parque Vehicular Buses</v>
      </c>
      <c r="L614" s="33" t="s">
        <v>649</v>
      </c>
      <c r="M614" s="33" t="str">
        <f t="shared" si="745"/>
        <v>Número Vehículos (unidades)</v>
      </c>
      <c r="N614" s="33" t="str">
        <f t="shared" si="745"/>
        <v>Ministerio de Transportes y Telecomunicaciones</v>
      </c>
      <c r="O614" s="37" t="str">
        <f>+"Evolución del Parque Vehicular de Buses en la "&amp;Economia[[#This Row],[territorio]]</f>
        <v>Evolución del Parque Vehicular de Buses en la Región de Magallanes</v>
      </c>
      <c r="P61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v>
      </c>
      <c r="Q614" s="15" t="str">
        <f t="shared" si="680"/>
        <v>Gráfico Evolución</v>
      </c>
      <c r="R614" s="28"/>
      <c r="S614"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https://analytics.zoho.com/open-view/2395394000008303184?ZOHO_CRITERIA=%22Consolidado_Estadisticas_Regionales_New%22.%22C%C3%B3digo%20regi%C3%B3n%22%3D12</v>
      </c>
      <c r="T614" s="17"/>
      <c r="U614" s="29" t="str">
        <f t="shared" si="741"/>
        <v>#1774B9</v>
      </c>
      <c r="V614" s="30" t="str">
        <f>+Economia[[#This Row],[idcoleccion]]&amp;"-"&amp;Economia[[#This Row],[id]]</f>
        <v>140-0604</v>
      </c>
      <c r="W614" s="21">
        <f>+VLOOKUP(Economia[[#This Row],[Filtro URL]],Estructura!$X$4:$Y$366,2,0)</f>
        <v>14200012</v>
      </c>
      <c r="X614" s="21" t="str">
        <f>+VLOOKUP(Economia[[#This Row],[tema]],Estructura!$A$4:$C$1800,3,0)</f>
        <v>T-160</v>
      </c>
      <c r="Y614" s="30" t="str">
        <f>+VLOOKUP(Economia[[#This Row],[contenido]],Estructura!$E$4:$G$18,3,0)</f>
        <v>C-147</v>
      </c>
      <c r="Z614" s="30" t="str">
        <f>+VLOOKUP(Economia[[#This Row],[Filtro Integrado]],Estructura!$M$4:$O$367,3,0)</f>
        <v>FI-143</v>
      </c>
      <c r="AA614" s="30" t="str">
        <f>+VLOOKUP(Economia[[#This Row],[Muestra]],Estructura!$Q$4:$S$194,3,0)</f>
        <v>M-214</v>
      </c>
    </row>
    <row r="615" spans="1:27" ht="51" x14ac:dyDescent="0.3">
      <c r="A615" s="50" t="s">
        <v>1287</v>
      </c>
      <c r="B615" s="12">
        <f t="shared" ref="B615:D615" si="768">+B614</f>
        <v>140</v>
      </c>
      <c r="C615" s="13" t="str">
        <f t="shared" si="768"/>
        <v>Economía</v>
      </c>
      <c r="D615" s="13" t="str">
        <f t="shared" si="768"/>
        <v>Economía</v>
      </c>
      <c r="E615" s="27">
        <v>13</v>
      </c>
      <c r="F615" s="33" t="str">
        <f t="shared" si="712"/>
        <v>Parque Vehicular</v>
      </c>
      <c r="G615" s="62" t="s">
        <v>1245</v>
      </c>
      <c r="H615" s="46" t="s">
        <v>15</v>
      </c>
      <c r="I615" s="31" t="s">
        <v>378</v>
      </c>
      <c r="J615" s="12" t="str">
        <f t="shared" ref="J615" si="769">+J614</f>
        <v>Fecha</v>
      </c>
      <c r="K615" s="33" t="str">
        <f t="shared" si="747"/>
        <v>Parque Vehicular Buses</v>
      </c>
      <c r="L615" s="33" t="s">
        <v>649</v>
      </c>
      <c r="M615" s="33" t="str">
        <f t="shared" si="745"/>
        <v>Número Vehículos (unidades)</v>
      </c>
      <c r="N615" s="33" t="str">
        <f t="shared" si="745"/>
        <v>Ministerio de Transportes y Telecomunicaciones</v>
      </c>
      <c r="O615" s="37" t="str">
        <f>+"Evolución del Parque Vehicular de Buses en la "&amp;Economia[[#This Row],[territorio]]</f>
        <v>Evolución del Parque Vehicular de Buses en la Región Metropolitana</v>
      </c>
      <c r="P61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v>
      </c>
      <c r="Q615" s="15" t="str">
        <f t="shared" si="680"/>
        <v>Gráfico Evolución</v>
      </c>
      <c r="R615" s="28"/>
      <c r="S615"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https://analytics.zoho.com/open-view/2395394000008303184?ZOHO_CRITERIA=%22Consolidado_Estadisticas_Regionales_New%22.%22C%C3%B3digo%20regi%C3%B3n%22%3D13</v>
      </c>
      <c r="T615" s="17"/>
      <c r="U615" s="29" t="str">
        <f t="shared" si="741"/>
        <v>#1774B9</v>
      </c>
      <c r="V615" s="30" t="str">
        <f>+Economia[[#This Row],[idcoleccion]]&amp;"-"&amp;Economia[[#This Row],[id]]</f>
        <v>140-0605</v>
      </c>
      <c r="W615" s="21">
        <f>+VLOOKUP(Economia[[#This Row],[Filtro URL]],Estructura!$X$4:$Y$366,2,0)</f>
        <v>14200013</v>
      </c>
      <c r="X615" s="21" t="str">
        <f>+VLOOKUP(Economia[[#This Row],[tema]],Estructura!$A$4:$C$1800,3,0)</f>
        <v>T-160</v>
      </c>
      <c r="Y615" s="30" t="str">
        <f>+VLOOKUP(Economia[[#This Row],[contenido]],Estructura!$E$4:$G$18,3,0)</f>
        <v>C-147</v>
      </c>
      <c r="Z615" s="30" t="str">
        <f>+VLOOKUP(Economia[[#This Row],[Filtro Integrado]],Estructura!$M$4:$O$367,3,0)</f>
        <v>FI-143</v>
      </c>
      <c r="AA615" s="30" t="str">
        <f>+VLOOKUP(Economia[[#This Row],[Muestra]],Estructura!$Q$4:$S$194,3,0)</f>
        <v>M-214</v>
      </c>
    </row>
    <row r="616" spans="1:27" ht="51" x14ac:dyDescent="0.3">
      <c r="A616" s="50" t="s">
        <v>1288</v>
      </c>
      <c r="B616" s="12">
        <f t="shared" ref="B616:D616" si="770">+B615</f>
        <v>140</v>
      </c>
      <c r="C616" s="13" t="str">
        <f t="shared" si="770"/>
        <v>Economía</v>
      </c>
      <c r="D616" s="13" t="str">
        <f t="shared" si="770"/>
        <v>Economía</v>
      </c>
      <c r="E616" s="27">
        <v>14</v>
      </c>
      <c r="F616" s="33" t="str">
        <f t="shared" si="712"/>
        <v>Parque Vehicular</v>
      </c>
      <c r="G616" s="62" t="s">
        <v>1245</v>
      </c>
      <c r="H616" s="46" t="s">
        <v>15</v>
      </c>
      <c r="I616" s="31" t="s">
        <v>379</v>
      </c>
      <c r="J616" s="12" t="str">
        <f t="shared" ref="J616" si="771">+J615</f>
        <v>Fecha</v>
      </c>
      <c r="K616" s="33" t="str">
        <f t="shared" si="747"/>
        <v>Parque Vehicular Buses</v>
      </c>
      <c r="L616" s="33" t="s">
        <v>649</v>
      </c>
      <c r="M616" s="33" t="str">
        <f t="shared" si="745"/>
        <v>Número Vehículos (unidades)</v>
      </c>
      <c r="N616" s="33" t="str">
        <f t="shared" si="745"/>
        <v>Ministerio de Transportes y Telecomunicaciones</v>
      </c>
      <c r="O616" s="37" t="str">
        <f>+"Evolución del Parque Vehicular de Buses en la "&amp;Economia[[#This Row],[territorio]]</f>
        <v>Evolución del Parque Vehicular de Buses en la Región de Los Ríos</v>
      </c>
      <c r="P61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v>
      </c>
      <c r="Q616" s="15" t="str">
        <f t="shared" si="680"/>
        <v>Gráfico Evolución</v>
      </c>
      <c r="R616" s="28"/>
      <c r="S616"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https://analytics.zoho.com/open-view/2395394000008303184?ZOHO_CRITERIA=%22Consolidado_Estadisticas_Regionales_New%22.%22C%C3%B3digo%20regi%C3%B3n%22%3D14</v>
      </c>
      <c r="T616" s="17"/>
      <c r="U616" s="29" t="str">
        <f t="shared" si="741"/>
        <v>#1774B9</v>
      </c>
      <c r="V616" s="30" t="str">
        <f>+Economia[[#This Row],[idcoleccion]]&amp;"-"&amp;Economia[[#This Row],[id]]</f>
        <v>140-0606</v>
      </c>
      <c r="W616" s="21">
        <f>+VLOOKUP(Economia[[#This Row],[Filtro URL]],Estructura!$X$4:$Y$366,2,0)</f>
        <v>14200014</v>
      </c>
      <c r="X616" s="21" t="str">
        <f>+VLOOKUP(Economia[[#This Row],[tema]],Estructura!$A$4:$C$1800,3,0)</f>
        <v>T-160</v>
      </c>
      <c r="Y616" s="30" t="str">
        <f>+VLOOKUP(Economia[[#This Row],[contenido]],Estructura!$E$4:$G$18,3,0)</f>
        <v>C-147</v>
      </c>
      <c r="Z616" s="30" t="str">
        <f>+VLOOKUP(Economia[[#This Row],[Filtro Integrado]],Estructura!$M$4:$O$367,3,0)</f>
        <v>FI-143</v>
      </c>
      <c r="AA616" s="30" t="str">
        <f>+VLOOKUP(Economia[[#This Row],[Muestra]],Estructura!$Q$4:$S$194,3,0)</f>
        <v>M-214</v>
      </c>
    </row>
    <row r="617" spans="1:27" ht="51" x14ac:dyDescent="0.3">
      <c r="A617" s="50" t="s">
        <v>1289</v>
      </c>
      <c r="B617" s="12">
        <f t="shared" ref="B617:D617" si="772">+B616</f>
        <v>140</v>
      </c>
      <c r="C617" s="13" t="str">
        <f t="shared" si="772"/>
        <v>Economía</v>
      </c>
      <c r="D617" s="13" t="str">
        <f t="shared" si="772"/>
        <v>Economía</v>
      </c>
      <c r="E617" s="27">
        <v>15</v>
      </c>
      <c r="F617" s="33" t="str">
        <f t="shared" si="712"/>
        <v>Parque Vehicular</v>
      </c>
      <c r="G617" s="62" t="s">
        <v>1245</v>
      </c>
      <c r="H617" s="46" t="s">
        <v>15</v>
      </c>
      <c r="I617" s="31" t="s">
        <v>380</v>
      </c>
      <c r="J617" s="12" t="str">
        <f t="shared" ref="J617:K617" si="773">+J616</f>
        <v>Fecha</v>
      </c>
      <c r="K617" s="33" t="str">
        <f t="shared" si="773"/>
        <v>Parque Vehicular Buses</v>
      </c>
      <c r="L617" s="33" t="s">
        <v>649</v>
      </c>
      <c r="M617" s="33" t="str">
        <f t="shared" si="745"/>
        <v>Número Vehículos (unidades)</v>
      </c>
      <c r="N617" s="33" t="str">
        <f t="shared" si="745"/>
        <v>Ministerio de Transportes y Telecomunicaciones</v>
      </c>
      <c r="O617" s="37" t="str">
        <f>+"Evolución del Parque Vehicular de Buses en la "&amp;Economia[[#This Row],[territorio]]</f>
        <v>Evolución del Parque Vehicular de Buses en la Región de Arica y Parinacota</v>
      </c>
      <c r="P61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v>
      </c>
      <c r="Q617" s="15" t="str">
        <f t="shared" si="680"/>
        <v>Gráfico Evolución</v>
      </c>
      <c r="R617" s="28"/>
      <c r="S617"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https://analytics.zoho.com/open-view/2395394000008303184?ZOHO_CRITERIA=%22Consolidado_Estadisticas_Regionales_New%22.%22C%C3%B3digo%20regi%C3%B3n%22%3D15</v>
      </c>
      <c r="T617" s="17"/>
      <c r="U617" s="29" t="str">
        <f t="shared" si="741"/>
        <v>#1774B9</v>
      </c>
      <c r="V617" s="30" t="str">
        <f>+Economia[[#This Row],[idcoleccion]]&amp;"-"&amp;Economia[[#This Row],[id]]</f>
        <v>140-0607</v>
      </c>
      <c r="W617" s="21">
        <f>+VLOOKUP(Economia[[#This Row],[Filtro URL]],Estructura!$X$4:$Y$366,2,0)</f>
        <v>14200015</v>
      </c>
      <c r="X617" s="21" t="str">
        <f>+VLOOKUP(Economia[[#This Row],[tema]],Estructura!$A$4:$C$1800,3,0)</f>
        <v>T-160</v>
      </c>
      <c r="Y617" s="30" t="str">
        <f>+VLOOKUP(Economia[[#This Row],[contenido]],Estructura!$E$4:$G$18,3,0)</f>
        <v>C-147</v>
      </c>
      <c r="Z617" s="30" t="str">
        <f>+VLOOKUP(Economia[[#This Row],[Filtro Integrado]],Estructura!$M$4:$O$367,3,0)</f>
        <v>FI-143</v>
      </c>
      <c r="AA617" s="30" t="str">
        <f>+VLOOKUP(Economia[[#This Row],[Muestra]],Estructura!$Q$4:$S$194,3,0)</f>
        <v>M-214</v>
      </c>
    </row>
    <row r="618" spans="1:27" ht="51" x14ac:dyDescent="0.3">
      <c r="A618" s="50" t="s">
        <v>1290</v>
      </c>
      <c r="B618" s="12">
        <f t="shared" ref="B618:D618" si="774">+B617</f>
        <v>140</v>
      </c>
      <c r="C618" s="13" t="str">
        <f t="shared" si="774"/>
        <v>Economía</v>
      </c>
      <c r="D618" s="13" t="str">
        <f t="shared" si="774"/>
        <v>Economía</v>
      </c>
      <c r="E618" s="27">
        <v>16</v>
      </c>
      <c r="F618" s="33" t="str">
        <f t="shared" si="712"/>
        <v>Parque Vehicular</v>
      </c>
      <c r="G618" s="62" t="s">
        <v>1245</v>
      </c>
      <c r="H618" s="46" t="s">
        <v>15</v>
      </c>
      <c r="I618" s="31" t="s">
        <v>381</v>
      </c>
      <c r="J618" s="12" t="str">
        <f t="shared" ref="J618:K618" si="775">+J617</f>
        <v>Fecha</v>
      </c>
      <c r="K618" s="33" t="str">
        <f t="shared" si="775"/>
        <v>Parque Vehicular Buses</v>
      </c>
      <c r="L618" s="33" t="s">
        <v>649</v>
      </c>
      <c r="M618" s="33" t="str">
        <f t="shared" si="745"/>
        <v>Número Vehículos (unidades)</v>
      </c>
      <c r="N618" s="33" t="str">
        <f t="shared" si="745"/>
        <v>Ministerio de Transportes y Telecomunicaciones</v>
      </c>
      <c r="O618" s="37" t="str">
        <f>+"Evolución del Parque Vehicular de Buses en la "&amp;Economia[[#This Row],[territorio]]</f>
        <v>Evolución del Parque Vehicular de Buses en la Región de Ñuble</v>
      </c>
      <c r="P61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v>
      </c>
      <c r="Q618" s="38" t="str">
        <f t="shared" si="680"/>
        <v>Gráfico Evolución</v>
      </c>
      <c r="R618" s="37"/>
      <c r="S618" s="16" t="str">
        <f>+HYPERLINK("https://analytics.zoho.com/open-view/2395394000008303184?ZOHO_CRITERIA=%22Consolidado_Estadisticas_Regionales_New%22.%22C%C3%B3digo%20regi%C3%B3n%22%3D"&amp;Economia[[#This Row],[Filtro URL]])</f>
        <v>https://analytics.zoho.com/open-view/2395394000008303184?ZOHO_CRITERIA=%22Consolidado_Estadisticas_Regionales_New%22.%22C%C3%B3digo%20regi%C3%B3n%22%3D16</v>
      </c>
      <c r="T618" s="17"/>
      <c r="U618" s="29" t="str">
        <f t="shared" si="741"/>
        <v>#1774B9</v>
      </c>
      <c r="V618" s="30" t="str">
        <f>+Economia[[#This Row],[idcoleccion]]&amp;"-"&amp;Economia[[#This Row],[id]]</f>
        <v>140-0608</v>
      </c>
      <c r="W618" s="21">
        <f>+VLOOKUP(Economia[[#This Row],[Filtro URL]],Estructura!$X$4:$Y$366,2,0)</f>
        <v>14200016</v>
      </c>
      <c r="X618" s="21" t="str">
        <f>+VLOOKUP(Economia[[#This Row],[tema]],Estructura!$A$4:$C$1800,3,0)</f>
        <v>T-160</v>
      </c>
      <c r="Y618" s="30" t="str">
        <f>+VLOOKUP(Economia[[#This Row],[contenido]],Estructura!$E$4:$G$18,3,0)</f>
        <v>C-147</v>
      </c>
      <c r="Z618" s="30" t="str">
        <f>+VLOOKUP(Economia[[#This Row],[Filtro Integrado]],Estructura!$M$4:$O$367,3,0)</f>
        <v>FI-143</v>
      </c>
      <c r="AA618" s="30" t="str">
        <f>+VLOOKUP(Economia[[#This Row],[Muestra]],Estructura!$Q$4:$S$194,3,0)</f>
        <v>M-214</v>
      </c>
    </row>
    <row r="619" spans="1:27" ht="51" x14ac:dyDescent="0.3">
      <c r="A619" s="48" t="s">
        <v>1291</v>
      </c>
      <c r="B619" s="33">
        <f t="shared" ref="B619:D619" si="776">+B618</f>
        <v>140</v>
      </c>
      <c r="C619" s="34" t="str">
        <f t="shared" si="776"/>
        <v>Economía</v>
      </c>
      <c r="D619" s="34" t="str">
        <f t="shared" si="776"/>
        <v>Economía</v>
      </c>
      <c r="E619" s="20">
        <v>0</v>
      </c>
      <c r="F619" s="33" t="str">
        <f t="shared" si="712"/>
        <v>Parque Vehicular</v>
      </c>
      <c r="G619" s="62" t="s">
        <v>1245</v>
      </c>
      <c r="H619" s="36" t="s">
        <v>18</v>
      </c>
      <c r="I619" s="33" t="s">
        <v>14</v>
      </c>
      <c r="J619" s="33" t="s">
        <v>15</v>
      </c>
      <c r="K619" s="33" t="s">
        <v>1251</v>
      </c>
      <c r="L619" s="33" t="s">
        <v>649</v>
      </c>
      <c r="M619" s="33" t="str">
        <f t="shared" ref="M619:N634" si="777">+M618</f>
        <v>Número Vehículos (unidades)</v>
      </c>
      <c r="N619" s="33" t="str">
        <f t="shared" si="777"/>
        <v>Ministerio de Transportes y Telecomunicaciones</v>
      </c>
      <c r="O619" s="52" t="s">
        <v>1368</v>
      </c>
      <c r="P61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19" s="38" t="str">
        <f>+Q618</f>
        <v>Gráfico Evolución</v>
      </c>
      <c r="R619" s="37"/>
      <c r="S619" s="66" t="str">
        <f>+HYPERLINK("https://analytics.zoho.com/open-view/2395394000008303500")</f>
        <v>https://analytics.zoho.com/open-view/2395394000008303500</v>
      </c>
      <c r="T619" s="17"/>
      <c r="U619" s="29" t="str">
        <f t="shared" si="741"/>
        <v>#1774B9</v>
      </c>
      <c r="V619" s="30" t="str">
        <f>+Economia[[#This Row],[idcoleccion]]&amp;"-"&amp;Economia[[#This Row],[id]]</f>
        <v>140-0609</v>
      </c>
      <c r="W619" s="21">
        <f>+VLOOKUP(Economia[[#This Row],[Filtro URL]],Estructura!$X$4:$Y$366,2,0)</f>
        <v>14100000</v>
      </c>
      <c r="X619" s="21" t="str">
        <f>+VLOOKUP(Economia[[#This Row],[tema]],Estructura!$A$4:$C$1800,3,0)</f>
        <v>T-160</v>
      </c>
      <c r="Y619" s="30" t="str">
        <f>+VLOOKUP(Economia[[#This Row],[contenido]],Estructura!$E$4:$G$18,3,0)</f>
        <v>C-147</v>
      </c>
      <c r="Z619" s="30" t="str">
        <f>+VLOOKUP(Economia[[#This Row],[Filtro Integrado]],Estructura!$M$4:$O$367,3,0)</f>
        <v>FI-141</v>
      </c>
      <c r="AA619" s="30" t="str">
        <f>+VLOOKUP(Economia[[#This Row],[Muestra]],Estructura!$Q$4:$S$194,3,0)</f>
        <v>M-215</v>
      </c>
    </row>
    <row r="620" spans="1:27" ht="51" x14ac:dyDescent="0.3">
      <c r="A620" s="49" t="s">
        <v>1292</v>
      </c>
      <c r="B620" s="33">
        <f t="shared" ref="B620:D620" si="778">+B619</f>
        <v>140</v>
      </c>
      <c r="C620" s="34" t="str">
        <f t="shared" si="778"/>
        <v>Economía</v>
      </c>
      <c r="D620" s="34" t="str">
        <f t="shared" si="778"/>
        <v>Economía</v>
      </c>
      <c r="E620" s="27">
        <v>1</v>
      </c>
      <c r="F620" s="33" t="str">
        <f t="shared" si="712"/>
        <v>Parque Vehicular</v>
      </c>
      <c r="G620" s="62" t="s">
        <v>1245</v>
      </c>
      <c r="H620" s="46" t="s">
        <v>15</v>
      </c>
      <c r="I620" s="31" t="s">
        <v>366</v>
      </c>
      <c r="J620" s="12" t="s">
        <v>688</v>
      </c>
      <c r="K620" s="33" t="str">
        <f t="shared" ref="K620:K633" si="779">+K619</f>
        <v>Parque Vehicular Minibuses</v>
      </c>
      <c r="L620" s="33" t="s">
        <v>649</v>
      </c>
      <c r="M620" s="33" t="str">
        <f t="shared" si="777"/>
        <v>Número Vehículos (unidades)</v>
      </c>
      <c r="N620" s="33" t="str">
        <f t="shared" si="777"/>
        <v>Ministerio de Transportes y Telecomunicaciones</v>
      </c>
      <c r="O620" s="37" t="str">
        <f>+"Evolución del Parque Vehicular de Minibuses en la "&amp;Economia[[#This Row],[territorio]]</f>
        <v>Evolución del Parque Vehicular de Minibuses en la Región de Tarapacá</v>
      </c>
      <c r="P62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v>
      </c>
      <c r="Q620" s="15" t="str">
        <f t="shared" si="680"/>
        <v>Gráfico Evolución</v>
      </c>
      <c r="R620" s="28"/>
      <c r="S620"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v>
      </c>
      <c r="T620" s="17"/>
      <c r="U620" s="29" t="str">
        <f t="shared" si="741"/>
        <v>#1774B9</v>
      </c>
      <c r="V620" s="30" t="str">
        <f>+Economia[[#This Row],[idcoleccion]]&amp;"-"&amp;Economia[[#This Row],[id]]</f>
        <v>140-0610</v>
      </c>
      <c r="W620" s="21">
        <f>+VLOOKUP(Economia[[#This Row],[Filtro URL]],Estructura!$X$4:$Y$366,2,0)</f>
        <v>14200001</v>
      </c>
      <c r="X620" s="21" t="str">
        <f>+VLOOKUP(Economia[[#This Row],[tema]],Estructura!$A$4:$C$1800,3,0)</f>
        <v>T-160</v>
      </c>
      <c r="Y620" s="30" t="str">
        <f>+VLOOKUP(Economia[[#This Row],[contenido]],Estructura!$E$4:$G$18,3,0)</f>
        <v>C-147</v>
      </c>
      <c r="Z620" s="30" t="str">
        <f>+VLOOKUP(Economia[[#This Row],[Filtro Integrado]],Estructura!$M$4:$O$367,3,0)</f>
        <v>FI-143</v>
      </c>
      <c r="AA620" s="30" t="str">
        <f>+VLOOKUP(Economia[[#This Row],[Muestra]],Estructura!$Q$4:$S$194,3,0)</f>
        <v>M-215</v>
      </c>
    </row>
    <row r="621" spans="1:27" ht="51" x14ac:dyDescent="0.3">
      <c r="A621" s="50" t="s">
        <v>1293</v>
      </c>
      <c r="B621" s="33">
        <f t="shared" ref="B621:D621" si="780">+B620</f>
        <v>140</v>
      </c>
      <c r="C621" s="34" t="str">
        <f t="shared" si="780"/>
        <v>Economía</v>
      </c>
      <c r="D621" s="34" t="str">
        <f t="shared" si="780"/>
        <v>Economía</v>
      </c>
      <c r="E621" s="27">
        <v>2</v>
      </c>
      <c r="F621" s="33" t="str">
        <f t="shared" si="712"/>
        <v>Parque Vehicular</v>
      </c>
      <c r="G621" s="62" t="s">
        <v>1245</v>
      </c>
      <c r="H621" s="46" t="s">
        <v>15</v>
      </c>
      <c r="I621" s="31" t="s">
        <v>367</v>
      </c>
      <c r="J621" s="12" t="str">
        <f>+J620</f>
        <v>Fecha</v>
      </c>
      <c r="K621" s="33" t="str">
        <f t="shared" si="779"/>
        <v>Parque Vehicular Minibuses</v>
      </c>
      <c r="L621" s="33" t="s">
        <v>649</v>
      </c>
      <c r="M621" s="33" t="str">
        <f t="shared" si="777"/>
        <v>Número Vehículos (unidades)</v>
      </c>
      <c r="N621" s="33" t="str">
        <f t="shared" si="777"/>
        <v>Ministerio de Transportes y Telecomunicaciones</v>
      </c>
      <c r="O621" s="37" t="str">
        <f>+"Evolución del Parque Vehicular de Minibuses en la "&amp;Economia[[#This Row],[territorio]]</f>
        <v>Evolución del Parque Vehicular de Minibuses en la Región de Antofagasta</v>
      </c>
      <c r="P62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v>
      </c>
      <c r="Q621" s="15" t="str">
        <f t="shared" si="680"/>
        <v>Gráfico Evolución</v>
      </c>
      <c r="R621" s="28"/>
      <c r="S621"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https://analytics.zoho.com/open-view/2395394000008303939?ZOHO_CRITERIA=%22Consolidado_Estadisticas_Regionales_New%22.%22C%C3%B3digo%20regi%C3%B3n%22%3D2</v>
      </c>
      <c r="T621" s="17"/>
      <c r="U621" s="29" t="str">
        <f t="shared" si="741"/>
        <v>#1774B9</v>
      </c>
      <c r="V621" s="30" t="str">
        <f>+Economia[[#This Row],[idcoleccion]]&amp;"-"&amp;Economia[[#This Row],[id]]</f>
        <v>140-0611</v>
      </c>
      <c r="W621" s="21">
        <f>+VLOOKUP(Economia[[#This Row],[Filtro URL]],Estructura!$X$4:$Y$366,2,0)</f>
        <v>14200002</v>
      </c>
      <c r="X621" s="21" t="str">
        <f>+VLOOKUP(Economia[[#This Row],[tema]],Estructura!$A$4:$C$1800,3,0)</f>
        <v>T-160</v>
      </c>
      <c r="Y621" s="30" t="str">
        <f>+VLOOKUP(Economia[[#This Row],[contenido]],Estructura!$E$4:$G$18,3,0)</f>
        <v>C-147</v>
      </c>
      <c r="Z621" s="30" t="str">
        <f>+VLOOKUP(Economia[[#This Row],[Filtro Integrado]],Estructura!$M$4:$O$367,3,0)</f>
        <v>FI-143</v>
      </c>
      <c r="AA621" s="30" t="str">
        <f>+VLOOKUP(Economia[[#This Row],[Muestra]],Estructura!$Q$4:$S$194,3,0)</f>
        <v>M-215</v>
      </c>
    </row>
    <row r="622" spans="1:27" ht="51" x14ac:dyDescent="0.3">
      <c r="A622" s="50" t="s">
        <v>1294</v>
      </c>
      <c r="B622" s="33">
        <f t="shared" ref="B622:D622" si="781">+B621</f>
        <v>140</v>
      </c>
      <c r="C622" s="34" t="str">
        <f t="shared" si="781"/>
        <v>Economía</v>
      </c>
      <c r="D622" s="34" t="str">
        <f t="shared" si="781"/>
        <v>Economía</v>
      </c>
      <c r="E622" s="27">
        <v>3</v>
      </c>
      <c r="F622" s="33" t="str">
        <f t="shared" si="712"/>
        <v>Parque Vehicular</v>
      </c>
      <c r="G622" s="62" t="s">
        <v>1245</v>
      </c>
      <c r="H622" s="46" t="s">
        <v>15</v>
      </c>
      <c r="I622" s="31" t="s">
        <v>368</v>
      </c>
      <c r="J622" s="12" t="str">
        <f t="shared" ref="J622" si="782">+J621</f>
        <v>Fecha</v>
      </c>
      <c r="K622" s="33" t="str">
        <f t="shared" si="779"/>
        <v>Parque Vehicular Minibuses</v>
      </c>
      <c r="L622" s="33" t="s">
        <v>649</v>
      </c>
      <c r="M622" s="33" t="str">
        <f t="shared" si="777"/>
        <v>Número Vehículos (unidades)</v>
      </c>
      <c r="N622" s="33" t="str">
        <f t="shared" si="777"/>
        <v>Ministerio de Transportes y Telecomunicaciones</v>
      </c>
      <c r="O622" s="37" t="str">
        <f>+"Evolución del Parque Vehicular de Minibuses en la "&amp;Economia[[#This Row],[territorio]]</f>
        <v>Evolución del Parque Vehicular de Minibuses en la Región de Atacama</v>
      </c>
      <c r="P62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v>
      </c>
      <c r="Q622" s="15" t="str">
        <f t="shared" si="680"/>
        <v>Gráfico Evolución</v>
      </c>
      <c r="R622" s="28"/>
      <c r="S622"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https://analytics.zoho.com/open-view/2395394000008303939?ZOHO_CRITERIA=%22Consolidado_Estadisticas_Regionales_New%22.%22C%C3%B3digo%20regi%C3%B3n%22%3D3</v>
      </c>
      <c r="T622" s="17"/>
      <c r="U622" s="29" t="str">
        <f t="shared" si="741"/>
        <v>#1774B9</v>
      </c>
      <c r="V622" s="30" t="str">
        <f>+Economia[[#This Row],[idcoleccion]]&amp;"-"&amp;Economia[[#This Row],[id]]</f>
        <v>140-0612</v>
      </c>
      <c r="W622" s="21">
        <f>+VLOOKUP(Economia[[#This Row],[Filtro URL]],Estructura!$X$4:$Y$366,2,0)</f>
        <v>14200003</v>
      </c>
      <c r="X622" s="21" t="str">
        <f>+VLOOKUP(Economia[[#This Row],[tema]],Estructura!$A$4:$C$1800,3,0)</f>
        <v>T-160</v>
      </c>
      <c r="Y622" s="30" t="str">
        <f>+VLOOKUP(Economia[[#This Row],[contenido]],Estructura!$E$4:$G$18,3,0)</f>
        <v>C-147</v>
      </c>
      <c r="Z622" s="30" t="str">
        <f>+VLOOKUP(Economia[[#This Row],[Filtro Integrado]],Estructura!$M$4:$O$367,3,0)</f>
        <v>FI-143</v>
      </c>
      <c r="AA622" s="30" t="str">
        <f>+VLOOKUP(Economia[[#This Row],[Muestra]],Estructura!$Q$4:$S$194,3,0)</f>
        <v>M-215</v>
      </c>
    </row>
    <row r="623" spans="1:27" ht="51" x14ac:dyDescent="0.3">
      <c r="A623" s="50" t="s">
        <v>1295</v>
      </c>
      <c r="B623" s="33">
        <f t="shared" ref="B623:D623" si="783">+B622</f>
        <v>140</v>
      </c>
      <c r="C623" s="34" t="str">
        <f t="shared" si="783"/>
        <v>Economía</v>
      </c>
      <c r="D623" s="34" t="str">
        <f t="shared" si="783"/>
        <v>Economía</v>
      </c>
      <c r="E623" s="27">
        <v>4</v>
      </c>
      <c r="F623" s="33" t="str">
        <f t="shared" si="712"/>
        <v>Parque Vehicular</v>
      </c>
      <c r="G623" s="62" t="s">
        <v>1245</v>
      </c>
      <c r="H623" s="46" t="s">
        <v>15</v>
      </c>
      <c r="I623" s="31" t="s">
        <v>369</v>
      </c>
      <c r="J623" s="12" t="str">
        <f t="shared" ref="J623" si="784">+J622</f>
        <v>Fecha</v>
      </c>
      <c r="K623" s="33" t="str">
        <f t="shared" si="779"/>
        <v>Parque Vehicular Minibuses</v>
      </c>
      <c r="L623" s="33" t="s">
        <v>649</v>
      </c>
      <c r="M623" s="33" t="str">
        <f t="shared" si="777"/>
        <v>Número Vehículos (unidades)</v>
      </c>
      <c r="N623" s="33" t="str">
        <f t="shared" si="777"/>
        <v>Ministerio de Transportes y Telecomunicaciones</v>
      </c>
      <c r="O623" s="37" t="str">
        <f>+"Evolución del Parque Vehicular de Minibuses en la "&amp;Economia[[#This Row],[territorio]]</f>
        <v>Evolución del Parque Vehicular de Minibuses en la Región de Coquimbo</v>
      </c>
      <c r="P62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v>
      </c>
      <c r="Q623" s="15" t="str">
        <f t="shared" si="680"/>
        <v>Gráfico Evolución</v>
      </c>
      <c r="R623" s="28"/>
      <c r="S623"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https://analytics.zoho.com/open-view/2395394000008303939?ZOHO_CRITERIA=%22Consolidado_Estadisticas_Regionales_New%22.%22C%C3%B3digo%20regi%C3%B3n%22%3D4</v>
      </c>
      <c r="T623" s="17"/>
      <c r="U623" s="29" t="str">
        <f t="shared" si="741"/>
        <v>#1774B9</v>
      </c>
      <c r="V623" s="30" t="str">
        <f>+Economia[[#This Row],[idcoleccion]]&amp;"-"&amp;Economia[[#This Row],[id]]</f>
        <v>140-0613</v>
      </c>
      <c r="W623" s="21">
        <f>+VLOOKUP(Economia[[#This Row],[Filtro URL]],Estructura!$X$4:$Y$366,2,0)</f>
        <v>14200004</v>
      </c>
      <c r="X623" s="21" t="str">
        <f>+VLOOKUP(Economia[[#This Row],[tema]],Estructura!$A$4:$C$1800,3,0)</f>
        <v>T-160</v>
      </c>
      <c r="Y623" s="30" t="str">
        <f>+VLOOKUP(Economia[[#This Row],[contenido]],Estructura!$E$4:$G$18,3,0)</f>
        <v>C-147</v>
      </c>
      <c r="Z623" s="30" t="str">
        <f>+VLOOKUP(Economia[[#This Row],[Filtro Integrado]],Estructura!$M$4:$O$367,3,0)</f>
        <v>FI-143</v>
      </c>
      <c r="AA623" s="30" t="str">
        <f>+VLOOKUP(Economia[[#This Row],[Muestra]],Estructura!$Q$4:$S$194,3,0)</f>
        <v>M-215</v>
      </c>
    </row>
    <row r="624" spans="1:27" ht="51" x14ac:dyDescent="0.3">
      <c r="A624" s="50" t="s">
        <v>1296</v>
      </c>
      <c r="B624" s="33">
        <f t="shared" ref="B624:D624" si="785">+B623</f>
        <v>140</v>
      </c>
      <c r="C624" s="34" t="str">
        <f t="shared" si="785"/>
        <v>Economía</v>
      </c>
      <c r="D624" s="34" t="str">
        <f t="shared" si="785"/>
        <v>Economía</v>
      </c>
      <c r="E624" s="27">
        <v>6</v>
      </c>
      <c r="F624" s="33" t="str">
        <f t="shared" si="712"/>
        <v>Parque Vehicular</v>
      </c>
      <c r="G624" s="62" t="s">
        <v>1245</v>
      </c>
      <c r="H624" s="46" t="s">
        <v>15</v>
      </c>
      <c r="I624" s="31" t="s">
        <v>371</v>
      </c>
      <c r="J624" s="12" t="str">
        <f t="shared" ref="J624" si="786">+J623</f>
        <v>Fecha</v>
      </c>
      <c r="K624" s="33" t="str">
        <f t="shared" si="779"/>
        <v>Parque Vehicular Minibuses</v>
      </c>
      <c r="L624" s="33" t="s">
        <v>649</v>
      </c>
      <c r="M624" s="33" t="str">
        <f t="shared" si="777"/>
        <v>Número Vehículos (unidades)</v>
      </c>
      <c r="N624" s="33" t="str">
        <f t="shared" si="777"/>
        <v>Ministerio de Transportes y Telecomunicaciones</v>
      </c>
      <c r="O624" s="37" t="str">
        <f>+"Evolución del Parque Vehicular de Minibuses en la "&amp;Economia[[#This Row],[territorio]]</f>
        <v>Evolución del Parque Vehicular de Minibuses en la Región de O'Higgins</v>
      </c>
      <c r="P62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v>
      </c>
      <c r="Q624" s="15" t="str">
        <f t="shared" si="680"/>
        <v>Gráfico Evolución</v>
      </c>
      <c r="R624" s="28"/>
      <c r="S624"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https://analytics.zoho.com/open-view/2395394000008303939?ZOHO_CRITERIA=%22Consolidado_Estadisticas_Regionales_New%22.%22C%C3%B3digo%20regi%C3%B3n%22%3D6</v>
      </c>
      <c r="T624" s="17"/>
      <c r="U624" s="29" t="str">
        <f t="shared" si="741"/>
        <v>#1774B9</v>
      </c>
      <c r="V624" s="30" t="str">
        <f>+Economia[[#This Row],[idcoleccion]]&amp;"-"&amp;Economia[[#This Row],[id]]</f>
        <v>140-0614</v>
      </c>
      <c r="W624" s="21">
        <f>+VLOOKUP(Economia[[#This Row],[Filtro URL]],Estructura!$X$4:$Y$366,2,0)</f>
        <v>14200006</v>
      </c>
      <c r="X624" s="21" t="str">
        <f>+VLOOKUP(Economia[[#This Row],[tema]],Estructura!$A$4:$C$1800,3,0)</f>
        <v>T-160</v>
      </c>
      <c r="Y624" s="30" t="str">
        <f>+VLOOKUP(Economia[[#This Row],[contenido]],Estructura!$E$4:$G$18,3,0)</f>
        <v>C-147</v>
      </c>
      <c r="Z624" s="30" t="str">
        <f>+VLOOKUP(Economia[[#This Row],[Filtro Integrado]],Estructura!$M$4:$O$367,3,0)</f>
        <v>FI-143</v>
      </c>
      <c r="AA624" s="30" t="str">
        <f>+VLOOKUP(Economia[[#This Row],[Muestra]],Estructura!$Q$4:$S$194,3,0)</f>
        <v>M-215</v>
      </c>
    </row>
    <row r="625" spans="1:27" ht="51" x14ac:dyDescent="0.3">
      <c r="A625" s="50" t="s">
        <v>1297</v>
      </c>
      <c r="B625" s="33">
        <f t="shared" ref="B625:D625" si="787">+B624</f>
        <v>140</v>
      </c>
      <c r="C625" s="34" t="str">
        <f t="shared" si="787"/>
        <v>Economía</v>
      </c>
      <c r="D625" s="34" t="str">
        <f t="shared" si="787"/>
        <v>Economía</v>
      </c>
      <c r="E625" s="27">
        <v>7</v>
      </c>
      <c r="F625" s="33" t="str">
        <f t="shared" si="712"/>
        <v>Parque Vehicular</v>
      </c>
      <c r="G625" s="62" t="s">
        <v>1245</v>
      </c>
      <c r="H625" s="46" t="s">
        <v>15</v>
      </c>
      <c r="I625" s="31" t="s">
        <v>372</v>
      </c>
      <c r="J625" s="12" t="str">
        <f t="shared" ref="J625" si="788">+J624</f>
        <v>Fecha</v>
      </c>
      <c r="K625" s="33" t="str">
        <f t="shared" si="779"/>
        <v>Parque Vehicular Minibuses</v>
      </c>
      <c r="L625" s="33" t="s">
        <v>649</v>
      </c>
      <c r="M625" s="33" t="str">
        <f t="shared" si="777"/>
        <v>Número Vehículos (unidades)</v>
      </c>
      <c r="N625" s="33" t="str">
        <f t="shared" si="777"/>
        <v>Ministerio de Transportes y Telecomunicaciones</v>
      </c>
      <c r="O625" s="37" t="str">
        <f>+"Evolución del Parque Vehicular de Minibuses en la "&amp;Economia[[#This Row],[territorio]]</f>
        <v>Evolución del Parque Vehicular de Minibuses en la Región de Maule</v>
      </c>
      <c r="P62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v>
      </c>
      <c r="Q625" s="15" t="str">
        <f t="shared" si="680"/>
        <v>Gráfico Evolución</v>
      </c>
      <c r="R625" s="28"/>
      <c r="S625"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https://analytics.zoho.com/open-view/2395394000008303939?ZOHO_CRITERIA=%22Consolidado_Estadisticas_Regionales_New%22.%22C%C3%B3digo%20regi%C3%B3n%22%3D7</v>
      </c>
      <c r="T625" s="17"/>
      <c r="U625" s="29" t="str">
        <f t="shared" si="741"/>
        <v>#1774B9</v>
      </c>
      <c r="V625" s="30" t="str">
        <f>+Economia[[#This Row],[idcoleccion]]&amp;"-"&amp;Economia[[#This Row],[id]]</f>
        <v>140-0615</v>
      </c>
      <c r="W625" s="21">
        <f>+VLOOKUP(Economia[[#This Row],[Filtro URL]],Estructura!$X$4:$Y$366,2,0)</f>
        <v>14200007</v>
      </c>
      <c r="X625" s="21" t="str">
        <f>+VLOOKUP(Economia[[#This Row],[tema]],Estructura!$A$4:$C$1800,3,0)</f>
        <v>T-160</v>
      </c>
      <c r="Y625" s="30" t="str">
        <f>+VLOOKUP(Economia[[#This Row],[contenido]],Estructura!$E$4:$G$18,3,0)</f>
        <v>C-147</v>
      </c>
      <c r="Z625" s="30" t="str">
        <f>+VLOOKUP(Economia[[#This Row],[Filtro Integrado]],Estructura!$M$4:$O$367,3,0)</f>
        <v>FI-143</v>
      </c>
      <c r="AA625" s="30" t="str">
        <f>+VLOOKUP(Economia[[#This Row],[Muestra]],Estructura!$Q$4:$S$194,3,0)</f>
        <v>M-215</v>
      </c>
    </row>
    <row r="626" spans="1:27" ht="51" x14ac:dyDescent="0.3">
      <c r="A626" s="50" t="s">
        <v>1298</v>
      </c>
      <c r="B626" s="33">
        <f t="shared" ref="B626:D626" si="789">+B625</f>
        <v>140</v>
      </c>
      <c r="C626" s="34" t="str">
        <f t="shared" si="789"/>
        <v>Economía</v>
      </c>
      <c r="D626" s="34" t="str">
        <f t="shared" si="789"/>
        <v>Economía</v>
      </c>
      <c r="E626" s="27">
        <v>8</v>
      </c>
      <c r="F626" s="33" t="str">
        <f t="shared" si="712"/>
        <v>Parque Vehicular</v>
      </c>
      <c r="G626" s="62" t="s">
        <v>1245</v>
      </c>
      <c r="H626" s="46" t="s">
        <v>15</v>
      </c>
      <c r="I626" s="31" t="s">
        <v>373</v>
      </c>
      <c r="J626" s="12" t="str">
        <f t="shared" ref="J626" si="790">+J625</f>
        <v>Fecha</v>
      </c>
      <c r="K626" s="33" t="str">
        <f t="shared" si="779"/>
        <v>Parque Vehicular Minibuses</v>
      </c>
      <c r="L626" s="33" t="s">
        <v>649</v>
      </c>
      <c r="M626" s="33" t="str">
        <f t="shared" si="777"/>
        <v>Número Vehículos (unidades)</v>
      </c>
      <c r="N626" s="33" t="str">
        <f t="shared" si="777"/>
        <v>Ministerio de Transportes y Telecomunicaciones</v>
      </c>
      <c r="O626" s="37" t="str">
        <f>+"Evolución del Parque Vehicular de Minibuses en la "&amp;Economia[[#This Row],[territorio]]</f>
        <v>Evolución del Parque Vehicular de Minibuses en la Región del Biobío</v>
      </c>
      <c r="P62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v>
      </c>
      <c r="Q626" s="15" t="str">
        <f t="shared" si="680"/>
        <v>Gráfico Evolución</v>
      </c>
      <c r="R626" s="28"/>
      <c r="S626"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https://analytics.zoho.com/open-view/2395394000008303939?ZOHO_CRITERIA=%22Consolidado_Estadisticas_Regionales_New%22.%22C%C3%B3digo%20regi%C3%B3n%22%3D8</v>
      </c>
      <c r="T626" s="17"/>
      <c r="U626" s="29" t="str">
        <f t="shared" si="741"/>
        <v>#1774B9</v>
      </c>
      <c r="V626" s="30" t="str">
        <f>+Economia[[#This Row],[idcoleccion]]&amp;"-"&amp;Economia[[#This Row],[id]]</f>
        <v>140-0616</v>
      </c>
      <c r="W626" s="21">
        <f>+VLOOKUP(Economia[[#This Row],[Filtro URL]],Estructura!$X$4:$Y$366,2,0)</f>
        <v>14200008</v>
      </c>
      <c r="X626" s="21" t="str">
        <f>+VLOOKUP(Economia[[#This Row],[tema]],Estructura!$A$4:$C$1800,3,0)</f>
        <v>T-160</v>
      </c>
      <c r="Y626" s="30" t="str">
        <f>+VLOOKUP(Economia[[#This Row],[contenido]],Estructura!$E$4:$G$18,3,0)</f>
        <v>C-147</v>
      </c>
      <c r="Z626" s="30" t="str">
        <f>+VLOOKUP(Economia[[#This Row],[Filtro Integrado]],Estructura!$M$4:$O$367,3,0)</f>
        <v>FI-143</v>
      </c>
      <c r="AA626" s="30" t="str">
        <f>+VLOOKUP(Economia[[#This Row],[Muestra]],Estructura!$Q$4:$S$194,3,0)</f>
        <v>M-215</v>
      </c>
    </row>
    <row r="627" spans="1:27" ht="51" x14ac:dyDescent="0.3">
      <c r="A627" s="50" t="s">
        <v>1299</v>
      </c>
      <c r="B627" s="33">
        <f t="shared" ref="B627:D627" si="791">+B626</f>
        <v>140</v>
      </c>
      <c r="C627" s="34" t="str">
        <f t="shared" si="791"/>
        <v>Economía</v>
      </c>
      <c r="D627" s="34" t="str">
        <f t="shared" si="791"/>
        <v>Economía</v>
      </c>
      <c r="E627" s="27">
        <v>9</v>
      </c>
      <c r="F627" s="33" t="str">
        <f t="shared" si="712"/>
        <v>Parque Vehicular</v>
      </c>
      <c r="G627" s="62" t="s">
        <v>1245</v>
      </c>
      <c r="H627" s="46" t="s">
        <v>15</v>
      </c>
      <c r="I627" s="31" t="s">
        <v>374</v>
      </c>
      <c r="J627" s="12" t="str">
        <f t="shared" ref="J627" si="792">+J626</f>
        <v>Fecha</v>
      </c>
      <c r="K627" s="33" t="str">
        <f t="shared" si="779"/>
        <v>Parque Vehicular Minibuses</v>
      </c>
      <c r="L627" s="33" t="s">
        <v>649</v>
      </c>
      <c r="M627" s="33" t="str">
        <f t="shared" si="777"/>
        <v>Número Vehículos (unidades)</v>
      </c>
      <c r="N627" s="33" t="str">
        <f t="shared" si="777"/>
        <v>Ministerio de Transportes y Telecomunicaciones</v>
      </c>
      <c r="O627" s="37" t="str">
        <f>+"Evolución del Parque Vehicular de Minibuses en la "&amp;Economia[[#This Row],[territorio]]</f>
        <v>Evolución del Parque Vehicular de Minibuses en la Región de La Araucanía</v>
      </c>
      <c r="P62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v>
      </c>
      <c r="Q627" s="15" t="str">
        <f t="shared" si="680"/>
        <v>Gráfico Evolución</v>
      </c>
      <c r="R627" s="28"/>
      <c r="S627"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https://analytics.zoho.com/open-view/2395394000008303939?ZOHO_CRITERIA=%22Consolidado_Estadisticas_Regionales_New%22.%22C%C3%B3digo%20regi%C3%B3n%22%3D9</v>
      </c>
      <c r="T627" s="39"/>
      <c r="U627" s="29" t="str">
        <f t="shared" si="741"/>
        <v>#1774B9</v>
      </c>
      <c r="V627" s="30" t="str">
        <f>+Economia[[#This Row],[idcoleccion]]&amp;"-"&amp;Economia[[#This Row],[id]]</f>
        <v>140-0617</v>
      </c>
      <c r="W627" s="21">
        <f>+VLOOKUP(Economia[[#This Row],[Filtro URL]],Estructura!$X$4:$Y$366,2,0)</f>
        <v>14200009</v>
      </c>
      <c r="X627" s="21" t="str">
        <f>+VLOOKUP(Economia[[#This Row],[tema]],Estructura!$A$4:$C$1800,3,0)</f>
        <v>T-160</v>
      </c>
      <c r="Y627" s="30" t="str">
        <f>+VLOOKUP(Economia[[#This Row],[contenido]],Estructura!$E$4:$G$18,3,0)</f>
        <v>C-147</v>
      </c>
      <c r="Z627" s="30" t="str">
        <f>+VLOOKUP(Economia[[#This Row],[Filtro Integrado]],Estructura!$M$4:$O$367,3,0)</f>
        <v>FI-143</v>
      </c>
      <c r="AA627" s="30" t="str">
        <f>+VLOOKUP(Economia[[#This Row],[Muestra]],Estructura!$Q$4:$S$194,3,0)</f>
        <v>M-215</v>
      </c>
    </row>
    <row r="628" spans="1:27" ht="51" x14ac:dyDescent="0.3">
      <c r="A628" s="50" t="s">
        <v>1300</v>
      </c>
      <c r="B628" s="12">
        <f>+B627</f>
        <v>140</v>
      </c>
      <c r="C628" s="13" t="str">
        <f>+C627</f>
        <v>Economía</v>
      </c>
      <c r="D628" s="13" t="str">
        <f>+D627</f>
        <v>Economía</v>
      </c>
      <c r="E628" s="27">
        <v>10</v>
      </c>
      <c r="F628" s="33" t="str">
        <f t="shared" si="712"/>
        <v>Parque Vehicular</v>
      </c>
      <c r="G628" s="62" t="s">
        <v>1245</v>
      </c>
      <c r="H628" s="46" t="s">
        <v>15</v>
      </c>
      <c r="I628" s="31" t="s">
        <v>375</v>
      </c>
      <c r="J628" s="12" t="str">
        <f t="shared" ref="J628" si="793">+J627</f>
        <v>Fecha</v>
      </c>
      <c r="K628" s="33" t="str">
        <f t="shared" si="779"/>
        <v>Parque Vehicular Minibuses</v>
      </c>
      <c r="L628" s="33" t="s">
        <v>649</v>
      </c>
      <c r="M628" s="33" t="str">
        <f t="shared" si="777"/>
        <v>Número Vehículos (unidades)</v>
      </c>
      <c r="N628" s="33" t="str">
        <f t="shared" si="777"/>
        <v>Ministerio de Transportes y Telecomunicaciones</v>
      </c>
      <c r="O628" s="37" t="str">
        <f>+"Evolución del Parque Vehicular de Minibuses en la "&amp;Economia[[#This Row],[territorio]]</f>
        <v>Evolución del Parque Vehicular de Minibuses en la Región de Los Lagos</v>
      </c>
      <c r="P62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v>
      </c>
      <c r="Q628" s="15" t="str">
        <f t="shared" si="680"/>
        <v>Gráfico Evolución</v>
      </c>
      <c r="R628" s="28"/>
      <c r="S628"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https://analytics.zoho.com/open-view/2395394000008303939?ZOHO_CRITERIA=%22Consolidado_Estadisticas_Regionales_New%22.%22C%C3%B3digo%20regi%C3%B3n%22%3D10</v>
      </c>
      <c r="T628" s="17">
        <v>100200300</v>
      </c>
      <c r="U628" s="29" t="str">
        <f>+U627</f>
        <v>#1774B9</v>
      </c>
      <c r="V628" s="30" t="str">
        <f>+Economia[[#This Row],[idcoleccion]]&amp;"-"&amp;Economia[[#This Row],[id]]</f>
        <v>140-0618</v>
      </c>
      <c r="W628" s="21">
        <f>+VLOOKUP(Economia[[#This Row],[Filtro URL]],Estructura!$X$4:$Y$366,2,0)</f>
        <v>14200010</v>
      </c>
      <c r="X628" s="21" t="str">
        <f>+VLOOKUP(Economia[[#This Row],[tema]],Estructura!$A$4:$C$1800,3,0)</f>
        <v>T-160</v>
      </c>
      <c r="Y628" s="30" t="str">
        <f>+VLOOKUP(Economia[[#This Row],[contenido]],Estructura!$E$4:$G$18,3,0)</f>
        <v>C-147</v>
      </c>
      <c r="Z628" s="30" t="str">
        <f>+VLOOKUP(Economia[[#This Row],[Filtro Integrado]],Estructura!$M$4:$O$367,3,0)</f>
        <v>FI-143</v>
      </c>
      <c r="AA628" s="30" t="str">
        <f>+VLOOKUP(Economia[[#This Row],[Muestra]],Estructura!$Q$4:$S$194,3,0)</f>
        <v>M-215</v>
      </c>
    </row>
    <row r="629" spans="1:27" ht="51" x14ac:dyDescent="0.3">
      <c r="A629" s="50" t="s">
        <v>1301</v>
      </c>
      <c r="B629" s="12">
        <f t="shared" ref="B629:D629" si="794">+B628</f>
        <v>140</v>
      </c>
      <c r="C629" s="13" t="str">
        <f t="shared" si="794"/>
        <v>Economía</v>
      </c>
      <c r="D629" s="13" t="str">
        <f t="shared" si="794"/>
        <v>Economía</v>
      </c>
      <c r="E629" s="27">
        <v>11</v>
      </c>
      <c r="F629" s="33" t="str">
        <f t="shared" si="712"/>
        <v>Parque Vehicular</v>
      </c>
      <c r="G629" s="62" t="s">
        <v>1245</v>
      </c>
      <c r="H629" s="46" t="s">
        <v>15</v>
      </c>
      <c r="I629" s="31" t="s">
        <v>376</v>
      </c>
      <c r="J629" s="12" t="str">
        <f t="shared" ref="J629" si="795">+J628</f>
        <v>Fecha</v>
      </c>
      <c r="K629" s="33" t="str">
        <f t="shared" si="779"/>
        <v>Parque Vehicular Minibuses</v>
      </c>
      <c r="L629" s="33" t="s">
        <v>649</v>
      </c>
      <c r="M629" s="33" t="str">
        <f t="shared" si="777"/>
        <v>Número Vehículos (unidades)</v>
      </c>
      <c r="N629" s="33" t="str">
        <f t="shared" si="777"/>
        <v>Ministerio de Transportes y Telecomunicaciones</v>
      </c>
      <c r="O629" s="37" t="str">
        <f>+"Evolución del Parque Vehicular de Minibuses en la "&amp;Economia[[#This Row],[territorio]]</f>
        <v>Evolución del Parque Vehicular de Minibuses en la Región de Aysén</v>
      </c>
      <c r="P62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v>
      </c>
      <c r="Q629" s="15" t="str">
        <f t="shared" si="680"/>
        <v>Gráfico Evolución</v>
      </c>
      <c r="R629" s="28"/>
      <c r="S629"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https://analytics.zoho.com/open-view/2395394000008303939?ZOHO_CRITERIA=%22Consolidado_Estadisticas_Regionales_New%22.%22C%C3%B3digo%20regi%C3%B3n%22%3D11</v>
      </c>
      <c r="T629" s="17">
        <v>100200301</v>
      </c>
      <c r="U629" s="29" t="str">
        <f t="shared" si="741"/>
        <v>#1774B9</v>
      </c>
      <c r="V629" s="30" t="str">
        <f>+Economia[[#This Row],[idcoleccion]]&amp;"-"&amp;Economia[[#This Row],[id]]</f>
        <v>140-0619</v>
      </c>
      <c r="W629" s="21">
        <f>+VLOOKUP(Economia[[#This Row],[Filtro URL]],Estructura!$X$4:$Y$366,2,0)</f>
        <v>14200011</v>
      </c>
      <c r="X629" s="21" t="str">
        <f>+VLOOKUP(Economia[[#This Row],[tema]],Estructura!$A$4:$C$1800,3,0)</f>
        <v>T-160</v>
      </c>
      <c r="Y629" s="30" t="str">
        <f>+VLOOKUP(Economia[[#This Row],[contenido]],Estructura!$E$4:$G$18,3,0)</f>
        <v>C-147</v>
      </c>
      <c r="Z629" s="30" t="str">
        <f>+VLOOKUP(Economia[[#This Row],[Filtro Integrado]],Estructura!$M$4:$O$367,3,0)</f>
        <v>FI-143</v>
      </c>
      <c r="AA629" s="30" t="str">
        <f>+VLOOKUP(Economia[[#This Row],[Muestra]],Estructura!$Q$4:$S$194,3,0)</f>
        <v>M-215</v>
      </c>
    </row>
    <row r="630" spans="1:27" ht="51" x14ac:dyDescent="0.3">
      <c r="A630" s="50" t="s">
        <v>1302</v>
      </c>
      <c r="B630" s="12">
        <f t="shared" ref="B630:D630" si="796">+B629</f>
        <v>140</v>
      </c>
      <c r="C630" s="13" t="str">
        <f t="shared" si="796"/>
        <v>Economía</v>
      </c>
      <c r="D630" s="13" t="str">
        <f t="shared" si="796"/>
        <v>Economía</v>
      </c>
      <c r="E630" s="27">
        <v>12</v>
      </c>
      <c r="F630" s="33" t="str">
        <f t="shared" si="712"/>
        <v>Parque Vehicular</v>
      </c>
      <c r="G630" s="62" t="s">
        <v>1245</v>
      </c>
      <c r="H630" s="46" t="s">
        <v>15</v>
      </c>
      <c r="I630" s="31" t="s">
        <v>377</v>
      </c>
      <c r="J630" s="12" t="str">
        <f t="shared" ref="J630" si="797">+J629</f>
        <v>Fecha</v>
      </c>
      <c r="K630" s="33" t="str">
        <f t="shared" si="779"/>
        <v>Parque Vehicular Minibuses</v>
      </c>
      <c r="L630" s="33" t="s">
        <v>649</v>
      </c>
      <c r="M630" s="33" t="str">
        <f t="shared" si="777"/>
        <v>Número Vehículos (unidades)</v>
      </c>
      <c r="N630" s="33" t="str">
        <f t="shared" si="777"/>
        <v>Ministerio de Transportes y Telecomunicaciones</v>
      </c>
      <c r="O630" s="37" t="str">
        <f>+"Evolución del Parque Vehicular de Minibuses en la "&amp;Economia[[#This Row],[territorio]]</f>
        <v>Evolución del Parque Vehicular de Minibuses en la Región de Magallanes</v>
      </c>
      <c r="P63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v>
      </c>
      <c r="Q630" s="15" t="str">
        <f t="shared" si="680"/>
        <v>Gráfico Evolución</v>
      </c>
      <c r="R630" s="28"/>
      <c r="S630"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https://analytics.zoho.com/open-view/2395394000008303939?ZOHO_CRITERIA=%22Consolidado_Estadisticas_Regionales_New%22.%22C%C3%B3digo%20regi%C3%B3n%22%3D12</v>
      </c>
      <c r="T630" s="17">
        <v>100200302</v>
      </c>
      <c r="U630" s="29" t="str">
        <f t="shared" si="741"/>
        <v>#1774B9</v>
      </c>
      <c r="V630" s="30" t="str">
        <f>+Economia[[#This Row],[idcoleccion]]&amp;"-"&amp;Economia[[#This Row],[id]]</f>
        <v>140-0620</v>
      </c>
      <c r="W630" s="21">
        <f>+VLOOKUP(Economia[[#This Row],[Filtro URL]],Estructura!$X$4:$Y$366,2,0)</f>
        <v>14200012</v>
      </c>
      <c r="X630" s="21" t="str">
        <f>+VLOOKUP(Economia[[#This Row],[tema]],Estructura!$A$4:$C$1800,3,0)</f>
        <v>T-160</v>
      </c>
      <c r="Y630" s="30" t="str">
        <f>+VLOOKUP(Economia[[#This Row],[contenido]],Estructura!$E$4:$G$18,3,0)</f>
        <v>C-147</v>
      </c>
      <c r="Z630" s="30" t="str">
        <f>+VLOOKUP(Economia[[#This Row],[Filtro Integrado]],Estructura!$M$4:$O$367,3,0)</f>
        <v>FI-143</v>
      </c>
      <c r="AA630" s="30" t="str">
        <f>+VLOOKUP(Economia[[#This Row],[Muestra]],Estructura!$Q$4:$S$194,3,0)</f>
        <v>M-215</v>
      </c>
    </row>
    <row r="631" spans="1:27" ht="51" x14ac:dyDescent="0.3">
      <c r="A631" s="50" t="s">
        <v>1303</v>
      </c>
      <c r="B631" s="12">
        <f t="shared" ref="B631:D631" si="798">+B630</f>
        <v>140</v>
      </c>
      <c r="C631" s="13" t="str">
        <f t="shared" si="798"/>
        <v>Economía</v>
      </c>
      <c r="D631" s="13" t="str">
        <f t="shared" si="798"/>
        <v>Economía</v>
      </c>
      <c r="E631" s="27">
        <v>13</v>
      </c>
      <c r="F631" s="33" t="str">
        <f t="shared" si="712"/>
        <v>Parque Vehicular</v>
      </c>
      <c r="G631" s="62" t="s">
        <v>1245</v>
      </c>
      <c r="H631" s="46" t="s">
        <v>15</v>
      </c>
      <c r="I631" s="31" t="s">
        <v>378</v>
      </c>
      <c r="J631" s="12" t="str">
        <f t="shared" ref="J631" si="799">+J630</f>
        <v>Fecha</v>
      </c>
      <c r="K631" s="33" t="str">
        <f t="shared" si="779"/>
        <v>Parque Vehicular Minibuses</v>
      </c>
      <c r="L631" s="33" t="s">
        <v>649</v>
      </c>
      <c r="M631" s="33" t="str">
        <f t="shared" si="777"/>
        <v>Número Vehículos (unidades)</v>
      </c>
      <c r="N631" s="33" t="str">
        <f t="shared" si="777"/>
        <v>Ministerio de Transportes y Telecomunicaciones</v>
      </c>
      <c r="O631" s="37" t="str">
        <f>+"Evolución del Parque Vehicular de Minibuses en la "&amp;Economia[[#This Row],[territorio]]</f>
        <v>Evolución del Parque Vehicular de Minibuses en la Región Metropolitana</v>
      </c>
      <c r="P63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v>
      </c>
      <c r="Q631" s="15" t="str">
        <f t="shared" si="680"/>
        <v>Gráfico Evolución</v>
      </c>
      <c r="R631" s="28"/>
      <c r="S631"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https://analytics.zoho.com/open-view/2395394000008303939?ZOHO_CRITERIA=%22Consolidado_Estadisticas_Regionales_New%22.%22C%C3%B3digo%20regi%C3%B3n%22%3D13</v>
      </c>
      <c r="T631" s="17"/>
      <c r="U631" s="29" t="str">
        <f t="shared" si="741"/>
        <v>#1774B9</v>
      </c>
      <c r="V631" s="30" t="str">
        <f>+Economia[[#This Row],[idcoleccion]]&amp;"-"&amp;Economia[[#This Row],[id]]</f>
        <v>140-0621</v>
      </c>
      <c r="W631" s="21">
        <f>+VLOOKUP(Economia[[#This Row],[Filtro URL]],Estructura!$X$4:$Y$366,2,0)</f>
        <v>14200013</v>
      </c>
      <c r="X631" s="21" t="str">
        <f>+VLOOKUP(Economia[[#This Row],[tema]],Estructura!$A$4:$C$1800,3,0)</f>
        <v>T-160</v>
      </c>
      <c r="Y631" s="30" t="str">
        <f>+VLOOKUP(Economia[[#This Row],[contenido]],Estructura!$E$4:$G$18,3,0)</f>
        <v>C-147</v>
      </c>
      <c r="Z631" s="30" t="str">
        <f>+VLOOKUP(Economia[[#This Row],[Filtro Integrado]],Estructura!$M$4:$O$367,3,0)</f>
        <v>FI-143</v>
      </c>
      <c r="AA631" s="30" t="str">
        <f>+VLOOKUP(Economia[[#This Row],[Muestra]],Estructura!$Q$4:$S$194,3,0)</f>
        <v>M-215</v>
      </c>
    </row>
    <row r="632" spans="1:27" ht="51" x14ac:dyDescent="0.3">
      <c r="A632" s="50" t="s">
        <v>1304</v>
      </c>
      <c r="B632" s="12">
        <f t="shared" ref="B632:D632" si="800">+B631</f>
        <v>140</v>
      </c>
      <c r="C632" s="13" t="str">
        <f t="shared" si="800"/>
        <v>Economía</v>
      </c>
      <c r="D632" s="13" t="str">
        <f t="shared" si="800"/>
        <v>Economía</v>
      </c>
      <c r="E632" s="27">
        <v>14</v>
      </c>
      <c r="F632" s="33" t="str">
        <f t="shared" si="712"/>
        <v>Parque Vehicular</v>
      </c>
      <c r="G632" s="62" t="s">
        <v>1245</v>
      </c>
      <c r="H632" s="46" t="s">
        <v>15</v>
      </c>
      <c r="I632" s="31" t="s">
        <v>379</v>
      </c>
      <c r="J632" s="12" t="str">
        <f t="shared" ref="J632" si="801">+J631</f>
        <v>Fecha</v>
      </c>
      <c r="K632" s="33" t="str">
        <f t="shared" si="779"/>
        <v>Parque Vehicular Minibuses</v>
      </c>
      <c r="L632" s="33" t="s">
        <v>649</v>
      </c>
      <c r="M632" s="33" t="str">
        <f t="shared" si="777"/>
        <v>Número Vehículos (unidades)</v>
      </c>
      <c r="N632" s="33" t="str">
        <f t="shared" si="777"/>
        <v>Ministerio de Transportes y Telecomunicaciones</v>
      </c>
      <c r="O632" s="37" t="str">
        <f>+"Evolución del Parque Vehicular de Minibuses en la "&amp;Economia[[#This Row],[territorio]]</f>
        <v>Evolución del Parque Vehicular de Minibuses en la Región de Los Ríos</v>
      </c>
      <c r="P63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v>
      </c>
      <c r="Q632" s="15" t="str">
        <f t="shared" si="680"/>
        <v>Gráfico Evolución</v>
      </c>
      <c r="R632" s="28"/>
      <c r="S632"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https://analytics.zoho.com/open-view/2395394000008303939?ZOHO_CRITERIA=%22Consolidado_Estadisticas_Regionales_New%22.%22C%C3%B3digo%20regi%C3%B3n%22%3D14</v>
      </c>
      <c r="T632" s="17"/>
      <c r="U632" s="29" t="str">
        <f t="shared" si="741"/>
        <v>#1774B9</v>
      </c>
      <c r="V632" s="30" t="str">
        <f>+Economia[[#This Row],[idcoleccion]]&amp;"-"&amp;Economia[[#This Row],[id]]</f>
        <v>140-0622</v>
      </c>
      <c r="W632" s="21">
        <f>+VLOOKUP(Economia[[#This Row],[Filtro URL]],Estructura!$X$4:$Y$366,2,0)</f>
        <v>14200014</v>
      </c>
      <c r="X632" s="21" t="str">
        <f>+VLOOKUP(Economia[[#This Row],[tema]],Estructura!$A$4:$C$1800,3,0)</f>
        <v>T-160</v>
      </c>
      <c r="Y632" s="30" t="str">
        <f>+VLOOKUP(Economia[[#This Row],[contenido]],Estructura!$E$4:$G$18,3,0)</f>
        <v>C-147</v>
      </c>
      <c r="Z632" s="30" t="str">
        <f>+VLOOKUP(Economia[[#This Row],[Filtro Integrado]],Estructura!$M$4:$O$367,3,0)</f>
        <v>FI-143</v>
      </c>
      <c r="AA632" s="30" t="str">
        <f>+VLOOKUP(Economia[[#This Row],[Muestra]],Estructura!$Q$4:$S$194,3,0)</f>
        <v>M-215</v>
      </c>
    </row>
    <row r="633" spans="1:27" ht="51" x14ac:dyDescent="0.3">
      <c r="A633" s="50" t="s">
        <v>1305</v>
      </c>
      <c r="B633" s="12">
        <f t="shared" ref="B633:D633" si="802">+B632</f>
        <v>140</v>
      </c>
      <c r="C633" s="13" t="str">
        <f t="shared" si="802"/>
        <v>Economía</v>
      </c>
      <c r="D633" s="13" t="str">
        <f t="shared" si="802"/>
        <v>Economía</v>
      </c>
      <c r="E633" s="27">
        <v>15</v>
      </c>
      <c r="F633" s="33" t="str">
        <f t="shared" si="712"/>
        <v>Parque Vehicular</v>
      </c>
      <c r="G633" s="62" t="s">
        <v>1245</v>
      </c>
      <c r="H633" s="46" t="s">
        <v>15</v>
      </c>
      <c r="I633" s="31" t="s">
        <v>380</v>
      </c>
      <c r="J633" s="12" t="str">
        <f t="shared" ref="J633" si="803">+J632</f>
        <v>Fecha</v>
      </c>
      <c r="K633" s="33" t="str">
        <f t="shared" si="779"/>
        <v>Parque Vehicular Minibuses</v>
      </c>
      <c r="L633" s="33" t="s">
        <v>649</v>
      </c>
      <c r="M633" s="33" t="str">
        <f t="shared" si="777"/>
        <v>Número Vehículos (unidades)</v>
      </c>
      <c r="N633" s="33" t="str">
        <f t="shared" si="777"/>
        <v>Ministerio de Transportes y Telecomunicaciones</v>
      </c>
      <c r="O633" s="37" t="str">
        <f>+"Evolución del Parque Vehicular de Minibuses en la "&amp;Economia[[#This Row],[territorio]]</f>
        <v>Evolución del Parque Vehicular de Minibuses en la Región de Arica y Parinacota</v>
      </c>
      <c r="P63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v>
      </c>
      <c r="Q633" s="15" t="str">
        <f t="shared" ref="Q633:Q696" si="804">+Q632</f>
        <v>Gráfico Evolución</v>
      </c>
      <c r="R633" s="28"/>
      <c r="S633"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https://analytics.zoho.com/open-view/2395394000008303939?ZOHO_CRITERIA=%22Consolidado_Estadisticas_Regionales_New%22.%22C%C3%B3digo%20regi%C3%B3n%22%3D15</v>
      </c>
      <c r="T633" s="17"/>
      <c r="U633" s="29" t="str">
        <f t="shared" si="741"/>
        <v>#1774B9</v>
      </c>
      <c r="V633" s="30" t="str">
        <f>+Economia[[#This Row],[idcoleccion]]&amp;"-"&amp;Economia[[#This Row],[id]]</f>
        <v>140-0623</v>
      </c>
      <c r="W633" s="21">
        <f>+VLOOKUP(Economia[[#This Row],[Filtro URL]],Estructura!$X$4:$Y$366,2,0)</f>
        <v>14200015</v>
      </c>
      <c r="X633" s="21" t="str">
        <f>+VLOOKUP(Economia[[#This Row],[tema]],Estructura!$A$4:$C$1800,3,0)</f>
        <v>T-160</v>
      </c>
      <c r="Y633" s="30" t="str">
        <f>+VLOOKUP(Economia[[#This Row],[contenido]],Estructura!$E$4:$G$18,3,0)</f>
        <v>C-147</v>
      </c>
      <c r="Z633" s="30" t="str">
        <f>+VLOOKUP(Economia[[#This Row],[Filtro Integrado]],Estructura!$M$4:$O$367,3,0)</f>
        <v>FI-143</v>
      </c>
      <c r="AA633" s="30" t="str">
        <f>+VLOOKUP(Economia[[#This Row],[Muestra]],Estructura!$Q$4:$S$194,3,0)</f>
        <v>M-215</v>
      </c>
    </row>
    <row r="634" spans="1:27" ht="51" x14ac:dyDescent="0.3">
      <c r="A634" s="50" t="s">
        <v>1306</v>
      </c>
      <c r="B634" s="12">
        <f t="shared" ref="B634:D634" si="805">+B633</f>
        <v>140</v>
      </c>
      <c r="C634" s="13" t="str">
        <f t="shared" si="805"/>
        <v>Economía</v>
      </c>
      <c r="D634" s="13" t="str">
        <f t="shared" si="805"/>
        <v>Economía</v>
      </c>
      <c r="E634" s="27">
        <v>16</v>
      </c>
      <c r="F634" s="33" t="str">
        <f t="shared" si="712"/>
        <v>Parque Vehicular</v>
      </c>
      <c r="G634" s="62" t="s">
        <v>1245</v>
      </c>
      <c r="H634" s="46" t="s">
        <v>15</v>
      </c>
      <c r="I634" s="31" t="s">
        <v>381</v>
      </c>
      <c r="J634" s="12" t="str">
        <f t="shared" ref="J634:K634" si="806">+J633</f>
        <v>Fecha</v>
      </c>
      <c r="K634" s="33" t="str">
        <f t="shared" si="806"/>
        <v>Parque Vehicular Minibuses</v>
      </c>
      <c r="L634" s="33" t="s">
        <v>649</v>
      </c>
      <c r="M634" s="33" t="str">
        <f t="shared" si="777"/>
        <v>Número Vehículos (unidades)</v>
      </c>
      <c r="N634" s="33" t="str">
        <f t="shared" si="777"/>
        <v>Ministerio de Transportes y Telecomunicaciones</v>
      </c>
      <c r="O634" s="37" t="str">
        <f>+"Evolución del Parque Vehicular de Minibuses en la "&amp;Economia[[#This Row],[territorio]]</f>
        <v>Evolución del Parque Vehicular de Minibuses en la Región de Ñuble</v>
      </c>
      <c r="P63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v>
      </c>
      <c r="Q634" s="15" t="str">
        <f t="shared" si="804"/>
        <v>Gráfico Evolución</v>
      </c>
      <c r="R634" s="28"/>
      <c r="S634" s="16" t="str">
        <f>+HYPERLINK("https://analytics.zoho.com/open-view/2395394000008303939?ZOHO_CRITERIA=%22Consolidado_Estadisticas_Regionales_New%22.%22C%C3%B3digo%20regi%C3%B3n%22%3D"&amp;Economia[[#This Row],[Filtro URL]])</f>
        <v>https://analytics.zoho.com/open-view/2395394000008303939?ZOHO_CRITERIA=%22Consolidado_Estadisticas_Regionales_New%22.%22C%C3%B3digo%20regi%C3%B3n%22%3D16</v>
      </c>
      <c r="T634" s="17"/>
      <c r="U634" s="29" t="str">
        <f t="shared" si="741"/>
        <v>#1774B9</v>
      </c>
      <c r="V634" s="30" t="str">
        <f>+Economia[[#This Row],[idcoleccion]]&amp;"-"&amp;Economia[[#This Row],[id]]</f>
        <v>140-0624</v>
      </c>
      <c r="W634" s="21">
        <f>+VLOOKUP(Economia[[#This Row],[Filtro URL]],Estructura!$X$4:$Y$366,2,0)</f>
        <v>14200016</v>
      </c>
      <c r="X634" s="21" t="str">
        <f>+VLOOKUP(Economia[[#This Row],[tema]],Estructura!$A$4:$C$1800,3,0)</f>
        <v>T-160</v>
      </c>
      <c r="Y634" s="30" t="str">
        <f>+VLOOKUP(Economia[[#This Row],[contenido]],Estructura!$E$4:$G$18,3,0)</f>
        <v>C-147</v>
      </c>
      <c r="Z634" s="30" t="str">
        <f>+VLOOKUP(Economia[[#This Row],[Filtro Integrado]],Estructura!$M$4:$O$367,3,0)</f>
        <v>FI-143</v>
      </c>
      <c r="AA634" s="30" t="str">
        <f>+VLOOKUP(Economia[[#This Row],[Muestra]],Estructura!$Q$4:$S$194,3,0)</f>
        <v>M-215</v>
      </c>
    </row>
    <row r="635" spans="1:27" ht="51" x14ac:dyDescent="0.3">
      <c r="A635" s="48" t="s">
        <v>1307</v>
      </c>
      <c r="B635" s="12">
        <f t="shared" ref="B635:D635" si="807">+B634</f>
        <v>140</v>
      </c>
      <c r="C635" s="13" t="str">
        <f t="shared" si="807"/>
        <v>Economía</v>
      </c>
      <c r="D635" s="13" t="str">
        <f t="shared" si="807"/>
        <v>Economía</v>
      </c>
      <c r="E635" s="20">
        <v>0</v>
      </c>
      <c r="F635" s="33" t="str">
        <f t="shared" si="712"/>
        <v>Parque Vehicular</v>
      </c>
      <c r="G635" s="62" t="s">
        <v>1245</v>
      </c>
      <c r="H635" s="36" t="s">
        <v>18</v>
      </c>
      <c r="I635" s="33" t="s">
        <v>14</v>
      </c>
      <c r="J635" s="33" t="s">
        <v>15</v>
      </c>
      <c r="K635" s="33" t="s">
        <v>1252</v>
      </c>
      <c r="L635" s="33" t="s">
        <v>649</v>
      </c>
      <c r="M635" s="33" t="str">
        <f t="shared" ref="M635:M658" si="808">+M634</f>
        <v>Número Vehículos (unidades)</v>
      </c>
      <c r="N635" s="33" t="str">
        <f t="shared" ref="N635:N658" si="809">+N634</f>
        <v>Ministerio de Transportes y Telecomunicaciones</v>
      </c>
      <c r="O635" s="52" t="s">
        <v>1369</v>
      </c>
      <c r="P63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35" s="15" t="str">
        <f t="shared" si="804"/>
        <v>Gráfico Evolución</v>
      </c>
      <c r="R635" s="37"/>
      <c r="S635" s="66" t="str">
        <f>+HYPERLINK("https://analytics.zoho.com/open-view/2395394000008304279")</f>
        <v>https://analytics.zoho.com/open-view/2395394000008304279</v>
      </c>
      <c r="T635" s="17"/>
      <c r="U635" s="29" t="str">
        <f t="shared" si="741"/>
        <v>#1774B9</v>
      </c>
      <c r="V635" s="30" t="str">
        <f>+Economia[[#This Row],[idcoleccion]]&amp;"-"&amp;Economia[[#This Row],[id]]</f>
        <v>140-0625</v>
      </c>
      <c r="W635" s="21">
        <f>+VLOOKUP(Economia[[#This Row],[Filtro URL]],Estructura!$X$4:$Y$366,2,0)</f>
        <v>14100000</v>
      </c>
      <c r="X635" s="21" t="str">
        <f>+VLOOKUP(Economia[[#This Row],[tema]],Estructura!$A$4:$C$1800,3,0)</f>
        <v>T-160</v>
      </c>
      <c r="Y635" s="30" t="str">
        <f>+VLOOKUP(Economia[[#This Row],[contenido]],Estructura!$E$4:$G$18,3,0)</f>
        <v>C-147</v>
      </c>
      <c r="Z635" s="30" t="str">
        <f>+VLOOKUP(Economia[[#This Row],[Filtro Integrado]],Estructura!$M$4:$O$367,3,0)</f>
        <v>FI-141</v>
      </c>
      <c r="AA635" s="30" t="str">
        <f>+VLOOKUP(Economia[[#This Row],[Muestra]],Estructura!$Q$4:$S$194,3,0)</f>
        <v>M-216</v>
      </c>
    </row>
    <row r="636" spans="1:27" ht="51" x14ac:dyDescent="0.3">
      <c r="A636" s="49" t="s">
        <v>1308</v>
      </c>
      <c r="B636" s="12">
        <f t="shared" ref="B636:D636" si="810">+B635</f>
        <v>140</v>
      </c>
      <c r="C636" s="13" t="str">
        <f t="shared" si="810"/>
        <v>Economía</v>
      </c>
      <c r="D636" s="13" t="str">
        <f t="shared" si="810"/>
        <v>Economía</v>
      </c>
      <c r="E636" s="27">
        <v>1</v>
      </c>
      <c r="F636" s="33" t="str">
        <f t="shared" si="712"/>
        <v>Parque Vehicular</v>
      </c>
      <c r="G636" s="62" t="s">
        <v>1245</v>
      </c>
      <c r="H636" s="46" t="s">
        <v>15</v>
      </c>
      <c r="I636" s="31" t="s">
        <v>366</v>
      </c>
      <c r="J636" s="12" t="s">
        <v>688</v>
      </c>
      <c r="K636" s="33" t="str">
        <f t="shared" ref="K636:K649" si="811">+K635</f>
        <v>Parque Vehicular Escolar</v>
      </c>
      <c r="L636" s="33" t="s">
        <v>649</v>
      </c>
      <c r="M636" s="33" t="str">
        <f t="shared" si="808"/>
        <v>Número Vehículos (unidades)</v>
      </c>
      <c r="N636" s="33" t="str">
        <f t="shared" si="809"/>
        <v>Ministerio de Transportes y Telecomunicaciones</v>
      </c>
      <c r="O636" s="37" t="str">
        <f>+"Evolución del Parque Vehicular Escolar en la "&amp;Economia[[#This Row],[territorio]]</f>
        <v>Evolución del Parque Vehicular Escolar en la Región de Tarapacá</v>
      </c>
      <c r="P63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v>
      </c>
      <c r="Q636" s="15" t="str">
        <f t="shared" si="804"/>
        <v>Gráfico Evolución</v>
      </c>
      <c r="R636" s="28"/>
      <c r="S636"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v>
      </c>
      <c r="T636" s="17"/>
      <c r="U636" s="29" t="str">
        <f t="shared" si="741"/>
        <v>#1774B9</v>
      </c>
      <c r="V636" s="30" t="str">
        <f>+Economia[[#This Row],[idcoleccion]]&amp;"-"&amp;Economia[[#This Row],[id]]</f>
        <v>140-0626</v>
      </c>
      <c r="W636" s="21">
        <f>+VLOOKUP(Economia[[#This Row],[Filtro URL]],Estructura!$X$4:$Y$366,2,0)</f>
        <v>14200001</v>
      </c>
      <c r="X636" s="21" t="str">
        <f>+VLOOKUP(Economia[[#This Row],[tema]],Estructura!$A$4:$C$1800,3,0)</f>
        <v>T-160</v>
      </c>
      <c r="Y636" s="30" t="str">
        <f>+VLOOKUP(Economia[[#This Row],[contenido]],Estructura!$E$4:$G$18,3,0)</f>
        <v>C-147</v>
      </c>
      <c r="Z636" s="30" t="str">
        <f>+VLOOKUP(Economia[[#This Row],[Filtro Integrado]],Estructura!$M$4:$O$367,3,0)</f>
        <v>FI-143</v>
      </c>
      <c r="AA636" s="30" t="str">
        <f>+VLOOKUP(Economia[[#This Row],[Muestra]],Estructura!$Q$4:$S$194,3,0)</f>
        <v>M-216</v>
      </c>
    </row>
    <row r="637" spans="1:27" ht="51" x14ac:dyDescent="0.3">
      <c r="A637" s="50" t="s">
        <v>1309</v>
      </c>
      <c r="B637" s="12">
        <f t="shared" ref="B637:D637" si="812">+B636</f>
        <v>140</v>
      </c>
      <c r="C637" s="13" t="str">
        <f t="shared" si="812"/>
        <v>Economía</v>
      </c>
      <c r="D637" s="13" t="str">
        <f t="shared" si="812"/>
        <v>Economía</v>
      </c>
      <c r="E637" s="27">
        <v>2</v>
      </c>
      <c r="F637" s="33" t="str">
        <f t="shared" si="712"/>
        <v>Parque Vehicular</v>
      </c>
      <c r="G637" s="62" t="s">
        <v>1245</v>
      </c>
      <c r="H637" s="46" t="s">
        <v>15</v>
      </c>
      <c r="I637" s="31" t="s">
        <v>367</v>
      </c>
      <c r="J637" s="12" t="str">
        <f>+J636</f>
        <v>Fecha</v>
      </c>
      <c r="K637" s="33" t="str">
        <f t="shared" si="811"/>
        <v>Parque Vehicular Escolar</v>
      </c>
      <c r="L637" s="33" t="s">
        <v>649</v>
      </c>
      <c r="M637" s="33" t="str">
        <f t="shared" si="808"/>
        <v>Número Vehículos (unidades)</v>
      </c>
      <c r="N637" s="33" t="str">
        <f t="shared" si="809"/>
        <v>Ministerio de Transportes y Telecomunicaciones</v>
      </c>
      <c r="O637" s="37" t="str">
        <f>+"Evolución del Parque Vehicular Escolar en la "&amp;Economia[[#This Row],[territorio]]</f>
        <v>Evolución del Parque Vehicular Escolar en la Región de Antofagasta</v>
      </c>
      <c r="P63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v>
      </c>
      <c r="Q637" s="15" t="str">
        <f t="shared" si="804"/>
        <v>Gráfico Evolución</v>
      </c>
      <c r="R637" s="28"/>
      <c r="S637"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https://analytics.zoho.com/open-view/2395394000008304785?ZOHO_CRITERIA=%22Consolidado_Estadisticas_Regionales_New%22.%22C%C3%B3digo%20regi%C3%B3n%22%3D2</v>
      </c>
      <c r="T637" s="17"/>
      <c r="U637" s="29" t="str">
        <f t="shared" si="741"/>
        <v>#1774B9</v>
      </c>
      <c r="V637" s="30" t="str">
        <f>+Economia[[#This Row],[idcoleccion]]&amp;"-"&amp;Economia[[#This Row],[id]]</f>
        <v>140-0627</v>
      </c>
      <c r="W637" s="21">
        <f>+VLOOKUP(Economia[[#This Row],[Filtro URL]],Estructura!$X$4:$Y$366,2,0)</f>
        <v>14200002</v>
      </c>
      <c r="X637" s="21" t="str">
        <f>+VLOOKUP(Economia[[#This Row],[tema]],Estructura!$A$4:$C$1800,3,0)</f>
        <v>T-160</v>
      </c>
      <c r="Y637" s="30" t="str">
        <f>+VLOOKUP(Economia[[#This Row],[contenido]],Estructura!$E$4:$G$18,3,0)</f>
        <v>C-147</v>
      </c>
      <c r="Z637" s="30" t="str">
        <f>+VLOOKUP(Economia[[#This Row],[Filtro Integrado]],Estructura!$M$4:$O$367,3,0)</f>
        <v>FI-143</v>
      </c>
      <c r="AA637" s="30" t="str">
        <f>+VLOOKUP(Economia[[#This Row],[Muestra]],Estructura!$Q$4:$S$194,3,0)</f>
        <v>M-216</v>
      </c>
    </row>
    <row r="638" spans="1:27" ht="51" x14ac:dyDescent="0.3">
      <c r="A638" s="50" t="s">
        <v>1310</v>
      </c>
      <c r="B638" s="12">
        <f t="shared" ref="B638:D638" si="813">+B637</f>
        <v>140</v>
      </c>
      <c r="C638" s="13" t="str">
        <f t="shared" si="813"/>
        <v>Economía</v>
      </c>
      <c r="D638" s="13" t="str">
        <f t="shared" si="813"/>
        <v>Economía</v>
      </c>
      <c r="E638" s="27">
        <v>3</v>
      </c>
      <c r="F638" s="33" t="str">
        <f t="shared" si="712"/>
        <v>Parque Vehicular</v>
      </c>
      <c r="G638" s="62" t="s">
        <v>1245</v>
      </c>
      <c r="H638" s="46" t="s">
        <v>15</v>
      </c>
      <c r="I638" s="31" t="s">
        <v>368</v>
      </c>
      <c r="J638" s="12" t="str">
        <f t="shared" ref="J638" si="814">+J637</f>
        <v>Fecha</v>
      </c>
      <c r="K638" s="33" t="str">
        <f t="shared" si="811"/>
        <v>Parque Vehicular Escolar</v>
      </c>
      <c r="L638" s="33" t="s">
        <v>649</v>
      </c>
      <c r="M638" s="33" t="str">
        <f t="shared" si="808"/>
        <v>Número Vehículos (unidades)</v>
      </c>
      <c r="N638" s="33" t="str">
        <f t="shared" si="809"/>
        <v>Ministerio de Transportes y Telecomunicaciones</v>
      </c>
      <c r="O638" s="37" t="str">
        <f>+"Evolución del Parque Vehicular Escolar en la "&amp;Economia[[#This Row],[territorio]]</f>
        <v>Evolución del Parque Vehicular Escolar en la Región de Atacama</v>
      </c>
      <c r="P63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v>
      </c>
      <c r="Q638" s="15" t="str">
        <f t="shared" si="804"/>
        <v>Gráfico Evolución</v>
      </c>
      <c r="R638" s="28"/>
      <c r="S638"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https://analytics.zoho.com/open-view/2395394000008304785?ZOHO_CRITERIA=%22Consolidado_Estadisticas_Regionales_New%22.%22C%C3%B3digo%20regi%C3%B3n%22%3D3</v>
      </c>
      <c r="T638" s="17"/>
      <c r="U638" s="29" t="str">
        <f t="shared" si="741"/>
        <v>#1774B9</v>
      </c>
      <c r="V638" s="30" t="str">
        <f>+Economia[[#This Row],[idcoleccion]]&amp;"-"&amp;Economia[[#This Row],[id]]</f>
        <v>140-0628</v>
      </c>
      <c r="W638" s="21">
        <f>+VLOOKUP(Economia[[#This Row],[Filtro URL]],Estructura!$X$4:$Y$366,2,0)</f>
        <v>14200003</v>
      </c>
      <c r="X638" s="21" t="str">
        <f>+VLOOKUP(Economia[[#This Row],[tema]],Estructura!$A$4:$C$1800,3,0)</f>
        <v>T-160</v>
      </c>
      <c r="Y638" s="30" t="str">
        <f>+VLOOKUP(Economia[[#This Row],[contenido]],Estructura!$E$4:$G$18,3,0)</f>
        <v>C-147</v>
      </c>
      <c r="Z638" s="30" t="str">
        <f>+VLOOKUP(Economia[[#This Row],[Filtro Integrado]],Estructura!$M$4:$O$367,3,0)</f>
        <v>FI-143</v>
      </c>
      <c r="AA638" s="30" t="str">
        <f>+VLOOKUP(Economia[[#This Row],[Muestra]],Estructura!$Q$4:$S$194,3,0)</f>
        <v>M-216</v>
      </c>
    </row>
    <row r="639" spans="1:27" ht="51" x14ac:dyDescent="0.3">
      <c r="A639" s="50" t="s">
        <v>1311</v>
      </c>
      <c r="B639" s="12">
        <f t="shared" ref="B639:D639" si="815">+B638</f>
        <v>140</v>
      </c>
      <c r="C639" s="13" t="str">
        <f t="shared" si="815"/>
        <v>Economía</v>
      </c>
      <c r="D639" s="13" t="str">
        <f t="shared" si="815"/>
        <v>Economía</v>
      </c>
      <c r="E639" s="27">
        <v>4</v>
      </c>
      <c r="F639" s="33" t="str">
        <f t="shared" si="712"/>
        <v>Parque Vehicular</v>
      </c>
      <c r="G639" s="62" t="s">
        <v>1245</v>
      </c>
      <c r="H639" s="46" t="s">
        <v>15</v>
      </c>
      <c r="I639" s="31" t="s">
        <v>369</v>
      </c>
      <c r="J639" s="12" t="str">
        <f t="shared" ref="J639" si="816">+J638</f>
        <v>Fecha</v>
      </c>
      <c r="K639" s="33" t="str">
        <f t="shared" si="811"/>
        <v>Parque Vehicular Escolar</v>
      </c>
      <c r="L639" s="33" t="s">
        <v>649</v>
      </c>
      <c r="M639" s="33" t="str">
        <f t="shared" si="808"/>
        <v>Número Vehículos (unidades)</v>
      </c>
      <c r="N639" s="33" t="str">
        <f t="shared" si="809"/>
        <v>Ministerio de Transportes y Telecomunicaciones</v>
      </c>
      <c r="O639" s="37" t="str">
        <f>+"Evolución del Parque Vehicular Escolar en la "&amp;Economia[[#This Row],[territorio]]</f>
        <v>Evolución del Parque Vehicular Escolar en la Región de Coquimbo</v>
      </c>
      <c r="P63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v>
      </c>
      <c r="Q639" s="15" t="str">
        <f t="shared" si="804"/>
        <v>Gráfico Evolución</v>
      </c>
      <c r="R639" s="28"/>
      <c r="S639"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https://analytics.zoho.com/open-view/2395394000008304785?ZOHO_CRITERIA=%22Consolidado_Estadisticas_Regionales_New%22.%22C%C3%B3digo%20regi%C3%B3n%22%3D4</v>
      </c>
      <c r="T639" s="17"/>
      <c r="U639" s="29" t="str">
        <f t="shared" si="741"/>
        <v>#1774B9</v>
      </c>
      <c r="V639" s="30" t="str">
        <f>+Economia[[#This Row],[idcoleccion]]&amp;"-"&amp;Economia[[#This Row],[id]]</f>
        <v>140-0629</v>
      </c>
      <c r="W639" s="21">
        <f>+VLOOKUP(Economia[[#This Row],[Filtro URL]],Estructura!$X$4:$Y$366,2,0)</f>
        <v>14200004</v>
      </c>
      <c r="X639" s="21" t="str">
        <f>+VLOOKUP(Economia[[#This Row],[tema]],Estructura!$A$4:$C$1800,3,0)</f>
        <v>T-160</v>
      </c>
      <c r="Y639" s="30" t="str">
        <f>+VLOOKUP(Economia[[#This Row],[contenido]],Estructura!$E$4:$G$18,3,0)</f>
        <v>C-147</v>
      </c>
      <c r="Z639" s="30" t="str">
        <f>+VLOOKUP(Economia[[#This Row],[Filtro Integrado]],Estructura!$M$4:$O$367,3,0)</f>
        <v>FI-143</v>
      </c>
      <c r="AA639" s="30" t="str">
        <f>+VLOOKUP(Economia[[#This Row],[Muestra]],Estructura!$Q$4:$S$194,3,0)</f>
        <v>M-216</v>
      </c>
    </row>
    <row r="640" spans="1:27" ht="51" x14ac:dyDescent="0.3">
      <c r="A640" s="50" t="s">
        <v>1312</v>
      </c>
      <c r="B640" s="12">
        <f t="shared" ref="B640:D640" si="817">+B639</f>
        <v>140</v>
      </c>
      <c r="C640" s="13" t="str">
        <f t="shared" si="817"/>
        <v>Economía</v>
      </c>
      <c r="D640" s="13" t="str">
        <f t="shared" si="817"/>
        <v>Economía</v>
      </c>
      <c r="E640" s="27">
        <v>5</v>
      </c>
      <c r="F640" s="33" t="str">
        <f t="shared" si="712"/>
        <v>Parque Vehicular</v>
      </c>
      <c r="G640" s="62" t="s">
        <v>1245</v>
      </c>
      <c r="H640" s="46" t="s">
        <v>15</v>
      </c>
      <c r="I640" s="31" t="s">
        <v>370</v>
      </c>
      <c r="J640" s="12" t="str">
        <f t="shared" ref="J640" si="818">+J639</f>
        <v>Fecha</v>
      </c>
      <c r="K640" s="33" t="str">
        <f t="shared" si="811"/>
        <v>Parque Vehicular Escolar</v>
      </c>
      <c r="L640" s="33" t="s">
        <v>649</v>
      </c>
      <c r="M640" s="33" t="str">
        <f t="shared" si="808"/>
        <v>Número Vehículos (unidades)</v>
      </c>
      <c r="N640" s="33" t="str">
        <f t="shared" si="809"/>
        <v>Ministerio de Transportes y Telecomunicaciones</v>
      </c>
      <c r="O640" s="37" t="str">
        <f>+"Evolución del Parque Vehicular Escolar en la "&amp;Economia[[#This Row],[territorio]]</f>
        <v>Evolución del Parque Vehicular Escolar en la Región de Valparaíso</v>
      </c>
      <c r="P64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v>
      </c>
      <c r="Q640" s="15" t="str">
        <f t="shared" si="804"/>
        <v>Gráfico Evolución</v>
      </c>
      <c r="R640" s="28"/>
      <c r="S640"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https://analytics.zoho.com/open-view/2395394000008304785?ZOHO_CRITERIA=%22Consolidado_Estadisticas_Regionales_New%22.%22C%C3%B3digo%20regi%C3%B3n%22%3D5</v>
      </c>
      <c r="T640" s="17"/>
      <c r="U640" s="29" t="str">
        <f t="shared" si="741"/>
        <v>#1774B9</v>
      </c>
      <c r="V640" s="30" t="str">
        <f>+Economia[[#This Row],[idcoleccion]]&amp;"-"&amp;Economia[[#This Row],[id]]</f>
        <v>140-0630</v>
      </c>
      <c r="W640" s="21">
        <f>+VLOOKUP(Economia[[#This Row],[Filtro URL]],Estructura!$X$4:$Y$366,2,0)</f>
        <v>14200005</v>
      </c>
      <c r="X640" s="21" t="str">
        <f>+VLOOKUP(Economia[[#This Row],[tema]],Estructura!$A$4:$C$1800,3,0)</f>
        <v>T-160</v>
      </c>
      <c r="Y640" s="30" t="str">
        <f>+VLOOKUP(Economia[[#This Row],[contenido]],Estructura!$E$4:$G$18,3,0)</f>
        <v>C-147</v>
      </c>
      <c r="Z640" s="30" t="str">
        <f>+VLOOKUP(Economia[[#This Row],[Filtro Integrado]],Estructura!$M$4:$O$367,3,0)</f>
        <v>FI-143</v>
      </c>
      <c r="AA640" s="30" t="str">
        <f>+VLOOKUP(Economia[[#This Row],[Muestra]],Estructura!$Q$4:$S$194,3,0)</f>
        <v>M-216</v>
      </c>
    </row>
    <row r="641" spans="1:27" ht="51" x14ac:dyDescent="0.3">
      <c r="A641" s="50" t="s">
        <v>1313</v>
      </c>
      <c r="B641" s="12">
        <f t="shared" ref="B641:D641" si="819">+B640</f>
        <v>140</v>
      </c>
      <c r="C641" s="13" t="str">
        <f t="shared" si="819"/>
        <v>Economía</v>
      </c>
      <c r="D641" s="13" t="str">
        <f t="shared" si="819"/>
        <v>Economía</v>
      </c>
      <c r="E641" s="27">
        <v>6</v>
      </c>
      <c r="F641" s="33" t="str">
        <f t="shared" si="712"/>
        <v>Parque Vehicular</v>
      </c>
      <c r="G641" s="62" t="s">
        <v>1245</v>
      </c>
      <c r="H641" s="46" t="s">
        <v>15</v>
      </c>
      <c r="I641" s="31" t="s">
        <v>371</v>
      </c>
      <c r="J641" s="12" t="str">
        <f t="shared" ref="J641" si="820">+J640</f>
        <v>Fecha</v>
      </c>
      <c r="K641" s="33" t="str">
        <f t="shared" si="811"/>
        <v>Parque Vehicular Escolar</v>
      </c>
      <c r="L641" s="33" t="s">
        <v>649</v>
      </c>
      <c r="M641" s="33" t="str">
        <f t="shared" si="808"/>
        <v>Número Vehículos (unidades)</v>
      </c>
      <c r="N641" s="33" t="str">
        <f t="shared" si="809"/>
        <v>Ministerio de Transportes y Telecomunicaciones</v>
      </c>
      <c r="O641" s="37" t="str">
        <f>+"Evolución del Parque Vehicular Escolar en la "&amp;Economia[[#This Row],[territorio]]</f>
        <v>Evolución del Parque Vehicular Escolar en la Región de O'Higgins</v>
      </c>
      <c r="P64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v>
      </c>
      <c r="Q641" s="15" t="str">
        <f t="shared" si="804"/>
        <v>Gráfico Evolución</v>
      </c>
      <c r="R641" s="28"/>
      <c r="S641"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https://analytics.zoho.com/open-view/2395394000008304785?ZOHO_CRITERIA=%22Consolidado_Estadisticas_Regionales_New%22.%22C%C3%B3digo%20regi%C3%B3n%22%3D6</v>
      </c>
      <c r="T641" s="17"/>
      <c r="U641" s="29" t="str">
        <f t="shared" si="741"/>
        <v>#1774B9</v>
      </c>
      <c r="V641" s="30" t="str">
        <f>+Economia[[#This Row],[idcoleccion]]&amp;"-"&amp;Economia[[#This Row],[id]]</f>
        <v>140-0631</v>
      </c>
      <c r="W641" s="21">
        <f>+VLOOKUP(Economia[[#This Row],[Filtro URL]],Estructura!$X$4:$Y$366,2,0)</f>
        <v>14200006</v>
      </c>
      <c r="X641" s="21" t="str">
        <f>+VLOOKUP(Economia[[#This Row],[tema]],Estructura!$A$4:$C$1800,3,0)</f>
        <v>T-160</v>
      </c>
      <c r="Y641" s="30" t="str">
        <f>+VLOOKUP(Economia[[#This Row],[contenido]],Estructura!$E$4:$G$18,3,0)</f>
        <v>C-147</v>
      </c>
      <c r="Z641" s="30" t="str">
        <f>+VLOOKUP(Economia[[#This Row],[Filtro Integrado]],Estructura!$M$4:$O$367,3,0)</f>
        <v>FI-143</v>
      </c>
      <c r="AA641" s="30" t="str">
        <f>+VLOOKUP(Economia[[#This Row],[Muestra]],Estructura!$Q$4:$S$194,3,0)</f>
        <v>M-216</v>
      </c>
    </row>
    <row r="642" spans="1:27" ht="51" x14ac:dyDescent="0.3">
      <c r="A642" s="50" t="s">
        <v>1314</v>
      </c>
      <c r="B642" s="12">
        <f t="shared" ref="B642:D642" si="821">+B641</f>
        <v>140</v>
      </c>
      <c r="C642" s="13" t="str">
        <f t="shared" si="821"/>
        <v>Economía</v>
      </c>
      <c r="D642" s="13" t="str">
        <f t="shared" si="821"/>
        <v>Economía</v>
      </c>
      <c r="E642" s="27">
        <v>7</v>
      </c>
      <c r="F642" s="33" t="str">
        <f t="shared" si="712"/>
        <v>Parque Vehicular</v>
      </c>
      <c r="G642" s="62" t="s">
        <v>1245</v>
      </c>
      <c r="H642" s="46" t="s">
        <v>15</v>
      </c>
      <c r="I642" s="31" t="s">
        <v>372</v>
      </c>
      <c r="J642" s="12" t="str">
        <f t="shared" ref="J642" si="822">+J641</f>
        <v>Fecha</v>
      </c>
      <c r="K642" s="33" t="str">
        <f t="shared" si="811"/>
        <v>Parque Vehicular Escolar</v>
      </c>
      <c r="L642" s="33" t="s">
        <v>649</v>
      </c>
      <c r="M642" s="33" t="str">
        <f t="shared" si="808"/>
        <v>Número Vehículos (unidades)</v>
      </c>
      <c r="N642" s="33" t="str">
        <f t="shared" si="809"/>
        <v>Ministerio de Transportes y Telecomunicaciones</v>
      </c>
      <c r="O642" s="37" t="str">
        <f>+"Evolución del Parque Vehicular Escolar en la "&amp;Economia[[#This Row],[territorio]]</f>
        <v>Evolución del Parque Vehicular Escolar en la Región de Maule</v>
      </c>
      <c r="P64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v>
      </c>
      <c r="Q642" s="15" t="str">
        <f t="shared" si="804"/>
        <v>Gráfico Evolución</v>
      </c>
      <c r="R642" s="28"/>
      <c r="S642"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https://analytics.zoho.com/open-view/2395394000008304785?ZOHO_CRITERIA=%22Consolidado_Estadisticas_Regionales_New%22.%22C%C3%B3digo%20regi%C3%B3n%22%3D7</v>
      </c>
      <c r="T642" s="17"/>
      <c r="U642" s="29" t="str">
        <f t="shared" si="741"/>
        <v>#1774B9</v>
      </c>
      <c r="V642" s="30" t="str">
        <f>+Economia[[#This Row],[idcoleccion]]&amp;"-"&amp;Economia[[#This Row],[id]]</f>
        <v>140-0632</v>
      </c>
      <c r="W642" s="21">
        <f>+VLOOKUP(Economia[[#This Row],[Filtro URL]],Estructura!$X$4:$Y$366,2,0)</f>
        <v>14200007</v>
      </c>
      <c r="X642" s="21" t="str">
        <f>+VLOOKUP(Economia[[#This Row],[tema]],Estructura!$A$4:$C$1800,3,0)</f>
        <v>T-160</v>
      </c>
      <c r="Y642" s="30" t="str">
        <f>+VLOOKUP(Economia[[#This Row],[contenido]],Estructura!$E$4:$G$18,3,0)</f>
        <v>C-147</v>
      </c>
      <c r="Z642" s="30" t="str">
        <f>+VLOOKUP(Economia[[#This Row],[Filtro Integrado]],Estructura!$M$4:$O$367,3,0)</f>
        <v>FI-143</v>
      </c>
      <c r="AA642" s="30" t="str">
        <f>+VLOOKUP(Economia[[#This Row],[Muestra]],Estructura!$Q$4:$S$194,3,0)</f>
        <v>M-216</v>
      </c>
    </row>
    <row r="643" spans="1:27" ht="51" x14ac:dyDescent="0.3">
      <c r="A643" s="50" t="s">
        <v>1315</v>
      </c>
      <c r="B643" s="12">
        <f t="shared" ref="B643:D643" si="823">+B642</f>
        <v>140</v>
      </c>
      <c r="C643" s="13" t="str">
        <f t="shared" si="823"/>
        <v>Economía</v>
      </c>
      <c r="D643" s="13" t="str">
        <f t="shared" si="823"/>
        <v>Economía</v>
      </c>
      <c r="E643" s="27">
        <v>8</v>
      </c>
      <c r="F643" s="33" t="str">
        <f t="shared" si="712"/>
        <v>Parque Vehicular</v>
      </c>
      <c r="G643" s="62" t="s">
        <v>1245</v>
      </c>
      <c r="H643" s="46" t="s">
        <v>15</v>
      </c>
      <c r="I643" s="31" t="s">
        <v>373</v>
      </c>
      <c r="J643" s="12" t="str">
        <f t="shared" ref="J643" si="824">+J642</f>
        <v>Fecha</v>
      </c>
      <c r="K643" s="33" t="str">
        <f t="shared" si="811"/>
        <v>Parque Vehicular Escolar</v>
      </c>
      <c r="L643" s="33" t="s">
        <v>649</v>
      </c>
      <c r="M643" s="33" t="str">
        <f t="shared" si="808"/>
        <v>Número Vehículos (unidades)</v>
      </c>
      <c r="N643" s="33" t="str">
        <f t="shared" si="809"/>
        <v>Ministerio de Transportes y Telecomunicaciones</v>
      </c>
      <c r="O643" s="37" t="str">
        <f>+"Evolución del Parque Vehicular Escolar en la "&amp;Economia[[#This Row],[territorio]]</f>
        <v>Evolución del Parque Vehicular Escolar en la Región del Biobío</v>
      </c>
      <c r="P64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v>
      </c>
      <c r="Q643" s="15" t="str">
        <f t="shared" si="804"/>
        <v>Gráfico Evolución</v>
      </c>
      <c r="R643" s="28"/>
      <c r="S643"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https://analytics.zoho.com/open-view/2395394000008304785?ZOHO_CRITERIA=%22Consolidado_Estadisticas_Regionales_New%22.%22C%C3%B3digo%20regi%C3%B3n%22%3D8</v>
      </c>
      <c r="T643" s="39"/>
      <c r="U643" s="29" t="str">
        <f t="shared" si="741"/>
        <v>#1774B9</v>
      </c>
      <c r="V643" s="30" t="str">
        <f>+Economia[[#This Row],[idcoleccion]]&amp;"-"&amp;Economia[[#This Row],[id]]</f>
        <v>140-0633</v>
      </c>
      <c r="W643" s="21">
        <f>+VLOOKUP(Economia[[#This Row],[Filtro URL]],Estructura!$X$4:$Y$366,2,0)</f>
        <v>14200008</v>
      </c>
      <c r="X643" s="21" t="str">
        <f>+VLOOKUP(Economia[[#This Row],[tema]],Estructura!$A$4:$C$1800,3,0)</f>
        <v>T-160</v>
      </c>
      <c r="Y643" s="30" t="str">
        <f>+VLOOKUP(Economia[[#This Row],[contenido]],Estructura!$E$4:$G$18,3,0)</f>
        <v>C-147</v>
      </c>
      <c r="Z643" s="30" t="str">
        <f>+VLOOKUP(Economia[[#This Row],[Filtro Integrado]],Estructura!$M$4:$O$367,3,0)</f>
        <v>FI-143</v>
      </c>
      <c r="AA643" s="30" t="str">
        <f>+VLOOKUP(Economia[[#This Row],[Muestra]],Estructura!$Q$4:$S$194,3,0)</f>
        <v>M-216</v>
      </c>
    </row>
    <row r="644" spans="1:27" ht="51" x14ac:dyDescent="0.3">
      <c r="A644" s="50" t="s">
        <v>1316</v>
      </c>
      <c r="B644" s="12">
        <f t="shared" ref="B644:D644" si="825">+B643</f>
        <v>140</v>
      </c>
      <c r="C644" s="13" t="str">
        <f t="shared" si="825"/>
        <v>Economía</v>
      </c>
      <c r="D644" s="13" t="str">
        <f t="shared" si="825"/>
        <v>Economía</v>
      </c>
      <c r="E644" s="27">
        <v>9</v>
      </c>
      <c r="F644" s="33" t="str">
        <f t="shared" si="712"/>
        <v>Parque Vehicular</v>
      </c>
      <c r="G644" s="62" t="s">
        <v>1245</v>
      </c>
      <c r="H644" s="46" t="s">
        <v>15</v>
      </c>
      <c r="I644" s="31" t="s">
        <v>374</v>
      </c>
      <c r="J644" s="12" t="str">
        <f t="shared" ref="J644" si="826">+J643</f>
        <v>Fecha</v>
      </c>
      <c r="K644" s="33" t="str">
        <f t="shared" si="811"/>
        <v>Parque Vehicular Escolar</v>
      </c>
      <c r="L644" s="33" t="s">
        <v>649</v>
      </c>
      <c r="M644" s="33" t="str">
        <f t="shared" si="808"/>
        <v>Número Vehículos (unidades)</v>
      </c>
      <c r="N644" s="33" t="str">
        <f t="shared" si="809"/>
        <v>Ministerio de Transportes y Telecomunicaciones</v>
      </c>
      <c r="O644" s="37" t="str">
        <f>+"Evolución del Parque Vehicular Escolar en la "&amp;Economia[[#This Row],[territorio]]</f>
        <v>Evolución del Parque Vehicular Escolar en la Región de La Araucanía</v>
      </c>
      <c r="P64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v>
      </c>
      <c r="Q644" s="15" t="str">
        <f t="shared" si="804"/>
        <v>Gráfico Evolución</v>
      </c>
      <c r="R644" s="28"/>
      <c r="S644"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https://analytics.zoho.com/open-view/2395394000008304785?ZOHO_CRITERIA=%22Consolidado_Estadisticas_Regionales_New%22.%22C%C3%B3digo%20regi%C3%B3n%22%3D9</v>
      </c>
      <c r="T644" s="17">
        <v>100200300</v>
      </c>
      <c r="U644" s="29" t="str">
        <f t="shared" si="741"/>
        <v>#1774B9</v>
      </c>
      <c r="V644" s="30" t="str">
        <f>+Economia[[#This Row],[idcoleccion]]&amp;"-"&amp;Economia[[#This Row],[id]]</f>
        <v>140-0634</v>
      </c>
      <c r="W644" s="21">
        <f>+VLOOKUP(Economia[[#This Row],[Filtro URL]],Estructura!$X$4:$Y$366,2,0)</f>
        <v>14200009</v>
      </c>
      <c r="X644" s="21" t="str">
        <f>+VLOOKUP(Economia[[#This Row],[tema]],Estructura!$A$4:$C$1800,3,0)</f>
        <v>T-160</v>
      </c>
      <c r="Y644" s="30" t="str">
        <f>+VLOOKUP(Economia[[#This Row],[contenido]],Estructura!$E$4:$G$18,3,0)</f>
        <v>C-147</v>
      </c>
      <c r="Z644" s="30" t="str">
        <f>+VLOOKUP(Economia[[#This Row],[Filtro Integrado]],Estructura!$M$4:$O$367,3,0)</f>
        <v>FI-143</v>
      </c>
      <c r="AA644" s="30" t="str">
        <f>+VLOOKUP(Economia[[#This Row],[Muestra]],Estructura!$Q$4:$S$194,3,0)</f>
        <v>M-216</v>
      </c>
    </row>
    <row r="645" spans="1:27" ht="51" x14ac:dyDescent="0.3">
      <c r="A645" s="50" t="s">
        <v>1317</v>
      </c>
      <c r="B645" s="12">
        <f t="shared" ref="B645:D645" si="827">+B644</f>
        <v>140</v>
      </c>
      <c r="C645" s="13" t="str">
        <f t="shared" si="827"/>
        <v>Economía</v>
      </c>
      <c r="D645" s="13" t="str">
        <f t="shared" si="827"/>
        <v>Economía</v>
      </c>
      <c r="E645" s="27">
        <v>10</v>
      </c>
      <c r="F645" s="33" t="str">
        <f t="shared" si="712"/>
        <v>Parque Vehicular</v>
      </c>
      <c r="G645" s="62" t="s">
        <v>1245</v>
      </c>
      <c r="H645" s="46" t="s">
        <v>15</v>
      </c>
      <c r="I645" s="31" t="s">
        <v>375</v>
      </c>
      <c r="J645" s="12" t="str">
        <f t="shared" ref="J645" si="828">+J644</f>
        <v>Fecha</v>
      </c>
      <c r="K645" s="33" t="str">
        <f t="shared" si="811"/>
        <v>Parque Vehicular Escolar</v>
      </c>
      <c r="L645" s="33" t="s">
        <v>649</v>
      </c>
      <c r="M645" s="33" t="str">
        <f t="shared" si="808"/>
        <v>Número Vehículos (unidades)</v>
      </c>
      <c r="N645" s="33" t="str">
        <f t="shared" si="809"/>
        <v>Ministerio de Transportes y Telecomunicaciones</v>
      </c>
      <c r="O645" s="37" t="str">
        <f>+"Evolución del Parque Vehicular Escolar en la "&amp;Economia[[#This Row],[territorio]]</f>
        <v>Evolución del Parque Vehicular Escolar en la Región de Los Lagos</v>
      </c>
      <c r="P64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v>
      </c>
      <c r="Q645" s="15" t="str">
        <f t="shared" si="804"/>
        <v>Gráfico Evolución</v>
      </c>
      <c r="R645" s="28"/>
      <c r="S645"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https://analytics.zoho.com/open-view/2395394000008304785?ZOHO_CRITERIA=%22Consolidado_Estadisticas_Regionales_New%22.%22C%C3%B3digo%20regi%C3%B3n%22%3D10</v>
      </c>
      <c r="T645" s="17">
        <v>100200301</v>
      </c>
      <c r="U645" s="29" t="str">
        <f t="shared" si="741"/>
        <v>#1774B9</v>
      </c>
      <c r="V645" s="30" t="str">
        <f>+Economia[[#This Row],[idcoleccion]]&amp;"-"&amp;Economia[[#This Row],[id]]</f>
        <v>140-0635</v>
      </c>
      <c r="W645" s="21">
        <f>+VLOOKUP(Economia[[#This Row],[Filtro URL]],Estructura!$X$4:$Y$366,2,0)</f>
        <v>14200010</v>
      </c>
      <c r="X645" s="21" t="str">
        <f>+VLOOKUP(Economia[[#This Row],[tema]],Estructura!$A$4:$C$1800,3,0)</f>
        <v>T-160</v>
      </c>
      <c r="Y645" s="30" t="str">
        <f>+VLOOKUP(Economia[[#This Row],[contenido]],Estructura!$E$4:$G$18,3,0)</f>
        <v>C-147</v>
      </c>
      <c r="Z645" s="30" t="str">
        <f>+VLOOKUP(Economia[[#This Row],[Filtro Integrado]],Estructura!$M$4:$O$367,3,0)</f>
        <v>FI-143</v>
      </c>
      <c r="AA645" s="30" t="str">
        <f>+VLOOKUP(Economia[[#This Row],[Muestra]],Estructura!$Q$4:$S$194,3,0)</f>
        <v>M-216</v>
      </c>
    </row>
    <row r="646" spans="1:27" ht="51" x14ac:dyDescent="0.3">
      <c r="A646" s="50" t="s">
        <v>1318</v>
      </c>
      <c r="B646" s="12">
        <f t="shared" ref="B646:D646" si="829">+B645</f>
        <v>140</v>
      </c>
      <c r="C646" s="13" t="str">
        <f t="shared" si="829"/>
        <v>Economía</v>
      </c>
      <c r="D646" s="13" t="str">
        <f t="shared" si="829"/>
        <v>Economía</v>
      </c>
      <c r="E646" s="27">
        <v>11</v>
      </c>
      <c r="F646" s="33" t="str">
        <f t="shared" si="712"/>
        <v>Parque Vehicular</v>
      </c>
      <c r="G646" s="62" t="s">
        <v>1245</v>
      </c>
      <c r="H646" s="46" t="s">
        <v>15</v>
      </c>
      <c r="I646" s="31" t="s">
        <v>376</v>
      </c>
      <c r="J646" s="12" t="str">
        <f t="shared" ref="J646" si="830">+J645</f>
        <v>Fecha</v>
      </c>
      <c r="K646" s="33" t="str">
        <f t="shared" si="811"/>
        <v>Parque Vehicular Escolar</v>
      </c>
      <c r="L646" s="33" t="s">
        <v>649</v>
      </c>
      <c r="M646" s="33" t="str">
        <f t="shared" si="808"/>
        <v>Número Vehículos (unidades)</v>
      </c>
      <c r="N646" s="33" t="str">
        <f t="shared" si="809"/>
        <v>Ministerio de Transportes y Telecomunicaciones</v>
      </c>
      <c r="O646" s="37" t="str">
        <f>+"Evolución del Parque Vehicular Escolar en la "&amp;Economia[[#This Row],[territorio]]</f>
        <v>Evolución del Parque Vehicular Escolar en la Región de Aysén</v>
      </c>
      <c r="P64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v>
      </c>
      <c r="Q646" s="15" t="str">
        <f t="shared" si="804"/>
        <v>Gráfico Evolución</v>
      </c>
      <c r="R646" s="28"/>
      <c r="S646"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https://analytics.zoho.com/open-view/2395394000008304785?ZOHO_CRITERIA=%22Consolidado_Estadisticas_Regionales_New%22.%22C%C3%B3digo%20regi%C3%B3n%22%3D11</v>
      </c>
      <c r="T646" s="17">
        <v>100200302</v>
      </c>
      <c r="U646" s="29" t="str">
        <f t="shared" si="741"/>
        <v>#1774B9</v>
      </c>
      <c r="V646" s="30" t="str">
        <f>+Economia[[#This Row],[idcoleccion]]&amp;"-"&amp;Economia[[#This Row],[id]]</f>
        <v>140-0636</v>
      </c>
      <c r="W646" s="21">
        <f>+VLOOKUP(Economia[[#This Row],[Filtro URL]],Estructura!$X$4:$Y$366,2,0)</f>
        <v>14200011</v>
      </c>
      <c r="X646" s="21" t="str">
        <f>+VLOOKUP(Economia[[#This Row],[tema]],Estructura!$A$4:$C$1800,3,0)</f>
        <v>T-160</v>
      </c>
      <c r="Y646" s="30" t="str">
        <f>+VLOOKUP(Economia[[#This Row],[contenido]],Estructura!$E$4:$G$18,3,0)</f>
        <v>C-147</v>
      </c>
      <c r="Z646" s="30" t="str">
        <f>+VLOOKUP(Economia[[#This Row],[Filtro Integrado]],Estructura!$M$4:$O$367,3,0)</f>
        <v>FI-143</v>
      </c>
      <c r="AA646" s="30" t="str">
        <f>+VLOOKUP(Economia[[#This Row],[Muestra]],Estructura!$Q$4:$S$194,3,0)</f>
        <v>M-216</v>
      </c>
    </row>
    <row r="647" spans="1:27" ht="51" x14ac:dyDescent="0.3">
      <c r="A647" s="50" t="s">
        <v>1319</v>
      </c>
      <c r="B647" s="12">
        <f t="shared" ref="B647:D647" si="831">+B646</f>
        <v>140</v>
      </c>
      <c r="C647" s="13" t="str">
        <f t="shared" si="831"/>
        <v>Economía</v>
      </c>
      <c r="D647" s="13" t="str">
        <f t="shared" si="831"/>
        <v>Economía</v>
      </c>
      <c r="E647" s="27">
        <v>12</v>
      </c>
      <c r="F647" s="33" t="str">
        <f t="shared" si="712"/>
        <v>Parque Vehicular</v>
      </c>
      <c r="G647" s="62" t="s">
        <v>1245</v>
      </c>
      <c r="H647" s="46" t="s">
        <v>15</v>
      </c>
      <c r="I647" s="31" t="s">
        <v>377</v>
      </c>
      <c r="J647" s="12" t="str">
        <f t="shared" ref="J647" si="832">+J646</f>
        <v>Fecha</v>
      </c>
      <c r="K647" s="33" t="str">
        <f t="shared" si="811"/>
        <v>Parque Vehicular Escolar</v>
      </c>
      <c r="L647" s="33" t="s">
        <v>649</v>
      </c>
      <c r="M647" s="33" t="str">
        <f t="shared" si="808"/>
        <v>Número Vehículos (unidades)</v>
      </c>
      <c r="N647" s="33" t="str">
        <f t="shared" si="809"/>
        <v>Ministerio de Transportes y Telecomunicaciones</v>
      </c>
      <c r="O647" s="37" t="str">
        <f>+"Evolución del Parque Vehicular Escolar en la "&amp;Economia[[#This Row],[territorio]]</f>
        <v>Evolución del Parque Vehicular Escolar en la Región de Magallanes</v>
      </c>
      <c r="P64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v>
      </c>
      <c r="Q647" s="15" t="str">
        <f t="shared" si="804"/>
        <v>Gráfico Evolución</v>
      </c>
      <c r="R647" s="28"/>
      <c r="S647"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https://analytics.zoho.com/open-view/2395394000008304785?ZOHO_CRITERIA=%22Consolidado_Estadisticas_Regionales_New%22.%22C%C3%B3digo%20regi%C3%B3n%22%3D12</v>
      </c>
      <c r="T647" s="17"/>
      <c r="U647" s="29" t="str">
        <f t="shared" si="741"/>
        <v>#1774B9</v>
      </c>
      <c r="V647" s="30" t="str">
        <f>+Economia[[#This Row],[idcoleccion]]&amp;"-"&amp;Economia[[#This Row],[id]]</f>
        <v>140-0637</v>
      </c>
      <c r="W647" s="21">
        <f>+VLOOKUP(Economia[[#This Row],[Filtro URL]],Estructura!$X$4:$Y$366,2,0)</f>
        <v>14200012</v>
      </c>
      <c r="X647" s="21" t="str">
        <f>+VLOOKUP(Economia[[#This Row],[tema]],Estructura!$A$4:$C$1800,3,0)</f>
        <v>T-160</v>
      </c>
      <c r="Y647" s="30" t="str">
        <f>+VLOOKUP(Economia[[#This Row],[contenido]],Estructura!$E$4:$G$18,3,0)</f>
        <v>C-147</v>
      </c>
      <c r="Z647" s="30" t="str">
        <f>+VLOOKUP(Economia[[#This Row],[Filtro Integrado]],Estructura!$M$4:$O$367,3,0)</f>
        <v>FI-143</v>
      </c>
      <c r="AA647" s="30" t="str">
        <f>+VLOOKUP(Economia[[#This Row],[Muestra]],Estructura!$Q$4:$S$194,3,0)</f>
        <v>M-216</v>
      </c>
    </row>
    <row r="648" spans="1:27" ht="51" x14ac:dyDescent="0.3">
      <c r="A648" s="50" t="s">
        <v>1320</v>
      </c>
      <c r="B648" s="12">
        <f t="shared" ref="B648:D648" si="833">+B647</f>
        <v>140</v>
      </c>
      <c r="C648" s="13" t="str">
        <f t="shared" si="833"/>
        <v>Economía</v>
      </c>
      <c r="D648" s="13" t="str">
        <f t="shared" si="833"/>
        <v>Economía</v>
      </c>
      <c r="E648" s="27">
        <v>13</v>
      </c>
      <c r="F648" s="33" t="str">
        <f t="shared" si="712"/>
        <v>Parque Vehicular</v>
      </c>
      <c r="G648" s="62" t="s">
        <v>1245</v>
      </c>
      <c r="H648" s="46" t="s">
        <v>15</v>
      </c>
      <c r="I648" s="31" t="s">
        <v>378</v>
      </c>
      <c r="J648" s="12" t="str">
        <f t="shared" ref="J648" si="834">+J647</f>
        <v>Fecha</v>
      </c>
      <c r="K648" s="33" t="str">
        <f t="shared" si="811"/>
        <v>Parque Vehicular Escolar</v>
      </c>
      <c r="L648" s="33" t="s">
        <v>649</v>
      </c>
      <c r="M648" s="33" t="str">
        <f t="shared" si="808"/>
        <v>Número Vehículos (unidades)</v>
      </c>
      <c r="N648" s="33" t="str">
        <f t="shared" si="809"/>
        <v>Ministerio de Transportes y Telecomunicaciones</v>
      </c>
      <c r="O648" s="37" t="str">
        <f>+"Evolución del Parque Vehicular Escolar en la "&amp;Economia[[#This Row],[territorio]]</f>
        <v>Evolución del Parque Vehicular Escolar en la Región Metropolitana</v>
      </c>
      <c r="P64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v>
      </c>
      <c r="Q648" s="15" t="str">
        <f t="shared" si="804"/>
        <v>Gráfico Evolución</v>
      </c>
      <c r="R648" s="28"/>
      <c r="S648"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https://analytics.zoho.com/open-view/2395394000008304785?ZOHO_CRITERIA=%22Consolidado_Estadisticas_Regionales_New%22.%22C%C3%B3digo%20regi%C3%B3n%22%3D13</v>
      </c>
      <c r="T648" s="17"/>
      <c r="U648" s="29" t="str">
        <f t="shared" si="741"/>
        <v>#1774B9</v>
      </c>
      <c r="V648" s="30" t="str">
        <f>+Economia[[#This Row],[idcoleccion]]&amp;"-"&amp;Economia[[#This Row],[id]]</f>
        <v>140-0638</v>
      </c>
      <c r="W648" s="21">
        <f>+VLOOKUP(Economia[[#This Row],[Filtro URL]],Estructura!$X$4:$Y$366,2,0)</f>
        <v>14200013</v>
      </c>
      <c r="X648" s="21" t="str">
        <f>+VLOOKUP(Economia[[#This Row],[tema]],Estructura!$A$4:$C$1800,3,0)</f>
        <v>T-160</v>
      </c>
      <c r="Y648" s="30" t="str">
        <f>+VLOOKUP(Economia[[#This Row],[contenido]],Estructura!$E$4:$G$18,3,0)</f>
        <v>C-147</v>
      </c>
      <c r="Z648" s="30" t="str">
        <f>+VLOOKUP(Economia[[#This Row],[Filtro Integrado]],Estructura!$M$4:$O$367,3,0)</f>
        <v>FI-143</v>
      </c>
      <c r="AA648" s="30" t="str">
        <f>+VLOOKUP(Economia[[#This Row],[Muestra]],Estructura!$Q$4:$S$194,3,0)</f>
        <v>M-216</v>
      </c>
    </row>
    <row r="649" spans="1:27" ht="51" x14ac:dyDescent="0.3">
      <c r="A649" s="50" t="s">
        <v>1321</v>
      </c>
      <c r="B649" s="12">
        <f t="shared" ref="B649:D649" si="835">+B648</f>
        <v>140</v>
      </c>
      <c r="C649" s="13" t="str">
        <f t="shared" si="835"/>
        <v>Economía</v>
      </c>
      <c r="D649" s="13" t="str">
        <f t="shared" si="835"/>
        <v>Economía</v>
      </c>
      <c r="E649" s="27">
        <v>14</v>
      </c>
      <c r="F649" s="33" t="str">
        <f t="shared" si="712"/>
        <v>Parque Vehicular</v>
      </c>
      <c r="G649" s="62" t="s">
        <v>1245</v>
      </c>
      <c r="H649" s="46" t="s">
        <v>15</v>
      </c>
      <c r="I649" s="31" t="s">
        <v>379</v>
      </c>
      <c r="J649" s="12" t="str">
        <f t="shared" ref="J649" si="836">+J648</f>
        <v>Fecha</v>
      </c>
      <c r="K649" s="33" t="str">
        <f t="shared" si="811"/>
        <v>Parque Vehicular Escolar</v>
      </c>
      <c r="L649" s="33" t="s">
        <v>649</v>
      </c>
      <c r="M649" s="33" t="str">
        <f t="shared" si="808"/>
        <v>Número Vehículos (unidades)</v>
      </c>
      <c r="N649" s="33" t="str">
        <f t="shared" si="809"/>
        <v>Ministerio de Transportes y Telecomunicaciones</v>
      </c>
      <c r="O649" s="37" t="str">
        <f>+"Evolución del Parque Vehicular Escolar en la "&amp;Economia[[#This Row],[territorio]]</f>
        <v>Evolución del Parque Vehicular Escolar en la Región de Los Ríos</v>
      </c>
      <c r="P64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v>
      </c>
      <c r="Q649" s="15" t="str">
        <f t="shared" si="804"/>
        <v>Gráfico Evolución</v>
      </c>
      <c r="R649" s="28"/>
      <c r="S649"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https://analytics.zoho.com/open-view/2395394000008304785?ZOHO_CRITERIA=%22Consolidado_Estadisticas_Regionales_New%22.%22C%C3%B3digo%20regi%C3%B3n%22%3D14</v>
      </c>
      <c r="T649" s="17"/>
      <c r="U649" s="29" t="str">
        <f t="shared" si="741"/>
        <v>#1774B9</v>
      </c>
      <c r="V649" s="30" t="str">
        <f>+Economia[[#This Row],[idcoleccion]]&amp;"-"&amp;Economia[[#This Row],[id]]</f>
        <v>140-0639</v>
      </c>
      <c r="W649" s="21">
        <f>+VLOOKUP(Economia[[#This Row],[Filtro URL]],Estructura!$X$4:$Y$366,2,0)</f>
        <v>14200014</v>
      </c>
      <c r="X649" s="21" t="str">
        <f>+VLOOKUP(Economia[[#This Row],[tema]],Estructura!$A$4:$C$1800,3,0)</f>
        <v>T-160</v>
      </c>
      <c r="Y649" s="30" t="str">
        <f>+VLOOKUP(Economia[[#This Row],[contenido]],Estructura!$E$4:$G$18,3,0)</f>
        <v>C-147</v>
      </c>
      <c r="Z649" s="30" t="str">
        <f>+VLOOKUP(Economia[[#This Row],[Filtro Integrado]],Estructura!$M$4:$O$367,3,0)</f>
        <v>FI-143</v>
      </c>
      <c r="AA649" s="30" t="str">
        <f>+VLOOKUP(Economia[[#This Row],[Muestra]],Estructura!$Q$4:$S$194,3,0)</f>
        <v>M-216</v>
      </c>
    </row>
    <row r="650" spans="1:27" ht="51" x14ac:dyDescent="0.3">
      <c r="A650" s="50" t="s">
        <v>1322</v>
      </c>
      <c r="B650" s="12">
        <f t="shared" ref="B650:D650" si="837">+B649</f>
        <v>140</v>
      </c>
      <c r="C650" s="13" t="str">
        <f t="shared" si="837"/>
        <v>Economía</v>
      </c>
      <c r="D650" s="13" t="str">
        <f t="shared" si="837"/>
        <v>Economía</v>
      </c>
      <c r="E650" s="27">
        <v>15</v>
      </c>
      <c r="F650" s="33" t="str">
        <f t="shared" ref="F650:F658" si="838">+F649</f>
        <v>Parque Vehicular</v>
      </c>
      <c r="G650" s="62" t="s">
        <v>1245</v>
      </c>
      <c r="H650" s="46" t="s">
        <v>15</v>
      </c>
      <c r="I650" s="31" t="s">
        <v>380</v>
      </c>
      <c r="J650" s="12" t="str">
        <f t="shared" ref="J650:K650" si="839">+J649</f>
        <v>Fecha</v>
      </c>
      <c r="K650" s="33" t="str">
        <f t="shared" si="839"/>
        <v>Parque Vehicular Escolar</v>
      </c>
      <c r="L650" s="33" t="s">
        <v>649</v>
      </c>
      <c r="M650" s="33" t="str">
        <f t="shared" si="808"/>
        <v>Número Vehículos (unidades)</v>
      </c>
      <c r="N650" s="33" t="str">
        <f t="shared" si="809"/>
        <v>Ministerio de Transportes y Telecomunicaciones</v>
      </c>
      <c r="O650" s="37" t="str">
        <f>+"Evolución del Parque Vehicular Escolar en la "&amp;Economia[[#This Row],[territorio]]</f>
        <v>Evolución del Parque Vehicular Escolar en la Región de Arica y Parinacota</v>
      </c>
      <c r="P65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v>
      </c>
      <c r="Q650" s="15" t="str">
        <f t="shared" si="804"/>
        <v>Gráfico Evolución</v>
      </c>
      <c r="R650" s="28"/>
      <c r="S650"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https://analytics.zoho.com/open-view/2395394000008304785?ZOHO_CRITERIA=%22Consolidado_Estadisticas_Regionales_New%22.%22C%C3%B3digo%20regi%C3%B3n%22%3D15</v>
      </c>
      <c r="T650" s="17"/>
      <c r="U650" s="29" t="str">
        <f t="shared" si="741"/>
        <v>#1774B9</v>
      </c>
      <c r="V650" s="30" t="str">
        <f>+Economia[[#This Row],[idcoleccion]]&amp;"-"&amp;Economia[[#This Row],[id]]</f>
        <v>140-0640</v>
      </c>
      <c r="W650" s="21">
        <f>+VLOOKUP(Economia[[#This Row],[Filtro URL]],Estructura!$X$4:$Y$366,2,0)</f>
        <v>14200015</v>
      </c>
      <c r="X650" s="21" t="str">
        <f>+VLOOKUP(Economia[[#This Row],[tema]],Estructura!$A$4:$C$1800,3,0)</f>
        <v>T-160</v>
      </c>
      <c r="Y650" s="30" t="str">
        <f>+VLOOKUP(Economia[[#This Row],[contenido]],Estructura!$E$4:$G$18,3,0)</f>
        <v>C-147</v>
      </c>
      <c r="Z650" s="30" t="str">
        <f>+VLOOKUP(Economia[[#This Row],[Filtro Integrado]],Estructura!$M$4:$O$367,3,0)</f>
        <v>FI-143</v>
      </c>
      <c r="AA650" s="30" t="str">
        <f>+VLOOKUP(Economia[[#This Row],[Muestra]],Estructura!$Q$4:$S$194,3,0)</f>
        <v>M-216</v>
      </c>
    </row>
    <row r="651" spans="1:27" ht="51" x14ac:dyDescent="0.3">
      <c r="A651" s="50" t="s">
        <v>1323</v>
      </c>
      <c r="B651" s="12">
        <f t="shared" ref="B651:D651" si="840">+B650</f>
        <v>140</v>
      </c>
      <c r="C651" s="13" t="str">
        <f t="shared" si="840"/>
        <v>Economía</v>
      </c>
      <c r="D651" s="13" t="str">
        <f t="shared" si="840"/>
        <v>Economía</v>
      </c>
      <c r="E651" s="27">
        <v>16</v>
      </c>
      <c r="F651" s="33" t="str">
        <f t="shared" si="838"/>
        <v>Parque Vehicular</v>
      </c>
      <c r="G651" s="62" t="s">
        <v>1245</v>
      </c>
      <c r="H651" s="46" t="s">
        <v>15</v>
      </c>
      <c r="I651" s="31" t="s">
        <v>381</v>
      </c>
      <c r="J651" s="12" t="str">
        <f t="shared" ref="J651:K651" si="841">+J650</f>
        <v>Fecha</v>
      </c>
      <c r="K651" s="33" t="str">
        <f t="shared" si="841"/>
        <v>Parque Vehicular Escolar</v>
      </c>
      <c r="L651" s="33" t="s">
        <v>649</v>
      </c>
      <c r="M651" s="33" t="str">
        <f t="shared" si="808"/>
        <v>Número Vehículos (unidades)</v>
      </c>
      <c r="N651" s="33" t="str">
        <f t="shared" si="809"/>
        <v>Ministerio de Transportes y Telecomunicaciones</v>
      </c>
      <c r="O651" s="37" t="str">
        <f>+"Evolución del Parque Vehicular Escolar en la "&amp;Economia[[#This Row],[territorio]]</f>
        <v>Evolución del Parque Vehicular Escolar en la Región de Ñuble</v>
      </c>
      <c r="P65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v>
      </c>
      <c r="Q651" s="15" t="str">
        <f t="shared" si="804"/>
        <v>Gráfico Evolución</v>
      </c>
      <c r="R651" s="37"/>
      <c r="S651" s="16" t="str">
        <f>+HYPERLINK("https://analytics.zoho.com/open-view/2395394000008304785?ZOHO_CRITERIA=%22Consolidado_Estadisticas_Regionales_New%22.%22C%C3%B3digo%20regi%C3%B3n%22%3D"&amp;Economia[[#This Row],[Filtro URL]])</f>
        <v>https://analytics.zoho.com/open-view/2395394000008304785?ZOHO_CRITERIA=%22Consolidado_Estadisticas_Regionales_New%22.%22C%C3%B3digo%20regi%C3%B3n%22%3D16</v>
      </c>
      <c r="T651" s="17"/>
      <c r="U651" s="29" t="str">
        <f t="shared" si="741"/>
        <v>#1774B9</v>
      </c>
      <c r="V651" s="30" t="str">
        <f>+Economia[[#This Row],[idcoleccion]]&amp;"-"&amp;Economia[[#This Row],[id]]</f>
        <v>140-0641</v>
      </c>
      <c r="W651" s="21">
        <f>+VLOOKUP(Economia[[#This Row],[Filtro URL]],Estructura!$X$4:$Y$366,2,0)</f>
        <v>14200016</v>
      </c>
      <c r="X651" s="21" t="str">
        <f>+VLOOKUP(Economia[[#This Row],[tema]],Estructura!$A$4:$C$1800,3,0)</f>
        <v>T-160</v>
      </c>
      <c r="Y651" s="30" t="str">
        <f>+VLOOKUP(Economia[[#This Row],[contenido]],Estructura!$E$4:$G$18,3,0)</f>
        <v>C-147</v>
      </c>
      <c r="Z651" s="30" t="str">
        <f>+VLOOKUP(Economia[[#This Row],[Filtro Integrado]],Estructura!$M$4:$O$367,3,0)</f>
        <v>FI-143</v>
      </c>
      <c r="AA651" s="30" t="str">
        <f>+VLOOKUP(Economia[[#This Row],[Muestra]],Estructura!$Q$4:$S$194,3,0)</f>
        <v>M-216</v>
      </c>
    </row>
    <row r="652" spans="1:27" ht="51" x14ac:dyDescent="0.3">
      <c r="A652" s="48" t="s">
        <v>1324</v>
      </c>
      <c r="B652" s="12">
        <f t="shared" ref="B652:D652" si="842">+B651</f>
        <v>140</v>
      </c>
      <c r="C652" s="13" t="str">
        <f t="shared" si="842"/>
        <v>Economía</v>
      </c>
      <c r="D652" s="13" t="str">
        <f t="shared" si="842"/>
        <v>Economía</v>
      </c>
      <c r="E652" s="20">
        <v>0</v>
      </c>
      <c r="F652" s="33" t="str">
        <f t="shared" si="838"/>
        <v>Parque Vehicular</v>
      </c>
      <c r="G652" s="62" t="s">
        <v>1245</v>
      </c>
      <c r="H652" s="36" t="s">
        <v>18</v>
      </c>
      <c r="I652" s="33" t="s">
        <v>14</v>
      </c>
      <c r="J652" s="33" t="s">
        <v>399</v>
      </c>
      <c r="K652" s="33" t="s">
        <v>1253</v>
      </c>
      <c r="L652" s="33" t="s">
        <v>649</v>
      </c>
      <c r="M652" s="33" t="str">
        <f t="shared" si="808"/>
        <v>Número Vehículos (unidades)</v>
      </c>
      <c r="N652" s="33" t="str">
        <f t="shared" si="809"/>
        <v>Ministerio de Transportes y Telecomunicaciones</v>
      </c>
      <c r="O652" s="52" t="s">
        <v>1370</v>
      </c>
      <c r="P65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52" s="15" t="str">
        <f t="shared" si="804"/>
        <v>Gráfico Evolución</v>
      </c>
      <c r="R652" s="37"/>
      <c r="S652" s="66" t="str">
        <f>+HYPERLINK("https://analytics.zoho.com/open-view/2395394000008305113")</f>
        <v>https://analytics.zoho.com/open-view/2395394000008305113</v>
      </c>
      <c r="T652" s="17"/>
      <c r="U652" s="29" t="str">
        <f t="shared" si="741"/>
        <v>#1774B9</v>
      </c>
      <c r="V652" s="30" t="str">
        <f>+Economia[[#This Row],[idcoleccion]]&amp;"-"&amp;Economia[[#This Row],[id]]</f>
        <v>140-0642</v>
      </c>
      <c r="W652" s="21">
        <f>+VLOOKUP(Economia[[#This Row],[Filtro URL]],Estructura!$X$4:$Y$366,2,0)</f>
        <v>14100000</v>
      </c>
      <c r="X652" s="21" t="str">
        <f>+VLOOKUP(Economia[[#This Row],[tema]],Estructura!$A$4:$C$1800,3,0)</f>
        <v>T-160</v>
      </c>
      <c r="Y652" s="30" t="str">
        <f>+VLOOKUP(Economia[[#This Row],[contenido]],Estructura!$E$4:$G$18,3,0)</f>
        <v>C-147</v>
      </c>
      <c r="Z652" s="30" t="str">
        <f>+VLOOKUP(Economia[[#This Row],[Filtro Integrado]],Estructura!$M$4:$O$367,3,0)</f>
        <v>FI-142</v>
      </c>
      <c r="AA652" s="30" t="str">
        <f>+VLOOKUP(Economia[[#This Row],[Muestra]],Estructura!$Q$4:$S$194,3,0)</f>
        <v>M-217</v>
      </c>
    </row>
    <row r="653" spans="1:27" ht="51" x14ac:dyDescent="0.3">
      <c r="A653" s="48" t="s">
        <v>1325</v>
      </c>
      <c r="B653" s="12">
        <f t="shared" ref="B653:D653" si="843">+B652</f>
        <v>140</v>
      </c>
      <c r="C653" s="13" t="str">
        <f t="shared" si="843"/>
        <v>Economía</v>
      </c>
      <c r="D653" s="13" t="str">
        <f t="shared" si="843"/>
        <v>Economía</v>
      </c>
      <c r="E653" s="20">
        <v>0</v>
      </c>
      <c r="F653" s="33" t="s">
        <v>1256</v>
      </c>
      <c r="G653" s="62" t="s">
        <v>1245</v>
      </c>
      <c r="H653" s="36" t="s">
        <v>18</v>
      </c>
      <c r="I653" s="33" t="s">
        <v>14</v>
      </c>
      <c r="J653" s="33" t="s">
        <v>399</v>
      </c>
      <c r="K653" s="33" t="s">
        <v>1255</v>
      </c>
      <c r="L653" s="33" t="s">
        <v>649</v>
      </c>
      <c r="M653" s="33" t="str">
        <f t="shared" si="808"/>
        <v>Número Vehículos (unidades)</v>
      </c>
      <c r="N653" s="33" t="str">
        <f t="shared" si="809"/>
        <v>Ministerio de Transportes y Telecomunicaciones</v>
      </c>
      <c r="O653" s="52" t="s">
        <v>1371</v>
      </c>
      <c r="P65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53" s="15" t="str">
        <f t="shared" si="804"/>
        <v>Gráfico Evolución</v>
      </c>
      <c r="R653" s="37"/>
      <c r="S653" s="66" t="str">
        <f>+HYPERLINK("https://analytics.zoho.com/open-view/2395394000008306718")</f>
        <v>https://analytics.zoho.com/open-view/2395394000008306718</v>
      </c>
      <c r="T653" s="17"/>
      <c r="U653" s="29" t="str">
        <f t="shared" si="741"/>
        <v>#1774B9</v>
      </c>
      <c r="V653" s="30" t="str">
        <f>+Economia[[#This Row],[idcoleccion]]&amp;"-"&amp;Economia[[#This Row],[id]]</f>
        <v>140-0643</v>
      </c>
      <c r="W653" s="21">
        <f>+VLOOKUP(Economia[[#This Row],[Filtro URL]],Estructura!$X$4:$Y$366,2,0)</f>
        <v>14100000</v>
      </c>
      <c r="X653" s="21" t="str">
        <f>+VLOOKUP(Economia[[#This Row],[tema]],Estructura!$A$4:$C$1800,3,0)</f>
        <v>T-161</v>
      </c>
      <c r="Y653" s="30" t="str">
        <f>+VLOOKUP(Economia[[#This Row],[contenido]],Estructura!$E$4:$G$18,3,0)</f>
        <v>C-147</v>
      </c>
      <c r="Z653" s="30" t="str">
        <f>+VLOOKUP(Economia[[#This Row],[Filtro Integrado]],Estructura!$M$4:$O$367,3,0)</f>
        <v>FI-142</v>
      </c>
      <c r="AA653" s="30" t="str">
        <f>+VLOOKUP(Economia[[#This Row],[Muestra]],Estructura!$Q$4:$S$194,3,0)</f>
        <v>M-218</v>
      </c>
    </row>
    <row r="654" spans="1:27" ht="51" x14ac:dyDescent="0.3">
      <c r="A654" s="48" t="s">
        <v>1326</v>
      </c>
      <c r="B654" s="12">
        <f t="shared" ref="B654:D654" si="844">+B653</f>
        <v>140</v>
      </c>
      <c r="C654" s="13" t="str">
        <f t="shared" si="844"/>
        <v>Economía</v>
      </c>
      <c r="D654" s="13" t="str">
        <f t="shared" si="844"/>
        <v>Economía</v>
      </c>
      <c r="E654" s="20">
        <v>0</v>
      </c>
      <c r="F654" s="33" t="str">
        <f t="shared" si="838"/>
        <v>Pórticos y Peajes</v>
      </c>
      <c r="G654" s="62" t="s">
        <v>1245</v>
      </c>
      <c r="H654" s="36" t="s">
        <v>18</v>
      </c>
      <c r="I654" s="33" t="s">
        <v>14</v>
      </c>
      <c r="J654" s="33" t="s">
        <v>15</v>
      </c>
      <c r="K654" s="33" t="s">
        <v>1254</v>
      </c>
      <c r="L654" s="33" t="s">
        <v>649</v>
      </c>
      <c r="M654" s="33" t="str">
        <f t="shared" si="808"/>
        <v>Número Vehículos (unidades)</v>
      </c>
      <c r="N654" s="33" t="str">
        <f t="shared" si="809"/>
        <v>Ministerio de Transportes y Telecomunicaciones</v>
      </c>
      <c r="O654" s="52" t="s">
        <v>1372</v>
      </c>
      <c r="P65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54" s="15" t="str">
        <f t="shared" si="804"/>
        <v>Gráfico Evolución</v>
      </c>
      <c r="R654" s="37"/>
      <c r="S654" s="66" t="str">
        <f>+HYPERLINK("https://analytics.zoho.com/open-view/2395394000008305836")</f>
        <v>https://analytics.zoho.com/open-view/2395394000008305836</v>
      </c>
      <c r="T654" s="17"/>
      <c r="U654" s="29" t="str">
        <f t="shared" si="741"/>
        <v>#1774B9</v>
      </c>
      <c r="V654" s="30" t="str">
        <f>+Economia[[#This Row],[idcoleccion]]&amp;"-"&amp;Economia[[#This Row],[id]]</f>
        <v>140-0644</v>
      </c>
      <c r="W654" s="21">
        <f>+VLOOKUP(Economia[[#This Row],[Filtro URL]],Estructura!$X$4:$Y$366,2,0)</f>
        <v>14100000</v>
      </c>
      <c r="X654" s="21" t="str">
        <f>+VLOOKUP(Economia[[#This Row],[tema]],Estructura!$A$4:$C$1800,3,0)</f>
        <v>T-161</v>
      </c>
      <c r="Y654" s="30" t="str">
        <f>+VLOOKUP(Economia[[#This Row],[contenido]],Estructura!$E$4:$G$18,3,0)</f>
        <v>C-147</v>
      </c>
      <c r="Z654" s="30" t="str">
        <f>+VLOOKUP(Economia[[#This Row],[Filtro Integrado]],Estructura!$M$4:$O$367,3,0)</f>
        <v>FI-141</v>
      </c>
      <c r="AA654" s="30" t="str">
        <f>+VLOOKUP(Economia[[#This Row],[Muestra]],Estructura!$Q$4:$S$194,3,0)</f>
        <v>M-219</v>
      </c>
    </row>
    <row r="655" spans="1:27" ht="51" x14ac:dyDescent="0.3">
      <c r="A655" s="49" t="s">
        <v>1327</v>
      </c>
      <c r="B655" s="12">
        <f t="shared" ref="B655:D655" si="845">+B654</f>
        <v>140</v>
      </c>
      <c r="C655" s="13" t="str">
        <f t="shared" si="845"/>
        <v>Economía</v>
      </c>
      <c r="D655" s="13" t="str">
        <f t="shared" si="845"/>
        <v>Economía</v>
      </c>
      <c r="E655" s="27">
        <v>5</v>
      </c>
      <c r="F655" s="33" t="str">
        <f t="shared" si="838"/>
        <v>Pórticos y Peajes</v>
      </c>
      <c r="G655" s="62" t="s">
        <v>1245</v>
      </c>
      <c r="H655" s="46" t="s">
        <v>15</v>
      </c>
      <c r="I655" s="31" t="s">
        <v>370</v>
      </c>
      <c r="J655" s="12" t="s">
        <v>688</v>
      </c>
      <c r="K655" s="33" t="str">
        <f t="shared" ref="K655:K657" si="846">+K654</f>
        <v>Pasada de vehiculos Pórticos Autopistas Interurbanas</v>
      </c>
      <c r="L655" s="33" t="s">
        <v>649</v>
      </c>
      <c r="M655" s="33" t="str">
        <f t="shared" si="808"/>
        <v>Número Vehículos (unidades)</v>
      </c>
      <c r="N655" s="33" t="str">
        <f t="shared" si="809"/>
        <v>Ministerio de Transportes y Telecomunicaciones</v>
      </c>
      <c r="O655" s="37" t="str">
        <f>+"Evolución de la Pasada de vehículos por plazas de peajes y pórticos de autopistas interurbanas en la "&amp;Economia[[#This Row],[territorio]]</f>
        <v>Evolución de la Pasada de vehículos por plazas de peajes y pórticos de autopistas interurbanas en la Región de Valparaíso</v>
      </c>
      <c r="P65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v>
      </c>
      <c r="Q655" s="15" t="str">
        <f t="shared" si="804"/>
        <v>Gráfico Evolución</v>
      </c>
      <c r="R655" s="28"/>
      <c r="S655" s="16" t="str">
        <f>+HYPERLINK("https://analytics.zoho.com/open-view/2395394000008306375?ZOHO_CRITERIA=%22Consolidado_Estadisticas_Regionales_New%22.%22C%C3%B3digo%20regi%C3%B3n%22%3D"&amp;Economia[[#This Row],[Filtro URL]])</f>
        <v>https://analytics.zoho.com/open-view/2395394000008306375?ZOHO_CRITERIA=%22Consolidado_Estadisticas_Regionales_New%22.%22C%C3%B3digo%20regi%C3%B3n%22%3D5</v>
      </c>
      <c r="T655" s="17"/>
      <c r="U655" s="29" t="str">
        <f t="shared" si="741"/>
        <v>#1774B9</v>
      </c>
      <c r="V655" s="30" t="str">
        <f>+Economia[[#This Row],[idcoleccion]]&amp;"-"&amp;Economia[[#This Row],[id]]</f>
        <v>140-0645</v>
      </c>
      <c r="W655" s="21">
        <f>+VLOOKUP(Economia[[#This Row],[Filtro URL]],Estructura!$X$4:$Y$366,2,0)</f>
        <v>14200005</v>
      </c>
      <c r="X655" s="21" t="str">
        <f>+VLOOKUP(Economia[[#This Row],[tema]],Estructura!$A$4:$C$1800,3,0)</f>
        <v>T-161</v>
      </c>
      <c r="Y655" s="30" t="str">
        <f>+VLOOKUP(Economia[[#This Row],[contenido]],Estructura!$E$4:$G$18,3,0)</f>
        <v>C-147</v>
      </c>
      <c r="Z655" s="30" t="str">
        <f>+VLOOKUP(Economia[[#This Row],[Filtro Integrado]],Estructura!$M$4:$O$367,3,0)</f>
        <v>FI-143</v>
      </c>
      <c r="AA655" s="30" t="str">
        <f>+VLOOKUP(Economia[[#This Row],[Muestra]],Estructura!$Q$4:$S$194,3,0)</f>
        <v>M-219</v>
      </c>
    </row>
    <row r="656" spans="1:27" ht="51" x14ac:dyDescent="0.3">
      <c r="A656" s="50" t="s">
        <v>1328</v>
      </c>
      <c r="B656" s="12">
        <f t="shared" ref="B656:D656" si="847">+B655</f>
        <v>140</v>
      </c>
      <c r="C656" s="13" t="str">
        <f t="shared" si="847"/>
        <v>Economía</v>
      </c>
      <c r="D656" s="13" t="str">
        <f t="shared" si="847"/>
        <v>Economía</v>
      </c>
      <c r="E656" s="27">
        <v>8</v>
      </c>
      <c r="F656" s="33" t="str">
        <f t="shared" si="838"/>
        <v>Pórticos y Peajes</v>
      </c>
      <c r="G656" s="62" t="s">
        <v>1245</v>
      </c>
      <c r="H656" s="46" t="s">
        <v>15</v>
      </c>
      <c r="I656" s="31" t="s">
        <v>373</v>
      </c>
      <c r="J656" s="12" t="str">
        <f>+J655</f>
        <v>Fecha</v>
      </c>
      <c r="K656" s="33" t="str">
        <f t="shared" si="846"/>
        <v>Pasada de vehiculos Pórticos Autopistas Interurbanas</v>
      </c>
      <c r="L656" s="33" t="s">
        <v>649</v>
      </c>
      <c r="M656" s="33" t="str">
        <f t="shared" si="808"/>
        <v>Número Vehículos (unidades)</v>
      </c>
      <c r="N656" s="33" t="str">
        <f t="shared" si="809"/>
        <v>Ministerio de Transportes y Telecomunicaciones</v>
      </c>
      <c r="O656" s="37" t="str">
        <f>+"Evolución de la Pasada de vehículos por plazas de peajes y pórticos de autopistas interurbanas en la "&amp;Economia[[#This Row],[territorio]]</f>
        <v>Evolución de la Pasada de vehículos por plazas de peajes y pórticos de autopistas interurbanas en la Región del Biobío</v>
      </c>
      <c r="P65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v>
      </c>
      <c r="Q656" s="15" t="str">
        <f t="shared" si="804"/>
        <v>Gráfico Evolución</v>
      </c>
      <c r="R656" s="28"/>
      <c r="S656" s="16" t="str">
        <f>+HYPERLINK("https://analytics.zoho.com/open-view/2395394000008306375?ZOHO_CRITERIA=%22Consolidado_Estadisticas_Regionales_New%22.%22C%C3%B3digo%20regi%C3%B3n%22%3D"&amp;Economia[[#This Row],[Filtro URL]])</f>
        <v>https://analytics.zoho.com/open-view/2395394000008306375?ZOHO_CRITERIA=%22Consolidado_Estadisticas_Regionales_New%22.%22C%C3%B3digo%20regi%C3%B3n%22%3D8</v>
      </c>
      <c r="T656" s="17"/>
      <c r="U656" s="29" t="str">
        <f t="shared" si="741"/>
        <v>#1774B9</v>
      </c>
      <c r="V656" s="30" t="str">
        <f>+Economia[[#This Row],[idcoleccion]]&amp;"-"&amp;Economia[[#This Row],[id]]</f>
        <v>140-0646</v>
      </c>
      <c r="W656" s="21">
        <f>+VLOOKUP(Economia[[#This Row],[Filtro URL]],Estructura!$X$4:$Y$366,2,0)</f>
        <v>14200008</v>
      </c>
      <c r="X656" s="21" t="str">
        <f>+VLOOKUP(Economia[[#This Row],[tema]],Estructura!$A$4:$C$1800,3,0)</f>
        <v>T-161</v>
      </c>
      <c r="Y656" s="30" t="str">
        <f>+VLOOKUP(Economia[[#This Row],[contenido]],Estructura!$E$4:$G$18,3,0)</f>
        <v>C-147</v>
      </c>
      <c r="Z656" s="30" t="str">
        <f>+VLOOKUP(Economia[[#This Row],[Filtro Integrado]],Estructura!$M$4:$O$367,3,0)</f>
        <v>FI-143</v>
      </c>
      <c r="AA656" s="30" t="str">
        <f>+VLOOKUP(Economia[[#This Row],[Muestra]],Estructura!$Q$4:$S$194,3,0)</f>
        <v>M-219</v>
      </c>
    </row>
    <row r="657" spans="1:27" ht="51" x14ac:dyDescent="0.3">
      <c r="A657" s="50" t="s">
        <v>1329</v>
      </c>
      <c r="B657" s="12">
        <f t="shared" ref="B657:D657" si="848">+B656</f>
        <v>140</v>
      </c>
      <c r="C657" s="13" t="str">
        <f t="shared" si="848"/>
        <v>Economía</v>
      </c>
      <c r="D657" s="13" t="str">
        <f t="shared" si="848"/>
        <v>Economía</v>
      </c>
      <c r="E657" s="27">
        <v>13</v>
      </c>
      <c r="F657" s="33" t="str">
        <f t="shared" si="838"/>
        <v>Pórticos y Peajes</v>
      </c>
      <c r="G657" s="62" t="s">
        <v>1245</v>
      </c>
      <c r="H657" s="46" t="s">
        <v>15</v>
      </c>
      <c r="I657" s="31" t="s">
        <v>378</v>
      </c>
      <c r="J657" s="12" t="str">
        <f t="shared" ref="J657:J658" si="849">+J656</f>
        <v>Fecha</v>
      </c>
      <c r="K657" s="33" t="str">
        <f t="shared" si="846"/>
        <v>Pasada de vehiculos Pórticos Autopistas Interurbanas</v>
      </c>
      <c r="L657" s="33" t="s">
        <v>649</v>
      </c>
      <c r="M657" s="33" t="str">
        <f t="shared" si="808"/>
        <v>Número Vehículos (unidades)</v>
      </c>
      <c r="N657" s="33" t="str">
        <f t="shared" si="809"/>
        <v>Ministerio de Transportes y Telecomunicaciones</v>
      </c>
      <c r="O657" s="37" t="str">
        <f>+"Evolución de la Pasada de vehículos por plazas de peajes y pórticos de autopistas interurbanas en la "&amp;Economia[[#This Row],[territorio]]</f>
        <v>Evolución de la Pasada de vehículos por plazas de peajes y pórticos de autopistas interurbanas en la Región Metropolitana</v>
      </c>
      <c r="P65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v>
      </c>
      <c r="Q657" s="15" t="str">
        <f t="shared" si="804"/>
        <v>Gráfico Evolución</v>
      </c>
      <c r="R657" s="28"/>
      <c r="S657" s="16" t="str">
        <f>+HYPERLINK("https://analytics.zoho.com/open-view/2395394000008306375?ZOHO_CRITERIA=%22Consolidado_Estadisticas_Regionales_New%22.%22C%C3%B3digo%20regi%C3%B3n%22%3D"&amp;Economia[[#This Row],[Filtro URL]])</f>
        <v>https://analytics.zoho.com/open-view/2395394000008306375?ZOHO_CRITERIA=%22Consolidado_Estadisticas_Regionales_New%22.%22C%C3%B3digo%20regi%C3%B3n%22%3D13</v>
      </c>
      <c r="T657" s="17"/>
      <c r="U657" s="29" t="str">
        <f t="shared" si="741"/>
        <v>#1774B9</v>
      </c>
      <c r="V657" s="30" t="str">
        <f>+Economia[[#This Row],[idcoleccion]]&amp;"-"&amp;Economia[[#This Row],[id]]</f>
        <v>140-0647</v>
      </c>
      <c r="W657" s="21">
        <f>+VLOOKUP(Economia[[#This Row],[Filtro URL]],Estructura!$X$4:$Y$366,2,0)</f>
        <v>14200013</v>
      </c>
      <c r="X657" s="21" t="str">
        <f>+VLOOKUP(Economia[[#This Row],[tema]],Estructura!$A$4:$C$1800,3,0)</f>
        <v>T-161</v>
      </c>
      <c r="Y657" s="30" t="str">
        <f>+VLOOKUP(Economia[[#This Row],[contenido]],Estructura!$E$4:$G$18,3,0)</f>
        <v>C-147</v>
      </c>
      <c r="Z657" s="30" t="str">
        <f>+VLOOKUP(Economia[[#This Row],[Filtro Integrado]],Estructura!$M$4:$O$367,3,0)</f>
        <v>FI-143</v>
      </c>
      <c r="AA657" s="30" t="str">
        <f>+VLOOKUP(Economia[[#This Row],[Muestra]],Estructura!$Q$4:$S$194,3,0)</f>
        <v>M-219</v>
      </c>
    </row>
    <row r="658" spans="1:27" ht="51" x14ac:dyDescent="0.3">
      <c r="A658" s="50" t="s">
        <v>1330</v>
      </c>
      <c r="B658" s="12">
        <f t="shared" ref="B658:D658" si="850">+B657</f>
        <v>140</v>
      </c>
      <c r="C658" s="13" t="str">
        <f t="shared" si="850"/>
        <v>Economía</v>
      </c>
      <c r="D658" s="13" t="str">
        <f t="shared" si="850"/>
        <v>Economía</v>
      </c>
      <c r="E658" s="27">
        <v>16</v>
      </c>
      <c r="F658" s="33" t="str">
        <f t="shared" si="838"/>
        <v>Pórticos y Peajes</v>
      </c>
      <c r="G658" s="62" t="s">
        <v>1245</v>
      </c>
      <c r="H658" s="46" t="s">
        <v>15</v>
      </c>
      <c r="I658" s="31" t="s">
        <v>381</v>
      </c>
      <c r="J658" s="12" t="str">
        <f t="shared" si="849"/>
        <v>Fecha</v>
      </c>
      <c r="K658" s="33" t="str">
        <f t="shared" ref="K658" si="851">+K657</f>
        <v>Pasada de vehiculos Pórticos Autopistas Interurbanas</v>
      </c>
      <c r="L658" s="33" t="s">
        <v>649</v>
      </c>
      <c r="M658" s="33" t="str">
        <f t="shared" si="808"/>
        <v>Número Vehículos (unidades)</v>
      </c>
      <c r="N658" s="33" t="str">
        <f t="shared" si="809"/>
        <v>Ministerio de Transportes y Telecomunicaciones</v>
      </c>
      <c r="O658" s="37" t="str">
        <f>+"Evolución de la Pasada de vehículos por plazas de peajes y pórticos de autopistas interurbanas en la "&amp;Economia[[#This Row],[territorio]]</f>
        <v>Evolución de la Pasada de vehículos por plazas de peajes y pórticos de autopistas interurbanas en la Región de Ñuble</v>
      </c>
      <c r="P65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v>
      </c>
      <c r="Q658" s="15" t="str">
        <f t="shared" si="804"/>
        <v>Gráfico Evolución</v>
      </c>
      <c r="R658" s="28"/>
      <c r="S658" s="16" t="str">
        <f>+HYPERLINK("https://analytics.zoho.com/open-view/2395394000008306375?ZOHO_CRITERIA=%22Consolidado_Estadisticas_Regionales_New%22.%22C%C3%B3digo%20regi%C3%B3n%22%3D"&amp;Economia[[#This Row],[Filtro URL]])</f>
        <v>https://analytics.zoho.com/open-view/2395394000008306375?ZOHO_CRITERIA=%22Consolidado_Estadisticas_Regionales_New%22.%22C%C3%B3digo%20regi%C3%B3n%22%3D16</v>
      </c>
      <c r="T658" s="17"/>
      <c r="U658" s="29" t="str">
        <f t="shared" si="741"/>
        <v>#1774B9</v>
      </c>
      <c r="V658" s="30" t="str">
        <f>+Economia[[#This Row],[idcoleccion]]&amp;"-"&amp;Economia[[#This Row],[id]]</f>
        <v>140-0648</v>
      </c>
      <c r="W658" s="21">
        <f>+VLOOKUP(Economia[[#This Row],[Filtro URL]],Estructura!$X$4:$Y$366,2,0)</f>
        <v>14200016</v>
      </c>
      <c r="X658" s="21" t="str">
        <f>+VLOOKUP(Economia[[#This Row],[tema]],Estructura!$A$4:$C$1800,3,0)</f>
        <v>T-161</v>
      </c>
      <c r="Y658" s="30" t="str">
        <f>+VLOOKUP(Economia[[#This Row],[contenido]],Estructura!$E$4:$G$18,3,0)</f>
        <v>C-147</v>
      </c>
      <c r="Z658" s="30" t="str">
        <f>+VLOOKUP(Economia[[#This Row],[Filtro Integrado]],Estructura!$M$4:$O$367,3,0)</f>
        <v>FI-143</v>
      </c>
      <c r="AA658" s="30" t="str">
        <f>+VLOOKUP(Economia[[#This Row],[Muestra]],Estructura!$Q$4:$S$194,3,0)</f>
        <v>M-219</v>
      </c>
    </row>
    <row r="659" spans="1:27" ht="51" x14ac:dyDescent="0.3">
      <c r="A659" s="48" t="s">
        <v>1331</v>
      </c>
      <c r="B659" s="12">
        <f t="shared" ref="B659:D659" si="852">+B658</f>
        <v>140</v>
      </c>
      <c r="C659" s="13" t="str">
        <f t="shared" si="852"/>
        <v>Economía</v>
      </c>
      <c r="D659" s="13" t="str">
        <f t="shared" si="852"/>
        <v>Economía</v>
      </c>
      <c r="E659" s="20">
        <v>0</v>
      </c>
      <c r="F659" s="33" t="s">
        <v>1374</v>
      </c>
      <c r="G659" s="62" t="s">
        <v>1373</v>
      </c>
      <c r="H659" s="36" t="s">
        <v>18</v>
      </c>
      <c r="I659" s="33" t="s">
        <v>14</v>
      </c>
      <c r="J659" s="33" t="s">
        <v>15</v>
      </c>
      <c r="K659" s="33" t="s">
        <v>1375</v>
      </c>
      <c r="L659" s="33" t="s">
        <v>649</v>
      </c>
      <c r="M659" s="33" t="s">
        <v>659</v>
      </c>
      <c r="N659" s="33" t="str">
        <f t="shared" ref="N659:N674" si="853">+N658</f>
        <v>Ministerio de Transportes y Telecomunicaciones</v>
      </c>
      <c r="O659" s="52" t="s">
        <v>1384</v>
      </c>
      <c r="P65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toneladas (t)</v>
      </c>
      <c r="Q659" s="15" t="str">
        <f t="shared" si="804"/>
        <v>Gráfico Evolución</v>
      </c>
      <c r="R659" s="37"/>
      <c r="S659" s="66" t="str">
        <f>+HYPERLINK("https://analytics.zoho.com/open-view/2395394000008307456")</f>
        <v>https://analytics.zoho.com/open-view/2395394000008307456</v>
      </c>
      <c r="T659" s="17"/>
      <c r="U659" s="29" t="str">
        <f t="shared" si="741"/>
        <v>#1774B9</v>
      </c>
      <c r="V659" s="30" t="str">
        <f>+Economia[[#This Row],[idcoleccion]]&amp;"-"&amp;Economia[[#This Row],[id]]</f>
        <v>140-0649</v>
      </c>
      <c r="W659" s="21">
        <f>+VLOOKUP(Economia[[#This Row],[Filtro URL]],Estructura!$X$4:$Y$366,2,0)</f>
        <v>14100000</v>
      </c>
      <c r="X659" s="21" t="str">
        <f>+VLOOKUP(Economia[[#This Row],[tema]],Estructura!$A$4:$C$1800,3,0)</f>
        <v>T-162</v>
      </c>
      <c r="Y659" s="30" t="str">
        <f>+VLOOKUP(Economia[[#This Row],[contenido]],Estructura!$E$4:$G$18,3,0)</f>
        <v>C-148</v>
      </c>
      <c r="Z659" s="30" t="str">
        <f>+VLOOKUP(Economia[[#This Row],[Filtro Integrado]],Estructura!$M$4:$O$367,3,0)</f>
        <v>FI-141</v>
      </c>
      <c r="AA659" s="30" t="str">
        <f>+VLOOKUP(Economia[[#This Row],[Muestra]],Estructura!$Q$4:$S$194,3,0)</f>
        <v>M-220</v>
      </c>
    </row>
    <row r="660" spans="1:27" ht="51" x14ac:dyDescent="0.3">
      <c r="A660" s="49" t="s">
        <v>1332</v>
      </c>
      <c r="B660" s="12">
        <f t="shared" ref="B660:D660" si="854">+B659</f>
        <v>140</v>
      </c>
      <c r="C660" s="13" t="str">
        <f t="shared" si="854"/>
        <v>Economía</v>
      </c>
      <c r="D660" s="13" t="str">
        <f t="shared" si="854"/>
        <v>Economía</v>
      </c>
      <c r="E660" s="27">
        <v>1</v>
      </c>
      <c r="F660" s="33" t="str">
        <f t="shared" ref="F660:F674" si="855">+F659</f>
        <v>Carga Marítima</v>
      </c>
      <c r="G660" s="62" t="s">
        <v>1373</v>
      </c>
      <c r="H660" s="46" t="s">
        <v>15</v>
      </c>
      <c r="I660" s="31" t="s">
        <v>366</v>
      </c>
      <c r="J660" s="12" t="s">
        <v>688</v>
      </c>
      <c r="K660" s="33" t="str">
        <f t="shared" ref="K660:K662" si="856">+K659</f>
        <v>Carga Portuaria Embarcada</v>
      </c>
      <c r="L660" s="33" t="s">
        <v>649</v>
      </c>
      <c r="M660" s="33" t="str">
        <f t="shared" ref="M660:M674" si="857">+M659</f>
        <v>toneladas (t)</v>
      </c>
      <c r="N660" s="33" t="str">
        <f t="shared" si="853"/>
        <v>Ministerio de Transportes y Telecomunicaciones</v>
      </c>
      <c r="O660" s="37" t="str">
        <f>+"Evolución del Movimiento de Carga Portuaria  Embarcada al Exterior desde la "&amp;Economia[[#This Row],[territorio]]</f>
        <v>Evolución del Movimiento de Carga Portuaria  Embarcada al Exterior desde la Región de Tarapacá</v>
      </c>
      <c r="P66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v>
      </c>
      <c r="Q660" s="15" t="str">
        <f t="shared" si="804"/>
        <v>Gráfico Evolución</v>
      </c>
      <c r="R660" s="28"/>
      <c r="S660" s="16" t="str">
        <f>+HYPERLINK("https://analytics.zoho.com/open-view/2395394000008308836?ZOHO_CRITERIA=%22Consolidado_Estadisticas_Regionales_New%22.%22C%C3%B3digo%20regi%C3%B3n%22%3D"&amp;Economia[[#This Row],[Filtro URL]])</f>
        <v>https://analytics.zoho.com/open-view/2395394000008308836?ZOHO_CRITERIA=%22Consolidado_Estadisticas_Regionales_New%22.%22C%C3%B3digo%20regi%C3%B3n%22%3D1</v>
      </c>
      <c r="T660" s="17"/>
      <c r="U660" s="29" t="str">
        <f t="shared" si="741"/>
        <v>#1774B9</v>
      </c>
      <c r="V660" s="30" t="str">
        <f>+Economia[[#This Row],[idcoleccion]]&amp;"-"&amp;Economia[[#This Row],[id]]</f>
        <v>140-0650</v>
      </c>
      <c r="W660" s="21">
        <f>+VLOOKUP(Economia[[#This Row],[Filtro URL]],Estructura!$X$4:$Y$366,2,0)</f>
        <v>14200001</v>
      </c>
      <c r="X660" s="21" t="str">
        <f>+VLOOKUP(Economia[[#This Row],[tema]],Estructura!$A$4:$C$1800,3,0)</f>
        <v>T-162</v>
      </c>
      <c r="Y660" s="30" t="str">
        <f>+VLOOKUP(Economia[[#This Row],[contenido]],Estructura!$E$4:$G$18,3,0)</f>
        <v>C-148</v>
      </c>
      <c r="Z660" s="30" t="str">
        <f>+VLOOKUP(Economia[[#This Row],[Filtro Integrado]],Estructura!$M$4:$O$367,3,0)</f>
        <v>FI-143</v>
      </c>
      <c r="AA660" s="30" t="str">
        <f>+VLOOKUP(Economia[[#This Row],[Muestra]],Estructura!$Q$4:$S$194,3,0)</f>
        <v>M-220</v>
      </c>
    </row>
    <row r="661" spans="1:27" ht="51" x14ac:dyDescent="0.3">
      <c r="A661" s="50" t="s">
        <v>1333</v>
      </c>
      <c r="B661" s="12">
        <f t="shared" ref="B661:D661" si="858">+B660</f>
        <v>140</v>
      </c>
      <c r="C661" s="13" t="str">
        <f t="shared" si="858"/>
        <v>Economía</v>
      </c>
      <c r="D661" s="13" t="str">
        <f t="shared" si="858"/>
        <v>Economía</v>
      </c>
      <c r="E661" s="27">
        <v>5</v>
      </c>
      <c r="F661" s="33" t="str">
        <f t="shared" si="855"/>
        <v>Carga Marítima</v>
      </c>
      <c r="G661" s="62" t="s">
        <v>1373</v>
      </c>
      <c r="H661" s="46" t="s">
        <v>15</v>
      </c>
      <c r="I661" s="31" t="s">
        <v>370</v>
      </c>
      <c r="J661" s="12" t="str">
        <f>+J660</f>
        <v>Fecha</v>
      </c>
      <c r="K661" s="33" t="str">
        <f t="shared" si="856"/>
        <v>Carga Portuaria Embarcada</v>
      </c>
      <c r="L661" s="33" t="s">
        <v>649</v>
      </c>
      <c r="M661" s="33" t="str">
        <f t="shared" si="857"/>
        <v>toneladas (t)</v>
      </c>
      <c r="N661" s="33" t="str">
        <f t="shared" si="853"/>
        <v>Ministerio de Transportes y Telecomunicaciones</v>
      </c>
      <c r="O661" s="37" t="str">
        <f>+"Evolución del Movimiento de Carga Portuaria  Embarcada al Exterior desde la "&amp;Economia[[#This Row],[territorio]]</f>
        <v>Evolución del Movimiento de Carga Portuaria  Embarcada al Exterior desde la Región de Valparaíso</v>
      </c>
      <c r="P66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v>
      </c>
      <c r="Q661" s="15" t="str">
        <f t="shared" si="804"/>
        <v>Gráfico Evolución</v>
      </c>
      <c r="R661" s="28"/>
      <c r="S661" s="16" t="str">
        <f>+HYPERLINK("https://analytics.zoho.com/open-view/2395394000008308836?ZOHO_CRITERIA=%22Consolidado_Estadisticas_Regionales_New%22.%22C%C3%B3digo%20regi%C3%B3n%22%3D"&amp;Economia[[#This Row],[Filtro URL]])</f>
        <v>https://analytics.zoho.com/open-view/2395394000008308836?ZOHO_CRITERIA=%22Consolidado_Estadisticas_Regionales_New%22.%22C%C3%B3digo%20regi%C3%B3n%22%3D5</v>
      </c>
      <c r="T661" s="17"/>
      <c r="U661" s="29" t="str">
        <f t="shared" si="741"/>
        <v>#1774B9</v>
      </c>
      <c r="V661" s="30" t="str">
        <f>+Economia[[#This Row],[idcoleccion]]&amp;"-"&amp;Economia[[#This Row],[id]]</f>
        <v>140-0651</v>
      </c>
      <c r="W661" s="21">
        <f>+VLOOKUP(Economia[[#This Row],[Filtro URL]],Estructura!$X$4:$Y$366,2,0)</f>
        <v>14200005</v>
      </c>
      <c r="X661" s="21" t="str">
        <f>+VLOOKUP(Economia[[#This Row],[tema]],Estructura!$A$4:$C$1800,3,0)</f>
        <v>T-162</v>
      </c>
      <c r="Y661" s="30" t="str">
        <f>+VLOOKUP(Economia[[#This Row],[contenido]],Estructura!$E$4:$G$18,3,0)</f>
        <v>C-148</v>
      </c>
      <c r="Z661" s="30" t="str">
        <f>+VLOOKUP(Economia[[#This Row],[Filtro Integrado]],Estructura!$M$4:$O$367,3,0)</f>
        <v>FI-143</v>
      </c>
      <c r="AA661" s="30" t="str">
        <f>+VLOOKUP(Economia[[#This Row],[Muestra]],Estructura!$Q$4:$S$194,3,0)</f>
        <v>M-220</v>
      </c>
    </row>
    <row r="662" spans="1:27" ht="51" x14ac:dyDescent="0.3">
      <c r="A662" s="50" t="s">
        <v>1334</v>
      </c>
      <c r="B662" s="12">
        <f t="shared" ref="B662:D662" si="859">+B661</f>
        <v>140</v>
      </c>
      <c r="C662" s="13" t="str">
        <f t="shared" si="859"/>
        <v>Economía</v>
      </c>
      <c r="D662" s="13" t="str">
        <f t="shared" si="859"/>
        <v>Economía</v>
      </c>
      <c r="E662" s="27">
        <v>8</v>
      </c>
      <c r="F662" s="33" t="str">
        <f t="shared" si="855"/>
        <v>Carga Marítima</v>
      </c>
      <c r="G662" s="62" t="s">
        <v>1373</v>
      </c>
      <c r="H662" s="46" t="s">
        <v>15</v>
      </c>
      <c r="I662" s="31" t="s">
        <v>373</v>
      </c>
      <c r="J662" s="12" t="str">
        <f t="shared" ref="J662" si="860">+J661</f>
        <v>Fecha</v>
      </c>
      <c r="K662" s="33" t="str">
        <f t="shared" si="856"/>
        <v>Carga Portuaria Embarcada</v>
      </c>
      <c r="L662" s="33" t="s">
        <v>649</v>
      </c>
      <c r="M662" s="33" t="str">
        <f t="shared" si="857"/>
        <v>toneladas (t)</v>
      </c>
      <c r="N662" s="33" t="str">
        <f t="shared" si="853"/>
        <v>Ministerio de Transportes y Telecomunicaciones</v>
      </c>
      <c r="O662" s="37" t="str">
        <f>+"Evolución del Movimiento de Carga Portuaria  Embarcada al Exterior desde la "&amp;Economia[[#This Row],[territorio]]</f>
        <v>Evolución del Movimiento de Carga Portuaria  Embarcada al Exterior desde la Región del Biobío</v>
      </c>
      <c r="P66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v>
      </c>
      <c r="Q662" s="15" t="str">
        <f t="shared" si="804"/>
        <v>Gráfico Evolución</v>
      </c>
      <c r="R662" s="28"/>
      <c r="S662" s="16" t="str">
        <f>+HYPERLINK("https://analytics.zoho.com/open-view/2395394000008308836?ZOHO_CRITERIA=%22Consolidado_Estadisticas_Regionales_New%22.%22C%C3%B3digo%20regi%C3%B3n%22%3D"&amp;Economia[[#This Row],[Filtro URL]])</f>
        <v>https://analytics.zoho.com/open-view/2395394000008308836?ZOHO_CRITERIA=%22Consolidado_Estadisticas_Regionales_New%22.%22C%C3%B3digo%20regi%C3%B3n%22%3D8</v>
      </c>
      <c r="T662" s="17"/>
      <c r="U662" s="29" t="str">
        <f t="shared" si="741"/>
        <v>#1774B9</v>
      </c>
      <c r="V662" s="30" t="str">
        <f>+Economia[[#This Row],[idcoleccion]]&amp;"-"&amp;Economia[[#This Row],[id]]</f>
        <v>140-0652</v>
      </c>
      <c r="W662" s="21">
        <f>+VLOOKUP(Economia[[#This Row],[Filtro URL]],Estructura!$X$4:$Y$366,2,0)</f>
        <v>14200008</v>
      </c>
      <c r="X662" s="21" t="str">
        <f>+VLOOKUP(Economia[[#This Row],[tema]],Estructura!$A$4:$C$1800,3,0)</f>
        <v>T-162</v>
      </c>
      <c r="Y662" s="30" t="str">
        <f>+VLOOKUP(Economia[[#This Row],[contenido]],Estructura!$E$4:$G$18,3,0)</f>
        <v>C-148</v>
      </c>
      <c r="Z662" s="30" t="str">
        <f>+VLOOKUP(Economia[[#This Row],[Filtro Integrado]],Estructura!$M$4:$O$367,3,0)</f>
        <v>FI-143</v>
      </c>
      <c r="AA662" s="30" t="str">
        <f>+VLOOKUP(Economia[[#This Row],[Muestra]],Estructura!$Q$4:$S$194,3,0)</f>
        <v>M-220</v>
      </c>
    </row>
    <row r="663" spans="1:27" ht="51" x14ac:dyDescent="0.3">
      <c r="A663" s="48" t="s">
        <v>1335</v>
      </c>
      <c r="B663" s="12">
        <f t="shared" ref="B663:D663" si="861">+B662</f>
        <v>140</v>
      </c>
      <c r="C663" s="13" t="str">
        <f t="shared" si="861"/>
        <v>Economía</v>
      </c>
      <c r="D663" s="13" t="str">
        <f t="shared" si="861"/>
        <v>Economía</v>
      </c>
      <c r="E663" s="20">
        <v>0</v>
      </c>
      <c r="F663" s="33" t="str">
        <f t="shared" si="855"/>
        <v>Carga Marítima</v>
      </c>
      <c r="G663" s="62" t="s">
        <v>1373</v>
      </c>
      <c r="H663" s="36" t="s">
        <v>18</v>
      </c>
      <c r="I663" s="33" t="s">
        <v>14</v>
      </c>
      <c r="J663" s="33" t="s">
        <v>15</v>
      </c>
      <c r="K663" s="33" t="s">
        <v>1376</v>
      </c>
      <c r="L663" s="33" t="s">
        <v>649</v>
      </c>
      <c r="M663" s="33" t="str">
        <f t="shared" si="857"/>
        <v>toneladas (t)</v>
      </c>
      <c r="N663" s="33" t="str">
        <f t="shared" si="853"/>
        <v>Ministerio de Transportes y Telecomunicaciones</v>
      </c>
      <c r="O663" s="52" t="s">
        <v>1385</v>
      </c>
      <c r="P66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toneladas (t)</v>
      </c>
      <c r="Q663" s="15" t="str">
        <f t="shared" si="804"/>
        <v>Gráfico Evolución</v>
      </c>
      <c r="R663" s="37"/>
      <c r="S663" s="66" t="str">
        <f>+HYPERLINK("https://analytics.zoho.com/open-view/2395394000008309196")</f>
        <v>https://analytics.zoho.com/open-view/2395394000008309196</v>
      </c>
      <c r="T663" s="17"/>
      <c r="U663" s="29" t="str">
        <f t="shared" si="741"/>
        <v>#1774B9</v>
      </c>
      <c r="V663" s="30" t="str">
        <f>+Economia[[#This Row],[idcoleccion]]&amp;"-"&amp;Economia[[#This Row],[id]]</f>
        <v>140-0653</v>
      </c>
      <c r="W663" s="21">
        <f>+VLOOKUP(Economia[[#This Row],[Filtro URL]],Estructura!$X$4:$Y$366,2,0)</f>
        <v>14100000</v>
      </c>
      <c r="X663" s="21" t="str">
        <f>+VLOOKUP(Economia[[#This Row],[tema]],Estructura!$A$4:$C$1800,3,0)</f>
        <v>T-162</v>
      </c>
      <c r="Y663" s="30" t="str">
        <f>+VLOOKUP(Economia[[#This Row],[contenido]],Estructura!$E$4:$G$18,3,0)</f>
        <v>C-148</v>
      </c>
      <c r="Z663" s="30" t="str">
        <f>+VLOOKUP(Economia[[#This Row],[Filtro Integrado]],Estructura!$M$4:$O$367,3,0)</f>
        <v>FI-141</v>
      </c>
      <c r="AA663" s="30" t="str">
        <f>+VLOOKUP(Economia[[#This Row],[Muestra]],Estructura!$Q$4:$S$194,3,0)</f>
        <v>M-221</v>
      </c>
    </row>
    <row r="664" spans="1:27" ht="51" x14ac:dyDescent="0.3">
      <c r="A664" s="49" t="s">
        <v>1336</v>
      </c>
      <c r="B664" s="12">
        <f t="shared" ref="B664:D664" si="862">+B663</f>
        <v>140</v>
      </c>
      <c r="C664" s="13" t="str">
        <f t="shared" si="862"/>
        <v>Economía</v>
      </c>
      <c r="D664" s="13" t="str">
        <f t="shared" si="862"/>
        <v>Economía</v>
      </c>
      <c r="E664" s="27">
        <v>1</v>
      </c>
      <c r="F664" s="33" t="str">
        <f t="shared" si="855"/>
        <v>Carga Marítima</v>
      </c>
      <c r="G664" s="62" t="s">
        <v>1373</v>
      </c>
      <c r="H664" s="46" t="s">
        <v>15</v>
      </c>
      <c r="I664" s="31" t="s">
        <v>366</v>
      </c>
      <c r="J664" s="12" t="s">
        <v>688</v>
      </c>
      <c r="K664" s="33" t="str">
        <f t="shared" ref="K664:K666" si="863">+K663</f>
        <v>Carga Portuaria Desembarcada</v>
      </c>
      <c r="L664" s="33" t="s">
        <v>649</v>
      </c>
      <c r="M664" s="33" t="str">
        <f t="shared" si="857"/>
        <v>toneladas (t)</v>
      </c>
      <c r="N664" s="33" t="str">
        <f t="shared" si="853"/>
        <v>Ministerio de Transportes y Telecomunicaciones</v>
      </c>
      <c r="O664" s="37" t="str">
        <f>+"Evolución del Movimiento de Carga Portuaria Desembarcada desde el Exterior en la "&amp;Economia[[#This Row],[territorio]]</f>
        <v>Evolución del Movimiento de Carga Portuaria Desembarcada desde el Exterior en la Región de Tarapacá</v>
      </c>
      <c r="P66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v>
      </c>
      <c r="Q664" s="15" t="str">
        <f t="shared" si="804"/>
        <v>Gráfico Evolución</v>
      </c>
      <c r="R664" s="28"/>
      <c r="S664" s="16" t="str">
        <f>+HYPERLINK("https://analytics.zoho.com/open-view/2395394000008309767?ZOHO_CRITERIA=%22Consolidado_Estadisticas_Regionales_New%22.%22C%C3%B3digo%20regi%C3%B3n%22%3D"&amp;Economia[[#This Row],[Filtro URL]])</f>
        <v>https://analytics.zoho.com/open-view/2395394000008309767?ZOHO_CRITERIA=%22Consolidado_Estadisticas_Regionales_New%22.%22C%C3%B3digo%20regi%C3%B3n%22%3D1</v>
      </c>
      <c r="T664" s="17"/>
      <c r="U664" s="29" t="str">
        <f t="shared" ref="U664:U727" si="864">+U663</f>
        <v>#1774B9</v>
      </c>
      <c r="V664" s="30" t="str">
        <f>+Economia[[#This Row],[idcoleccion]]&amp;"-"&amp;Economia[[#This Row],[id]]</f>
        <v>140-0654</v>
      </c>
      <c r="W664" s="21">
        <f>+VLOOKUP(Economia[[#This Row],[Filtro URL]],Estructura!$X$4:$Y$366,2,0)</f>
        <v>14200001</v>
      </c>
      <c r="X664" s="21" t="str">
        <f>+VLOOKUP(Economia[[#This Row],[tema]],Estructura!$A$4:$C$1800,3,0)</f>
        <v>T-162</v>
      </c>
      <c r="Y664" s="30" t="str">
        <f>+VLOOKUP(Economia[[#This Row],[contenido]],Estructura!$E$4:$G$18,3,0)</f>
        <v>C-148</v>
      </c>
      <c r="Z664" s="30" t="str">
        <f>+VLOOKUP(Economia[[#This Row],[Filtro Integrado]],Estructura!$M$4:$O$367,3,0)</f>
        <v>FI-143</v>
      </c>
      <c r="AA664" s="30" t="str">
        <f>+VLOOKUP(Economia[[#This Row],[Muestra]],Estructura!$Q$4:$S$194,3,0)</f>
        <v>M-221</v>
      </c>
    </row>
    <row r="665" spans="1:27" ht="51" x14ac:dyDescent="0.3">
      <c r="A665" s="50" t="s">
        <v>1337</v>
      </c>
      <c r="B665" s="12">
        <f t="shared" ref="B665:D665" si="865">+B664</f>
        <v>140</v>
      </c>
      <c r="C665" s="13" t="str">
        <f t="shared" si="865"/>
        <v>Economía</v>
      </c>
      <c r="D665" s="13" t="str">
        <f t="shared" si="865"/>
        <v>Economía</v>
      </c>
      <c r="E665" s="27">
        <v>5</v>
      </c>
      <c r="F665" s="33" t="str">
        <f t="shared" si="855"/>
        <v>Carga Marítima</v>
      </c>
      <c r="G665" s="62" t="s">
        <v>1373</v>
      </c>
      <c r="H665" s="46" t="s">
        <v>15</v>
      </c>
      <c r="I665" s="31" t="s">
        <v>370</v>
      </c>
      <c r="J665" s="12" t="str">
        <f>+J664</f>
        <v>Fecha</v>
      </c>
      <c r="K665" s="33" t="str">
        <f t="shared" si="863"/>
        <v>Carga Portuaria Desembarcada</v>
      </c>
      <c r="L665" s="33" t="s">
        <v>649</v>
      </c>
      <c r="M665" s="33" t="str">
        <f t="shared" si="857"/>
        <v>toneladas (t)</v>
      </c>
      <c r="N665" s="33" t="str">
        <f t="shared" si="853"/>
        <v>Ministerio de Transportes y Telecomunicaciones</v>
      </c>
      <c r="O665" s="37" t="str">
        <f>+"Evolución del Movimiento de Carga Portuaria Desembarcada desde el Exterior en la "&amp;Economia[[#This Row],[territorio]]</f>
        <v>Evolución del Movimiento de Carga Portuaria Desembarcada desde el Exterior en la Región de Valparaíso</v>
      </c>
      <c r="P665"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v>
      </c>
      <c r="Q665" s="15" t="str">
        <f t="shared" si="804"/>
        <v>Gráfico Evolución</v>
      </c>
      <c r="R665" s="28"/>
      <c r="S665" s="16" t="str">
        <f>+HYPERLINK("https://analytics.zoho.com/open-view/2395394000008309767?ZOHO_CRITERIA=%22Consolidado_Estadisticas_Regionales_New%22.%22C%C3%B3digo%20regi%C3%B3n%22%3D"&amp;Economia[[#This Row],[Filtro URL]])</f>
        <v>https://analytics.zoho.com/open-view/2395394000008309767?ZOHO_CRITERIA=%22Consolidado_Estadisticas_Regionales_New%22.%22C%C3%B3digo%20regi%C3%B3n%22%3D5</v>
      </c>
      <c r="T665" s="17"/>
      <c r="U665" s="29" t="str">
        <f t="shared" si="864"/>
        <v>#1774B9</v>
      </c>
      <c r="V665" s="30" t="str">
        <f>+Economia[[#This Row],[idcoleccion]]&amp;"-"&amp;Economia[[#This Row],[id]]</f>
        <v>140-0655</v>
      </c>
      <c r="W665" s="21">
        <f>+VLOOKUP(Economia[[#This Row],[Filtro URL]],Estructura!$X$4:$Y$366,2,0)</f>
        <v>14200005</v>
      </c>
      <c r="X665" s="21" t="str">
        <f>+VLOOKUP(Economia[[#This Row],[tema]],Estructura!$A$4:$C$1800,3,0)</f>
        <v>T-162</v>
      </c>
      <c r="Y665" s="30" t="str">
        <f>+VLOOKUP(Economia[[#This Row],[contenido]],Estructura!$E$4:$G$18,3,0)</f>
        <v>C-148</v>
      </c>
      <c r="Z665" s="30" t="str">
        <f>+VLOOKUP(Economia[[#This Row],[Filtro Integrado]],Estructura!$M$4:$O$367,3,0)</f>
        <v>FI-143</v>
      </c>
      <c r="AA665" s="30" t="str">
        <f>+VLOOKUP(Economia[[#This Row],[Muestra]],Estructura!$Q$4:$S$194,3,0)</f>
        <v>M-221</v>
      </c>
    </row>
    <row r="666" spans="1:27" ht="51" x14ac:dyDescent="0.3">
      <c r="A666" s="50" t="s">
        <v>1338</v>
      </c>
      <c r="B666" s="12">
        <f t="shared" ref="B666:D666" si="866">+B665</f>
        <v>140</v>
      </c>
      <c r="C666" s="13" t="str">
        <f t="shared" si="866"/>
        <v>Economía</v>
      </c>
      <c r="D666" s="13" t="str">
        <f t="shared" si="866"/>
        <v>Economía</v>
      </c>
      <c r="E666" s="27">
        <v>8</v>
      </c>
      <c r="F666" s="33" t="str">
        <f t="shared" si="855"/>
        <v>Carga Marítima</v>
      </c>
      <c r="G666" s="62" t="s">
        <v>1373</v>
      </c>
      <c r="H666" s="46" t="s">
        <v>15</v>
      </c>
      <c r="I666" s="31" t="s">
        <v>373</v>
      </c>
      <c r="J666" s="12" t="str">
        <f t="shared" ref="J666" si="867">+J665</f>
        <v>Fecha</v>
      </c>
      <c r="K666" s="33" t="str">
        <f t="shared" si="863"/>
        <v>Carga Portuaria Desembarcada</v>
      </c>
      <c r="L666" s="33" t="s">
        <v>649</v>
      </c>
      <c r="M666" s="33" t="str">
        <f t="shared" si="857"/>
        <v>toneladas (t)</v>
      </c>
      <c r="N666" s="33" t="str">
        <f t="shared" si="853"/>
        <v>Ministerio de Transportes y Telecomunicaciones</v>
      </c>
      <c r="O666" s="37" t="str">
        <f>+"Evolución del Movimiento de Carga Portuaria Desembarcada desde el Exterior en la "&amp;Economia[[#This Row],[territorio]]</f>
        <v>Evolución del Movimiento de Carga Portuaria Desembarcada desde el Exterior en la Región del Biobío</v>
      </c>
      <c r="P66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v>
      </c>
      <c r="Q666" s="15" t="str">
        <f t="shared" si="804"/>
        <v>Gráfico Evolución</v>
      </c>
      <c r="R666" s="28"/>
      <c r="S666" s="16" t="str">
        <f>+HYPERLINK("https://analytics.zoho.com/open-view/2395394000008309767?ZOHO_CRITERIA=%22Consolidado_Estadisticas_Regionales_New%22.%22C%C3%B3digo%20regi%C3%B3n%22%3D"&amp;Economia[[#This Row],[Filtro URL]])</f>
        <v>https://analytics.zoho.com/open-view/2395394000008309767?ZOHO_CRITERIA=%22Consolidado_Estadisticas_Regionales_New%22.%22C%C3%B3digo%20regi%C3%B3n%22%3D8</v>
      </c>
      <c r="T666" s="17"/>
      <c r="U666" s="29" t="str">
        <f t="shared" si="864"/>
        <v>#1774B9</v>
      </c>
      <c r="V666" s="30" t="str">
        <f>+Economia[[#This Row],[idcoleccion]]&amp;"-"&amp;Economia[[#This Row],[id]]</f>
        <v>140-0656</v>
      </c>
      <c r="W666" s="21">
        <f>+VLOOKUP(Economia[[#This Row],[Filtro URL]],Estructura!$X$4:$Y$366,2,0)</f>
        <v>14200008</v>
      </c>
      <c r="X666" s="21" t="str">
        <f>+VLOOKUP(Economia[[#This Row],[tema]],Estructura!$A$4:$C$1800,3,0)</f>
        <v>T-162</v>
      </c>
      <c r="Y666" s="30" t="str">
        <f>+VLOOKUP(Economia[[#This Row],[contenido]],Estructura!$E$4:$G$18,3,0)</f>
        <v>C-148</v>
      </c>
      <c r="Z666" s="30" t="str">
        <f>+VLOOKUP(Economia[[#This Row],[Filtro Integrado]],Estructura!$M$4:$O$367,3,0)</f>
        <v>FI-143</v>
      </c>
      <c r="AA666" s="30" t="str">
        <f>+VLOOKUP(Economia[[#This Row],[Muestra]],Estructura!$Q$4:$S$194,3,0)</f>
        <v>M-221</v>
      </c>
    </row>
    <row r="667" spans="1:27" ht="51" x14ac:dyDescent="0.3">
      <c r="A667" s="48" t="s">
        <v>1339</v>
      </c>
      <c r="B667" s="12">
        <f t="shared" ref="B667:D667" si="868">+B666</f>
        <v>140</v>
      </c>
      <c r="C667" s="13" t="str">
        <f t="shared" si="868"/>
        <v>Economía</v>
      </c>
      <c r="D667" s="13" t="str">
        <f t="shared" si="868"/>
        <v>Economía</v>
      </c>
      <c r="E667" s="20">
        <v>0</v>
      </c>
      <c r="F667" s="33" t="str">
        <f t="shared" si="855"/>
        <v>Carga Marítima</v>
      </c>
      <c r="G667" s="62" t="s">
        <v>1373</v>
      </c>
      <c r="H667" s="36" t="s">
        <v>18</v>
      </c>
      <c r="I667" s="33" t="s">
        <v>14</v>
      </c>
      <c r="J667" s="33" t="s">
        <v>15</v>
      </c>
      <c r="K667" s="33" t="s">
        <v>1377</v>
      </c>
      <c r="L667" s="33" t="s">
        <v>649</v>
      </c>
      <c r="M667" s="33" t="str">
        <f t="shared" si="857"/>
        <v>toneladas (t)</v>
      </c>
      <c r="N667" s="33" t="str">
        <f t="shared" si="853"/>
        <v>Ministerio de Transportes y Telecomunicaciones</v>
      </c>
      <c r="O667" s="52" t="s">
        <v>1386</v>
      </c>
      <c r="P66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toneladas (t)</v>
      </c>
      <c r="Q667" s="15" t="str">
        <f t="shared" si="804"/>
        <v>Gráfico Evolución</v>
      </c>
      <c r="R667" s="37"/>
      <c r="S667" s="66" t="str">
        <f>+HYPERLINK("https://analytics.zoho.com/open-view/2395394000008310690")</f>
        <v>https://analytics.zoho.com/open-view/2395394000008310690</v>
      </c>
      <c r="T667" s="17"/>
      <c r="U667" s="29" t="str">
        <f t="shared" si="864"/>
        <v>#1774B9</v>
      </c>
      <c r="V667" s="30" t="str">
        <f>+Economia[[#This Row],[idcoleccion]]&amp;"-"&amp;Economia[[#This Row],[id]]</f>
        <v>140-0657</v>
      </c>
      <c r="W667" s="21">
        <f>+VLOOKUP(Economia[[#This Row],[Filtro URL]],Estructura!$X$4:$Y$366,2,0)</f>
        <v>14100000</v>
      </c>
      <c r="X667" s="21" t="str">
        <f>+VLOOKUP(Economia[[#This Row],[tema]],Estructura!$A$4:$C$1800,3,0)</f>
        <v>T-162</v>
      </c>
      <c r="Y667" s="30" t="str">
        <f>+VLOOKUP(Economia[[#This Row],[contenido]],Estructura!$E$4:$G$18,3,0)</f>
        <v>C-148</v>
      </c>
      <c r="Z667" s="30" t="str">
        <f>+VLOOKUP(Economia[[#This Row],[Filtro Integrado]],Estructura!$M$4:$O$367,3,0)</f>
        <v>FI-141</v>
      </c>
      <c r="AA667" s="30" t="str">
        <f>+VLOOKUP(Economia[[#This Row],[Muestra]],Estructura!$Q$4:$S$194,3,0)</f>
        <v>M-222</v>
      </c>
    </row>
    <row r="668" spans="1:27" ht="51" x14ac:dyDescent="0.3">
      <c r="A668" s="49" t="s">
        <v>1340</v>
      </c>
      <c r="B668" s="12">
        <f t="shared" ref="B668:D668" si="869">+B667</f>
        <v>140</v>
      </c>
      <c r="C668" s="13" t="str">
        <f t="shared" si="869"/>
        <v>Economía</v>
      </c>
      <c r="D668" s="13" t="str">
        <f t="shared" si="869"/>
        <v>Economía</v>
      </c>
      <c r="E668" s="27">
        <v>1</v>
      </c>
      <c r="F668" s="33" t="str">
        <f t="shared" si="855"/>
        <v>Carga Marítima</v>
      </c>
      <c r="G668" s="62" t="s">
        <v>1373</v>
      </c>
      <c r="H668" s="46" t="s">
        <v>15</v>
      </c>
      <c r="I668" s="31" t="s">
        <v>366</v>
      </c>
      <c r="J668" s="12" t="s">
        <v>688</v>
      </c>
      <c r="K668" s="33" t="str">
        <f t="shared" ref="K668:K670" si="870">+K667</f>
        <v>Carga Portuaria Cabotaje</v>
      </c>
      <c r="L668" s="33" t="s">
        <v>649</v>
      </c>
      <c r="M668" s="33" t="str">
        <f t="shared" si="857"/>
        <v>toneladas (t)</v>
      </c>
      <c r="N668" s="33" t="str">
        <f t="shared" si="853"/>
        <v>Ministerio de Transportes y Telecomunicaciones</v>
      </c>
      <c r="O668" s="37" t="str">
        <f>+"Evolución del Movimiento de Carga Portuaria Cabotaje en la "&amp;Economia[[#This Row],[territorio]]</f>
        <v>Evolución del Movimiento de Carga Portuaria Cabotaje en la Región de Tarapacá</v>
      </c>
      <c r="P668"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v>
      </c>
      <c r="Q668" s="15" t="str">
        <f t="shared" si="804"/>
        <v>Gráfico Evolución</v>
      </c>
      <c r="R668" s="28"/>
      <c r="S668" s="16" t="str">
        <f>+HYPERLINK("https://analytics.zoho.com/open-view/2395394000008311234?ZOHO_CRITERIA=%22Consolidado_Estadisticas_Regionales_New%22.%22C%C3%B3digo%20regi%C3%B3n%22%3D"&amp;Economia[[#This Row],[Filtro URL]])</f>
        <v>https://analytics.zoho.com/open-view/2395394000008311234?ZOHO_CRITERIA=%22Consolidado_Estadisticas_Regionales_New%22.%22C%C3%B3digo%20regi%C3%B3n%22%3D1</v>
      </c>
      <c r="T668" s="17"/>
      <c r="U668" s="29" t="str">
        <f t="shared" si="864"/>
        <v>#1774B9</v>
      </c>
      <c r="V668" s="30" t="str">
        <f>+Economia[[#This Row],[idcoleccion]]&amp;"-"&amp;Economia[[#This Row],[id]]</f>
        <v>140-0658</v>
      </c>
      <c r="W668" s="21">
        <f>+VLOOKUP(Economia[[#This Row],[Filtro URL]],Estructura!$X$4:$Y$366,2,0)</f>
        <v>14200001</v>
      </c>
      <c r="X668" s="21" t="str">
        <f>+VLOOKUP(Economia[[#This Row],[tema]],Estructura!$A$4:$C$1800,3,0)</f>
        <v>T-162</v>
      </c>
      <c r="Y668" s="30" t="str">
        <f>+VLOOKUP(Economia[[#This Row],[contenido]],Estructura!$E$4:$G$18,3,0)</f>
        <v>C-148</v>
      </c>
      <c r="Z668" s="30" t="str">
        <f>+VLOOKUP(Economia[[#This Row],[Filtro Integrado]],Estructura!$M$4:$O$367,3,0)</f>
        <v>FI-143</v>
      </c>
      <c r="AA668" s="30" t="str">
        <f>+VLOOKUP(Economia[[#This Row],[Muestra]],Estructura!$Q$4:$S$194,3,0)</f>
        <v>M-222</v>
      </c>
    </row>
    <row r="669" spans="1:27" ht="51" x14ac:dyDescent="0.3">
      <c r="A669" s="50" t="s">
        <v>1341</v>
      </c>
      <c r="B669" s="12">
        <f t="shared" ref="B669:D669" si="871">+B668</f>
        <v>140</v>
      </c>
      <c r="C669" s="13" t="str">
        <f t="shared" si="871"/>
        <v>Economía</v>
      </c>
      <c r="D669" s="13" t="str">
        <f t="shared" si="871"/>
        <v>Economía</v>
      </c>
      <c r="E669" s="27">
        <v>5</v>
      </c>
      <c r="F669" s="33" t="str">
        <f t="shared" si="855"/>
        <v>Carga Marítima</v>
      </c>
      <c r="G669" s="62" t="s">
        <v>1373</v>
      </c>
      <c r="H669" s="46" t="s">
        <v>15</v>
      </c>
      <c r="I669" s="31" t="s">
        <v>370</v>
      </c>
      <c r="J669" s="12" t="str">
        <f>+J668</f>
        <v>Fecha</v>
      </c>
      <c r="K669" s="33" t="str">
        <f t="shared" si="870"/>
        <v>Carga Portuaria Cabotaje</v>
      </c>
      <c r="L669" s="33" t="s">
        <v>649</v>
      </c>
      <c r="M669" s="33" t="str">
        <f t="shared" si="857"/>
        <v>toneladas (t)</v>
      </c>
      <c r="N669" s="33" t="str">
        <f t="shared" si="853"/>
        <v>Ministerio de Transportes y Telecomunicaciones</v>
      </c>
      <c r="O669" s="37" t="str">
        <f>+"Evolución del Movimiento de Carga Portuaria Cabotaje en la "&amp;Economia[[#This Row],[territorio]]</f>
        <v>Evolución del Movimiento de Carga Portuaria Cabotaje en la Región de Valparaíso</v>
      </c>
      <c r="P66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v>
      </c>
      <c r="Q669" s="15" t="str">
        <f t="shared" si="804"/>
        <v>Gráfico Evolución</v>
      </c>
      <c r="R669" s="28"/>
      <c r="S669" s="16" t="str">
        <f>+HYPERLINK("https://analytics.zoho.com/open-view/2395394000008311234?ZOHO_CRITERIA=%22Consolidado_Estadisticas_Regionales_New%22.%22C%C3%B3digo%20regi%C3%B3n%22%3D"&amp;Economia[[#This Row],[Filtro URL]])</f>
        <v>https://analytics.zoho.com/open-view/2395394000008311234?ZOHO_CRITERIA=%22Consolidado_Estadisticas_Regionales_New%22.%22C%C3%B3digo%20regi%C3%B3n%22%3D5</v>
      </c>
      <c r="T669" s="17"/>
      <c r="U669" s="29" t="str">
        <f t="shared" si="864"/>
        <v>#1774B9</v>
      </c>
      <c r="V669" s="30" t="str">
        <f>+Economia[[#This Row],[idcoleccion]]&amp;"-"&amp;Economia[[#This Row],[id]]</f>
        <v>140-0659</v>
      </c>
      <c r="W669" s="21">
        <f>+VLOOKUP(Economia[[#This Row],[Filtro URL]],Estructura!$X$4:$Y$366,2,0)</f>
        <v>14200005</v>
      </c>
      <c r="X669" s="21" t="str">
        <f>+VLOOKUP(Economia[[#This Row],[tema]],Estructura!$A$4:$C$1800,3,0)</f>
        <v>T-162</v>
      </c>
      <c r="Y669" s="30" t="str">
        <f>+VLOOKUP(Economia[[#This Row],[contenido]],Estructura!$E$4:$G$18,3,0)</f>
        <v>C-148</v>
      </c>
      <c r="Z669" s="30" t="str">
        <f>+VLOOKUP(Economia[[#This Row],[Filtro Integrado]],Estructura!$M$4:$O$367,3,0)</f>
        <v>FI-143</v>
      </c>
      <c r="AA669" s="30" t="str">
        <f>+VLOOKUP(Economia[[#This Row],[Muestra]],Estructura!$Q$4:$S$194,3,0)</f>
        <v>M-222</v>
      </c>
    </row>
    <row r="670" spans="1:27" ht="51" x14ac:dyDescent="0.3">
      <c r="A670" s="50" t="s">
        <v>1342</v>
      </c>
      <c r="B670" s="12">
        <f t="shared" ref="B670:D670" si="872">+B669</f>
        <v>140</v>
      </c>
      <c r="C670" s="13" t="str">
        <f t="shared" si="872"/>
        <v>Economía</v>
      </c>
      <c r="D670" s="13" t="str">
        <f t="shared" si="872"/>
        <v>Economía</v>
      </c>
      <c r="E670" s="27">
        <v>8</v>
      </c>
      <c r="F670" s="33" t="str">
        <f t="shared" si="855"/>
        <v>Carga Marítima</v>
      </c>
      <c r="G670" s="62" t="s">
        <v>1373</v>
      </c>
      <c r="H670" s="46" t="s">
        <v>15</v>
      </c>
      <c r="I670" s="31" t="s">
        <v>373</v>
      </c>
      <c r="J670" s="12" t="str">
        <f t="shared" ref="J670" si="873">+J669</f>
        <v>Fecha</v>
      </c>
      <c r="K670" s="33" t="str">
        <f t="shared" si="870"/>
        <v>Carga Portuaria Cabotaje</v>
      </c>
      <c r="L670" s="33" t="s">
        <v>649</v>
      </c>
      <c r="M670" s="33" t="str">
        <f t="shared" si="857"/>
        <v>toneladas (t)</v>
      </c>
      <c r="N670" s="33" t="str">
        <f t="shared" si="853"/>
        <v>Ministerio de Transportes y Telecomunicaciones</v>
      </c>
      <c r="O670" s="37" t="str">
        <f>+"Evolución del Movimiento de Carga Portuaria Cabotaje en la "&amp;Economia[[#This Row],[territorio]]</f>
        <v>Evolución del Movimiento de Carga Portuaria Cabotaje en la Región del Biobío</v>
      </c>
      <c r="P67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v>
      </c>
      <c r="Q670" s="15" t="str">
        <f t="shared" si="804"/>
        <v>Gráfico Evolución</v>
      </c>
      <c r="R670" s="28"/>
      <c r="S670" s="16" t="str">
        <f>+HYPERLINK("https://analytics.zoho.com/open-view/2395394000008311234?ZOHO_CRITERIA=%22Consolidado_Estadisticas_Regionales_New%22.%22C%C3%B3digo%20regi%C3%B3n%22%3D"&amp;Economia[[#This Row],[Filtro URL]])</f>
        <v>https://analytics.zoho.com/open-view/2395394000008311234?ZOHO_CRITERIA=%22Consolidado_Estadisticas_Regionales_New%22.%22C%C3%B3digo%20regi%C3%B3n%22%3D8</v>
      </c>
      <c r="T670" s="17"/>
      <c r="U670" s="29" t="str">
        <f t="shared" si="864"/>
        <v>#1774B9</v>
      </c>
      <c r="V670" s="30" t="str">
        <f>+Economia[[#This Row],[idcoleccion]]&amp;"-"&amp;Economia[[#This Row],[id]]</f>
        <v>140-0660</v>
      </c>
      <c r="W670" s="21">
        <f>+VLOOKUP(Economia[[#This Row],[Filtro URL]],Estructura!$X$4:$Y$366,2,0)</f>
        <v>14200008</v>
      </c>
      <c r="X670" s="21" t="str">
        <f>+VLOOKUP(Economia[[#This Row],[tema]],Estructura!$A$4:$C$1800,3,0)</f>
        <v>T-162</v>
      </c>
      <c r="Y670" s="30" t="str">
        <f>+VLOOKUP(Economia[[#This Row],[contenido]],Estructura!$E$4:$G$18,3,0)</f>
        <v>C-148</v>
      </c>
      <c r="Z670" s="30" t="str">
        <f>+VLOOKUP(Economia[[#This Row],[Filtro Integrado]],Estructura!$M$4:$O$367,3,0)</f>
        <v>FI-143</v>
      </c>
      <c r="AA670" s="30" t="str">
        <f>+VLOOKUP(Economia[[#This Row],[Muestra]],Estructura!$Q$4:$S$194,3,0)</f>
        <v>M-222</v>
      </c>
    </row>
    <row r="671" spans="1:27" ht="51" x14ac:dyDescent="0.3">
      <c r="A671" s="48" t="s">
        <v>1343</v>
      </c>
      <c r="B671" s="12">
        <f t="shared" ref="B671:D671" si="874">+B670</f>
        <v>140</v>
      </c>
      <c r="C671" s="13" t="str">
        <f t="shared" si="874"/>
        <v>Economía</v>
      </c>
      <c r="D671" s="13" t="str">
        <f t="shared" si="874"/>
        <v>Economía</v>
      </c>
      <c r="E671" s="20">
        <v>0</v>
      </c>
      <c r="F671" s="33" t="str">
        <f t="shared" si="855"/>
        <v>Carga Marítima</v>
      </c>
      <c r="G671" s="62" t="s">
        <v>1373</v>
      </c>
      <c r="H671" s="36" t="s">
        <v>18</v>
      </c>
      <c r="I671" s="33" t="s">
        <v>14</v>
      </c>
      <c r="J671" s="33" t="s">
        <v>15</v>
      </c>
      <c r="K671" s="33" t="s">
        <v>1378</v>
      </c>
      <c r="L671" s="33" t="s">
        <v>649</v>
      </c>
      <c r="M671" s="33" t="str">
        <f t="shared" si="857"/>
        <v>toneladas (t)</v>
      </c>
      <c r="N671" s="33" t="str">
        <f t="shared" si="853"/>
        <v>Ministerio de Transportes y Telecomunicaciones</v>
      </c>
      <c r="O671" s="52" t="s">
        <v>1387</v>
      </c>
      <c r="P67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toneladas (t)</v>
      </c>
      <c r="Q671" s="15" t="str">
        <f t="shared" si="804"/>
        <v>Gráfico Evolución</v>
      </c>
      <c r="R671" s="37"/>
      <c r="S671" s="66" t="str">
        <f>+HYPERLINK("https://analytics.zoho.com/open-view/2395394000008311597")</f>
        <v>https://analytics.zoho.com/open-view/2395394000008311597</v>
      </c>
      <c r="T671" s="17"/>
      <c r="U671" s="29" t="str">
        <f t="shared" si="864"/>
        <v>#1774B9</v>
      </c>
      <c r="V671" s="30" t="str">
        <f>+Economia[[#This Row],[idcoleccion]]&amp;"-"&amp;Economia[[#This Row],[id]]</f>
        <v>140-0661</v>
      </c>
      <c r="W671" s="21">
        <f>+VLOOKUP(Economia[[#This Row],[Filtro URL]],Estructura!$X$4:$Y$366,2,0)</f>
        <v>14100000</v>
      </c>
      <c r="X671" s="21" t="str">
        <f>+VLOOKUP(Economia[[#This Row],[tema]],Estructura!$A$4:$C$1800,3,0)</f>
        <v>T-162</v>
      </c>
      <c r="Y671" s="30" t="str">
        <f>+VLOOKUP(Economia[[#This Row],[contenido]],Estructura!$E$4:$G$18,3,0)</f>
        <v>C-148</v>
      </c>
      <c r="Z671" s="30" t="str">
        <f>+VLOOKUP(Economia[[#This Row],[Filtro Integrado]],Estructura!$M$4:$O$367,3,0)</f>
        <v>FI-141</v>
      </c>
      <c r="AA671" s="30" t="str">
        <f>+VLOOKUP(Economia[[#This Row],[Muestra]],Estructura!$Q$4:$S$194,3,0)</f>
        <v>M-223</v>
      </c>
    </row>
    <row r="672" spans="1:27" ht="51" x14ac:dyDescent="0.3">
      <c r="A672" s="49" t="s">
        <v>1344</v>
      </c>
      <c r="B672" s="12">
        <f t="shared" ref="B672:D672" si="875">+B671</f>
        <v>140</v>
      </c>
      <c r="C672" s="13" t="str">
        <f t="shared" si="875"/>
        <v>Economía</v>
      </c>
      <c r="D672" s="13" t="str">
        <f t="shared" si="875"/>
        <v>Economía</v>
      </c>
      <c r="E672" s="27">
        <v>1</v>
      </c>
      <c r="F672" s="33" t="str">
        <f t="shared" si="855"/>
        <v>Carga Marítima</v>
      </c>
      <c r="G672" s="62" t="s">
        <v>1373</v>
      </c>
      <c r="H672" s="46" t="s">
        <v>15</v>
      </c>
      <c r="I672" s="31" t="s">
        <v>366</v>
      </c>
      <c r="J672" s="12" t="s">
        <v>688</v>
      </c>
      <c r="K672" s="33" t="str">
        <f t="shared" ref="K672:K674" si="876">+K671</f>
        <v>Carga Portuaria Re-estibas-Transbordos</v>
      </c>
      <c r="L672" s="33" t="s">
        <v>649</v>
      </c>
      <c r="M672" s="33" t="str">
        <f t="shared" si="857"/>
        <v>toneladas (t)</v>
      </c>
      <c r="N672" s="33" t="str">
        <f t="shared" si="853"/>
        <v>Ministerio de Transportes y Telecomunicaciones</v>
      </c>
      <c r="O672" s="37" t="str">
        <f>+"Evolución del Movimiento de Carga Portuaria Re-estibas y Transbordos en la "&amp;Economia[[#This Row],[territorio]]</f>
        <v>Evolución del Movimiento de Carga Portuaria Re-estibas y Transbordos en la Región de Tarapacá</v>
      </c>
      <c r="P67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v>
      </c>
      <c r="Q672" s="15" t="str">
        <f t="shared" si="804"/>
        <v>Gráfico Evolución</v>
      </c>
      <c r="R672" s="28"/>
      <c r="S672" s="16" t="str">
        <f>+HYPERLINK("https://analytics.zoho.com/open-view/2395394000008312140?ZOHO_CRITERIA=%22Consolidado_Estadisticas_Regionales_New%22.%22C%C3%B3digo%20regi%C3%B3n%22%3D"&amp;Economia[[#This Row],[Filtro URL]])</f>
        <v>https://analytics.zoho.com/open-view/2395394000008312140?ZOHO_CRITERIA=%22Consolidado_Estadisticas_Regionales_New%22.%22C%C3%B3digo%20regi%C3%B3n%22%3D1</v>
      </c>
      <c r="T672" s="17"/>
      <c r="U672" s="29" t="str">
        <f t="shared" si="864"/>
        <v>#1774B9</v>
      </c>
      <c r="V672" s="30" t="str">
        <f>+Economia[[#This Row],[idcoleccion]]&amp;"-"&amp;Economia[[#This Row],[id]]</f>
        <v>140-0662</v>
      </c>
      <c r="W672" s="21">
        <f>+VLOOKUP(Economia[[#This Row],[Filtro URL]],Estructura!$X$4:$Y$366,2,0)</f>
        <v>14200001</v>
      </c>
      <c r="X672" s="21" t="str">
        <f>+VLOOKUP(Economia[[#This Row],[tema]],Estructura!$A$4:$C$1800,3,0)</f>
        <v>T-162</v>
      </c>
      <c r="Y672" s="30" t="str">
        <f>+VLOOKUP(Economia[[#This Row],[contenido]],Estructura!$E$4:$G$18,3,0)</f>
        <v>C-148</v>
      </c>
      <c r="Z672" s="30" t="str">
        <f>+VLOOKUP(Economia[[#This Row],[Filtro Integrado]],Estructura!$M$4:$O$367,3,0)</f>
        <v>FI-143</v>
      </c>
      <c r="AA672" s="30" t="str">
        <f>+VLOOKUP(Economia[[#This Row],[Muestra]],Estructura!$Q$4:$S$194,3,0)</f>
        <v>M-223</v>
      </c>
    </row>
    <row r="673" spans="1:27" ht="51" x14ac:dyDescent="0.3">
      <c r="A673" s="50" t="s">
        <v>1345</v>
      </c>
      <c r="B673" s="12">
        <f t="shared" ref="B673:D673" si="877">+B672</f>
        <v>140</v>
      </c>
      <c r="C673" s="13" t="str">
        <f t="shared" si="877"/>
        <v>Economía</v>
      </c>
      <c r="D673" s="13" t="str">
        <f t="shared" si="877"/>
        <v>Economía</v>
      </c>
      <c r="E673" s="27">
        <v>5</v>
      </c>
      <c r="F673" s="33" t="str">
        <f t="shared" si="855"/>
        <v>Carga Marítima</v>
      </c>
      <c r="G673" s="62" t="s">
        <v>1373</v>
      </c>
      <c r="H673" s="46" t="s">
        <v>15</v>
      </c>
      <c r="I673" s="31" t="s">
        <v>370</v>
      </c>
      <c r="J673" s="12" t="str">
        <f>+J672</f>
        <v>Fecha</v>
      </c>
      <c r="K673" s="33" t="str">
        <f t="shared" si="876"/>
        <v>Carga Portuaria Re-estibas-Transbordos</v>
      </c>
      <c r="L673" s="33" t="s">
        <v>649</v>
      </c>
      <c r="M673" s="33" t="str">
        <f t="shared" si="857"/>
        <v>toneladas (t)</v>
      </c>
      <c r="N673" s="33" t="str">
        <f t="shared" si="853"/>
        <v>Ministerio de Transportes y Telecomunicaciones</v>
      </c>
      <c r="O673" s="37" t="str">
        <f>+"Evolución del Movimiento de Carga Portuaria Re-estibas y Transbordos en la "&amp;Economia[[#This Row],[territorio]]</f>
        <v>Evolución del Movimiento de Carga Portuaria Re-estibas y Transbordos en la Región de Valparaíso</v>
      </c>
      <c r="P67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v>
      </c>
      <c r="Q673" s="15" t="str">
        <f t="shared" si="804"/>
        <v>Gráfico Evolución</v>
      </c>
      <c r="R673" s="28"/>
      <c r="S673" s="16" t="str">
        <f>+HYPERLINK("https://analytics.zoho.com/open-view/2395394000008312140?ZOHO_CRITERIA=%22Consolidado_Estadisticas_Regionales_New%22.%22C%C3%B3digo%20regi%C3%B3n%22%3D"&amp;Economia[[#This Row],[Filtro URL]])</f>
        <v>https://analytics.zoho.com/open-view/2395394000008312140?ZOHO_CRITERIA=%22Consolidado_Estadisticas_Regionales_New%22.%22C%C3%B3digo%20regi%C3%B3n%22%3D5</v>
      </c>
      <c r="T673" s="17"/>
      <c r="U673" s="29" t="str">
        <f t="shared" si="864"/>
        <v>#1774B9</v>
      </c>
      <c r="V673" s="30" t="str">
        <f>+Economia[[#This Row],[idcoleccion]]&amp;"-"&amp;Economia[[#This Row],[id]]</f>
        <v>140-0663</v>
      </c>
      <c r="W673" s="21">
        <f>+VLOOKUP(Economia[[#This Row],[Filtro URL]],Estructura!$X$4:$Y$366,2,0)</f>
        <v>14200005</v>
      </c>
      <c r="X673" s="21" t="str">
        <f>+VLOOKUP(Economia[[#This Row],[tema]],Estructura!$A$4:$C$1800,3,0)</f>
        <v>T-162</v>
      </c>
      <c r="Y673" s="30" t="str">
        <f>+VLOOKUP(Economia[[#This Row],[contenido]],Estructura!$E$4:$G$18,3,0)</f>
        <v>C-148</v>
      </c>
      <c r="Z673" s="30" t="str">
        <f>+VLOOKUP(Economia[[#This Row],[Filtro Integrado]],Estructura!$M$4:$O$367,3,0)</f>
        <v>FI-143</v>
      </c>
      <c r="AA673" s="30" t="str">
        <f>+VLOOKUP(Economia[[#This Row],[Muestra]],Estructura!$Q$4:$S$194,3,0)</f>
        <v>M-223</v>
      </c>
    </row>
    <row r="674" spans="1:27" ht="51" x14ac:dyDescent="0.3">
      <c r="A674" s="50" t="s">
        <v>1346</v>
      </c>
      <c r="B674" s="12">
        <f t="shared" ref="B674:D674" si="878">+B673</f>
        <v>140</v>
      </c>
      <c r="C674" s="13" t="str">
        <f t="shared" si="878"/>
        <v>Economía</v>
      </c>
      <c r="D674" s="13" t="str">
        <f t="shared" si="878"/>
        <v>Economía</v>
      </c>
      <c r="E674" s="27">
        <v>8</v>
      </c>
      <c r="F674" s="33" t="str">
        <f t="shared" si="855"/>
        <v>Carga Marítima</v>
      </c>
      <c r="G674" s="62" t="s">
        <v>1373</v>
      </c>
      <c r="H674" s="46" t="s">
        <v>15</v>
      </c>
      <c r="I674" s="31" t="s">
        <v>373</v>
      </c>
      <c r="J674" s="12" t="str">
        <f t="shared" ref="J674" si="879">+J673</f>
        <v>Fecha</v>
      </c>
      <c r="K674" s="33" t="str">
        <f t="shared" si="876"/>
        <v>Carga Portuaria Re-estibas-Transbordos</v>
      </c>
      <c r="L674" s="33" t="s">
        <v>649</v>
      </c>
      <c r="M674" s="33" t="str">
        <f t="shared" si="857"/>
        <v>toneladas (t)</v>
      </c>
      <c r="N674" s="33" t="str">
        <f t="shared" si="853"/>
        <v>Ministerio de Transportes y Telecomunicaciones</v>
      </c>
      <c r="O674" s="37" t="str">
        <f>+"Evolución del Movimiento de Carga Portuaria Re-estibas y Transbordos en la "&amp;Economia[[#This Row],[territorio]]</f>
        <v>Evolución del Movimiento de Carga Portuaria Re-estibas y Transbordos en la Región del Biobío</v>
      </c>
      <c r="P674"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v>
      </c>
      <c r="Q674" s="15" t="str">
        <f t="shared" si="804"/>
        <v>Gráfico Evolución</v>
      </c>
      <c r="R674" s="28"/>
      <c r="S674" s="16" t="str">
        <f>+HYPERLINK("https://analytics.zoho.com/open-view/2395394000008312140?ZOHO_CRITERIA=%22Consolidado_Estadisticas_Regionales_New%22.%22C%C3%B3digo%20regi%C3%B3n%22%3D"&amp;Economia[[#This Row],[Filtro URL]])</f>
        <v>https://analytics.zoho.com/open-view/2395394000008312140?ZOHO_CRITERIA=%22Consolidado_Estadisticas_Regionales_New%22.%22C%C3%B3digo%20regi%C3%B3n%22%3D8</v>
      </c>
      <c r="T674" s="17"/>
      <c r="U674" s="29" t="str">
        <f t="shared" si="864"/>
        <v>#1774B9</v>
      </c>
      <c r="V674" s="30" t="str">
        <f>+Economia[[#This Row],[idcoleccion]]&amp;"-"&amp;Economia[[#This Row],[id]]</f>
        <v>140-0664</v>
      </c>
      <c r="W674" s="21">
        <f>+VLOOKUP(Economia[[#This Row],[Filtro URL]],Estructura!$X$4:$Y$366,2,0)</f>
        <v>14200008</v>
      </c>
      <c r="X674" s="21" t="str">
        <f>+VLOOKUP(Economia[[#This Row],[tema]],Estructura!$A$4:$C$1800,3,0)</f>
        <v>T-162</v>
      </c>
      <c r="Y674" s="30" t="str">
        <f>+VLOOKUP(Economia[[#This Row],[contenido]],Estructura!$E$4:$G$18,3,0)</f>
        <v>C-148</v>
      </c>
      <c r="Z674" s="30" t="str">
        <f>+VLOOKUP(Economia[[#This Row],[Filtro Integrado]],Estructura!$M$4:$O$367,3,0)</f>
        <v>FI-143</v>
      </c>
      <c r="AA674" s="30" t="str">
        <f>+VLOOKUP(Economia[[#This Row],[Muestra]],Estructura!$Q$4:$S$194,3,0)</f>
        <v>M-223</v>
      </c>
    </row>
    <row r="675" spans="1:27" ht="51" x14ac:dyDescent="0.3">
      <c r="A675" s="48" t="s">
        <v>1347</v>
      </c>
      <c r="B675" s="12">
        <f t="shared" ref="B675:D675" si="880">+B674</f>
        <v>140</v>
      </c>
      <c r="C675" s="13" t="str">
        <f t="shared" si="880"/>
        <v>Economía</v>
      </c>
      <c r="D675" s="13" t="str">
        <f t="shared" si="880"/>
        <v>Economía</v>
      </c>
      <c r="E675" s="20">
        <v>0</v>
      </c>
      <c r="F675" s="33" t="str">
        <f t="shared" ref="F675:F680" si="881">+F674</f>
        <v>Carga Marítima</v>
      </c>
      <c r="G675" s="62" t="s">
        <v>1373</v>
      </c>
      <c r="H675" s="36" t="s">
        <v>18</v>
      </c>
      <c r="I675" s="33" t="s">
        <v>14</v>
      </c>
      <c r="J675" s="33" t="s">
        <v>15</v>
      </c>
      <c r="K675" s="33" t="s">
        <v>1379</v>
      </c>
      <c r="L675" s="33" t="s">
        <v>649</v>
      </c>
      <c r="M675" s="33" t="s">
        <v>1383</v>
      </c>
      <c r="N675" s="33" t="str">
        <f t="shared" ref="N675:N680" si="882">+N674</f>
        <v>Ministerio de Transportes y Telecomunicaciones</v>
      </c>
      <c r="O675" s="52" t="s">
        <v>1388</v>
      </c>
      <c r="P67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v>
      </c>
      <c r="Q675" s="15" t="str">
        <f t="shared" si="804"/>
        <v>Gráfico Evolución</v>
      </c>
      <c r="R675" s="37"/>
      <c r="S675" s="66" t="str">
        <f>+HYPERLINK("https://analytics.zoho.com/open-view/2395394000008312317")</f>
        <v>https://analytics.zoho.com/open-view/2395394000008312317</v>
      </c>
      <c r="T675" s="17"/>
      <c r="U675" s="29" t="str">
        <f t="shared" si="864"/>
        <v>#1774B9</v>
      </c>
      <c r="V675" s="30" t="str">
        <f>+Economia[[#This Row],[idcoleccion]]&amp;"-"&amp;Economia[[#This Row],[id]]</f>
        <v>140-0665</v>
      </c>
      <c r="W675" s="21">
        <f>+VLOOKUP(Economia[[#This Row],[Filtro URL]],Estructura!$X$4:$Y$366,2,0)</f>
        <v>14100000</v>
      </c>
      <c r="X675" s="21" t="str">
        <f>+VLOOKUP(Economia[[#This Row],[tema]],Estructura!$A$4:$C$1800,3,0)</f>
        <v>T-162</v>
      </c>
      <c r="Y675" s="30" t="str">
        <f>+VLOOKUP(Economia[[#This Row],[contenido]],Estructura!$E$4:$G$18,3,0)</f>
        <v>C-148</v>
      </c>
      <c r="Z675" s="30" t="str">
        <f>+VLOOKUP(Economia[[#This Row],[Filtro Integrado]],Estructura!$M$4:$O$367,3,0)</f>
        <v>FI-141</v>
      </c>
      <c r="AA675" s="30" t="str">
        <f>+VLOOKUP(Economia[[#This Row],[Muestra]],Estructura!$Q$4:$S$194,3,0)</f>
        <v>M-224</v>
      </c>
    </row>
    <row r="676" spans="1:27" ht="51" x14ac:dyDescent="0.3">
      <c r="A676" s="49" t="s">
        <v>1348</v>
      </c>
      <c r="B676" s="12">
        <f t="shared" ref="B676:D676" si="883">+B675</f>
        <v>140</v>
      </c>
      <c r="C676" s="13" t="str">
        <f t="shared" si="883"/>
        <v>Economía</v>
      </c>
      <c r="D676" s="13" t="str">
        <f t="shared" si="883"/>
        <v>Economía</v>
      </c>
      <c r="E676" s="27">
        <v>5</v>
      </c>
      <c r="F676" s="33" t="str">
        <f t="shared" si="881"/>
        <v>Carga Marítima</v>
      </c>
      <c r="G676" s="62" t="s">
        <v>1373</v>
      </c>
      <c r="H676" s="46" t="s">
        <v>15</v>
      </c>
      <c r="I676" s="31" t="s">
        <v>370</v>
      </c>
      <c r="J676" s="12" t="s">
        <v>688</v>
      </c>
      <c r="K676" s="33" t="str">
        <f t="shared" ref="K676:K677" si="884">+K675</f>
        <v>Contenedores 20 pies</v>
      </c>
      <c r="L676" s="33" t="s">
        <v>649</v>
      </c>
      <c r="M676" s="33" t="str">
        <f t="shared" ref="M676:M680" si="885">+M675</f>
        <v>Número Contenedores (unidades)</v>
      </c>
      <c r="N676" s="33" t="str">
        <f t="shared" si="882"/>
        <v>Ministerio de Transportes y Telecomunicaciones</v>
      </c>
      <c r="O676" s="37" t="str">
        <f>+"Evolución del Número de contenedores de 20 pies manipulados en puerto en la "&amp;Economia[[#This Row],[territorio]]</f>
        <v>Evolución del Número de contenedores de 20 pies manipulados en puerto en la Región de Valparaíso</v>
      </c>
      <c r="P676"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v>
      </c>
      <c r="Q676" s="15" t="str">
        <f t="shared" si="804"/>
        <v>Gráfico Evolución</v>
      </c>
      <c r="R676" s="28"/>
      <c r="S676" s="16" t="str">
        <f>+HYPERLINK("https://analytics.zoho.com/open-view/2395394000008312924?ZOHO_CRITERIA=%22Consolidado_Estadisticas_Regionales_New%22.%22C%C3%B3digo%20regi%C3%B3n%22%3D"&amp;Economia[[#This Row],[Filtro URL]])</f>
        <v>https://analytics.zoho.com/open-view/2395394000008312924?ZOHO_CRITERIA=%22Consolidado_Estadisticas_Regionales_New%22.%22C%C3%B3digo%20regi%C3%B3n%22%3D5</v>
      </c>
      <c r="T676" s="17"/>
      <c r="U676" s="29" t="str">
        <f t="shared" si="864"/>
        <v>#1774B9</v>
      </c>
      <c r="V676" s="30" t="str">
        <f>+Economia[[#This Row],[idcoleccion]]&amp;"-"&amp;Economia[[#This Row],[id]]</f>
        <v>140-0666</v>
      </c>
      <c r="W676" s="21">
        <f>+VLOOKUP(Economia[[#This Row],[Filtro URL]],Estructura!$X$4:$Y$366,2,0)</f>
        <v>14200005</v>
      </c>
      <c r="X676" s="21" t="str">
        <f>+VLOOKUP(Economia[[#This Row],[tema]],Estructura!$A$4:$C$1800,3,0)</f>
        <v>T-162</v>
      </c>
      <c r="Y676" s="30" t="str">
        <f>+VLOOKUP(Economia[[#This Row],[contenido]],Estructura!$E$4:$G$18,3,0)</f>
        <v>C-148</v>
      </c>
      <c r="Z676" s="30" t="str">
        <f>+VLOOKUP(Economia[[#This Row],[Filtro Integrado]],Estructura!$M$4:$O$367,3,0)</f>
        <v>FI-143</v>
      </c>
      <c r="AA676" s="30" t="str">
        <f>+VLOOKUP(Economia[[#This Row],[Muestra]],Estructura!$Q$4:$S$194,3,0)</f>
        <v>M-224</v>
      </c>
    </row>
    <row r="677" spans="1:27" ht="51" x14ac:dyDescent="0.3">
      <c r="A677" s="50" t="s">
        <v>1349</v>
      </c>
      <c r="B677" s="12">
        <f t="shared" ref="B677:D677" si="886">+B676</f>
        <v>140</v>
      </c>
      <c r="C677" s="13" t="str">
        <f t="shared" si="886"/>
        <v>Economía</v>
      </c>
      <c r="D677" s="13" t="str">
        <f t="shared" si="886"/>
        <v>Economía</v>
      </c>
      <c r="E677" s="27">
        <v>8</v>
      </c>
      <c r="F677" s="33" t="str">
        <f t="shared" si="881"/>
        <v>Carga Marítima</v>
      </c>
      <c r="G677" s="62" t="s">
        <v>1373</v>
      </c>
      <c r="H677" s="46" t="s">
        <v>15</v>
      </c>
      <c r="I677" s="31" t="s">
        <v>373</v>
      </c>
      <c r="J677" s="12" t="str">
        <f>+J676</f>
        <v>Fecha</v>
      </c>
      <c r="K677" s="33" t="str">
        <f t="shared" si="884"/>
        <v>Contenedores 20 pies</v>
      </c>
      <c r="L677" s="33" t="s">
        <v>649</v>
      </c>
      <c r="M677" s="33" t="str">
        <f t="shared" si="885"/>
        <v>Número Contenedores (unidades)</v>
      </c>
      <c r="N677" s="33" t="str">
        <f t="shared" si="882"/>
        <v>Ministerio de Transportes y Telecomunicaciones</v>
      </c>
      <c r="O677" s="37" t="str">
        <f>+"Evolución del Número de contenedores de 20 pies manipulados en puerto en la "&amp;Economia[[#This Row],[territorio]]</f>
        <v>Evolución del Número de contenedores de 20 pies manipulados en puerto en la Región del Biobío</v>
      </c>
      <c r="P677"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v>
      </c>
      <c r="Q677" s="15" t="str">
        <f t="shared" si="804"/>
        <v>Gráfico Evolución</v>
      </c>
      <c r="R677" s="28"/>
      <c r="S677" s="16" t="str">
        <f>+HYPERLINK("https://analytics.zoho.com/open-view/2395394000008312924?ZOHO_CRITERIA=%22Consolidado_Estadisticas_Regionales_New%22.%22C%C3%B3digo%20regi%C3%B3n%22%3D"&amp;Economia[[#This Row],[Filtro URL]])</f>
        <v>https://analytics.zoho.com/open-view/2395394000008312924?ZOHO_CRITERIA=%22Consolidado_Estadisticas_Regionales_New%22.%22C%C3%B3digo%20regi%C3%B3n%22%3D8</v>
      </c>
      <c r="T677" s="17"/>
      <c r="U677" s="29" t="str">
        <f t="shared" si="864"/>
        <v>#1774B9</v>
      </c>
      <c r="V677" s="30" t="str">
        <f>+Economia[[#This Row],[idcoleccion]]&amp;"-"&amp;Economia[[#This Row],[id]]</f>
        <v>140-0667</v>
      </c>
      <c r="W677" s="21">
        <f>+VLOOKUP(Economia[[#This Row],[Filtro URL]],Estructura!$X$4:$Y$366,2,0)</f>
        <v>14200008</v>
      </c>
      <c r="X677" s="21" t="str">
        <f>+VLOOKUP(Economia[[#This Row],[tema]],Estructura!$A$4:$C$1800,3,0)</f>
        <v>T-162</v>
      </c>
      <c r="Y677" s="30" t="str">
        <f>+VLOOKUP(Economia[[#This Row],[contenido]],Estructura!$E$4:$G$18,3,0)</f>
        <v>C-148</v>
      </c>
      <c r="Z677" s="30" t="str">
        <f>+VLOOKUP(Economia[[#This Row],[Filtro Integrado]],Estructura!$M$4:$O$367,3,0)</f>
        <v>FI-143</v>
      </c>
      <c r="AA677" s="30" t="str">
        <f>+VLOOKUP(Economia[[#This Row],[Muestra]],Estructura!$Q$4:$S$194,3,0)</f>
        <v>M-224</v>
      </c>
    </row>
    <row r="678" spans="1:27" ht="51" x14ac:dyDescent="0.3">
      <c r="A678" s="48" t="s">
        <v>1350</v>
      </c>
      <c r="B678" s="12">
        <f t="shared" ref="B678:D678" si="887">+B677</f>
        <v>140</v>
      </c>
      <c r="C678" s="13" t="str">
        <f t="shared" si="887"/>
        <v>Economía</v>
      </c>
      <c r="D678" s="13" t="str">
        <f t="shared" si="887"/>
        <v>Economía</v>
      </c>
      <c r="E678" s="20">
        <v>0</v>
      </c>
      <c r="F678" s="33" t="str">
        <f t="shared" si="881"/>
        <v>Carga Marítima</v>
      </c>
      <c r="G678" s="62" t="s">
        <v>1373</v>
      </c>
      <c r="H678" s="36" t="s">
        <v>18</v>
      </c>
      <c r="I678" s="33" t="s">
        <v>14</v>
      </c>
      <c r="J678" s="33" t="s">
        <v>15</v>
      </c>
      <c r="K678" s="33" t="s">
        <v>1380</v>
      </c>
      <c r="L678" s="33" t="s">
        <v>649</v>
      </c>
      <c r="M678" s="33" t="str">
        <f t="shared" si="885"/>
        <v>Número Contenedores (unidades)</v>
      </c>
      <c r="N678" s="33" t="str">
        <f t="shared" si="882"/>
        <v>Ministerio de Transportes y Telecomunicaciones</v>
      </c>
      <c r="O678" s="52" t="s">
        <v>1389</v>
      </c>
      <c r="P67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v>
      </c>
      <c r="Q678" s="15" t="str">
        <f t="shared" si="804"/>
        <v>Gráfico Evolución</v>
      </c>
      <c r="R678" s="37"/>
      <c r="S678" s="66" t="str">
        <f>+HYPERLINK("https://analytics.zoho.com/open-view/2395394000008313276")</f>
        <v>https://analytics.zoho.com/open-view/2395394000008313276</v>
      </c>
      <c r="T678" s="17"/>
      <c r="U678" s="29" t="str">
        <f t="shared" si="864"/>
        <v>#1774B9</v>
      </c>
      <c r="V678" s="30" t="str">
        <f>+Economia[[#This Row],[idcoleccion]]&amp;"-"&amp;Economia[[#This Row],[id]]</f>
        <v>140-0668</v>
      </c>
      <c r="W678" s="21">
        <f>+VLOOKUP(Economia[[#This Row],[Filtro URL]],Estructura!$X$4:$Y$366,2,0)</f>
        <v>14100000</v>
      </c>
      <c r="X678" s="21" t="str">
        <f>+VLOOKUP(Economia[[#This Row],[tema]],Estructura!$A$4:$C$1800,3,0)</f>
        <v>T-162</v>
      </c>
      <c r="Y678" s="30" t="str">
        <f>+VLOOKUP(Economia[[#This Row],[contenido]],Estructura!$E$4:$G$18,3,0)</f>
        <v>C-148</v>
      </c>
      <c r="Z678" s="30" t="str">
        <f>+VLOOKUP(Economia[[#This Row],[Filtro Integrado]],Estructura!$M$4:$O$367,3,0)</f>
        <v>FI-141</v>
      </c>
      <c r="AA678" s="30" t="str">
        <f>+VLOOKUP(Economia[[#This Row],[Muestra]],Estructura!$Q$4:$S$194,3,0)</f>
        <v>M-225</v>
      </c>
    </row>
    <row r="679" spans="1:27" ht="51" x14ac:dyDescent="0.3">
      <c r="A679" s="49" t="s">
        <v>1351</v>
      </c>
      <c r="B679" s="12">
        <f t="shared" ref="B679:D679" si="888">+B678</f>
        <v>140</v>
      </c>
      <c r="C679" s="13" t="str">
        <f t="shared" si="888"/>
        <v>Economía</v>
      </c>
      <c r="D679" s="13" t="str">
        <f t="shared" si="888"/>
        <v>Economía</v>
      </c>
      <c r="E679" s="27">
        <v>5</v>
      </c>
      <c r="F679" s="33" t="str">
        <f t="shared" si="881"/>
        <v>Carga Marítima</v>
      </c>
      <c r="G679" s="62" t="s">
        <v>1373</v>
      </c>
      <c r="H679" s="46" t="s">
        <v>15</v>
      </c>
      <c r="I679" s="31" t="s">
        <v>370</v>
      </c>
      <c r="J679" s="12" t="s">
        <v>688</v>
      </c>
      <c r="K679" s="33" t="str">
        <f t="shared" ref="K679:K680" si="889">+K678</f>
        <v>Contenedores 40 pies</v>
      </c>
      <c r="L679" s="33" t="s">
        <v>649</v>
      </c>
      <c r="M679" s="33" t="str">
        <f t="shared" si="885"/>
        <v>Número Contenedores (unidades)</v>
      </c>
      <c r="N679" s="33" t="str">
        <f t="shared" si="882"/>
        <v>Ministerio de Transportes y Telecomunicaciones</v>
      </c>
      <c r="O679" s="37" t="str">
        <f>+"Evolución del Número de contenedores de 40 pies manipulados en puerto en la "&amp;Economia[[#This Row],[territorio]]</f>
        <v>Evolución del Número de contenedores de 40 pies manipulados en puerto en la Región de Valparaíso</v>
      </c>
      <c r="P67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v>
      </c>
      <c r="Q679" s="15" t="str">
        <f t="shared" si="804"/>
        <v>Gráfico Evolución</v>
      </c>
      <c r="R679" s="28"/>
      <c r="S679" s="16" t="str">
        <f>+HYPERLINK("https://analytics.zoho.com/open-view/2395394000008313817?ZOHO_CRITERIA=%22Consolidado_Estadisticas_Regionales_New%22.%22C%C3%B3digo%20regi%C3%B3n%22%3D"&amp;Economia[[#This Row],[Filtro URL]])</f>
        <v>https://analytics.zoho.com/open-view/2395394000008313817?ZOHO_CRITERIA=%22Consolidado_Estadisticas_Regionales_New%22.%22C%C3%B3digo%20regi%C3%B3n%22%3D5</v>
      </c>
      <c r="T679" s="17"/>
      <c r="U679" s="29" t="str">
        <f t="shared" si="864"/>
        <v>#1774B9</v>
      </c>
      <c r="V679" s="30" t="str">
        <f>+Economia[[#This Row],[idcoleccion]]&amp;"-"&amp;Economia[[#This Row],[id]]</f>
        <v>140-0669</v>
      </c>
      <c r="W679" s="21">
        <f>+VLOOKUP(Economia[[#This Row],[Filtro URL]],Estructura!$X$4:$Y$366,2,0)</f>
        <v>14200005</v>
      </c>
      <c r="X679" s="21" t="str">
        <f>+VLOOKUP(Economia[[#This Row],[tema]],Estructura!$A$4:$C$1800,3,0)</f>
        <v>T-162</v>
      </c>
      <c r="Y679" s="30" t="str">
        <f>+VLOOKUP(Economia[[#This Row],[contenido]],Estructura!$E$4:$G$18,3,0)</f>
        <v>C-148</v>
      </c>
      <c r="Z679" s="30" t="str">
        <f>+VLOOKUP(Economia[[#This Row],[Filtro Integrado]],Estructura!$M$4:$O$367,3,0)</f>
        <v>FI-143</v>
      </c>
      <c r="AA679" s="30" t="str">
        <f>+VLOOKUP(Economia[[#This Row],[Muestra]],Estructura!$Q$4:$S$194,3,0)</f>
        <v>M-225</v>
      </c>
    </row>
    <row r="680" spans="1:27" ht="51" x14ac:dyDescent="0.3">
      <c r="A680" s="50" t="s">
        <v>1352</v>
      </c>
      <c r="B680" s="12">
        <f t="shared" ref="B680:D687" si="890">+B679</f>
        <v>140</v>
      </c>
      <c r="C680" s="13" t="str">
        <f t="shared" si="890"/>
        <v>Economía</v>
      </c>
      <c r="D680" s="13" t="str">
        <f t="shared" si="890"/>
        <v>Economía</v>
      </c>
      <c r="E680" s="27">
        <v>8</v>
      </c>
      <c r="F680" s="33" t="str">
        <f t="shared" si="881"/>
        <v>Carga Marítima</v>
      </c>
      <c r="G680" s="62" t="s">
        <v>1373</v>
      </c>
      <c r="H680" s="46" t="s">
        <v>15</v>
      </c>
      <c r="I680" s="31" t="s">
        <v>373</v>
      </c>
      <c r="J680" s="12" t="str">
        <f>+J679</f>
        <v>Fecha</v>
      </c>
      <c r="K680" s="33" t="str">
        <f t="shared" si="889"/>
        <v>Contenedores 40 pies</v>
      </c>
      <c r="L680" s="33" t="s">
        <v>649</v>
      </c>
      <c r="M680" s="33" t="str">
        <f t="shared" si="885"/>
        <v>Número Contenedores (unidades)</v>
      </c>
      <c r="N680" s="33" t="str">
        <f t="shared" si="882"/>
        <v>Ministerio de Transportes y Telecomunicaciones</v>
      </c>
      <c r="O680" s="37" t="str">
        <f>+"Evolución del Número de contenedores de 40 pies manipulados en puerto en la "&amp;Economia[[#This Row],[territorio]]</f>
        <v>Evolución del Número de contenedores de 40 pies manipulados en puerto en la Región del Biobío</v>
      </c>
      <c r="P68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v>
      </c>
      <c r="Q680" s="15" t="str">
        <f t="shared" si="804"/>
        <v>Gráfico Evolución</v>
      </c>
      <c r="R680" s="28"/>
      <c r="S680" s="16" t="str">
        <f>+HYPERLINK("https://analytics.zoho.com/open-view/2395394000008313817?ZOHO_CRITERIA=%22Consolidado_Estadisticas_Regionales_New%22.%22C%C3%B3digo%20regi%C3%B3n%22%3D"&amp;Economia[[#This Row],[Filtro URL]])</f>
        <v>https://analytics.zoho.com/open-view/2395394000008313817?ZOHO_CRITERIA=%22Consolidado_Estadisticas_Regionales_New%22.%22C%C3%B3digo%20regi%C3%B3n%22%3D8</v>
      </c>
      <c r="T680" s="17"/>
      <c r="U680" s="29" t="str">
        <f t="shared" si="864"/>
        <v>#1774B9</v>
      </c>
      <c r="V680" s="30" t="str">
        <f>+Economia[[#This Row],[idcoleccion]]&amp;"-"&amp;Economia[[#This Row],[id]]</f>
        <v>140-0670</v>
      </c>
      <c r="W680" s="21">
        <f>+VLOOKUP(Economia[[#This Row],[Filtro URL]],Estructura!$X$4:$Y$366,2,0)</f>
        <v>14200008</v>
      </c>
      <c r="X680" s="21" t="str">
        <f>+VLOOKUP(Economia[[#This Row],[tema]],Estructura!$A$4:$C$1800,3,0)</f>
        <v>T-162</v>
      </c>
      <c r="Y680" s="30" t="str">
        <f>+VLOOKUP(Economia[[#This Row],[contenido]],Estructura!$E$4:$G$18,3,0)</f>
        <v>C-148</v>
      </c>
      <c r="Z680" s="30" t="str">
        <f>+VLOOKUP(Economia[[#This Row],[Filtro Integrado]],Estructura!$M$4:$O$367,3,0)</f>
        <v>FI-143</v>
      </c>
      <c r="AA680" s="30" t="str">
        <f>+VLOOKUP(Economia[[#This Row],[Muestra]],Estructura!$Q$4:$S$194,3,0)</f>
        <v>M-225</v>
      </c>
    </row>
    <row r="681" spans="1:27" ht="51" x14ac:dyDescent="0.3">
      <c r="A681" s="48" t="s">
        <v>1353</v>
      </c>
      <c r="B681" s="12">
        <f t="shared" si="890"/>
        <v>140</v>
      </c>
      <c r="C681" s="13" t="str">
        <f t="shared" si="890"/>
        <v>Economía</v>
      </c>
      <c r="D681" s="13" t="str">
        <f t="shared" si="890"/>
        <v>Economía</v>
      </c>
      <c r="E681" s="20">
        <v>0</v>
      </c>
      <c r="F681" s="33" t="str">
        <f t="shared" ref="F681" si="891">+F680</f>
        <v>Carga Marítima</v>
      </c>
      <c r="G681" s="62" t="s">
        <v>1373</v>
      </c>
      <c r="H681" s="36" t="s">
        <v>18</v>
      </c>
      <c r="I681" s="33" t="s">
        <v>14</v>
      </c>
      <c r="J681" s="33" t="s">
        <v>15</v>
      </c>
      <c r="K681" s="33" t="s">
        <v>1381</v>
      </c>
      <c r="L681" s="33" t="s">
        <v>649</v>
      </c>
      <c r="M681" s="33" t="s">
        <v>659</v>
      </c>
      <c r="N681" s="33" t="str">
        <f t="shared" ref="N681" si="892">+N680</f>
        <v>Ministerio de Transportes y Telecomunicaciones</v>
      </c>
      <c r="O681" s="52" t="s">
        <v>1382</v>
      </c>
      <c r="P68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toneladas (t)</v>
      </c>
      <c r="Q681" s="15" t="str">
        <f t="shared" si="804"/>
        <v>Gráfico Evolución</v>
      </c>
      <c r="R681" s="37"/>
      <c r="S681" s="66" t="str">
        <f>+HYPERLINK("https://analytics.zoho.com/open-view/2395394000008310131")</f>
        <v>https://analytics.zoho.com/open-view/2395394000008310131</v>
      </c>
      <c r="T681" s="17"/>
      <c r="U681" s="29" t="str">
        <f t="shared" si="864"/>
        <v>#1774B9</v>
      </c>
      <c r="V681" s="30" t="str">
        <f>+Economia[[#This Row],[idcoleccion]]&amp;"-"&amp;Economia[[#This Row],[id]]</f>
        <v>140-0671</v>
      </c>
      <c r="W681" s="21">
        <f>+VLOOKUP(Economia[[#This Row],[Filtro URL]],Estructura!$X$4:$Y$366,2,0)</f>
        <v>14100000</v>
      </c>
      <c r="X681" s="21" t="str">
        <f>+VLOOKUP(Economia[[#This Row],[tema]],Estructura!$A$4:$C$1800,3,0)</f>
        <v>T-162</v>
      </c>
      <c r="Y681" s="30" t="str">
        <f>+VLOOKUP(Economia[[#This Row],[contenido]],Estructura!$E$4:$G$18,3,0)</f>
        <v>C-148</v>
      </c>
      <c r="Z681" s="30" t="str">
        <f>+VLOOKUP(Economia[[#This Row],[Filtro Integrado]],Estructura!$M$4:$O$367,3,0)</f>
        <v>FI-141</v>
      </c>
      <c r="AA681" s="30" t="str">
        <f>+VLOOKUP(Economia[[#This Row],[Muestra]],Estructura!$Q$4:$S$194,3,0)</f>
        <v>M-226</v>
      </c>
    </row>
    <row r="682" spans="1:27" ht="40.799999999999997" x14ac:dyDescent="0.3">
      <c r="A682" s="48" t="s">
        <v>1354</v>
      </c>
      <c r="B682" s="12">
        <f t="shared" si="890"/>
        <v>140</v>
      </c>
      <c r="C682" s="13" t="str">
        <f t="shared" si="890"/>
        <v>Economía</v>
      </c>
      <c r="D682" s="13" t="str">
        <f t="shared" si="890"/>
        <v>Economía</v>
      </c>
      <c r="E682" s="20">
        <v>0</v>
      </c>
      <c r="F682" s="33" t="s">
        <v>1391</v>
      </c>
      <c r="G682" s="64" t="s">
        <v>1390</v>
      </c>
      <c r="H682" s="36" t="s">
        <v>18</v>
      </c>
      <c r="I682" s="33" t="s">
        <v>14</v>
      </c>
      <c r="J682" s="33" t="s">
        <v>15</v>
      </c>
      <c r="K682" s="33" t="s">
        <v>1395</v>
      </c>
      <c r="L682" s="33" t="s">
        <v>649</v>
      </c>
      <c r="M682" s="33" t="s">
        <v>659</v>
      </c>
      <c r="N682" s="33" t="s">
        <v>1400</v>
      </c>
      <c r="O682" s="52" t="s">
        <v>1405</v>
      </c>
      <c r="P68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Agrícola Ganadero (SAG)- toneladas (t)</v>
      </c>
      <c r="Q682" s="15" t="str">
        <f t="shared" si="804"/>
        <v>Gráfico Evolución</v>
      </c>
      <c r="R682" s="37"/>
      <c r="S682" s="66" t="str">
        <f>+HYPERLINK("https://analytics.zoho.com/open-view/2395394000008314730")</f>
        <v>https://analytics.zoho.com/open-view/2395394000008314730</v>
      </c>
      <c r="T682" s="17"/>
      <c r="U682" s="29" t="str">
        <f t="shared" si="864"/>
        <v>#1774B9</v>
      </c>
      <c r="V682" s="30" t="str">
        <f>+Economia[[#This Row],[idcoleccion]]&amp;"-"&amp;Economia[[#This Row],[id]]</f>
        <v>140-0672</v>
      </c>
      <c r="W682" s="21">
        <f>+VLOOKUP(Economia[[#This Row],[Filtro URL]],Estructura!$X$4:$Y$366,2,0)</f>
        <v>14100000</v>
      </c>
      <c r="X682" s="21" t="str">
        <f>+VLOOKUP(Economia[[#This Row],[tema]],Estructura!$A$4:$C$1800,3,0)</f>
        <v>T-163</v>
      </c>
      <c r="Y682" s="30" t="str">
        <f>+VLOOKUP(Economia[[#This Row],[contenido]],Estructura!$E$4:$G$18,3,0)</f>
        <v>C-149</v>
      </c>
      <c r="Z682" s="30" t="str">
        <f>+VLOOKUP(Economia[[#This Row],[Filtro Integrado]],Estructura!$M$4:$O$367,3,0)</f>
        <v>FI-141</v>
      </c>
      <c r="AA682" s="30" t="str">
        <f>+VLOOKUP(Economia[[#This Row],[Muestra]],Estructura!$Q$4:$S$194,3,0)</f>
        <v>M-227</v>
      </c>
    </row>
    <row r="683" spans="1:27" ht="51" x14ac:dyDescent="0.3">
      <c r="A683" s="48" t="s">
        <v>1355</v>
      </c>
      <c r="B683" s="12">
        <f t="shared" si="890"/>
        <v>140</v>
      </c>
      <c r="C683" s="13" t="str">
        <f t="shared" si="890"/>
        <v>Economía</v>
      </c>
      <c r="D683" s="13" t="str">
        <f t="shared" si="890"/>
        <v>Economía</v>
      </c>
      <c r="E683" s="20">
        <v>0</v>
      </c>
      <c r="F683" s="33" t="str">
        <f t="shared" ref="F683:F684" si="893">+F682</f>
        <v>Uva</v>
      </c>
      <c r="G683" s="64" t="s">
        <v>1390</v>
      </c>
      <c r="H683" s="36" t="s">
        <v>18</v>
      </c>
      <c r="I683" s="33" t="s">
        <v>14</v>
      </c>
      <c r="J683" s="33" t="s">
        <v>15</v>
      </c>
      <c r="K683" s="33" t="s">
        <v>1394</v>
      </c>
      <c r="L683" s="33" t="s">
        <v>649</v>
      </c>
      <c r="M683" s="33" t="s">
        <v>659</v>
      </c>
      <c r="N683" s="33" t="s">
        <v>651</v>
      </c>
      <c r="O683" s="52" t="s">
        <v>1406</v>
      </c>
      <c r="P68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toneladas (t)</v>
      </c>
      <c r="Q683" s="15" t="str">
        <f t="shared" si="804"/>
        <v>Gráfico Evolución</v>
      </c>
      <c r="R683" s="37"/>
      <c r="S683" s="66" t="str">
        <f>+HYPERLINK("https://analytics.zoho.com/open-view/2395394000008315290")</f>
        <v>https://analytics.zoho.com/open-view/2395394000008315290</v>
      </c>
      <c r="T683" s="17"/>
      <c r="U683" s="29" t="str">
        <f t="shared" si="864"/>
        <v>#1774B9</v>
      </c>
      <c r="V683" s="30" t="str">
        <f>+Economia[[#This Row],[idcoleccion]]&amp;"-"&amp;Economia[[#This Row],[id]]</f>
        <v>140-0673</v>
      </c>
      <c r="W683" s="21">
        <f>+VLOOKUP(Economia[[#This Row],[Filtro URL]],Estructura!$X$4:$Y$366,2,0)</f>
        <v>14100000</v>
      </c>
      <c r="X683" s="21" t="str">
        <f>+VLOOKUP(Economia[[#This Row],[tema]],Estructura!$A$4:$C$1800,3,0)</f>
        <v>T-163</v>
      </c>
      <c r="Y683" s="30" t="str">
        <f>+VLOOKUP(Economia[[#This Row],[contenido]],Estructura!$E$4:$G$18,3,0)</f>
        <v>C-149</v>
      </c>
      <c r="Z683" s="30" t="str">
        <f>+VLOOKUP(Economia[[#This Row],[Filtro Integrado]],Estructura!$M$4:$O$367,3,0)</f>
        <v>FI-141</v>
      </c>
      <c r="AA683" s="30" t="str">
        <f>+VLOOKUP(Economia[[#This Row],[Muestra]],Estructura!$Q$4:$S$194,3,0)</f>
        <v>M-228</v>
      </c>
    </row>
    <row r="684" spans="1:27" ht="51" x14ac:dyDescent="0.3">
      <c r="A684" s="48" t="s">
        <v>1356</v>
      </c>
      <c r="B684" s="12">
        <f t="shared" si="890"/>
        <v>140</v>
      </c>
      <c r="C684" s="13" t="str">
        <f t="shared" si="890"/>
        <v>Economía</v>
      </c>
      <c r="D684" s="13" t="str">
        <f t="shared" si="890"/>
        <v>Economía</v>
      </c>
      <c r="E684" s="20">
        <v>0</v>
      </c>
      <c r="F684" s="33" t="str">
        <f t="shared" si="893"/>
        <v>Uva</v>
      </c>
      <c r="G684" s="64" t="s">
        <v>1390</v>
      </c>
      <c r="H684" s="36" t="s">
        <v>18</v>
      </c>
      <c r="I684" s="33" t="s">
        <v>14</v>
      </c>
      <c r="J684" s="33" t="s">
        <v>15</v>
      </c>
      <c r="K684" s="33" t="s">
        <v>1396</v>
      </c>
      <c r="L684" s="33" t="s">
        <v>649</v>
      </c>
      <c r="M684" s="33" t="s">
        <v>659</v>
      </c>
      <c r="N684" s="33" t="str">
        <f t="shared" ref="N684:N685" si="894">+N683</f>
        <v>Instituto Nacional de Estadísticas (INE)</v>
      </c>
      <c r="O684" s="52" t="s">
        <v>1407</v>
      </c>
      <c r="P68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toneladas (t)</v>
      </c>
      <c r="Q684" s="15" t="str">
        <f t="shared" si="804"/>
        <v>Gráfico Evolución</v>
      </c>
      <c r="R684" s="37"/>
      <c r="S684" s="66" t="str">
        <f>+HYPERLINK("https://analytics.zoho.com/open-view/2395394000008315653")</f>
        <v>https://analytics.zoho.com/open-view/2395394000008315653</v>
      </c>
      <c r="T684" s="17"/>
      <c r="U684" s="29" t="str">
        <f t="shared" si="864"/>
        <v>#1774B9</v>
      </c>
      <c r="V684" s="30" t="str">
        <f>+Economia[[#This Row],[idcoleccion]]&amp;"-"&amp;Economia[[#This Row],[id]]</f>
        <v>140-0674</v>
      </c>
      <c r="W684" s="21">
        <f>+VLOOKUP(Economia[[#This Row],[Filtro URL]],Estructura!$X$4:$Y$366,2,0)</f>
        <v>14100000</v>
      </c>
      <c r="X684" s="21" t="str">
        <f>+VLOOKUP(Economia[[#This Row],[tema]],Estructura!$A$4:$C$1800,3,0)</f>
        <v>T-163</v>
      </c>
      <c r="Y684" s="30" t="str">
        <f>+VLOOKUP(Economia[[#This Row],[contenido]],Estructura!$E$4:$G$18,3,0)</f>
        <v>C-149</v>
      </c>
      <c r="Z684" s="30" t="str">
        <f>+VLOOKUP(Economia[[#This Row],[Filtro Integrado]],Estructura!$M$4:$O$367,3,0)</f>
        <v>FI-141</v>
      </c>
      <c r="AA684" s="30" t="str">
        <f>+VLOOKUP(Economia[[#This Row],[Muestra]],Estructura!$Q$4:$S$194,3,0)</f>
        <v>M-229</v>
      </c>
    </row>
    <row r="685" spans="1:27" ht="40.799999999999997" x14ac:dyDescent="0.3">
      <c r="A685" s="48" t="s">
        <v>1357</v>
      </c>
      <c r="B685" s="12">
        <f t="shared" si="890"/>
        <v>140</v>
      </c>
      <c r="C685" s="13" t="str">
        <f t="shared" si="890"/>
        <v>Economía</v>
      </c>
      <c r="D685" s="13" t="str">
        <f t="shared" si="890"/>
        <v>Economía</v>
      </c>
      <c r="E685" s="20">
        <v>0</v>
      </c>
      <c r="F685" s="33" t="s">
        <v>1392</v>
      </c>
      <c r="G685" s="64" t="s">
        <v>1390</v>
      </c>
      <c r="H685" s="36" t="s">
        <v>18</v>
      </c>
      <c r="I685" s="33" t="s">
        <v>14</v>
      </c>
      <c r="J685" s="33" t="s">
        <v>15</v>
      </c>
      <c r="K685" s="33" t="s">
        <v>1397</v>
      </c>
      <c r="L685" s="33" t="s">
        <v>649</v>
      </c>
      <c r="M685" s="33" t="s">
        <v>1393</v>
      </c>
      <c r="N685" s="33" t="str">
        <f t="shared" si="894"/>
        <v>Instituto Nacional de Estadísticas (INE)</v>
      </c>
      <c r="O685" s="52" t="s">
        <v>1408</v>
      </c>
      <c r="P68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litros (l)</v>
      </c>
      <c r="Q685" s="15" t="str">
        <f t="shared" si="804"/>
        <v>Gráfico Evolución</v>
      </c>
      <c r="R685" s="37"/>
      <c r="S685" s="66" t="str">
        <f>+HYPERLINK("https://analytics.zoho.com/open-view/2395394000008316903")</f>
        <v>https://analytics.zoho.com/open-view/2395394000008316903</v>
      </c>
      <c r="T685" s="17"/>
      <c r="U685" s="29" t="str">
        <f t="shared" si="864"/>
        <v>#1774B9</v>
      </c>
      <c r="V685" s="30" t="str">
        <f>+Economia[[#This Row],[idcoleccion]]&amp;"-"&amp;Economia[[#This Row],[id]]</f>
        <v>140-0675</v>
      </c>
      <c r="W685" s="21">
        <f>+VLOOKUP(Economia[[#This Row],[Filtro URL]],Estructura!$X$4:$Y$366,2,0)</f>
        <v>14100000</v>
      </c>
      <c r="X685" s="21" t="str">
        <f>+VLOOKUP(Economia[[#This Row],[tema]],Estructura!$A$4:$C$1800,3,0)</f>
        <v>T-164</v>
      </c>
      <c r="Y685" s="30" t="str">
        <f>+VLOOKUP(Economia[[#This Row],[contenido]],Estructura!$E$4:$G$18,3,0)</f>
        <v>C-149</v>
      </c>
      <c r="Z685" s="30" t="str">
        <f>+VLOOKUP(Economia[[#This Row],[Filtro Integrado]],Estructura!$M$4:$O$367,3,0)</f>
        <v>FI-141</v>
      </c>
      <c r="AA685" s="30" t="str">
        <f>+VLOOKUP(Economia[[#This Row],[Muestra]],Estructura!$Q$4:$S$194,3,0)</f>
        <v>M-230</v>
      </c>
    </row>
    <row r="686" spans="1:27" ht="51" x14ac:dyDescent="0.3">
      <c r="A686" s="48" t="s">
        <v>1358</v>
      </c>
      <c r="B686" s="12">
        <f t="shared" si="890"/>
        <v>140</v>
      </c>
      <c r="C686" s="13" t="str">
        <f t="shared" si="890"/>
        <v>Economía</v>
      </c>
      <c r="D686" s="13" t="str">
        <f t="shared" si="890"/>
        <v>Economía</v>
      </c>
      <c r="E686" s="20">
        <v>0</v>
      </c>
      <c r="F686" s="33" t="s">
        <v>1392</v>
      </c>
      <c r="G686" s="64" t="s">
        <v>1390</v>
      </c>
      <c r="H686" s="36" t="s">
        <v>18</v>
      </c>
      <c r="I686" s="33" t="s">
        <v>14</v>
      </c>
      <c r="J686" s="33" t="s">
        <v>15</v>
      </c>
      <c r="K686" s="33" t="s">
        <v>1398</v>
      </c>
      <c r="L686" s="33" t="s">
        <v>649</v>
      </c>
      <c r="M686" s="33" t="s">
        <v>1393</v>
      </c>
      <c r="N686" s="33" t="s">
        <v>1401</v>
      </c>
      <c r="O686" s="52" t="s">
        <v>1409</v>
      </c>
      <c r="P68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Oficina de Estudios y Políticas Agrarias (ODEPA)- litros (l)</v>
      </c>
      <c r="Q686" s="15" t="str">
        <f t="shared" si="804"/>
        <v>Gráfico Evolución</v>
      </c>
      <c r="R686" s="37"/>
      <c r="S686" s="66" t="str">
        <f>+HYPERLINK("https://analytics.zoho.com/open-view/2395394000008317265")</f>
        <v>https://analytics.zoho.com/open-view/2395394000008317265</v>
      </c>
      <c r="T686" s="17"/>
      <c r="U686" s="29" t="str">
        <f t="shared" si="864"/>
        <v>#1774B9</v>
      </c>
      <c r="V686" s="30" t="str">
        <f>+Economia[[#This Row],[idcoleccion]]&amp;"-"&amp;Economia[[#This Row],[id]]</f>
        <v>140-0676</v>
      </c>
      <c r="W686" s="21">
        <f>+VLOOKUP(Economia[[#This Row],[Filtro URL]],Estructura!$X$4:$Y$366,2,0)</f>
        <v>14100000</v>
      </c>
      <c r="X686" s="21" t="str">
        <f>+VLOOKUP(Economia[[#This Row],[tema]],Estructura!$A$4:$C$1800,3,0)</f>
        <v>T-164</v>
      </c>
      <c r="Y686" s="30" t="str">
        <f>+VLOOKUP(Economia[[#This Row],[contenido]],Estructura!$E$4:$G$18,3,0)</f>
        <v>C-149</v>
      </c>
      <c r="Z686" s="30" t="str">
        <f>+VLOOKUP(Economia[[#This Row],[Filtro Integrado]],Estructura!$M$4:$O$367,3,0)</f>
        <v>FI-141</v>
      </c>
      <c r="AA686" s="30" t="str">
        <f>+VLOOKUP(Economia[[#This Row],[Muestra]],Estructura!$Q$4:$S$194,3,0)</f>
        <v>M-231</v>
      </c>
    </row>
    <row r="687" spans="1:27" ht="40.799999999999997" x14ac:dyDescent="0.3">
      <c r="A687" s="48" t="s">
        <v>1359</v>
      </c>
      <c r="B687" s="12">
        <f t="shared" si="890"/>
        <v>140</v>
      </c>
      <c r="C687" s="13" t="str">
        <f t="shared" si="890"/>
        <v>Economía</v>
      </c>
      <c r="D687" s="13" t="str">
        <f t="shared" si="890"/>
        <v>Economía</v>
      </c>
      <c r="E687" s="20">
        <v>0</v>
      </c>
      <c r="F687" s="33" t="s">
        <v>1392</v>
      </c>
      <c r="G687" s="64" t="s">
        <v>1390</v>
      </c>
      <c r="H687" s="36" t="s">
        <v>18</v>
      </c>
      <c r="I687" s="33" t="s">
        <v>14</v>
      </c>
      <c r="J687" s="33" t="s">
        <v>15</v>
      </c>
      <c r="K687" s="33" t="s">
        <v>1399</v>
      </c>
      <c r="L687" s="33" t="s">
        <v>649</v>
      </c>
      <c r="M687" s="33" t="s">
        <v>1393</v>
      </c>
      <c r="N687" s="33" t="s">
        <v>651</v>
      </c>
      <c r="O687" s="52" t="s">
        <v>1410</v>
      </c>
      <c r="P68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litros (l)</v>
      </c>
      <c r="Q687" s="15" t="str">
        <f t="shared" si="804"/>
        <v>Gráfico Evolución</v>
      </c>
      <c r="R687" s="37"/>
      <c r="S687" s="66" t="str">
        <f>+HYPERLINK("https://analytics.zoho.com/open-view/2395394000008317627")</f>
        <v>https://analytics.zoho.com/open-view/2395394000008317627</v>
      </c>
      <c r="T687" s="17"/>
      <c r="U687" s="29" t="str">
        <f t="shared" si="864"/>
        <v>#1774B9</v>
      </c>
      <c r="V687" s="30" t="str">
        <f>+Economia[[#This Row],[idcoleccion]]&amp;"-"&amp;Economia[[#This Row],[id]]</f>
        <v>140-0677</v>
      </c>
      <c r="W687" s="21">
        <f>+VLOOKUP(Economia[[#This Row],[Filtro URL]],Estructura!$X$4:$Y$366,2,0)</f>
        <v>14100000</v>
      </c>
      <c r="X687" s="21" t="str">
        <f>+VLOOKUP(Economia[[#This Row],[tema]],Estructura!$A$4:$C$1800,3,0)</f>
        <v>T-164</v>
      </c>
      <c r="Y687" s="30" t="str">
        <f>+VLOOKUP(Economia[[#This Row],[contenido]],Estructura!$E$4:$G$18,3,0)</f>
        <v>C-149</v>
      </c>
      <c r="Z687" s="30" t="str">
        <f>+VLOOKUP(Economia[[#This Row],[Filtro Integrado]],Estructura!$M$4:$O$367,3,0)</f>
        <v>FI-141</v>
      </c>
      <c r="AA687" s="30" t="str">
        <f>+VLOOKUP(Economia[[#This Row],[Muestra]],Estructura!$Q$4:$S$194,3,0)</f>
        <v>M-232</v>
      </c>
    </row>
    <row r="688" spans="1:27" ht="51" x14ac:dyDescent="0.3">
      <c r="A688" s="48" t="s">
        <v>1360</v>
      </c>
      <c r="B688" s="12">
        <f t="shared" ref="B688:D688" si="895">+B687</f>
        <v>140</v>
      </c>
      <c r="C688" s="13" t="str">
        <f t="shared" si="895"/>
        <v>Economía</v>
      </c>
      <c r="D688" s="13" t="str">
        <f t="shared" si="895"/>
        <v>Economía</v>
      </c>
      <c r="E688" s="20">
        <v>0</v>
      </c>
      <c r="F688" s="33" t="s">
        <v>1402</v>
      </c>
      <c r="G688" s="64" t="s">
        <v>1390</v>
      </c>
      <c r="H688" s="36" t="s">
        <v>18</v>
      </c>
      <c r="I688" s="33" t="s">
        <v>14</v>
      </c>
      <c r="J688" s="33" t="s">
        <v>15</v>
      </c>
      <c r="K688" s="33" t="s">
        <v>1404</v>
      </c>
      <c r="L688" s="33" t="s">
        <v>649</v>
      </c>
      <c r="M688" s="33" t="s">
        <v>1403</v>
      </c>
      <c r="N688" s="33" t="str">
        <f t="shared" ref="N688:N751" si="896">+N687</f>
        <v>Instituto Nacional de Estadísticas (INE)</v>
      </c>
      <c r="O688" s="52" t="s">
        <v>1411</v>
      </c>
      <c r="P68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Instituto Nacional de Estadísticas (INE)- metros cúbicos (m3)</v>
      </c>
      <c r="Q688" s="15" t="str">
        <f t="shared" si="804"/>
        <v>Gráfico Evolución</v>
      </c>
      <c r="R688" s="37"/>
      <c r="S688" s="66" t="str">
        <f>+HYPERLINK("https://analytics.zoho.com/open-view/2395394000008316015")</f>
        <v>https://analytics.zoho.com/open-view/2395394000008316015</v>
      </c>
      <c r="T688" s="17"/>
      <c r="U688" s="29" t="str">
        <f t="shared" si="864"/>
        <v>#1774B9</v>
      </c>
      <c r="V688" s="30" t="str">
        <f>+Economia[[#This Row],[idcoleccion]]&amp;"-"&amp;Economia[[#This Row],[id]]</f>
        <v>140-0678</v>
      </c>
      <c r="W688" s="21">
        <f>+VLOOKUP(Economia[[#This Row],[Filtro URL]],Estructura!$X$4:$Y$366,2,0)</f>
        <v>14100000</v>
      </c>
      <c r="X688" s="21" t="str">
        <f>+VLOOKUP(Economia[[#This Row],[tema]],Estructura!$A$4:$C$1800,3,0)</f>
        <v>T-165</v>
      </c>
      <c r="Y688" s="30" t="str">
        <f>+VLOOKUP(Economia[[#This Row],[contenido]],Estructura!$E$4:$G$18,3,0)</f>
        <v>C-149</v>
      </c>
      <c r="Z688" s="30" t="str">
        <f>+VLOOKUP(Economia[[#This Row],[Filtro Integrado]],Estructura!$M$4:$O$367,3,0)</f>
        <v>FI-141</v>
      </c>
      <c r="AA688" s="30" t="str">
        <f>+VLOOKUP(Economia[[#This Row],[Muestra]],Estructura!$Q$4:$S$194,3,0)</f>
        <v>M-233</v>
      </c>
    </row>
    <row r="689" spans="1:27" ht="51" x14ac:dyDescent="0.3">
      <c r="A689" s="49" t="s">
        <v>1361</v>
      </c>
      <c r="B689" s="12">
        <f t="shared" ref="B689:D689" si="897">+B688</f>
        <v>140</v>
      </c>
      <c r="C689" s="13" t="str">
        <f t="shared" si="897"/>
        <v>Economía</v>
      </c>
      <c r="D689" s="13" t="str">
        <f t="shared" si="897"/>
        <v>Economía</v>
      </c>
      <c r="E689" s="27">
        <v>6</v>
      </c>
      <c r="F689" s="33" t="str">
        <f t="shared" ref="F689:F693" si="898">+F688</f>
        <v>Madera</v>
      </c>
      <c r="G689" s="64" t="s">
        <v>1390</v>
      </c>
      <c r="H689" s="46" t="s">
        <v>15</v>
      </c>
      <c r="I689" s="31" t="s">
        <v>371</v>
      </c>
      <c r="J689" s="12" t="s">
        <v>688</v>
      </c>
      <c r="K689" s="33" t="str">
        <f t="shared" ref="K689:K693" si="899">+K688</f>
        <v>Cosecha de Trozas</v>
      </c>
      <c r="L689" s="33" t="s">
        <v>649</v>
      </c>
      <c r="M689" s="33" t="str">
        <f t="shared" ref="M689:M693" si="900">+M688</f>
        <v>metros cúbicos (m3)</v>
      </c>
      <c r="N689" s="33" t="str">
        <f t="shared" si="896"/>
        <v>Instituto Nacional de Estadísticas (INE)</v>
      </c>
      <c r="O689" s="37" t="str">
        <f>+"Evolución de la Cosecha de Trozas Aserrables y Pulpables en la "&amp;Economia[[#This Row],[territorio]]</f>
        <v>Evolución de la Cosecha de Trozas Aserrables y Pulpables en la Región de O'Higgins</v>
      </c>
      <c r="P689"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cúbicos (m3)</v>
      </c>
      <c r="Q689" s="15" t="str">
        <f t="shared" si="804"/>
        <v>Gráfico Evolución</v>
      </c>
      <c r="R689" s="28"/>
      <c r="S689" s="16" t="str">
        <f>+HYPERLINK("https://analytics.zoho.com/open-view/2395394000008316566?ZOHO_CRITERIA=%22Consolidado_Estadisticas_Regionales_New%22.%22C%C3%B3digo%20regi%C3%B3n%22%3D"&amp;Economia[[#This Row],[Filtro URL]])</f>
        <v>https://analytics.zoho.com/open-view/2395394000008316566?ZOHO_CRITERIA=%22Consolidado_Estadisticas_Regionales_New%22.%22C%C3%B3digo%20regi%C3%B3n%22%3D6</v>
      </c>
      <c r="T689" s="17"/>
      <c r="U689" s="29" t="str">
        <f t="shared" si="864"/>
        <v>#1774B9</v>
      </c>
      <c r="V689" s="30" t="str">
        <f>+Economia[[#This Row],[idcoleccion]]&amp;"-"&amp;Economia[[#This Row],[id]]</f>
        <v>140-0679</v>
      </c>
      <c r="W689" s="21">
        <f>+VLOOKUP(Economia[[#This Row],[Filtro URL]],Estructura!$X$4:$Y$366,2,0)</f>
        <v>14200006</v>
      </c>
      <c r="X689" s="21" t="str">
        <f>+VLOOKUP(Economia[[#This Row],[tema]],Estructura!$A$4:$C$1800,3,0)</f>
        <v>T-165</v>
      </c>
      <c r="Y689" s="30" t="str">
        <f>+VLOOKUP(Economia[[#This Row],[contenido]],Estructura!$E$4:$G$18,3,0)</f>
        <v>C-149</v>
      </c>
      <c r="Z689" s="30" t="str">
        <f>+VLOOKUP(Economia[[#This Row],[Filtro Integrado]],Estructura!$M$4:$O$367,3,0)</f>
        <v>FI-143</v>
      </c>
      <c r="AA689" s="30" t="str">
        <f>+VLOOKUP(Economia[[#This Row],[Muestra]],Estructura!$Q$4:$S$194,3,0)</f>
        <v>M-233</v>
      </c>
    </row>
    <row r="690" spans="1:27" ht="51" x14ac:dyDescent="0.3">
      <c r="A690" s="50" t="s">
        <v>1362</v>
      </c>
      <c r="B690" s="12">
        <f t="shared" ref="B690:D690" si="901">+B689</f>
        <v>140</v>
      </c>
      <c r="C690" s="13" t="str">
        <f t="shared" si="901"/>
        <v>Economía</v>
      </c>
      <c r="D690" s="13" t="str">
        <f t="shared" si="901"/>
        <v>Economía</v>
      </c>
      <c r="E690" s="27">
        <v>7</v>
      </c>
      <c r="F690" s="33" t="str">
        <f t="shared" si="898"/>
        <v>Madera</v>
      </c>
      <c r="G690" s="64" t="s">
        <v>1390</v>
      </c>
      <c r="H690" s="46" t="s">
        <v>15</v>
      </c>
      <c r="I690" s="31" t="s">
        <v>872</v>
      </c>
      <c r="J690" s="12" t="str">
        <f>+J689</f>
        <v>Fecha</v>
      </c>
      <c r="K690" s="33" t="str">
        <f t="shared" si="899"/>
        <v>Cosecha de Trozas</v>
      </c>
      <c r="L690" s="33" t="s">
        <v>649</v>
      </c>
      <c r="M690" s="33" t="str">
        <f t="shared" si="900"/>
        <v>metros cúbicos (m3)</v>
      </c>
      <c r="N690" s="33" t="str">
        <f t="shared" si="896"/>
        <v>Instituto Nacional de Estadísticas (INE)</v>
      </c>
      <c r="O690" s="37" t="str">
        <f>+"Evolución de la Cosecha de Trozas Aserrables y Pulpables en la "&amp;Economia[[#This Row],[territorio]]</f>
        <v>Evolución de la Cosecha de Trozas Aserrables y Pulpables en la Región del Maule</v>
      </c>
      <c r="P690"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Maule, durante el Periodo 2014-2021 (mensual) de acuerdo a datos recopilados por el Instituto Nacional de Estadísticas (INE)- metros cúbicos (m3)</v>
      </c>
      <c r="Q690" s="15" t="str">
        <f t="shared" si="804"/>
        <v>Gráfico Evolución</v>
      </c>
      <c r="R690" s="28"/>
      <c r="S690" s="16" t="str">
        <f>+HYPERLINK("https://analytics.zoho.com/open-view/2395394000008316566?ZOHO_CRITERIA=%22Consolidado_Estadisticas_Regionales_New%22.%22C%C3%B3digo%20regi%C3%B3n%22%3D"&amp;Economia[[#This Row],[Filtro URL]])</f>
        <v>https://analytics.zoho.com/open-view/2395394000008316566?ZOHO_CRITERIA=%22Consolidado_Estadisticas_Regionales_New%22.%22C%C3%B3digo%20regi%C3%B3n%22%3D7</v>
      </c>
      <c r="T690" s="17"/>
      <c r="U690" s="29" t="str">
        <f t="shared" si="864"/>
        <v>#1774B9</v>
      </c>
      <c r="V690" s="30" t="str">
        <f>+Economia[[#This Row],[idcoleccion]]&amp;"-"&amp;Economia[[#This Row],[id]]</f>
        <v>140-0680</v>
      </c>
      <c r="W690" s="21">
        <f>+VLOOKUP(Economia[[#This Row],[Filtro URL]],Estructura!$X$4:$Y$366,2,0)</f>
        <v>14200007</v>
      </c>
      <c r="X690" s="21" t="str">
        <f>+VLOOKUP(Economia[[#This Row],[tema]],Estructura!$A$4:$C$1800,3,0)</f>
        <v>T-165</v>
      </c>
      <c r="Y690" s="30" t="str">
        <f>+VLOOKUP(Economia[[#This Row],[contenido]],Estructura!$E$4:$G$18,3,0)</f>
        <v>C-149</v>
      </c>
      <c r="Z690" s="30" t="str">
        <f>+VLOOKUP(Economia[[#This Row],[Filtro Integrado]],Estructura!$M$4:$O$367,3,0)</f>
        <v>FI-143</v>
      </c>
      <c r="AA690" s="30" t="str">
        <f>+VLOOKUP(Economia[[#This Row],[Muestra]],Estructura!$Q$4:$S$194,3,0)</f>
        <v>M-233</v>
      </c>
    </row>
    <row r="691" spans="1:27" ht="51" x14ac:dyDescent="0.3">
      <c r="A691" s="50" t="s">
        <v>1363</v>
      </c>
      <c r="B691" s="12">
        <f t="shared" ref="B691:D691" si="902">+B690</f>
        <v>140</v>
      </c>
      <c r="C691" s="13" t="str">
        <f t="shared" si="902"/>
        <v>Economía</v>
      </c>
      <c r="D691" s="13" t="str">
        <f t="shared" si="902"/>
        <v>Economía</v>
      </c>
      <c r="E691" s="27">
        <v>8</v>
      </c>
      <c r="F691" s="33" t="str">
        <f t="shared" si="898"/>
        <v>Madera</v>
      </c>
      <c r="G691" s="64" t="s">
        <v>1390</v>
      </c>
      <c r="H691" s="46" t="s">
        <v>15</v>
      </c>
      <c r="I691" s="31" t="s">
        <v>373</v>
      </c>
      <c r="J691" s="12" t="str">
        <f t="shared" ref="J691" si="903">+J690</f>
        <v>Fecha</v>
      </c>
      <c r="K691" s="33" t="str">
        <f t="shared" si="899"/>
        <v>Cosecha de Trozas</v>
      </c>
      <c r="L691" s="33" t="s">
        <v>649</v>
      </c>
      <c r="M691" s="33" t="str">
        <f t="shared" si="900"/>
        <v>metros cúbicos (m3)</v>
      </c>
      <c r="N691" s="33" t="str">
        <f t="shared" si="896"/>
        <v>Instituto Nacional de Estadísticas (INE)</v>
      </c>
      <c r="O691" s="37" t="str">
        <f>+"Evolución de la Cosecha de Trozas Aserrables y Pulpables en la "&amp;Economia[[#This Row],[territorio]]</f>
        <v>Evolución de la Cosecha de Trozas Aserrables y Pulpables en la Región del Biobío</v>
      </c>
      <c r="P691"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cúbicos (m3)</v>
      </c>
      <c r="Q691" s="15" t="str">
        <f t="shared" si="804"/>
        <v>Gráfico Evolución</v>
      </c>
      <c r="R691" s="28"/>
      <c r="S691" s="16" t="str">
        <f>+HYPERLINK("https://analytics.zoho.com/open-view/2395394000008316566?ZOHO_CRITERIA=%22Consolidado_Estadisticas_Regionales_New%22.%22C%C3%B3digo%20regi%C3%B3n%22%3D"&amp;Economia[[#This Row],[Filtro URL]])</f>
        <v>https://analytics.zoho.com/open-view/2395394000008316566?ZOHO_CRITERIA=%22Consolidado_Estadisticas_Regionales_New%22.%22C%C3%B3digo%20regi%C3%B3n%22%3D8</v>
      </c>
      <c r="T691" s="17"/>
      <c r="U691" s="29" t="str">
        <f t="shared" si="864"/>
        <v>#1774B9</v>
      </c>
      <c r="V691" s="30" t="str">
        <f>+Economia[[#This Row],[idcoleccion]]&amp;"-"&amp;Economia[[#This Row],[id]]</f>
        <v>140-0681</v>
      </c>
      <c r="W691" s="21">
        <f>+VLOOKUP(Economia[[#This Row],[Filtro URL]],Estructura!$X$4:$Y$366,2,0)</f>
        <v>14200008</v>
      </c>
      <c r="X691" s="21" t="str">
        <f>+VLOOKUP(Economia[[#This Row],[tema]],Estructura!$A$4:$C$1800,3,0)</f>
        <v>T-165</v>
      </c>
      <c r="Y691" s="30" t="str">
        <f>+VLOOKUP(Economia[[#This Row],[contenido]],Estructura!$E$4:$G$18,3,0)</f>
        <v>C-149</v>
      </c>
      <c r="Z691" s="30" t="str">
        <f>+VLOOKUP(Economia[[#This Row],[Filtro Integrado]],Estructura!$M$4:$O$367,3,0)</f>
        <v>FI-143</v>
      </c>
      <c r="AA691" s="30" t="str">
        <f>+VLOOKUP(Economia[[#This Row],[Muestra]],Estructura!$Q$4:$S$194,3,0)</f>
        <v>M-233</v>
      </c>
    </row>
    <row r="692" spans="1:27" ht="51" x14ac:dyDescent="0.3">
      <c r="A692" s="50" t="s">
        <v>1364</v>
      </c>
      <c r="B692" s="12">
        <f t="shared" ref="B692:D692" si="904">+B691</f>
        <v>140</v>
      </c>
      <c r="C692" s="13" t="str">
        <f t="shared" si="904"/>
        <v>Economía</v>
      </c>
      <c r="D692" s="13" t="str">
        <f t="shared" si="904"/>
        <v>Economía</v>
      </c>
      <c r="E692" s="27">
        <v>9</v>
      </c>
      <c r="F692" s="33" t="str">
        <f t="shared" si="898"/>
        <v>Madera</v>
      </c>
      <c r="G692" s="64" t="s">
        <v>1390</v>
      </c>
      <c r="H692" s="46" t="s">
        <v>15</v>
      </c>
      <c r="I692" s="31" t="s">
        <v>374</v>
      </c>
      <c r="J692" s="12" t="str">
        <f t="shared" ref="J692" si="905">+J691</f>
        <v>Fecha</v>
      </c>
      <c r="K692" s="33" t="str">
        <f t="shared" si="899"/>
        <v>Cosecha de Trozas</v>
      </c>
      <c r="L692" s="33" t="s">
        <v>649</v>
      </c>
      <c r="M692" s="33" t="str">
        <f t="shared" si="900"/>
        <v>metros cúbicos (m3)</v>
      </c>
      <c r="N692" s="33" t="str">
        <f t="shared" si="896"/>
        <v>Instituto Nacional de Estadísticas (INE)</v>
      </c>
      <c r="O692" s="37" t="str">
        <f>+"Evolución de la Cosecha de Trozas Aserrables y Pulpables en la "&amp;Economia[[#This Row],[territorio]]</f>
        <v>Evolución de la Cosecha de Trozas Aserrables y Pulpables en la Región de La Araucanía</v>
      </c>
      <c r="P692"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cúbicos (m3)</v>
      </c>
      <c r="Q692" s="15" t="str">
        <f t="shared" si="804"/>
        <v>Gráfico Evolución</v>
      </c>
      <c r="R692" s="28"/>
      <c r="S692" s="16" t="str">
        <f>+HYPERLINK("https://analytics.zoho.com/open-view/2395394000008316566?ZOHO_CRITERIA=%22Consolidado_Estadisticas_Regionales_New%22.%22C%C3%B3digo%20regi%C3%B3n%22%3D"&amp;Economia[[#This Row],[Filtro URL]])</f>
        <v>https://analytics.zoho.com/open-view/2395394000008316566?ZOHO_CRITERIA=%22Consolidado_Estadisticas_Regionales_New%22.%22C%C3%B3digo%20regi%C3%B3n%22%3D9</v>
      </c>
      <c r="T692" s="17"/>
      <c r="U692" s="29" t="str">
        <f t="shared" si="864"/>
        <v>#1774B9</v>
      </c>
      <c r="V692" s="30" t="str">
        <f>+Economia[[#This Row],[idcoleccion]]&amp;"-"&amp;Economia[[#This Row],[id]]</f>
        <v>140-0682</v>
      </c>
      <c r="W692" s="21">
        <f>+VLOOKUP(Economia[[#This Row],[Filtro URL]],Estructura!$X$4:$Y$366,2,0)</f>
        <v>14200009</v>
      </c>
      <c r="X692" s="21" t="str">
        <f>+VLOOKUP(Economia[[#This Row],[tema]],Estructura!$A$4:$C$1800,3,0)</f>
        <v>T-165</v>
      </c>
      <c r="Y692" s="30" t="str">
        <f>+VLOOKUP(Economia[[#This Row],[contenido]],Estructura!$E$4:$G$18,3,0)</f>
        <v>C-149</v>
      </c>
      <c r="Z692" s="30" t="str">
        <f>+VLOOKUP(Economia[[#This Row],[Filtro Integrado]],Estructura!$M$4:$O$367,3,0)</f>
        <v>FI-143</v>
      </c>
      <c r="AA692" s="30" t="str">
        <f>+VLOOKUP(Economia[[#This Row],[Muestra]],Estructura!$Q$4:$S$194,3,0)</f>
        <v>M-233</v>
      </c>
    </row>
    <row r="693" spans="1:27" ht="51" x14ac:dyDescent="0.3">
      <c r="A693" s="50" t="s">
        <v>1365</v>
      </c>
      <c r="B693" s="12">
        <f t="shared" ref="B693:D693" si="906">+B692</f>
        <v>140</v>
      </c>
      <c r="C693" s="13" t="str">
        <f t="shared" si="906"/>
        <v>Economía</v>
      </c>
      <c r="D693" s="13" t="str">
        <f t="shared" si="906"/>
        <v>Economía</v>
      </c>
      <c r="E693" s="27">
        <v>14</v>
      </c>
      <c r="F693" s="33" t="str">
        <f t="shared" si="898"/>
        <v>Madera</v>
      </c>
      <c r="G693" s="64" t="s">
        <v>1390</v>
      </c>
      <c r="H693" s="46" t="s">
        <v>15</v>
      </c>
      <c r="I693" s="31" t="s">
        <v>379</v>
      </c>
      <c r="J693" s="12" t="str">
        <f t="shared" ref="J693" si="907">+J692</f>
        <v>Fecha</v>
      </c>
      <c r="K693" s="33" t="str">
        <f t="shared" si="899"/>
        <v>Cosecha de Trozas</v>
      </c>
      <c r="L693" s="33" t="s">
        <v>649</v>
      </c>
      <c r="M693" s="33" t="str">
        <f t="shared" si="900"/>
        <v>metros cúbicos (m3)</v>
      </c>
      <c r="N693" s="33" t="str">
        <f t="shared" si="896"/>
        <v>Instituto Nacional de Estadísticas (INE)</v>
      </c>
      <c r="O693" s="37" t="str">
        <f>+"Evolución de la Cosecha de Trozas Aserrables y Pulpables en la "&amp;Economia[[#This Row],[territorio]]</f>
        <v>Evolución de la Cosecha de Trozas Aserrables y Pulpables en la Región de Los Ríos</v>
      </c>
      <c r="P693" s="37" t="str">
        <f>"La gráfica muestra la variación mensual del número de viviendas autorizadas para construcción de obras nuevas y ampliaciones para la "&amp;Economia[[#This Row],[territorio]]&amp;", durante el "&amp;Economia[[#This Row],[temporalidad]]&amp;" de acuerdo a datos recopilados por el "&amp;Economia[[#This Row],[fuente]]&amp;"- "&amp;Economia[[#This Row],[unidad_medida]]</f>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cúbicos (m3)</v>
      </c>
      <c r="Q693" s="15" t="str">
        <f t="shared" si="804"/>
        <v>Gráfico Evolución</v>
      </c>
      <c r="R693" s="28"/>
      <c r="S693" s="16" t="str">
        <f>+HYPERLINK("https://analytics.zoho.com/open-view/2395394000008316566?ZOHO_CRITERIA=%22Consolidado_Estadisticas_Regionales_New%22.%22C%C3%B3digo%20regi%C3%B3n%22%3D"&amp;Economia[[#This Row],[Filtro URL]])</f>
        <v>https://analytics.zoho.com/open-view/2395394000008316566?ZOHO_CRITERIA=%22Consolidado_Estadisticas_Regionales_New%22.%22C%C3%B3digo%20regi%C3%B3n%22%3D14</v>
      </c>
      <c r="T693" s="17"/>
      <c r="U693" s="29" t="str">
        <f t="shared" si="864"/>
        <v>#1774B9</v>
      </c>
      <c r="V693" s="30" t="str">
        <f>+Economia[[#This Row],[idcoleccion]]&amp;"-"&amp;Economia[[#This Row],[id]]</f>
        <v>140-0683</v>
      </c>
      <c r="W693" s="21">
        <f>+VLOOKUP(Economia[[#This Row],[Filtro URL]],Estructura!$X$4:$Y$366,2,0)</f>
        <v>14200014</v>
      </c>
      <c r="X693" s="21" t="str">
        <f>+VLOOKUP(Economia[[#This Row],[tema]],Estructura!$A$4:$C$1800,3,0)</f>
        <v>T-165</v>
      </c>
      <c r="Y693" s="30" t="str">
        <f>+VLOOKUP(Economia[[#This Row],[contenido]],Estructura!$E$4:$G$18,3,0)</f>
        <v>C-149</v>
      </c>
      <c r="Z693" s="30" t="str">
        <f>+VLOOKUP(Economia[[#This Row],[Filtro Integrado]],Estructura!$M$4:$O$367,3,0)</f>
        <v>FI-143</v>
      </c>
      <c r="AA693" s="30" t="str">
        <f>+VLOOKUP(Economia[[#This Row],[Muestra]],Estructura!$Q$4:$S$194,3,0)</f>
        <v>M-233</v>
      </c>
    </row>
    <row r="694" spans="1:27" ht="51" x14ac:dyDescent="0.3">
      <c r="A694" s="48" t="s">
        <v>1454</v>
      </c>
      <c r="B694" s="12">
        <f t="shared" ref="B694:D694" si="908">+B693</f>
        <v>140</v>
      </c>
      <c r="C694" s="13" t="str">
        <f t="shared" si="908"/>
        <v>Economía</v>
      </c>
      <c r="D694" s="13" t="str">
        <f t="shared" si="908"/>
        <v>Economía</v>
      </c>
      <c r="E694" s="20">
        <v>0</v>
      </c>
      <c r="F694" s="33" t="s">
        <v>1413</v>
      </c>
      <c r="G694" s="63" t="s">
        <v>1412</v>
      </c>
      <c r="H694" s="36" t="s">
        <v>18</v>
      </c>
      <c r="I694" s="33" t="s">
        <v>14</v>
      </c>
      <c r="J694" s="33" t="s">
        <v>399</v>
      </c>
      <c r="K694" s="33" t="s">
        <v>1413</v>
      </c>
      <c r="L694" s="33" t="s">
        <v>649</v>
      </c>
      <c r="M694" s="33" t="s">
        <v>659</v>
      </c>
      <c r="N694" s="33" t="s">
        <v>1452</v>
      </c>
      <c r="O694" s="52" t="str">
        <f>+"Evolución del "&amp;Economia[[#This Row],[tema]]&amp;" a Escala Nacional"</f>
        <v>Evolución del Desembarque Artesanal a Escala Nacional</v>
      </c>
      <c r="P69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4" s="15" t="str">
        <f t="shared" si="804"/>
        <v>Gráfico Evolución</v>
      </c>
      <c r="R694" s="37"/>
      <c r="S694" s="66" t="s">
        <v>2741</v>
      </c>
      <c r="T694" s="17"/>
      <c r="U694" s="29" t="str">
        <f t="shared" si="864"/>
        <v>#1774B9</v>
      </c>
      <c r="V694" s="30" t="str">
        <f>+Economia[[#This Row],[idcoleccion]]&amp;"-"&amp;Economia[[#This Row],[id]]</f>
        <v>140-0684</v>
      </c>
      <c r="W694" s="21">
        <f>+VLOOKUP(Economia[[#This Row],[Filtro URL]],Estructura!$X$4:$Y$366,2,0)</f>
        <v>14100000</v>
      </c>
      <c r="X694" s="21" t="str">
        <f>+VLOOKUP(Economia[[#This Row],[tema]],Estructura!$A$4:$C$1800,3,0)</f>
        <v>T-166</v>
      </c>
      <c r="Y694" s="30" t="str">
        <f>+VLOOKUP(Economia[[#This Row],[contenido]],Estructura!$E$4:$G$18,3,0)</f>
        <v>C-150</v>
      </c>
      <c r="Z694" s="30" t="str">
        <f>+VLOOKUP(Economia[[#This Row],[Filtro Integrado]],Estructura!$M$4:$O$367,3,0)</f>
        <v>FI-142</v>
      </c>
      <c r="AA694" s="30" t="str">
        <f>+VLOOKUP(Economia[[#This Row],[Muestra]],Estructura!$Q$4:$S$194,3,0)</f>
        <v>M-234</v>
      </c>
    </row>
    <row r="695" spans="1:27" ht="51" x14ac:dyDescent="0.3">
      <c r="A695" s="48" t="s">
        <v>1455</v>
      </c>
      <c r="B695" s="12">
        <f t="shared" ref="B695:D695" si="909">+B694</f>
        <v>140</v>
      </c>
      <c r="C695" s="13" t="str">
        <f t="shared" si="909"/>
        <v>Economía</v>
      </c>
      <c r="D695" s="13" t="str">
        <f t="shared" si="909"/>
        <v>Economía</v>
      </c>
      <c r="E695" s="20">
        <v>0</v>
      </c>
      <c r="F695" s="33" t="s">
        <v>1413</v>
      </c>
      <c r="G695" s="63" t="s">
        <v>1412</v>
      </c>
      <c r="H695" s="36" t="s">
        <v>18</v>
      </c>
      <c r="I695" s="33" t="s">
        <v>14</v>
      </c>
      <c r="J695" s="33" t="s">
        <v>399</v>
      </c>
      <c r="K695" s="33" t="s">
        <v>1414</v>
      </c>
      <c r="L695" s="33" t="s">
        <v>649</v>
      </c>
      <c r="M695" s="33" t="s">
        <v>659</v>
      </c>
      <c r="N695" s="33" t="str">
        <f t="shared" si="896"/>
        <v>Servicio Nacional de Pesca (SERNAPESCA)</v>
      </c>
      <c r="O695" s="52" t="str">
        <f>+"Evolución del "&amp;Economia[[#This Row],[tema]]&amp;" de "&amp;Economia[[#This Row],[Muestra]]&amp;" a Escala Nacional"</f>
        <v>Evolución del Desembarque Artesanal de Cochayuyo a Escala Nacional</v>
      </c>
      <c r="P69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5" s="15" t="str">
        <f t="shared" si="804"/>
        <v>Gráfico Evolución</v>
      </c>
      <c r="R695" s="37"/>
      <c r="S695" s="66" t="s">
        <v>2743</v>
      </c>
      <c r="T695" s="17"/>
      <c r="U695" s="29" t="str">
        <f t="shared" si="864"/>
        <v>#1774B9</v>
      </c>
      <c r="V695" s="30" t="str">
        <f>+Economia[[#This Row],[idcoleccion]]&amp;"-"&amp;Economia[[#This Row],[id]]</f>
        <v>140-0685</v>
      </c>
      <c r="W695" s="21">
        <f>+VLOOKUP(Economia[[#This Row],[Filtro URL]],Estructura!$X$4:$Y$366,2,0)</f>
        <v>14100000</v>
      </c>
      <c r="X695" s="21" t="str">
        <f>+VLOOKUP(Economia[[#This Row],[tema]],Estructura!$A$4:$C$1800,3,0)</f>
        <v>T-166</v>
      </c>
      <c r="Y695" s="30" t="str">
        <f>+VLOOKUP(Economia[[#This Row],[contenido]],Estructura!$E$4:$G$18,3,0)</f>
        <v>C-150</v>
      </c>
      <c r="Z695" s="30" t="str">
        <f>+VLOOKUP(Economia[[#This Row],[Filtro Integrado]],Estructura!$M$4:$O$367,3,0)</f>
        <v>FI-142</v>
      </c>
      <c r="AA695" s="30" t="str">
        <f>+VLOOKUP(Economia[[#This Row],[Muestra]],Estructura!$Q$4:$S$194,3,0)</f>
        <v>M-235</v>
      </c>
    </row>
    <row r="696" spans="1:27" ht="51" x14ac:dyDescent="0.3">
      <c r="A696" s="48" t="s">
        <v>1456</v>
      </c>
      <c r="B696" s="12">
        <f t="shared" ref="B696:D696" si="910">+B695</f>
        <v>140</v>
      </c>
      <c r="C696" s="13" t="str">
        <f t="shared" si="910"/>
        <v>Economía</v>
      </c>
      <c r="D696" s="13" t="str">
        <f t="shared" si="910"/>
        <v>Economía</v>
      </c>
      <c r="E696" s="20">
        <v>0</v>
      </c>
      <c r="F696" s="33" t="s">
        <v>1413</v>
      </c>
      <c r="G696" s="63" t="s">
        <v>1412</v>
      </c>
      <c r="H696" s="36" t="s">
        <v>18</v>
      </c>
      <c r="I696" s="33" t="s">
        <v>14</v>
      </c>
      <c r="J696" s="33" t="s">
        <v>399</v>
      </c>
      <c r="K696" s="33" t="s">
        <v>1415</v>
      </c>
      <c r="L696" s="33" t="s">
        <v>649</v>
      </c>
      <c r="M696" s="33" t="s">
        <v>659</v>
      </c>
      <c r="N696" s="33" t="str">
        <f t="shared" si="896"/>
        <v>Servicio Nacional de Pesca (SERNAPESCA)</v>
      </c>
      <c r="O696" s="52" t="str">
        <f>+"Evolución del "&amp;Economia[[#This Row],[tema]]&amp;" de "&amp;Economia[[#This Row],[Muestra]]&amp;" a Escala Nacional"</f>
        <v>Evolución del Desembarque Artesanal de Huiro a Escala Nacional</v>
      </c>
      <c r="P69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6" s="15" t="str">
        <f t="shared" si="804"/>
        <v>Gráfico Evolución</v>
      </c>
      <c r="R696" s="37"/>
      <c r="S696" s="66" t="s">
        <v>2745</v>
      </c>
      <c r="T696" s="17"/>
      <c r="U696" s="29" t="str">
        <f t="shared" si="864"/>
        <v>#1774B9</v>
      </c>
      <c r="V696" s="30" t="str">
        <f>+Economia[[#This Row],[idcoleccion]]&amp;"-"&amp;Economia[[#This Row],[id]]</f>
        <v>140-0686</v>
      </c>
      <c r="W696" s="21">
        <f>+VLOOKUP(Economia[[#This Row],[Filtro URL]],Estructura!$X$4:$Y$366,2,0)</f>
        <v>14100000</v>
      </c>
      <c r="X696" s="21" t="str">
        <f>+VLOOKUP(Economia[[#This Row],[tema]],Estructura!$A$4:$C$1800,3,0)</f>
        <v>T-166</v>
      </c>
      <c r="Y696" s="30" t="str">
        <f>+VLOOKUP(Economia[[#This Row],[contenido]],Estructura!$E$4:$G$18,3,0)</f>
        <v>C-150</v>
      </c>
      <c r="Z696" s="30" t="str">
        <f>+VLOOKUP(Economia[[#This Row],[Filtro Integrado]],Estructura!$M$4:$O$367,3,0)</f>
        <v>FI-142</v>
      </c>
      <c r="AA696" s="30" t="str">
        <f>+VLOOKUP(Economia[[#This Row],[Muestra]],Estructura!$Q$4:$S$194,3,0)</f>
        <v>M-236</v>
      </c>
    </row>
    <row r="697" spans="1:27" ht="51" x14ac:dyDescent="0.3">
      <c r="A697" s="48" t="s">
        <v>1457</v>
      </c>
      <c r="B697" s="12">
        <f t="shared" ref="B697:D697" si="911">+B696</f>
        <v>140</v>
      </c>
      <c r="C697" s="13" t="str">
        <f t="shared" si="911"/>
        <v>Economía</v>
      </c>
      <c r="D697" s="13" t="str">
        <f t="shared" si="911"/>
        <v>Economía</v>
      </c>
      <c r="E697" s="20">
        <v>0</v>
      </c>
      <c r="F697" s="33" t="s">
        <v>1413</v>
      </c>
      <c r="G697" s="63" t="s">
        <v>1412</v>
      </c>
      <c r="H697" s="36" t="s">
        <v>18</v>
      </c>
      <c r="I697" s="33" t="s">
        <v>14</v>
      </c>
      <c r="J697" s="33" t="s">
        <v>399</v>
      </c>
      <c r="K697" s="33" t="s">
        <v>1416</v>
      </c>
      <c r="L697" s="33" t="s">
        <v>649</v>
      </c>
      <c r="M697" s="33" t="s">
        <v>659</v>
      </c>
      <c r="N697" s="33" t="str">
        <f t="shared" si="896"/>
        <v>Servicio Nacional de Pesca (SERNAPESCA)</v>
      </c>
      <c r="O697" s="52" t="str">
        <f>+"Evolución del "&amp;Economia[[#This Row],[tema]]&amp;" de "&amp;Economia[[#This Row],[Muestra]]&amp;" a Escala Nacional"</f>
        <v>Evolución del Desembarque Artesanal de Luga Negra o Crespa a Escala Nacional</v>
      </c>
      <c r="P69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7" s="15" t="str">
        <f t="shared" ref="Q697:Q776" si="912">+Q696</f>
        <v>Gráfico Evolución</v>
      </c>
      <c r="R697" s="37"/>
      <c r="S697" s="66" t="s">
        <v>2747</v>
      </c>
      <c r="T697" s="17"/>
      <c r="U697" s="29" t="str">
        <f t="shared" si="864"/>
        <v>#1774B9</v>
      </c>
      <c r="V697" s="30" t="str">
        <f>+Economia[[#This Row],[idcoleccion]]&amp;"-"&amp;Economia[[#This Row],[id]]</f>
        <v>140-0687</v>
      </c>
      <c r="W697" s="21">
        <f>+VLOOKUP(Economia[[#This Row],[Filtro URL]],Estructura!$X$4:$Y$366,2,0)</f>
        <v>14100000</v>
      </c>
      <c r="X697" s="21" t="str">
        <f>+VLOOKUP(Economia[[#This Row],[tema]],Estructura!$A$4:$C$1800,3,0)</f>
        <v>T-166</v>
      </c>
      <c r="Y697" s="30" t="str">
        <f>+VLOOKUP(Economia[[#This Row],[contenido]],Estructura!$E$4:$G$18,3,0)</f>
        <v>C-150</v>
      </c>
      <c r="Z697" s="30" t="str">
        <f>+VLOOKUP(Economia[[#This Row],[Filtro Integrado]],Estructura!$M$4:$O$367,3,0)</f>
        <v>FI-142</v>
      </c>
      <c r="AA697" s="30" t="str">
        <f>+VLOOKUP(Economia[[#This Row],[Muestra]],Estructura!$Q$4:$S$194,3,0)</f>
        <v>M-237</v>
      </c>
    </row>
    <row r="698" spans="1:27" ht="51" x14ac:dyDescent="0.3">
      <c r="A698" s="48" t="s">
        <v>1458</v>
      </c>
      <c r="B698" s="12">
        <f t="shared" ref="B698:D698" si="913">+B697</f>
        <v>140</v>
      </c>
      <c r="C698" s="13" t="str">
        <f t="shared" si="913"/>
        <v>Economía</v>
      </c>
      <c r="D698" s="13" t="str">
        <f t="shared" si="913"/>
        <v>Economía</v>
      </c>
      <c r="E698" s="20">
        <v>0</v>
      </c>
      <c r="F698" s="33" t="s">
        <v>1413</v>
      </c>
      <c r="G698" s="63" t="s">
        <v>1412</v>
      </c>
      <c r="H698" s="36" t="s">
        <v>18</v>
      </c>
      <c r="I698" s="33" t="s">
        <v>14</v>
      </c>
      <c r="J698" s="33" t="s">
        <v>399</v>
      </c>
      <c r="K698" s="33" t="s">
        <v>1417</v>
      </c>
      <c r="L698" s="33" t="s">
        <v>649</v>
      </c>
      <c r="M698" s="33" t="s">
        <v>659</v>
      </c>
      <c r="N698" s="33" t="str">
        <f t="shared" si="896"/>
        <v>Servicio Nacional de Pesca (SERNAPESCA)</v>
      </c>
      <c r="O698" s="52" t="str">
        <f>+"Evolución del "&amp;Economia[[#This Row],[tema]]&amp;" de "&amp;Economia[[#This Row],[Muestra]]&amp;" a Escala Nacional"</f>
        <v>Evolución del Desembarque Artesanal de Luga-Roja a Escala Nacional</v>
      </c>
      <c r="P69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8" s="15" t="str">
        <f t="shared" si="912"/>
        <v>Gráfico Evolución</v>
      </c>
      <c r="R698" s="37"/>
      <c r="S698" s="66" t="s">
        <v>2749</v>
      </c>
      <c r="T698" s="17"/>
      <c r="U698" s="29" t="str">
        <f t="shared" si="864"/>
        <v>#1774B9</v>
      </c>
      <c r="V698" s="30" t="str">
        <f>+Economia[[#This Row],[idcoleccion]]&amp;"-"&amp;Economia[[#This Row],[id]]</f>
        <v>140-0688</v>
      </c>
      <c r="W698" s="21">
        <f>+VLOOKUP(Economia[[#This Row],[Filtro URL]],Estructura!$X$4:$Y$366,2,0)</f>
        <v>14100000</v>
      </c>
      <c r="X698" s="21" t="str">
        <f>+VLOOKUP(Economia[[#This Row],[tema]],Estructura!$A$4:$C$1800,3,0)</f>
        <v>T-166</v>
      </c>
      <c r="Y698" s="30" t="str">
        <f>+VLOOKUP(Economia[[#This Row],[contenido]],Estructura!$E$4:$G$18,3,0)</f>
        <v>C-150</v>
      </c>
      <c r="Z698" s="30" t="str">
        <f>+VLOOKUP(Economia[[#This Row],[Filtro Integrado]],Estructura!$M$4:$O$367,3,0)</f>
        <v>FI-142</v>
      </c>
      <c r="AA698" s="30" t="str">
        <f>+VLOOKUP(Economia[[#This Row],[Muestra]],Estructura!$Q$4:$S$194,3,0)</f>
        <v>M-238</v>
      </c>
    </row>
    <row r="699" spans="1:27" ht="51" x14ac:dyDescent="0.3">
      <c r="A699" s="48" t="s">
        <v>1459</v>
      </c>
      <c r="B699" s="12">
        <f t="shared" ref="B699:D699" si="914">+B698</f>
        <v>140</v>
      </c>
      <c r="C699" s="13" t="str">
        <f t="shared" si="914"/>
        <v>Economía</v>
      </c>
      <c r="D699" s="13" t="str">
        <f t="shared" si="914"/>
        <v>Economía</v>
      </c>
      <c r="E699" s="20">
        <v>0</v>
      </c>
      <c r="F699" s="33" t="s">
        <v>1413</v>
      </c>
      <c r="G699" s="63" t="s">
        <v>1412</v>
      </c>
      <c r="H699" s="36" t="s">
        <v>18</v>
      </c>
      <c r="I699" s="33" t="s">
        <v>14</v>
      </c>
      <c r="J699" s="33" t="s">
        <v>399</v>
      </c>
      <c r="K699" s="33" t="s">
        <v>1418</v>
      </c>
      <c r="L699" s="33" t="s">
        <v>649</v>
      </c>
      <c r="M699" s="33" t="s">
        <v>659</v>
      </c>
      <c r="N699" s="33" t="str">
        <f t="shared" si="896"/>
        <v>Servicio Nacional de Pesca (SERNAPESCA)</v>
      </c>
      <c r="O699" s="52" t="str">
        <f>+"Evolución del "&amp;Economia[[#This Row],[tema]]&amp;" de "&amp;Economia[[#This Row],[Muestra]]&amp;" a Escala Nacional"</f>
        <v>Evolución del Desembarque Artesanal de Pelillo a Escala Nacional</v>
      </c>
      <c r="P69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699" s="15" t="str">
        <f t="shared" si="912"/>
        <v>Gráfico Evolución</v>
      </c>
      <c r="R699" s="37"/>
      <c r="S699" s="66" t="s">
        <v>2751</v>
      </c>
      <c r="T699" s="17"/>
      <c r="U699" s="29" t="str">
        <f t="shared" si="864"/>
        <v>#1774B9</v>
      </c>
      <c r="V699" s="30" t="str">
        <f>+Economia[[#This Row],[idcoleccion]]&amp;"-"&amp;Economia[[#This Row],[id]]</f>
        <v>140-0689</v>
      </c>
      <c r="W699" s="21">
        <f>+VLOOKUP(Economia[[#This Row],[Filtro URL]],Estructura!$X$4:$Y$366,2,0)</f>
        <v>14100000</v>
      </c>
      <c r="X699" s="21" t="str">
        <f>+VLOOKUP(Economia[[#This Row],[tema]],Estructura!$A$4:$C$1800,3,0)</f>
        <v>T-166</v>
      </c>
      <c r="Y699" s="30" t="str">
        <f>+VLOOKUP(Economia[[#This Row],[contenido]],Estructura!$E$4:$G$18,3,0)</f>
        <v>C-150</v>
      </c>
      <c r="Z699" s="30" t="str">
        <f>+VLOOKUP(Economia[[#This Row],[Filtro Integrado]],Estructura!$M$4:$O$367,3,0)</f>
        <v>FI-142</v>
      </c>
      <c r="AA699" s="30" t="str">
        <f>+VLOOKUP(Economia[[#This Row],[Muestra]],Estructura!$Q$4:$S$194,3,0)</f>
        <v>M-239</v>
      </c>
    </row>
    <row r="700" spans="1:27" ht="51" x14ac:dyDescent="0.3">
      <c r="A700" s="48" t="s">
        <v>1460</v>
      </c>
      <c r="B700" s="12">
        <f t="shared" ref="B700:D700" si="915">+B699</f>
        <v>140</v>
      </c>
      <c r="C700" s="13" t="str">
        <f t="shared" si="915"/>
        <v>Economía</v>
      </c>
      <c r="D700" s="13" t="str">
        <f t="shared" si="915"/>
        <v>Economía</v>
      </c>
      <c r="E700" s="20">
        <v>0</v>
      </c>
      <c r="F700" s="33" t="s">
        <v>1413</v>
      </c>
      <c r="G700" s="63" t="s">
        <v>1412</v>
      </c>
      <c r="H700" s="36" t="s">
        <v>18</v>
      </c>
      <c r="I700" s="33" t="s">
        <v>14</v>
      </c>
      <c r="J700" s="33" t="s">
        <v>399</v>
      </c>
      <c r="K700" s="33" t="s">
        <v>1419</v>
      </c>
      <c r="L700" s="33" t="s">
        <v>649</v>
      </c>
      <c r="M700" s="33" t="s">
        <v>659</v>
      </c>
      <c r="N700" s="33" t="str">
        <f t="shared" si="896"/>
        <v>Servicio Nacional de Pesca (SERNAPESCA)</v>
      </c>
      <c r="O700" s="52" t="str">
        <f>+"Evolución del "&amp;Economia[[#This Row],[tema]]&amp;" de "&amp;Economia[[#This Row],[Muestra]]&amp;" a Escala Nacional"</f>
        <v>Evolución del Desembarque Artesanal de Anchoveta a Escala Nacional</v>
      </c>
      <c r="P70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0" s="15" t="str">
        <f t="shared" si="912"/>
        <v>Gráfico Evolución</v>
      </c>
      <c r="R700" s="37"/>
      <c r="S700" s="66" t="s">
        <v>2753</v>
      </c>
      <c r="T700" s="17"/>
      <c r="U700" s="29" t="str">
        <f t="shared" si="864"/>
        <v>#1774B9</v>
      </c>
      <c r="V700" s="30" t="str">
        <f>+Economia[[#This Row],[idcoleccion]]&amp;"-"&amp;Economia[[#This Row],[id]]</f>
        <v>140-0690</v>
      </c>
      <c r="W700" s="21">
        <f>+VLOOKUP(Economia[[#This Row],[Filtro URL]],Estructura!$X$4:$Y$366,2,0)</f>
        <v>14100000</v>
      </c>
      <c r="X700" s="21" t="str">
        <f>+VLOOKUP(Economia[[#This Row],[tema]],Estructura!$A$4:$C$1800,3,0)</f>
        <v>T-166</v>
      </c>
      <c r="Y700" s="30" t="str">
        <f>+VLOOKUP(Economia[[#This Row],[contenido]],Estructura!$E$4:$G$18,3,0)</f>
        <v>C-150</v>
      </c>
      <c r="Z700" s="30" t="str">
        <f>+VLOOKUP(Economia[[#This Row],[Filtro Integrado]],Estructura!$M$4:$O$367,3,0)</f>
        <v>FI-142</v>
      </c>
      <c r="AA700" s="30" t="str">
        <f>+VLOOKUP(Economia[[#This Row],[Muestra]],Estructura!$Q$4:$S$194,3,0)</f>
        <v>M-240</v>
      </c>
    </row>
    <row r="701" spans="1:27" ht="51" x14ac:dyDescent="0.3">
      <c r="A701" s="48" t="s">
        <v>1461</v>
      </c>
      <c r="B701" s="12">
        <f t="shared" ref="B701:D701" si="916">+B700</f>
        <v>140</v>
      </c>
      <c r="C701" s="13" t="str">
        <f t="shared" si="916"/>
        <v>Economía</v>
      </c>
      <c r="D701" s="13" t="str">
        <f t="shared" si="916"/>
        <v>Economía</v>
      </c>
      <c r="E701" s="20">
        <v>0</v>
      </c>
      <c r="F701" s="33" t="s">
        <v>1413</v>
      </c>
      <c r="G701" s="63" t="s">
        <v>1412</v>
      </c>
      <c r="H701" s="36" t="s">
        <v>18</v>
      </c>
      <c r="I701" s="33" t="s">
        <v>14</v>
      </c>
      <c r="J701" s="33" t="s">
        <v>399</v>
      </c>
      <c r="K701" s="33" t="s">
        <v>1420</v>
      </c>
      <c r="L701" s="33" t="s">
        <v>649</v>
      </c>
      <c r="M701" s="33" t="s">
        <v>659</v>
      </c>
      <c r="N701" s="33" t="str">
        <f t="shared" si="896"/>
        <v>Servicio Nacional de Pesca (SERNAPESCA)</v>
      </c>
      <c r="O701" s="52" t="str">
        <f>+"Evolución del "&amp;Economia[[#This Row],[tema]]&amp;" de "&amp;Economia[[#This Row],[Muestra]]&amp;" a Escala Nacional"</f>
        <v>Evolución del Desembarque Artesanal de Bacaladillo o Mote a Escala Nacional</v>
      </c>
      <c r="P70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1" s="15" t="str">
        <f t="shared" si="912"/>
        <v>Gráfico Evolución</v>
      </c>
      <c r="R701" s="37"/>
      <c r="S701" s="66" t="s">
        <v>2755</v>
      </c>
      <c r="T701" s="17"/>
      <c r="U701" s="29" t="str">
        <f t="shared" si="864"/>
        <v>#1774B9</v>
      </c>
      <c r="V701" s="30" t="str">
        <f>+Economia[[#This Row],[idcoleccion]]&amp;"-"&amp;Economia[[#This Row],[id]]</f>
        <v>140-0691</v>
      </c>
      <c r="W701" s="21">
        <f>+VLOOKUP(Economia[[#This Row],[Filtro URL]],Estructura!$X$4:$Y$366,2,0)</f>
        <v>14100000</v>
      </c>
      <c r="X701" s="21" t="str">
        <f>+VLOOKUP(Economia[[#This Row],[tema]],Estructura!$A$4:$C$1800,3,0)</f>
        <v>T-166</v>
      </c>
      <c r="Y701" s="30" t="str">
        <f>+VLOOKUP(Economia[[#This Row],[contenido]],Estructura!$E$4:$G$18,3,0)</f>
        <v>C-150</v>
      </c>
      <c r="Z701" s="30" t="str">
        <f>+VLOOKUP(Economia[[#This Row],[Filtro Integrado]],Estructura!$M$4:$O$367,3,0)</f>
        <v>FI-142</v>
      </c>
      <c r="AA701" s="30" t="str">
        <f>+VLOOKUP(Economia[[#This Row],[Muestra]],Estructura!$Q$4:$S$194,3,0)</f>
        <v>M-241</v>
      </c>
    </row>
    <row r="702" spans="1:27" ht="51" x14ac:dyDescent="0.3">
      <c r="A702" s="48" t="s">
        <v>1462</v>
      </c>
      <c r="B702" s="12">
        <f t="shared" ref="B702:D702" si="917">+B701</f>
        <v>140</v>
      </c>
      <c r="C702" s="13" t="str">
        <f t="shared" si="917"/>
        <v>Economía</v>
      </c>
      <c r="D702" s="13" t="str">
        <f t="shared" si="917"/>
        <v>Economía</v>
      </c>
      <c r="E702" s="20">
        <v>0</v>
      </c>
      <c r="F702" s="33" t="s">
        <v>1413</v>
      </c>
      <c r="G702" s="63" t="s">
        <v>1412</v>
      </c>
      <c r="H702" s="36" t="s">
        <v>18</v>
      </c>
      <c r="I702" s="33" t="s">
        <v>14</v>
      </c>
      <c r="J702" s="33" t="s">
        <v>399</v>
      </c>
      <c r="K702" s="33" t="s">
        <v>1421</v>
      </c>
      <c r="L702" s="33" t="s">
        <v>649</v>
      </c>
      <c r="M702" s="33" t="s">
        <v>659</v>
      </c>
      <c r="N702" s="33" t="str">
        <f t="shared" si="896"/>
        <v>Servicio Nacional de Pesca (SERNAPESCA)</v>
      </c>
      <c r="O702" s="52" t="str">
        <f>+"Evolución del "&amp;Economia[[#This Row],[tema]]&amp;" de "&amp;Economia[[#This Row],[Muestra]]&amp;" a Escala Nacional"</f>
        <v>Evolución del Desembarque Artesanal de Jurel a Escala Nacional</v>
      </c>
      <c r="P70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2" s="15" t="str">
        <f t="shared" si="912"/>
        <v>Gráfico Evolución</v>
      </c>
      <c r="R702" s="37"/>
      <c r="S702" s="66" t="s">
        <v>2757</v>
      </c>
      <c r="T702" s="17"/>
      <c r="U702" s="29" t="str">
        <f t="shared" si="864"/>
        <v>#1774B9</v>
      </c>
      <c r="V702" s="30" t="str">
        <f>+Economia[[#This Row],[idcoleccion]]&amp;"-"&amp;Economia[[#This Row],[id]]</f>
        <v>140-0692</v>
      </c>
      <c r="W702" s="21">
        <f>+VLOOKUP(Economia[[#This Row],[Filtro URL]],Estructura!$X$4:$Y$366,2,0)</f>
        <v>14100000</v>
      </c>
      <c r="X702" s="21" t="str">
        <f>+VLOOKUP(Economia[[#This Row],[tema]],Estructura!$A$4:$C$1800,3,0)</f>
        <v>T-166</v>
      </c>
      <c r="Y702" s="30" t="str">
        <f>+VLOOKUP(Economia[[#This Row],[contenido]],Estructura!$E$4:$G$18,3,0)</f>
        <v>C-150</v>
      </c>
      <c r="Z702" s="30" t="str">
        <f>+VLOOKUP(Economia[[#This Row],[Filtro Integrado]],Estructura!$M$4:$O$367,3,0)</f>
        <v>FI-142</v>
      </c>
      <c r="AA702" s="30" t="str">
        <f>+VLOOKUP(Economia[[#This Row],[Muestra]],Estructura!$Q$4:$S$194,3,0)</f>
        <v>M-242</v>
      </c>
    </row>
    <row r="703" spans="1:27" ht="51" x14ac:dyDescent="0.3">
      <c r="A703" s="48" t="s">
        <v>1463</v>
      </c>
      <c r="B703" s="12">
        <f t="shared" ref="B703:D703" si="918">+B702</f>
        <v>140</v>
      </c>
      <c r="C703" s="13" t="str">
        <f t="shared" si="918"/>
        <v>Economía</v>
      </c>
      <c r="D703" s="13" t="str">
        <f t="shared" si="918"/>
        <v>Economía</v>
      </c>
      <c r="E703" s="20">
        <v>0</v>
      </c>
      <c r="F703" s="33" t="s">
        <v>1413</v>
      </c>
      <c r="G703" s="63" t="s">
        <v>1412</v>
      </c>
      <c r="H703" s="36" t="s">
        <v>18</v>
      </c>
      <c r="I703" s="33" t="s">
        <v>14</v>
      </c>
      <c r="J703" s="33" t="s">
        <v>399</v>
      </c>
      <c r="K703" s="33" t="s">
        <v>1422</v>
      </c>
      <c r="L703" s="33" t="s">
        <v>649</v>
      </c>
      <c r="M703" s="33" t="s">
        <v>659</v>
      </c>
      <c r="N703" s="33" t="str">
        <f t="shared" si="896"/>
        <v>Servicio Nacional de Pesca (SERNAPESCA)</v>
      </c>
      <c r="O703" s="52" t="str">
        <f>+"Evolución del "&amp;Economia[[#This Row],[tema]]&amp;" de "&amp;Economia[[#This Row],[Muestra]]&amp;" a Escala Nacional"</f>
        <v>Evolución del Desembarque Artesanal de Machuelo o Tritre a Escala Nacional</v>
      </c>
      <c r="P70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3" s="15" t="str">
        <f t="shared" si="912"/>
        <v>Gráfico Evolución</v>
      </c>
      <c r="R703" s="37"/>
      <c r="S703" s="66" t="s">
        <v>2759</v>
      </c>
      <c r="T703" s="17"/>
      <c r="U703" s="29" t="str">
        <f t="shared" si="864"/>
        <v>#1774B9</v>
      </c>
      <c r="V703" s="30" t="str">
        <f>+Economia[[#This Row],[idcoleccion]]&amp;"-"&amp;Economia[[#This Row],[id]]</f>
        <v>140-0693</v>
      </c>
      <c r="W703" s="21">
        <f>+VLOOKUP(Economia[[#This Row],[Filtro URL]],Estructura!$X$4:$Y$366,2,0)</f>
        <v>14100000</v>
      </c>
      <c r="X703" s="21" t="str">
        <f>+VLOOKUP(Economia[[#This Row],[tema]],Estructura!$A$4:$C$1800,3,0)</f>
        <v>T-166</v>
      </c>
      <c r="Y703" s="30" t="str">
        <f>+VLOOKUP(Economia[[#This Row],[contenido]],Estructura!$E$4:$G$18,3,0)</f>
        <v>C-150</v>
      </c>
      <c r="Z703" s="30" t="str">
        <f>+VLOOKUP(Economia[[#This Row],[Filtro Integrado]],Estructura!$M$4:$O$367,3,0)</f>
        <v>FI-142</v>
      </c>
      <c r="AA703" s="30" t="str">
        <f>+VLOOKUP(Economia[[#This Row],[Muestra]],Estructura!$Q$4:$S$194,3,0)</f>
        <v>M-243</v>
      </c>
    </row>
    <row r="704" spans="1:27" ht="51" x14ac:dyDescent="0.3">
      <c r="A704" s="48" t="s">
        <v>1464</v>
      </c>
      <c r="B704" s="12">
        <f t="shared" ref="B704:D704" si="919">+B703</f>
        <v>140</v>
      </c>
      <c r="C704" s="13" t="str">
        <f t="shared" si="919"/>
        <v>Economía</v>
      </c>
      <c r="D704" s="13" t="str">
        <f t="shared" si="919"/>
        <v>Economía</v>
      </c>
      <c r="E704" s="20">
        <v>0</v>
      </c>
      <c r="F704" s="33" t="s">
        <v>1413</v>
      </c>
      <c r="G704" s="63" t="s">
        <v>1412</v>
      </c>
      <c r="H704" s="36" t="s">
        <v>18</v>
      </c>
      <c r="I704" s="33" t="s">
        <v>14</v>
      </c>
      <c r="J704" s="33" t="s">
        <v>399</v>
      </c>
      <c r="K704" s="33" t="s">
        <v>1423</v>
      </c>
      <c r="L704" s="33" t="s">
        <v>649</v>
      </c>
      <c r="M704" s="33" t="s">
        <v>659</v>
      </c>
      <c r="N704" s="33" t="str">
        <f t="shared" si="896"/>
        <v>Servicio Nacional de Pesca (SERNAPESCA)</v>
      </c>
      <c r="O704" s="52" t="str">
        <f>+"Evolución del "&amp;Economia[[#This Row],[tema]]&amp;" de "&amp;Economia[[#This Row],[Muestra]]&amp;" a Escala Nacional"</f>
        <v>Evolución del Desembarque Artesanal de Merluza del Sur o Austral a Escala Nacional</v>
      </c>
      <c r="P70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4" s="15" t="str">
        <f t="shared" si="912"/>
        <v>Gráfico Evolución</v>
      </c>
      <c r="R704" s="37"/>
      <c r="S704" s="66" t="s">
        <v>2761</v>
      </c>
      <c r="T704" s="17"/>
      <c r="U704" s="29" t="str">
        <f t="shared" si="864"/>
        <v>#1774B9</v>
      </c>
      <c r="V704" s="30" t="str">
        <f>+Economia[[#This Row],[idcoleccion]]&amp;"-"&amp;Economia[[#This Row],[id]]</f>
        <v>140-0694</v>
      </c>
      <c r="W704" s="21">
        <f>+VLOOKUP(Economia[[#This Row],[Filtro URL]],Estructura!$X$4:$Y$366,2,0)</f>
        <v>14100000</v>
      </c>
      <c r="X704" s="21" t="str">
        <f>+VLOOKUP(Economia[[#This Row],[tema]],Estructura!$A$4:$C$1800,3,0)</f>
        <v>T-166</v>
      </c>
      <c r="Y704" s="30" t="str">
        <f>+VLOOKUP(Economia[[#This Row],[contenido]],Estructura!$E$4:$G$18,3,0)</f>
        <v>C-150</v>
      </c>
      <c r="Z704" s="30" t="str">
        <f>+VLOOKUP(Economia[[#This Row],[Filtro Integrado]],Estructura!$M$4:$O$367,3,0)</f>
        <v>FI-142</v>
      </c>
      <c r="AA704" s="30" t="str">
        <f>+VLOOKUP(Economia[[#This Row],[Muestra]],Estructura!$Q$4:$S$194,3,0)</f>
        <v>M-244</v>
      </c>
    </row>
    <row r="705" spans="1:27" ht="51" x14ac:dyDescent="0.3">
      <c r="A705" s="48" t="s">
        <v>1465</v>
      </c>
      <c r="B705" s="12">
        <f t="shared" ref="B705:D705" si="920">+B704</f>
        <v>140</v>
      </c>
      <c r="C705" s="13" t="str">
        <f t="shared" si="920"/>
        <v>Economía</v>
      </c>
      <c r="D705" s="13" t="str">
        <f t="shared" si="920"/>
        <v>Economía</v>
      </c>
      <c r="E705" s="20">
        <v>0</v>
      </c>
      <c r="F705" s="33" t="s">
        <v>1413</v>
      </c>
      <c r="G705" s="63" t="s">
        <v>1412</v>
      </c>
      <c r="H705" s="36" t="s">
        <v>18</v>
      </c>
      <c r="I705" s="33" t="s">
        <v>14</v>
      </c>
      <c r="J705" s="33" t="s">
        <v>399</v>
      </c>
      <c r="K705" s="33" t="s">
        <v>1424</v>
      </c>
      <c r="L705" s="33" t="s">
        <v>649</v>
      </c>
      <c r="M705" s="33" t="s">
        <v>659</v>
      </c>
      <c r="N705" s="33" t="str">
        <f t="shared" si="896"/>
        <v>Servicio Nacional de Pesca (SERNAPESCA)</v>
      </c>
      <c r="O705" s="52" t="str">
        <f>+"Evolución del "&amp;Economia[[#This Row],[tema]]&amp;" de "&amp;Economia[[#This Row],[Muestra]]&amp;" a Escala Nacional"</f>
        <v>Evolución del Desembarque Artesanal de Pampanito a Escala Nacional</v>
      </c>
      <c r="P70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5" s="15" t="str">
        <f t="shared" si="912"/>
        <v>Gráfico Evolución</v>
      </c>
      <c r="R705" s="37"/>
      <c r="S705" s="66" t="s">
        <v>2763</v>
      </c>
      <c r="T705" s="17"/>
      <c r="U705" s="29" t="str">
        <f t="shared" si="864"/>
        <v>#1774B9</v>
      </c>
      <c r="V705" s="30" t="str">
        <f>+Economia[[#This Row],[idcoleccion]]&amp;"-"&amp;Economia[[#This Row],[id]]</f>
        <v>140-0695</v>
      </c>
      <c r="W705" s="21">
        <f>+VLOOKUP(Economia[[#This Row],[Filtro URL]],Estructura!$X$4:$Y$366,2,0)</f>
        <v>14100000</v>
      </c>
      <c r="X705" s="21" t="str">
        <f>+VLOOKUP(Economia[[#This Row],[tema]],Estructura!$A$4:$C$1800,3,0)</f>
        <v>T-166</v>
      </c>
      <c r="Y705" s="30" t="str">
        <f>+VLOOKUP(Economia[[#This Row],[contenido]],Estructura!$E$4:$G$18,3,0)</f>
        <v>C-150</v>
      </c>
      <c r="Z705" s="30" t="str">
        <f>+VLOOKUP(Economia[[#This Row],[Filtro Integrado]],Estructura!$M$4:$O$367,3,0)</f>
        <v>FI-142</v>
      </c>
      <c r="AA705" s="30" t="str">
        <f>+VLOOKUP(Economia[[#This Row],[Muestra]],Estructura!$Q$4:$S$194,3,0)</f>
        <v>M-245</v>
      </c>
    </row>
    <row r="706" spans="1:27" ht="51" x14ac:dyDescent="0.3">
      <c r="A706" s="48" t="s">
        <v>1466</v>
      </c>
      <c r="B706" s="12">
        <f t="shared" ref="B706:D706" si="921">+B705</f>
        <v>140</v>
      </c>
      <c r="C706" s="13" t="str">
        <f t="shared" si="921"/>
        <v>Economía</v>
      </c>
      <c r="D706" s="13" t="str">
        <f t="shared" si="921"/>
        <v>Economía</v>
      </c>
      <c r="E706" s="20">
        <v>0</v>
      </c>
      <c r="F706" s="33" t="s">
        <v>1413</v>
      </c>
      <c r="G706" s="63" t="s">
        <v>1412</v>
      </c>
      <c r="H706" s="36" t="s">
        <v>18</v>
      </c>
      <c r="I706" s="33" t="s">
        <v>14</v>
      </c>
      <c r="J706" s="33" t="s">
        <v>399</v>
      </c>
      <c r="K706" s="33" t="s">
        <v>1425</v>
      </c>
      <c r="L706" s="33" t="s">
        <v>649</v>
      </c>
      <c r="M706" s="33" t="s">
        <v>659</v>
      </c>
      <c r="N706" s="33" t="str">
        <f t="shared" si="896"/>
        <v>Servicio Nacional de Pesca (SERNAPESCA)</v>
      </c>
      <c r="O706" s="52" t="str">
        <f>+"Evolución del "&amp;Economia[[#This Row],[tema]]&amp;" de "&amp;Economia[[#This Row],[Muestra]]&amp;" a Escala Nacional"</f>
        <v>Evolución del Desembarque Artesanal de Reineta a Escala Nacional</v>
      </c>
      <c r="P70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6" s="15" t="str">
        <f t="shared" si="912"/>
        <v>Gráfico Evolución</v>
      </c>
      <c r="R706" s="37"/>
      <c r="S706" s="66" t="s">
        <v>2765</v>
      </c>
      <c r="T706" s="17"/>
      <c r="U706" s="29" t="str">
        <f t="shared" si="864"/>
        <v>#1774B9</v>
      </c>
      <c r="V706" s="30" t="str">
        <f>+Economia[[#This Row],[idcoleccion]]&amp;"-"&amp;Economia[[#This Row],[id]]</f>
        <v>140-0696</v>
      </c>
      <c r="W706" s="21">
        <f>+VLOOKUP(Economia[[#This Row],[Filtro URL]],Estructura!$X$4:$Y$366,2,0)</f>
        <v>14100000</v>
      </c>
      <c r="X706" s="21" t="str">
        <f>+VLOOKUP(Economia[[#This Row],[tema]],Estructura!$A$4:$C$1800,3,0)</f>
        <v>T-166</v>
      </c>
      <c r="Y706" s="30" t="str">
        <f>+VLOOKUP(Economia[[#This Row],[contenido]],Estructura!$E$4:$G$18,3,0)</f>
        <v>C-150</v>
      </c>
      <c r="Z706" s="30" t="str">
        <f>+VLOOKUP(Economia[[#This Row],[Filtro Integrado]],Estructura!$M$4:$O$367,3,0)</f>
        <v>FI-142</v>
      </c>
      <c r="AA706" s="30" t="str">
        <f>+VLOOKUP(Economia[[#This Row],[Muestra]],Estructura!$Q$4:$S$194,3,0)</f>
        <v>M-246</v>
      </c>
    </row>
    <row r="707" spans="1:27" ht="51" x14ac:dyDescent="0.3">
      <c r="A707" s="48" t="s">
        <v>1467</v>
      </c>
      <c r="B707" s="12">
        <f t="shared" ref="B707:D707" si="922">+B706</f>
        <v>140</v>
      </c>
      <c r="C707" s="13" t="str">
        <f t="shared" si="922"/>
        <v>Economía</v>
      </c>
      <c r="D707" s="13" t="str">
        <f t="shared" si="922"/>
        <v>Economía</v>
      </c>
      <c r="E707" s="20">
        <v>0</v>
      </c>
      <c r="F707" s="33" t="s">
        <v>1413</v>
      </c>
      <c r="G707" s="63" t="s">
        <v>1412</v>
      </c>
      <c r="H707" s="36" t="s">
        <v>18</v>
      </c>
      <c r="I707" s="33" t="s">
        <v>14</v>
      </c>
      <c r="J707" s="33" t="s">
        <v>399</v>
      </c>
      <c r="K707" s="33" t="s">
        <v>1426</v>
      </c>
      <c r="L707" s="33" t="s">
        <v>649</v>
      </c>
      <c r="M707" s="33" t="s">
        <v>659</v>
      </c>
      <c r="N707" s="33" t="str">
        <f t="shared" si="896"/>
        <v>Servicio Nacional de Pesca (SERNAPESCA)</v>
      </c>
      <c r="O707" s="52" t="str">
        <f>+"Evolución del "&amp;Economia[[#This Row],[tema]]&amp;" de "&amp;Economia[[#This Row],[Muestra]]&amp;" a Escala Nacional"</f>
        <v>Evolución del Desembarque Artesanal de Sardina Austral a Escala Nacional</v>
      </c>
      <c r="P70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7" s="15" t="str">
        <f t="shared" si="912"/>
        <v>Gráfico Evolución</v>
      </c>
      <c r="R707" s="37"/>
      <c r="S707" s="66" t="s">
        <v>2767</v>
      </c>
      <c r="T707" s="17"/>
      <c r="U707" s="29" t="str">
        <f t="shared" si="864"/>
        <v>#1774B9</v>
      </c>
      <c r="V707" s="30" t="str">
        <f>+Economia[[#This Row],[idcoleccion]]&amp;"-"&amp;Economia[[#This Row],[id]]</f>
        <v>140-0697</v>
      </c>
      <c r="W707" s="21">
        <f>+VLOOKUP(Economia[[#This Row],[Filtro URL]],Estructura!$X$4:$Y$366,2,0)</f>
        <v>14100000</v>
      </c>
      <c r="X707" s="21" t="str">
        <f>+VLOOKUP(Economia[[#This Row],[tema]],Estructura!$A$4:$C$1800,3,0)</f>
        <v>T-166</v>
      </c>
      <c r="Y707" s="30" t="str">
        <f>+VLOOKUP(Economia[[#This Row],[contenido]],Estructura!$E$4:$G$18,3,0)</f>
        <v>C-150</v>
      </c>
      <c r="Z707" s="30" t="str">
        <f>+VLOOKUP(Economia[[#This Row],[Filtro Integrado]],Estructura!$M$4:$O$367,3,0)</f>
        <v>FI-142</v>
      </c>
      <c r="AA707" s="30" t="str">
        <f>+VLOOKUP(Economia[[#This Row],[Muestra]],Estructura!$Q$4:$S$194,3,0)</f>
        <v>M-247</v>
      </c>
    </row>
    <row r="708" spans="1:27" ht="51" x14ac:dyDescent="0.3">
      <c r="A708" s="48" t="s">
        <v>1468</v>
      </c>
      <c r="B708" s="12">
        <f t="shared" ref="B708:D708" si="923">+B707</f>
        <v>140</v>
      </c>
      <c r="C708" s="13" t="str">
        <f t="shared" si="923"/>
        <v>Economía</v>
      </c>
      <c r="D708" s="13" t="str">
        <f t="shared" si="923"/>
        <v>Economía</v>
      </c>
      <c r="E708" s="20">
        <v>0</v>
      </c>
      <c r="F708" s="33" t="s">
        <v>1413</v>
      </c>
      <c r="G708" s="63" t="s">
        <v>1412</v>
      </c>
      <c r="H708" s="36" t="s">
        <v>18</v>
      </c>
      <c r="I708" s="33" t="s">
        <v>14</v>
      </c>
      <c r="J708" s="33" t="s">
        <v>399</v>
      </c>
      <c r="K708" s="33" t="s">
        <v>1427</v>
      </c>
      <c r="L708" s="33" t="s">
        <v>649</v>
      </c>
      <c r="M708" s="33" t="s">
        <v>659</v>
      </c>
      <c r="N708" s="33" t="str">
        <f t="shared" si="896"/>
        <v>Servicio Nacional de Pesca (SERNAPESCA)</v>
      </c>
      <c r="O708" s="52" t="str">
        <f>+"Evolución del "&amp;Economia[[#This Row],[tema]]&amp;" de "&amp;Economia[[#This Row],[Muestra]]&amp;" a Escala Nacional"</f>
        <v>Evolución del Desembarque Artesanal de Sardina Común a Escala Nacional</v>
      </c>
      <c r="P70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8" s="15" t="str">
        <f t="shared" si="912"/>
        <v>Gráfico Evolución</v>
      </c>
      <c r="R708" s="37"/>
      <c r="S708" s="66" t="s">
        <v>2769</v>
      </c>
      <c r="T708" s="17"/>
      <c r="U708" s="29" t="str">
        <f t="shared" si="864"/>
        <v>#1774B9</v>
      </c>
      <c r="V708" s="30" t="str">
        <f>+Economia[[#This Row],[idcoleccion]]&amp;"-"&amp;Economia[[#This Row],[id]]</f>
        <v>140-0698</v>
      </c>
      <c r="W708" s="21">
        <f>+VLOOKUP(Economia[[#This Row],[Filtro URL]],Estructura!$X$4:$Y$366,2,0)</f>
        <v>14100000</v>
      </c>
      <c r="X708" s="21" t="str">
        <f>+VLOOKUP(Economia[[#This Row],[tema]],Estructura!$A$4:$C$1800,3,0)</f>
        <v>T-166</v>
      </c>
      <c r="Y708" s="30" t="str">
        <f>+VLOOKUP(Economia[[#This Row],[contenido]],Estructura!$E$4:$G$18,3,0)</f>
        <v>C-150</v>
      </c>
      <c r="Z708" s="30" t="str">
        <f>+VLOOKUP(Economia[[#This Row],[Filtro Integrado]],Estructura!$M$4:$O$367,3,0)</f>
        <v>FI-142</v>
      </c>
      <c r="AA708" s="30" t="str">
        <f>+VLOOKUP(Economia[[#This Row],[Muestra]],Estructura!$Q$4:$S$194,3,0)</f>
        <v>M-248</v>
      </c>
    </row>
    <row r="709" spans="1:27" ht="51" x14ac:dyDescent="0.3">
      <c r="A709" s="48" t="s">
        <v>1469</v>
      </c>
      <c r="B709" s="12">
        <f t="shared" ref="B709:D709" si="924">+B708</f>
        <v>140</v>
      </c>
      <c r="C709" s="13" t="str">
        <f t="shared" si="924"/>
        <v>Economía</v>
      </c>
      <c r="D709" s="13" t="str">
        <f t="shared" si="924"/>
        <v>Economía</v>
      </c>
      <c r="E709" s="20">
        <v>0</v>
      </c>
      <c r="F709" s="33" t="s">
        <v>1413</v>
      </c>
      <c r="G709" s="63" t="s">
        <v>1412</v>
      </c>
      <c r="H709" s="36" t="s">
        <v>18</v>
      </c>
      <c r="I709" s="33" t="s">
        <v>14</v>
      </c>
      <c r="J709" s="33" t="s">
        <v>399</v>
      </c>
      <c r="K709" s="33" t="s">
        <v>1428</v>
      </c>
      <c r="L709" s="33" t="s">
        <v>649</v>
      </c>
      <c r="M709" s="33" t="s">
        <v>659</v>
      </c>
      <c r="N709" s="33" t="str">
        <f t="shared" si="896"/>
        <v>Servicio Nacional de Pesca (SERNAPESCA)</v>
      </c>
      <c r="O709" s="52" t="str">
        <f>+"Evolución del "&amp;Economia[[#This Row],[tema]]&amp;" de "&amp;Economia[[#This Row],[Muestra]]&amp;" a Escala Nacional"</f>
        <v>Evolución del Desembarque Artesanal de Sierra a Escala Nacional</v>
      </c>
      <c r="P70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09" s="15" t="str">
        <f t="shared" si="912"/>
        <v>Gráfico Evolución</v>
      </c>
      <c r="R709" s="37"/>
      <c r="S709" s="66" t="s">
        <v>2771</v>
      </c>
      <c r="T709" s="17"/>
      <c r="U709" s="29" t="str">
        <f t="shared" si="864"/>
        <v>#1774B9</v>
      </c>
      <c r="V709" s="30" t="str">
        <f>+Economia[[#This Row],[idcoleccion]]&amp;"-"&amp;Economia[[#This Row],[id]]</f>
        <v>140-0699</v>
      </c>
      <c r="W709" s="21">
        <f>+VLOOKUP(Economia[[#This Row],[Filtro URL]],Estructura!$X$4:$Y$366,2,0)</f>
        <v>14100000</v>
      </c>
      <c r="X709" s="21" t="str">
        <f>+VLOOKUP(Economia[[#This Row],[tema]],Estructura!$A$4:$C$1800,3,0)</f>
        <v>T-166</v>
      </c>
      <c r="Y709" s="30" t="str">
        <f>+VLOOKUP(Economia[[#This Row],[contenido]],Estructura!$E$4:$G$18,3,0)</f>
        <v>C-150</v>
      </c>
      <c r="Z709" s="30" t="str">
        <f>+VLOOKUP(Economia[[#This Row],[Filtro Integrado]],Estructura!$M$4:$O$367,3,0)</f>
        <v>FI-142</v>
      </c>
      <c r="AA709" s="30" t="str">
        <f>+VLOOKUP(Economia[[#This Row],[Muestra]],Estructura!$Q$4:$S$194,3,0)</f>
        <v>M-249</v>
      </c>
    </row>
    <row r="710" spans="1:27" ht="51" x14ac:dyDescent="0.3">
      <c r="A710" s="48" t="s">
        <v>1470</v>
      </c>
      <c r="B710" s="12">
        <f t="shared" ref="B710:D710" si="925">+B709</f>
        <v>140</v>
      </c>
      <c r="C710" s="13" t="str">
        <f t="shared" si="925"/>
        <v>Economía</v>
      </c>
      <c r="D710" s="13" t="str">
        <f t="shared" si="925"/>
        <v>Economía</v>
      </c>
      <c r="E710" s="20">
        <v>0</v>
      </c>
      <c r="F710" s="33" t="s">
        <v>1413</v>
      </c>
      <c r="G710" s="63" t="s">
        <v>1412</v>
      </c>
      <c r="H710" s="36" t="s">
        <v>18</v>
      </c>
      <c r="I710" s="33" t="s">
        <v>14</v>
      </c>
      <c r="J710" s="33" t="s">
        <v>399</v>
      </c>
      <c r="K710" s="33" t="s">
        <v>1429</v>
      </c>
      <c r="L710" s="33" t="s">
        <v>649</v>
      </c>
      <c r="M710" s="33" t="s">
        <v>659</v>
      </c>
      <c r="N710" s="33" t="str">
        <f t="shared" si="896"/>
        <v>Servicio Nacional de Pesca (SERNAPESCA)</v>
      </c>
      <c r="O710" s="52" t="str">
        <f>+"Evolución del "&amp;Economia[[#This Row],[tema]]&amp;" de "&amp;Economia[[#This Row],[Muestra]]&amp;" a Escala Nacional"</f>
        <v>Evolución del Desembarque Artesanal de Almeja a Escala Nacional</v>
      </c>
      <c r="P71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0" s="15" t="str">
        <f t="shared" si="912"/>
        <v>Gráfico Evolución</v>
      </c>
      <c r="R710" s="37"/>
      <c r="S710" s="66" t="s">
        <v>2773</v>
      </c>
      <c r="T710" s="17"/>
      <c r="U710" s="29" t="str">
        <f t="shared" si="864"/>
        <v>#1774B9</v>
      </c>
      <c r="V710" s="30" t="str">
        <f>+Economia[[#This Row],[idcoleccion]]&amp;"-"&amp;Economia[[#This Row],[id]]</f>
        <v>140-0700</v>
      </c>
      <c r="W710" s="21">
        <f>+VLOOKUP(Economia[[#This Row],[Filtro URL]],Estructura!$X$4:$Y$366,2,0)</f>
        <v>14100000</v>
      </c>
      <c r="X710" s="21" t="str">
        <f>+VLOOKUP(Economia[[#This Row],[tema]],Estructura!$A$4:$C$1800,3,0)</f>
        <v>T-166</v>
      </c>
      <c r="Y710" s="30" t="str">
        <f>+VLOOKUP(Economia[[#This Row],[contenido]],Estructura!$E$4:$G$18,3,0)</f>
        <v>C-150</v>
      </c>
      <c r="Z710" s="30" t="str">
        <f>+VLOOKUP(Economia[[#This Row],[Filtro Integrado]],Estructura!$M$4:$O$367,3,0)</f>
        <v>FI-142</v>
      </c>
      <c r="AA710" s="30" t="str">
        <f>+VLOOKUP(Economia[[#This Row],[Muestra]],Estructura!$Q$4:$S$194,3,0)</f>
        <v>M-250</v>
      </c>
    </row>
    <row r="711" spans="1:27" ht="51" x14ac:dyDescent="0.3">
      <c r="A711" s="48" t="s">
        <v>1471</v>
      </c>
      <c r="B711" s="12">
        <f t="shared" ref="B711:D711" si="926">+B710</f>
        <v>140</v>
      </c>
      <c r="C711" s="13" t="str">
        <f t="shared" si="926"/>
        <v>Economía</v>
      </c>
      <c r="D711" s="13" t="str">
        <f t="shared" si="926"/>
        <v>Economía</v>
      </c>
      <c r="E711" s="20">
        <v>0</v>
      </c>
      <c r="F711" s="33" t="s">
        <v>1413</v>
      </c>
      <c r="G711" s="63" t="s">
        <v>1412</v>
      </c>
      <c r="H711" s="36" t="s">
        <v>18</v>
      </c>
      <c r="I711" s="33" t="s">
        <v>14</v>
      </c>
      <c r="J711" s="33" t="s">
        <v>399</v>
      </c>
      <c r="K711" s="33" t="s">
        <v>1430</v>
      </c>
      <c r="L711" s="33" t="s">
        <v>649</v>
      </c>
      <c r="M711" s="33" t="s">
        <v>659</v>
      </c>
      <c r="N711" s="33" t="str">
        <f t="shared" si="896"/>
        <v>Servicio Nacional de Pesca (SERNAPESCA)</v>
      </c>
      <c r="O711" s="52" t="str">
        <f>+"Evolución del "&amp;Economia[[#This Row],[tema]]&amp;" de "&amp;Economia[[#This Row],[Muestra]]&amp;" a Escala Nacional"</f>
        <v>Evolución del Desembarque Artesanal de Cholga a Escala Nacional</v>
      </c>
      <c r="P71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1" s="15" t="str">
        <f t="shared" si="912"/>
        <v>Gráfico Evolución</v>
      </c>
      <c r="R711" s="37"/>
      <c r="S711" s="66" t="s">
        <v>2775</v>
      </c>
      <c r="T711" s="17"/>
      <c r="U711" s="29" t="str">
        <f t="shared" si="864"/>
        <v>#1774B9</v>
      </c>
      <c r="V711" s="30" t="str">
        <f>+Economia[[#This Row],[idcoleccion]]&amp;"-"&amp;Economia[[#This Row],[id]]</f>
        <v>140-0701</v>
      </c>
      <c r="W711" s="21">
        <f>+VLOOKUP(Economia[[#This Row],[Filtro URL]],Estructura!$X$4:$Y$366,2,0)</f>
        <v>14100000</v>
      </c>
      <c r="X711" s="21" t="str">
        <f>+VLOOKUP(Economia[[#This Row],[tema]],Estructura!$A$4:$C$1800,3,0)</f>
        <v>T-166</v>
      </c>
      <c r="Y711" s="30" t="str">
        <f>+VLOOKUP(Economia[[#This Row],[contenido]],Estructura!$E$4:$G$18,3,0)</f>
        <v>C-150</v>
      </c>
      <c r="Z711" s="30" t="str">
        <f>+VLOOKUP(Economia[[#This Row],[Filtro Integrado]],Estructura!$M$4:$O$367,3,0)</f>
        <v>FI-142</v>
      </c>
      <c r="AA711" s="30" t="str">
        <f>+VLOOKUP(Economia[[#This Row],[Muestra]],Estructura!$Q$4:$S$194,3,0)</f>
        <v>M-251</v>
      </c>
    </row>
    <row r="712" spans="1:27" ht="51" x14ac:dyDescent="0.3">
      <c r="A712" s="48" t="s">
        <v>1472</v>
      </c>
      <c r="B712" s="12">
        <f t="shared" ref="B712:D712" si="927">+B711</f>
        <v>140</v>
      </c>
      <c r="C712" s="13" t="str">
        <f t="shared" si="927"/>
        <v>Economía</v>
      </c>
      <c r="D712" s="13" t="str">
        <f t="shared" si="927"/>
        <v>Economía</v>
      </c>
      <c r="E712" s="20">
        <v>0</v>
      </c>
      <c r="F712" s="33" t="s">
        <v>1413</v>
      </c>
      <c r="G712" s="63" t="s">
        <v>1412</v>
      </c>
      <c r="H712" s="36" t="s">
        <v>18</v>
      </c>
      <c r="I712" s="33" t="s">
        <v>14</v>
      </c>
      <c r="J712" s="33" t="s">
        <v>399</v>
      </c>
      <c r="K712" s="33" t="s">
        <v>1431</v>
      </c>
      <c r="L712" s="33" t="s">
        <v>649</v>
      </c>
      <c r="M712" s="33" t="s">
        <v>659</v>
      </c>
      <c r="N712" s="33" t="str">
        <f t="shared" si="896"/>
        <v>Servicio Nacional de Pesca (SERNAPESCA)</v>
      </c>
      <c r="O712" s="52" t="str">
        <f>+"Evolución del "&amp;Economia[[#This Row],[tema]]&amp;" de "&amp;Economia[[#This Row],[Muestra]]&amp;" a Escala Nacional"</f>
        <v>Evolución del Desembarque Artesanal de Chorito a Escala Nacional</v>
      </c>
      <c r="P71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2" s="15" t="str">
        <f t="shared" si="912"/>
        <v>Gráfico Evolución</v>
      </c>
      <c r="R712" s="37"/>
      <c r="S712" s="66" t="s">
        <v>2777</v>
      </c>
      <c r="T712" s="17"/>
      <c r="U712" s="29" t="str">
        <f t="shared" si="864"/>
        <v>#1774B9</v>
      </c>
      <c r="V712" s="30" t="str">
        <f>+Economia[[#This Row],[idcoleccion]]&amp;"-"&amp;Economia[[#This Row],[id]]</f>
        <v>140-0702</v>
      </c>
      <c r="W712" s="21">
        <f>+VLOOKUP(Economia[[#This Row],[Filtro URL]],Estructura!$X$4:$Y$366,2,0)</f>
        <v>14100000</v>
      </c>
      <c r="X712" s="21" t="str">
        <f>+VLOOKUP(Economia[[#This Row],[tema]],Estructura!$A$4:$C$1800,3,0)</f>
        <v>T-166</v>
      </c>
      <c r="Y712" s="30" t="str">
        <f>+VLOOKUP(Economia[[#This Row],[contenido]],Estructura!$E$4:$G$18,3,0)</f>
        <v>C-150</v>
      </c>
      <c r="Z712" s="30" t="str">
        <f>+VLOOKUP(Economia[[#This Row],[Filtro Integrado]],Estructura!$M$4:$O$367,3,0)</f>
        <v>FI-142</v>
      </c>
      <c r="AA712" s="30" t="str">
        <f>+VLOOKUP(Economia[[#This Row],[Muestra]],Estructura!$Q$4:$S$194,3,0)</f>
        <v>M-252</v>
      </c>
    </row>
    <row r="713" spans="1:27" ht="51" x14ac:dyDescent="0.3">
      <c r="A713" s="48" t="s">
        <v>1473</v>
      </c>
      <c r="B713" s="12">
        <f t="shared" ref="B713:D713" si="928">+B712</f>
        <v>140</v>
      </c>
      <c r="C713" s="13" t="str">
        <f t="shared" si="928"/>
        <v>Economía</v>
      </c>
      <c r="D713" s="13" t="str">
        <f t="shared" si="928"/>
        <v>Economía</v>
      </c>
      <c r="E713" s="20">
        <v>0</v>
      </c>
      <c r="F713" s="33" t="s">
        <v>1413</v>
      </c>
      <c r="G713" s="63" t="s">
        <v>1412</v>
      </c>
      <c r="H713" s="36" t="s">
        <v>18</v>
      </c>
      <c r="I713" s="33" t="s">
        <v>14</v>
      </c>
      <c r="J713" s="33" t="s">
        <v>399</v>
      </c>
      <c r="K713" s="33" t="s">
        <v>1432</v>
      </c>
      <c r="L713" s="33" t="s">
        <v>649</v>
      </c>
      <c r="M713" s="33" t="s">
        <v>659</v>
      </c>
      <c r="N713" s="33" t="str">
        <f t="shared" si="896"/>
        <v>Servicio Nacional de Pesca (SERNAPESCA)</v>
      </c>
      <c r="O713" s="52" t="str">
        <f>+"Evolución del "&amp;Economia[[#This Row],[tema]]&amp;" de "&amp;Economia[[#This Row],[Muestra]]&amp;" a Escala Nacional"</f>
        <v>Evolución del Desembarque Artesanal de Choro a Escala Nacional</v>
      </c>
      <c r="P71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3" s="15" t="str">
        <f t="shared" si="912"/>
        <v>Gráfico Evolución</v>
      </c>
      <c r="R713" s="37"/>
      <c r="S713" s="66" t="s">
        <v>2779</v>
      </c>
      <c r="T713" s="17"/>
      <c r="U713" s="29" t="str">
        <f t="shared" si="864"/>
        <v>#1774B9</v>
      </c>
      <c r="V713" s="30" t="str">
        <f>+Economia[[#This Row],[idcoleccion]]&amp;"-"&amp;Economia[[#This Row],[id]]</f>
        <v>140-0703</v>
      </c>
      <c r="W713" s="21">
        <f>+VLOOKUP(Economia[[#This Row],[Filtro URL]],Estructura!$X$4:$Y$366,2,0)</f>
        <v>14100000</v>
      </c>
      <c r="X713" s="21" t="str">
        <f>+VLOOKUP(Economia[[#This Row],[tema]],Estructura!$A$4:$C$1800,3,0)</f>
        <v>T-166</v>
      </c>
      <c r="Y713" s="30" t="str">
        <f>+VLOOKUP(Economia[[#This Row],[contenido]],Estructura!$E$4:$G$18,3,0)</f>
        <v>C-150</v>
      </c>
      <c r="Z713" s="30" t="str">
        <f>+VLOOKUP(Economia[[#This Row],[Filtro Integrado]],Estructura!$M$4:$O$367,3,0)</f>
        <v>FI-142</v>
      </c>
      <c r="AA713" s="30" t="str">
        <f>+VLOOKUP(Economia[[#This Row],[Muestra]],Estructura!$Q$4:$S$194,3,0)</f>
        <v>M-253</v>
      </c>
    </row>
    <row r="714" spans="1:27" ht="51" x14ac:dyDescent="0.3">
      <c r="A714" s="48" t="s">
        <v>1474</v>
      </c>
      <c r="B714" s="12">
        <f t="shared" ref="B714:D714" si="929">+B713</f>
        <v>140</v>
      </c>
      <c r="C714" s="13" t="str">
        <f t="shared" si="929"/>
        <v>Economía</v>
      </c>
      <c r="D714" s="13" t="str">
        <f t="shared" si="929"/>
        <v>Economía</v>
      </c>
      <c r="E714" s="20">
        <v>0</v>
      </c>
      <c r="F714" s="33" t="s">
        <v>1413</v>
      </c>
      <c r="G714" s="63" t="s">
        <v>1412</v>
      </c>
      <c r="H714" s="36" t="s">
        <v>18</v>
      </c>
      <c r="I714" s="33" t="s">
        <v>14</v>
      </c>
      <c r="J714" s="33" t="s">
        <v>399</v>
      </c>
      <c r="K714" s="33" t="s">
        <v>1433</v>
      </c>
      <c r="L714" s="33" t="s">
        <v>649</v>
      </c>
      <c r="M714" s="33" t="s">
        <v>659</v>
      </c>
      <c r="N714" s="33" t="str">
        <f t="shared" si="896"/>
        <v>Servicio Nacional de Pesca (SERNAPESCA)</v>
      </c>
      <c r="O714" s="52" t="str">
        <f>+"Evolución del "&amp;Economia[[#This Row],[tema]]&amp;" de "&amp;Economia[[#This Row],[Muestra]]&amp;" a Escala Nacional"</f>
        <v>Evolución del Desembarque Artesanal de Jibia o Calamar Rojo a Escala Nacional</v>
      </c>
      <c r="P71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4" s="15" t="str">
        <f t="shared" si="912"/>
        <v>Gráfico Evolución</v>
      </c>
      <c r="R714" s="37"/>
      <c r="S714" s="66" t="s">
        <v>2781</v>
      </c>
      <c r="T714" s="17"/>
      <c r="U714" s="29" t="str">
        <f t="shared" si="864"/>
        <v>#1774B9</v>
      </c>
      <c r="V714" s="30" t="str">
        <f>+Economia[[#This Row],[idcoleccion]]&amp;"-"&amp;Economia[[#This Row],[id]]</f>
        <v>140-0704</v>
      </c>
      <c r="W714" s="21">
        <f>+VLOOKUP(Economia[[#This Row],[Filtro URL]],Estructura!$X$4:$Y$366,2,0)</f>
        <v>14100000</v>
      </c>
      <c r="X714" s="21" t="str">
        <f>+VLOOKUP(Economia[[#This Row],[tema]],Estructura!$A$4:$C$1800,3,0)</f>
        <v>T-166</v>
      </c>
      <c r="Y714" s="30" t="str">
        <f>+VLOOKUP(Economia[[#This Row],[contenido]],Estructura!$E$4:$G$18,3,0)</f>
        <v>C-150</v>
      </c>
      <c r="Z714" s="30" t="str">
        <f>+VLOOKUP(Economia[[#This Row],[Filtro Integrado]],Estructura!$M$4:$O$367,3,0)</f>
        <v>FI-142</v>
      </c>
      <c r="AA714" s="30" t="str">
        <f>+VLOOKUP(Economia[[#This Row],[Muestra]],Estructura!$Q$4:$S$194,3,0)</f>
        <v>M-254</v>
      </c>
    </row>
    <row r="715" spans="1:27" ht="51" x14ac:dyDescent="0.3">
      <c r="A715" s="48" t="s">
        <v>1475</v>
      </c>
      <c r="B715" s="12">
        <f t="shared" ref="B715:D715" si="930">+B714</f>
        <v>140</v>
      </c>
      <c r="C715" s="13" t="str">
        <f t="shared" si="930"/>
        <v>Economía</v>
      </c>
      <c r="D715" s="13" t="str">
        <f t="shared" si="930"/>
        <v>Economía</v>
      </c>
      <c r="E715" s="20">
        <v>0</v>
      </c>
      <c r="F715" s="33" t="s">
        <v>1413</v>
      </c>
      <c r="G715" s="63" t="s">
        <v>1412</v>
      </c>
      <c r="H715" s="36" t="s">
        <v>18</v>
      </c>
      <c r="I715" s="33" t="s">
        <v>14</v>
      </c>
      <c r="J715" s="33" t="s">
        <v>399</v>
      </c>
      <c r="K715" s="33" t="s">
        <v>1434</v>
      </c>
      <c r="L715" s="33" t="s">
        <v>649</v>
      </c>
      <c r="M715" s="33" t="s">
        <v>659</v>
      </c>
      <c r="N715" s="33" t="str">
        <f t="shared" si="896"/>
        <v>Servicio Nacional de Pesca (SERNAPESCA)</v>
      </c>
      <c r="O715" s="52" t="str">
        <f>+"Evolución del "&amp;Economia[[#This Row],[tema]]&amp;" de "&amp;Economia[[#This Row],[Muestra]]&amp;" a Escala Nacional"</f>
        <v>Evolución del Desembarque Artesanal de Juliana o Tawera a Escala Nacional</v>
      </c>
      <c r="P71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5" s="15" t="str">
        <f t="shared" si="912"/>
        <v>Gráfico Evolución</v>
      </c>
      <c r="R715" s="37"/>
      <c r="S715" s="66" t="s">
        <v>2783</v>
      </c>
      <c r="T715" s="17"/>
      <c r="U715" s="29" t="str">
        <f t="shared" si="864"/>
        <v>#1774B9</v>
      </c>
      <c r="V715" s="30" t="str">
        <f>+Economia[[#This Row],[idcoleccion]]&amp;"-"&amp;Economia[[#This Row],[id]]</f>
        <v>140-0705</v>
      </c>
      <c r="W715" s="21">
        <f>+VLOOKUP(Economia[[#This Row],[Filtro URL]],Estructura!$X$4:$Y$366,2,0)</f>
        <v>14100000</v>
      </c>
      <c r="X715" s="21" t="str">
        <f>+VLOOKUP(Economia[[#This Row],[tema]],Estructura!$A$4:$C$1800,3,0)</f>
        <v>T-166</v>
      </c>
      <c r="Y715" s="30" t="str">
        <f>+VLOOKUP(Economia[[#This Row],[contenido]],Estructura!$E$4:$G$18,3,0)</f>
        <v>C-150</v>
      </c>
      <c r="Z715" s="30" t="str">
        <f>+VLOOKUP(Economia[[#This Row],[Filtro Integrado]],Estructura!$M$4:$O$367,3,0)</f>
        <v>FI-142</v>
      </c>
      <c r="AA715" s="30" t="str">
        <f>+VLOOKUP(Economia[[#This Row],[Muestra]],Estructura!$Q$4:$S$194,3,0)</f>
        <v>M-255</v>
      </c>
    </row>
    <row r="716" spans="1:27" ht="51" x14ac:dyDescent="0.3">
      <c r="A716" s="48" t="s">
        <v>1476</v>
      </c>
      <c r="B716" s="12">
        <f t="shared" ref="B716:D716" si="931">+B715</f>
        <v>140</v>
      </c>
      <c r="C716" s="13" t="str">
        <f t="shared" si="931"/>
        <v>Economía</v>
      </c>
      <c r="D716" s="13" t="str">
        <f t="shared" si="931"/>
        <v>Economía</v>
      </c>
      <c r="E716" s="20">
        <v>0</v>
      </c>
      <c r="F716" s="33" t="s">
        <v>1413</v>
      </c>
      <c r="G716" s="63" t="s">
        <v>1412</v>
      </c>
      <c r="H716" s="36" t="s">
        <v>18</v>
      </c>
      <c r="I716" s="33" t="s">
        <v>14</v>
      </c>
      <c r="J716" s="33" t="s">
        <v>399</v>
      </c>
      <c r="K716" s="33" t="s">
        <v>1435</v>
      </c>
      <c r="L716" s="33" t="s">
        <v>649</v>
      </c>
      <c r="M716" s="33" t="s">
        <v>659</v>
      </c>
      <c r="N716" s="33" t="str">
        <f t="shared" si="896"/>
        <v>Servicio Nacional de Pesca (SERNAPESCA)</v>
      </c>
      <c r="O716" s="52" t="str">
        <f>+"Evolución del "&amp;Economia[[#This Row],[tema]]&amp;" de "&amp;Economia[[#This Row],[Muestra]]&amp;" a Escala Nacional"</f>
        <v>Evolución del Desembarque Artesanal de Centolla a Escala Nacional</v>
      </c>
      <c r="P71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6" s="15" t="str">
        <f t="shared" si="912"/>
        <v>Gráfico Evolución</v>
      </c>
      <c r="R716" s="37"/>
      <c r="S716" s="66" t="s">
        <v>2785</v>
      </c>
      <c r="T716" s="17"/>
      <c r="U716" s="29" t="str">
        <f t="shared" si="864"/>
        <v>#1774B9</v>
      </c>
      <c r="V716" s="30" t="str">
        <f>+Economia[[#This Row],[idcoleccion]]&amp;"-"&amp;Economia[[#This Row],[id]]</f>
        <v>140-0706</v>
      </c>
      <c r="W716" s="21">
        <f>+VLOOKUP(Economia[[#This Row],[Filtro URL]],Estructura!$X$4:$Y$366,2,0)</f>
        <v>14100000</v>
      </c>
      <c r="X716" s="21" t="str">
        <f>+VLOOKUP(Economia[[#This Row],[tema]],Estructura!$A$4:$C$1800,3,0)</f>
        <v>T-166</v>
      </c>
      <c r="Y716" s="30" t="str">
        <f>+VLOOKUP(Economia[[#This Row],[contenido]],Estructura!$E$4:$G$18,3,0)</f>
        <v>C-150</v>
      </c>
      <c r="Z716" s="30" t="str">
        <f>+VLOOKUP(Economia[[#This Row],[Filtro Integrado]],Estructura!$M$4:$O$367,3,0)</f>
        <v>FI-142</v>
      </c>
      <c r="AA716" s="30" t="str">
        <f>+VLOOKUP(Economia[[#This Row],[Muestra]],Estructura!$Q$4:$S$194,3,0)</f>
        <v>M-256</v>
      </c>
    </row>
    <row r="717" spans="1:27" ht="51" x14ac:dyDescent="0.3">
      <c r="A717" s="48" t="s">
        <v>1477</v>
      </c>
      <c r="B717" s="12">
        <f t="shared" ref="B717:D717" si="932">+B716</f>
        <v>140</v>
      </c>
      <c r="C717" s="13" t="str">
        <f t="shared" si="932"/>
        <v>Economía</v>
      </c>
      <c r="D717" s="13" t="str">
        <f t="shared" si="932"/>
        <v>Economía</v>
      </c>
      <c r="E717" s="20">
        <v>0</v>
      </c>
      <c r="F717" s="33" t="s">
        <v>1413</v>
      </c>
      <c r="G717" s="63" t="s">
        <v>1412</v>
      </c>
      <c r="H717" s="36" t="s">
        <v>18</v>
      </c>
      <c r="I717" s="33" t="s">
        <v>14</v>
      </c>
      <c r="J717" s="33" t="s">
        <v>399</v>
      </c>
      <c r="K717" s="33" t="s">
        <v>1436</v>
      </c>
      <c r="L717" s="33" t="s">
        <v>649</v>
      </c>
      <c r="M717" s="33" t="s">
        <v>659</v>
      </c>
      <c r="N717" s="33" t="str">
        <f t="shared" si="896"/>
        <v>Servicio Nacional de Pesca (SERNAPESCA)</v>
      </c>
      <c r="O717" s="52" t="str">
        <f>+"Evolución del "&amp;Economia[[#This Row],[tema]]&amp;" de "&amp;Economia[[#This Row],[Muestra]]&amp;" a Escala Nacional"</f>
        <v>Evolución del Desembarque Artesanal de Centollón a Escala Nacional</v>
      </c>
      <c r="P71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7" s="15" t="str">
        <f t="shared" si="912"/>
        <v>Gráfico Evolución</v>
      </c>
      <c r="R717" s="37"/>
      <c r="S717" s="66" t="s">
        <v>2787</v>
      </c>
      <c r="T717" s="17"/>
      <c r="U717" s="29" t="str">
        <f t="shared" si="864"/>
        <v>#1774B9</v>
      </c>
      <c r="V717" s="30" t="str">
        <f>+Economia[[#This Row],[idcoleccion]]&amp;"-"&amp;Economia[[#This Row],[id]]</f>
        <v>140-0707</v>
      </c>
      <c r="W717" s="21">
        <f>+VLOOKUP(Economia[[#This Row],[Filtro URL]],Estructura!$X$4:$Y$366,2,0)</f>
        <v>14100000</v>
      </c>
      <c r="X717" s="21" t="str">
        <f>+VLOOKUP(Economia[[#This Row],[tema]],Estructura!$A$4:$C$1800,3,0)</f>
        <v>T-166</v>
      </c>
      <c r="Y717" s="30" t="str">
        <f>+VLOOKUP(Economia[[#This Row],[contenido]],Estructura!$E$4:$G$18,3,0)</f>
        <v>C-150</v>
      </c>
      <c r="Z717" s="30" t="str">
        <f>+VLOOKUP(Economia[[#This Row],[Filtro Integrado]],Estructura!$M$4:$O$367,3,0)</f>
        <v>FI-142</v>
      </c>
      <c r="AA717" s="30" t="str">
        <f>+VLOOKUP(Economia[[#This Row],[Muestra]],Estructura!$Q$4:$S$194,3,0)</f>
        <v>M-257</v>
      </c>
    </row>
    <row r="718" spans="1:27" ht="51" x14ac:dyDescent="0.3">
      <c r="A718" s="48" t="s">
        <v>1478</v>
      </c>
      <c r="B718" s="12">
        <f t="shared" ref="B718:D718" si="933">+B717</f>
        <v>140</v>
      </c>
      <c r="C718" s="13" t="str">
        <f t="shared" si="933"/>
        <v>Economía</v>
      </c>
      <c r="D718" s="13" t="str">
        <f t="shared" si="933"/>
        <v>Economía</v>
      </c>
      <c r="E718" s="20">
        <v>0</v>
      </c>
      <c r="F718" s="33" t="s">
        <v>1413</v>
      </c>
      <c r="G718" s="63" t="s">
        <v>1412</v>
      </c>
      <c r="H718" s="36" t="s">
        <v>18</v>
      </c>
      <c r="I718" s="33" t="s">
        <v>14</v>
      </c>
      <c r="J718" s="33" t="s">
        <v>399</v>
      </c>
      <c r="K718" s="33" t="s">
        <v>1437</v>
      </c>
      <c r="L718" s="33" t="s">
        <v>649</v>
      </c>
      <c r="M718" s="33" t="s">
        <v>659</v>
      </c>
      <c r="N718" s="33" t="str">
        <f t="shared" si="896"/>
        <v>Servicio Nacional de Pesca (SERNAPESCA)</v>
      </c>
      <c r="O718" s="52" t="str">
        <f>+"Evolución del "&amp;Economia[[#This Row],[tema]]&amp;" de "&amp;Economia[[#This Row],[Muestra]]&amp;" a Escala Nacional"</f>
        <v>Evolución del Desembarque Artesanal de Jaiba Marmola a Escala Nacional</v>
      </c>
      <c r="P71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8" s="15" t="str">
        <f t="shared" si="912"/>
        <v>Gráfico Evolución</v>
      </c>
      <c r="R718" s="37"/>
      <c r="S718" s="66" t="s">
        <v>2789</v>
      </c>
      <c r="T718" s="17"/>
      <c r="U718" s="29" t="str">
        <f t="shared" si="864"/>
        <v>#1774B9</v>
      </c>
      <c r="V718" s="30" t="str">
        <f>+Economia[[#This Row],[idcoleccion]]&amp;"-"&amp;Economia[[#This Row],[id]]</f>
        <v>140-0708</v>
      </c>
      <c r="W718" s="21">
        <f>+VLOOKUP(Economia[[#This Row],[Filtro URL]],Estructura!$X$4:$Y$366,2,0)</f>
        <v>14100000</v>
      </c>
      <c r="X718" s="21" t="str">
        <f>+VLOOKUP(Economia[[#This Row],[tema]],Estructura!$A$4:$C$1800,3,0)</f>
        <v>T-166</v>
      </c>
      <c r="Y718" s="30" t="str">
        <f>+VLOOKUP(Economia[[#This Row],[contenido]],Estructura!$E$4:$G$18,3,0)</f>
        <v>C-150</v>
      </c>
      <c r="Z718" s="30" t="str">
        <f>+VLOOKUP(Economia[[#This Row],[Filtro Integrado]],Estructura!$M$4:$O$367,3,0)</f>
        <v>FI-142</v>
      </c>
      <c r="AA718" s="30" t="str">
        <f>+VLOOKUP(Economia[[#This Row],[Muestra]],Estructura!$Q$4:$S$194,3,0)</f>
        <v>M-258</v>
      </c>
    </row>
    <row r="719" spans="1:27" ht="51" x14ac:dyDescent="0.3">
      <c r="A719" s="48" t="s">
        <v>1479</v>
      </c>
      <c r="B719" s="12">
        <f t="shared" ref="B719:D719" si="934">+B718</f>
        <v>140</v>
      </c>
      <c r="C719" s="13" t="str">
        <f t="shared" si="934"/>
        <v>Economía</v>
      </c>
      <c r="D719" s="13" t="str">
        <f t="shared" si="934"/>
        <v>Economía</v>
      </c>
      <c r="E719" s="20">
        <v>0</v>
      </c>
      <c r="F719" s="33" t="s">
        <v>1413</v>
      </c>
      <c r="G719" s="63" t="s">
        <v>1412</v>
      </c>
      <c r="H719" s="36" t="s">
        <v>18</v>
      </c>
      <c r="I719" s="33" t="s">
        <v>14</v>
      </c>
      <c r="J719" s="33" t="s">
        <v>399</v>
      </c>
      <c r="K719" s="33" t="s">
        <v>1438</v>
      </c>
      <c r="L719" s="33" t="s">
        <v>649</v>
      </c>
      <c r="M719" s="33" t="s">
        <v>659</v>
      </c>
      <c r="N719" s="33" t="str">
        <f t="shared" si="896"/>
        <v>Servicio Nacional de Pesca (SERNAPESCA)</v>
      </c>
      <c r="O719" s="52" t="str">
        <f>+"Evolución del "&amp;Economia[[#This Row],[tema]]&amp;" de "&amp;Economia[[#This Row],[Muestra]]&amp;" a Escala Nacional"</f>
        <v>Evolución del Desembarque Artesanal de Erizo a Escala Nacional</v>
      </c>
      <c r="P71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19" s="15" t="str">
        <f t="shared" si="912"/>
        <v>Gráfico Evolución</v>
      </c>
      <c r="R719" s="37"/>
      <c r="S719" s="66" t="s">
        <v>2791</v>
      </c>
      <c r="T719" s="17"/>
      <c r="U719" s="29" t="str">
        <f t="shared" si="864"/>
        <v>#1774B9</v>
      </c>
      <c r="V719" s="30" t="str">
        <f>+Economia[[#This Row],[idcoleccion]]&amp;"-"&amp;Economia[[#This Row],[id]]</f>
        <v>140-0709</v>
      </c>
      <c r="W719" s="21">
        <f>+VLOOKUP(Economia[[#This Row],[Filtro URL]],Estructura!$X$4:$Y$366,2,0)</f>
        <v>14100000</v>
      </c>
      <c r="X719" s="21" t="str">
        <f>+VLOOKUP(Economia[[#This Row],[tema]],Estructura!$A$4:$C$1800,3,0)</f>
        <v>T-166</v>
      </c>
      <c r="Y719" s="30" t="str">
        <f>+VLOOKUP(Economia[[#This Row],[contenido]],Estructura!$E$4:$G$18,3,0)</f>
        <v>C-150</v>
      </c>
      <c r="Z719" s="30" t="str">
        <f>+VLOOKUP(Economia[[#This Row],[Filtro Integrado]],Estructura!$M$4:$O$367,3,0)</f>
        <v>FI-142</v>
      </c>
      <c r="AA719" s="30" t="str">
        <f>+VLOOKUP(Economia[[#This Row],[Muestra]],Estructura!$Q$4:$S$194,3,0)</f>
        <v>M-259</v>
      </c>
    </row>
    <row r="720" spans="1:27" ht="51" x14ac:dyDescent="0.3">
      <c r="A720" s="48" t="s">
        <v>1480</v>
      </c>
      <c r="B720" s="12">
        <f t="shared" ref="B720:D720" si="935">+B719</f>
        <v>140</v>
      </c>
      <c r="C720" s="13" t="str">
        <f t="shared" si="935"/>
        <v>Economía</v>
      </c>
      <c r="D720" s="13" t="str">
        <f t="shared" si="935"/>
        <v>Economía</v>
      </c>
      <c r="E720" s="20">
        <v>0</v>
      </c>
      <c r="F720" s="33" t="s">
        <v>1413</v>
      </c>
      <c r="G720" s="63" t="s">
        <v>1412</v>
      </c>
      <c r="H720" s="36" t="s">
        <v>18</v>
      </c>
      <c r="I720" s="33" t="s">
        <v>14</v>
      </c>
      <c r="J720" s="33" t="s">
        <v>399</v>
      </c>
      <c r="K720" s="33" t="s">
        <v>1439</v>
      </c>
      <c r="L720" s="33" t="s">
        <v>649</v>
      </c>
      <c r="M720" s="33" t="s">
        <v>659</v>
      </c>
      <c r="N720" s="33" t="str">
        <f t="shared" si="896"/>
        <v>Servicio Nacional de Pesca (SERNAPESCA)</v>
      </c>
      <c r="O720" s="52" t="str">
        <f>+"Evolución del "&amp;Economia[[#This Row],[tema]]&amp;" de "&amp;Economia[[#This Row],[Muestra]]&amp;" a Escala Nacional"</f>
        <v>Evolución del Desembarque Artesanal de Resto a Escala Nacional</v>
      </c>
      <c r="P72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0" s="15" t="str">
        <f t="shared" si="912"/>
        <v>Gráfico Evolución</v>
      </c>
      <c r="R720" s="37"/>
      <c r="S720" s="66" t="s">
        <v>2793</v>
      </c>
      <c r="T720" s="17"/>
      <c r="U720" s="29" t="str">
        <f t="shared" si="864"/>
        <v>#1774B9</v>
      </c>
      <c r="V720" s="30" t="str">
        <f>+Economia[[#This Row],[idcoleccion]]&amp;"-"&amp;Economia[[#This Row],[id]]</f>
        <v>140-0710</v>
      </c>
      <c r="W720" s="21">
        <f>+VLOOKUP(Economia[[#This Row],[Filtro URL]],Estructura!$X$4:$Y$366,2,0)</f>
        <v>14100000</v>
      </c>
      <c r="X720" s="21" t="str">
        <f>+VLOOKUP(Economia[[#This Row],[tema]],Estructura!$A$4:$C$1800,3,0)</f>
        <v>T-166</v>
      </c>
      <c r="Y720" s="30" t="str">
        <f>+VLOOKUP(Economia[[#This Row],[contenido]],Estructura!$E$4:$G$18,3,0)</f>
        <v>C-150</v>
      </c>
      <c r="Z720" s="30" t="str">
        <f>+VLOOKUP(Economia[[#This Row],[Filtro Integrado]],Estructura!$M$4:$O$367,3,0)</f>
        <v>FI-142</v>
      </c>
      <c r="AA720" s="30" t="str">
        <f>+VLOOKUP(Economia[[#This Row],[Muestra]],Estructura!$Q$4:$S$194,3,0)</f>
        <v>M-260</v>
      </c>
    </row>
    <row r="721" spans="1:27" ht="51" x14ac:dyDescent="0.3">
      <c r="A721" s="48" t="s">
        <v>1481</v>
      </c>
      <c r="B721" s="12">
        <f t="shared" ref="B721:D721" si="936">+B720</f>
        <v>140</v>
      </c>
      <c r="C721" s="13" t="str">
        <f t="shared" si="936"/>
        <v>Economía</v>
      </c>
      <c r="D721" s="13" t="str">
        <f t="shared" si="936"/>
        <v>Economía</v>
      </c>
      <c r="E721" s="20">
        <v>0</v>
      </c>
      <c r="F721" s="33" t="s">
        <v>1413</v>
      </c>
      <c r="G721" s="63" t="s">
        <v>1412</v>
      </c>
      <c r="H721" s="36" t="s">
        <v>18</v>
      </c>
      <c r="I721" s="33" t="s">
        <v>14</v>
      </c>
      <c r="J721" s="33" t="s">
        <v>399</v>
      </c>
      <c r="K721" s="33" t="s">
        <v>1440</v>
      </c>
      <c r="L721" s="33" t="s">
        <v>649</v>
      </c>
      <c r="M721" s="33" t="s">
        <v>659</v>
      </c>
      <c r="N721" s="33" t="str">
        <f t="shared" si="896"/>
        <v>Servicio Nacional de Pesca (SERNAPESCA)</v>
      </c>
      <c r="O721" s="52" t="str">
        <f>+"Evolución del "&amp;Economia[[#This Row],[tema]]&amp;" de "&amp;Economia[[#This Row],[Muestra]]&amp;" a Escala Nacional"</f>
        <v>Evolución del Desembarque Artesanal de Algas a Escala Nacional</v>
      </c>
      <c r="P72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1" s="15" t="str">
        <f t="shared" si="912"/>
        <v>Gráfico Evolución</v>
      </c>
      <c r="R721" s="37"/>
      <c r="S721" s="66" t="s">
        <v>2795</v>
      </c>
      <c r="T721" s="17"/>
      <c r="U721" s="29" t="str">
        <f t="shared" si="864"/>
        <v>#1774B9</v>
      </c>
      <c r="V721" s="30" t="str">
        <f>+Economia[[#This Row],[idcoleccion]]&amp;"-"&amp;Economia[[#This Row],[id]]</f>
        <v>140-0711</v>
      </c>
      <c r="W721" s="21">
        <f>+VLOOKUP(Economia[[#This Row],[Filtro URL]],Estructura!$X$4:$Y$366,2,0)</f>
        <v>14100000</v>
      </c>
      <c r="X721" s="21" t="str">
        <f>+VLOOKUP(Economia[[#This Row],[tema]],Estructura!$A$4:$C$1800,3,0)</f>
        <v>T-166</v>
      </c>
      <c r="Y721" s="30" t="str">
        <f>+VLOOKUP(Economia[[#This Row],[contenido]],Estructura!$E$4:$G$18,3,0)</f>
        <v>C-150</v>
      </c>
      <c r="Z721" s="30" t="str">
        <f>+VLOOKUP(Economia[[#This Row],[Filtro Integrado]],Estructura!$M$4:$O$367,3,0)</f>
        <v>FI-142</v>
      </c>
      <c r="AA721" s="30" t="str">
        <f>+VLOOKUP(Economia[[#This Row],[Muestra]],Estructura!$Q$4:$S$194,3,0)</f>
        <v>M-261</v>
      </c>
    </row>
    <row r="722" spans="1:27" ht="51" x14ac:dyDescent="0.3">
      <c r="A722" s="48" t="s">
        <v>1482</v>
      </c>
      <c r="B722" s="12">
        <f t="shared" ref="B722:D722" si="937">+B721</f>
        <v>140</v>
      </c>
      <c r="C722" s="13" t="str">
        <f t="shared" si="937"/>
        <v>Economía</v>
      </c>
      <c r="D722" s="13" t="str">
        <f t="shared" si="937"/>
        <v>Economía</v>
      </c>
      <c r="E722" s="20">
        <v>0</v>
      </c>
      <c r="F722" s="33" t="s">
        <v>1413</v>
      </c>
      <c r="G722" s="63" t="s">
        <v>1412</v>
      </c>
      <c r="H722" s="36" t="s">
        <v>18</v>
      </c>
      <c r="I722" s="33" t="s">
        <v>14</v>
      </c>
      <c r="J722" s="33" t="s">
        <v>399</v>
      </c>
      <c r="K722" s="33" t="s">
        <v>1441</v>
      </c>
      <c r="L722" s="33" t="s">
        <v>649</v>
      </c>
      <c r="M722" s="33" t="s">
        <v>659</v>
      </c>
      <c r="N722" s="33" t="str">
        <f t="shared" si="896"/>
        <v>Servicio Nacional de Pesca (SERNAPESCA)</v>
      </c>
      <c r="O722" s="52" t="str">
        <f>+"Evolución del "&amp;Economia[[#This Row],[tema]]&amp;" de "&amp;Economia[[#This Row],[Muestra]]&amp;" a Escala Nacional"</f>
        <v>Evolución del Desembarque Artesanal de Peces a Escala Nacional</v>
      </c>
      <c r="P72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2" s="15" t="str">
        <f t="shared" si="912"/>
        <v>Gráfico Evolución</v>
      </c>
      <c r="R722" s="37"/>
      <c r="S722" s="66" t="s">
        <v>2797</v>
      </c>
      <c r="T722" s="17"/>
      <c r="U722" s="29" t="str">
        <f t="shared" si="864"/>
        <v>#1774B9</v>
      </c>
      <c r="V722" s="30" t="str">
        <f>+Economia[[#This Row],[idcoleccion]]&amp;"-"&amp;Economia[[#This Row],[id]]</f>
        <v>140-0712</v>
      </c>
      <c r="W722" s="21">
        <f>+VLOOKUP(Economia[[#This Row],[Filtro URL]],Estructura!$X$4:$Y$366,2,0)</f>
        <v>14100000</v>
      </c>
      <c r="X722" s="21" t="str">
        <f>+VLOOKUP(Economia[[#This Row],[tema]],Estructura!$A$4:$C$1800,3,0)</f>
        <v>T-166</v>
      </c>
      <c r="Y722" s="30" t="str">
        <f>+VLOOKUP(Economia[[#This Row],[contenido]],Estructura!$E$4:$G$18,3,0)</f>
        <v>C-150</v>
      </c>
      <c r="Z722" s="30" t="str">
        <f>+VLOOKUP(Economia[[#This Row],[Filtro Integrado]],Estructura!$M$4:$O$367,3,0)</f>
        <v>FI-142</v>
      </c>
      <c r="AA722" s="30" t="str">
        <f>+VLOOKUP(Economia[[#This Row],[Muestra]],Estructura!$Q$4:$S$194,3,0)</f>
        <v>M-262</v>
      </c>
    </row>
    <row r="723" spans="1:27" ht="51" x14ac:dyDescent="0.3">
      <c r="A723" s="48" t="s">
        <v>1483</v>
      </c>
      <c r="B723" s="12">
        <f t="shared" ref="B723:D723" si="938">+B722</f>
        <v>140</v>
      </c>
      <c r="C723" s="13" t="str">
        <f t="shared" si="938"/>
        <v>Economía</v>
      </c>
      <c r="D723" s="13" t="str">
        <f t="shared" si="938"/>
        <v>Economía</v>
      </c>
      <c r="E723" s="20">
        <v>0</v>
      </c>
      <c r="F723" s="33" t="s">
        <v>1413</v>
      </c>
      <c r="G723" s="63" t="s">
        <v>1412</v>
      </c>
      <c r="H723" s="36" t="s">
        <v>18</v>
      </c>
      <c r="I723" s="33" t="s">
        <v>14</v>
      </c>
      <c r="J723" s="33" t="s">
        <v>399</v>
      </c>
      <c r="K723" s="33" t="s">
        <v>1442</v>
      </c>
      <c r="L723" s="33" t="s">
        <v>649</v>
      </c>
      <c r="M723" s="33" t="s">
        <v>659</v>
      </c>
      <c r="N723" s="33" t="str">
        <f t="shared" si="896"/>
        <v>Servicio Nacional de Pesca (SERNAPESCA)</v>
      </c>
      <c r="O723" s="52" t="str">
        <f>+"Evolución del "&amp;Economia[[#This Row],[tema]]&amp;" de "&amp;Economia[[#This Row],[Muestra]]&amp;" a Escala Nacional"</f>
        <v>Evolución del Desembarque Artesanal de Moluscos a Escala Nacional</v>
      </c>
      <c r="P72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3" s="15" t="str">
        <f t="shared" si="912"/>
        <v>Gráfico Evolución</v>
      </c>
      <c r="R723" s="37"/>
      <c r="S723" s="66" t="s">
        <v>2799</v>
      </c>
      <c r="T723" s="17"/>
      <c r="U723" s="29" t="str">
        <f t="shared" si="864"/>
        <v>#1774B9</v>
      </c>
      <c r="V723" s="30" t="str">
        <f>+Economia[[#This Row],[idcoleccion]]&amp;"-"&amp;Economia[[#This Row],[id]]</f>
        <v>140-0713</v>
      </c>
      <c r="W723" s="21">
        <f>+VLOOKUP(Economia[[#This Row],[Filtro URL]],Estructura!$X$4:$Y$366,2,0)</f>
        <v>14100000</v>
      </c>
      <c r="X723" s="21" t="str">
        <f>+VLOOKUP(Economia[[#This Row],[tema]],Estructura!$A$4:$C$1800,3,0)</f>
        <v>T-166</v>
      </c>
      <c r="Y723" s="30" t="str">
        <f>+VLOOKUP(Economia[[#This Row],[contenido]],Estructura!$E$4:$G$18,3,0)</f>
        <v>C-150</v>
      </c>
      <c r="Z723" s="30" t="str">
        <f>+VLOOKUP(Economia[[#This Row],[Filtro Integrado]],Estructura!$M$4:$O$367,3,0)</f>
        <v>FI-142</v>
      </c>
      <c r="AA723" s="30" t="str">
        <f>+VLOOKUP(Economia[[#This Row],[Muestra]],Estructura!$Q$4:$S$194,3,0)</f>
        <v>M-263</v>
      </c>
    </row>
    <row r="724" spans="1:27" ht="51" x14ac:dyDescent="0.3">
      <c r="A724" s="48" t="s">
        <v>1484</v>
      </c>
      <c r="B724" s="12">
        <f t="shared" ref="B724:D724" si="939">+B723</f>
        <v>140</v>
      </c>
      <c r="C724" s="13" t="str">
        <f t="shared" si="939"/>
        <v>Economía</v>
      </c>
      <c r="D724" s="13" t="str">
        <f t="shared" si="939"/>
        <v>Economía</v>
      </c>
      <c r="E724" s="20">
        <v>0</v>
      </c>
      <c r="F724" s="33" t="s">
        <v>1413</v>
      </c>
      <c r="G724" s="63" t="s">
        <v>1412</v>
      </c>
      <c r="H724" s="36" t="s">
        <v>18</v>
      </c>
      <c r="I724" s="33" t="s">
        <v>14</v>
      </c>
      <c r="J724" s="33" t="s">
        <v>399</v>
      </c>
      <c r="K724" s="33" t="s">
        <v>1443</v>
      </c>
      <c r="L724" s="33" t="s">
        <v>649</v>
      </c>
      <c r="M724" s="33" t="s">
        <v>659</v>
      </c>
      <c r="N724" s="33" t="str">
        <f t="shared" si="896"/>
        <v>Servicio Nacional de Pesca (SERNAPESCA)</v>
      </c>
      <c r="O724" s="52" t="str">
        <f>+"Evolución del "&amp;Economia[[#This Row],[tema]]&amp;" de "&amp;Economia[[#This Row],[Muestra]]&amp;" a Escala Nacional"</f>
        <v>Evolución del Desembarque Artesanal de Crustáceos a Escala Nacional</v>
      </c>
      <c r="P72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4" s="15" t="str">
        <f t="shared" si="912"/>
        <v>Gráfico Evolución</v>
      </c>
      <c r="R724" s="37"/>
      <c r="S724" s="66" t="s">
        <v>2801</v>
      </c>
      <c r="T724" s="17"/>
      <c r="U724" s="29" t="str">
        <f t="shared" si="864"/>
        <v>#1774B9</v>
      </c>
      <c r="V724" s="30" t="str">
        <f>+Economia[[#This Row],[idcoleccion]]&amp;"-"&amp;Economia[[#This Row],[id]]</f>
        <v>140-0714</v>
      </c>
      <c r="W724" s="21">
        <f>+VLOOKUP(Economia[[#This Row],[Filtro URL]],Estructura!$X$4:$Y$366,2,0)</f>
        <v>14100000</v>
      </c>
      <c r="X724" s="21" t="str">
        <f>+VLOOKUP(Economia[[#This Row],[tema]],Estructura!$A$4:$C$1800,3,0)</f>
        <v>T-166</v>
      </c>
      <c r="Y724" s="30" t="str">
        <f>+VLOOKUP(Economia[[#This Row],[contenido]],Estructura!$E$4:$G$18,3,0)</f>
        <v>C-150</v>
      </c>
      <c r="Z724" s="30" t="str">
        <f>+VLOOKUP(Economia[[#This Row],[Filtro Integrado]],Estructura!$M$4:$O$367,3,0)</f>
        <v>FI-142</v>
      </c>
      <c r="AA724" s="30" t="str">
        <f>+VLOOKUP(Economia[[#This Row],[Muestra]],Estructura!$Q$4:$S$194,3,0)</f>
        <v>M-264</v>
      </c>
    </row>
    <row r="725" spans="1:27" ht="51" x14ac:dyDescent="0.3">
      <c r="A725" s="48" t="s">
        <v>1485</v>
      </c>
      <c r="B725" s="12">
        <f t="shared" ref="B725:D725" si="940">+B724</f>
        <v>140</v>
      </c>
      <c r="C725" s="13" t="str">
        <f t="shared" si="940"/>
        <v>Economía</v>
      </c>
      <c r="D725" s="13" t="str">
        <f t="shared" si="940"/>
        <v>Economía</v>
      </c>
      <c r="E725" s="20">
        <v>0</v>
      </c>
      <c r="F725" s="33" t="s">
        <v>1413</v>
      </c>
      <c r="G725" s="63" t="s">
        <v>1412</v>
      </c>
      <c r="H725" s="36" t="s">
        <v>18</v>
      </c>
      <c r="I725" s="33" t="s">
        <v>14</v>
      </c>
      <c r="J725" s="33" t="s">
        <v>399</v>
      </c>
      <c r="K725" s="33" t="s">
        <v>1453</v>
      </c>
      <c r="L725" s="33" t="s">
        <v>649</v>
      </c>
      <c r="M725" s="33" t="s">
        <v>659</v>
      </c>
      <c r="N725" s="33" t="str">
        <f t="shared" si="896"/>
        <v>Servicio Nacional de Pesca (SERNAPESCA)</v>
      </c>
      <c r="O725" s="52" t="str">
        <f>+"Evolución del "&amp;Economia[[#This Row],[tema]]&amp;" de "&amp;Economia[[#This Row],[Muestra]]&amp;" a Escala Nacional"</f>
        <v>Evolución del Desembarque Artesanal de Otras Especies a Escala Nacional</v>
      </c>
      <c r="P72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5" s="15" t="str">
        <f t="shared" si="912"/>
        <v>Gráfico Evolución</v>
      </c>
      <c r="R725" s="37"/>
      <c r="S725" s="66" t="s">
        <v>2803</v>
      </c>
      <c r="T725" s="17"/>
      <c r="U725" s="29" t="str">
        <f t="shared" si="864"/>
        <v>#1774B9</v>
      </c>
      <c r="V725" s="30" t="str">
        <f>+Economia[[#This Row],[idcoleccion]]&amp;"-"&amp;Economia[[#This Row],[id]]</f>
        <v>140-0715</v>
      </c>
      <c r="W725" s="21">
        <f>+VLOOKUP(Economia[[#This Row],[Filtro URL]],Estructura!$X$4:$Y$366,2,0)</f>
        <v>14100000</v>
      </c>
      <c r="X725" s="21" t="str">
        <f>+VLOOKUP(Economia[[#This Row],[tema]],Estructura!$A$4:$C$1800,3,0)</f>
        <v>T-166</v>
      </c>
      <c r="Y725" s="30" t="str">
        <f>+VLOOKUP(Economia[[#This Row],[contenido]],Estructura!$E$4:$G$18,3,0)</f>
        <v>C-150</v>
      </c>
      <c r="Z725" s="30" t="str">
        <f>+VLOOKUP(Economia[[#This Row],[Filtro Integrado]],Estructura!$M$4:$O$367,3,0)</f>
        <v>FI-142</v>
      </c>
      <c r="AA725" s="30" t="str">
        <f>+VLOOKUP(Economia[[#This Row],[Muestra]],Estructura!$Q$4:$S$194,3,0)</f>
        <v>M-265</v>
      </c>
    </row>
    <row r="726" spans="1:27" ht="51" x14ac:dyDescent="0.3">
      <c r="A726" s="48" t="s">
        <v>1486</v>
      </c>
      <c r="B726" s="12">
        <f t="shared" ref="B726:D726" si="941">+B725</f>
        <v>140</v>
      </c>
      <c r="C726" s="13" t="str">
        <f t="shared" si="941"/>
        <v>Economía</v>
      </c>
      <c r="D726" s="13" t="str">
        <f t="shared" si="941"/>
        <v>Economía</v>
      </c>
      <c r="E726" s="20">
        <v>0</v>
      </c>
      <c r="F726" s="33" t="s">
        <v>1444</v>
      </c>
      <c r="G726" s="63" t="s">
        <v>1412</v>
      </c>
      <c r="H726" s="36" t="s">
        <v>18</v>
      </c>
      <c r="I726" s="33" t="s">
        <v>14</v>
      </c>
      <c r="J726" s="33" t="s">
        <v>399</v>
      </c>
      <c r="K726" s="33" t="s">
        <v>1444</v>
      </c>
      <c r="L726" s="33" t="s">
        <v>649</v>
      </c>
      <c r="M726" s="33" t="s">
        <v>659</v>
      </c>
      <c r="N726" s="33" t="str">
        <f t="shared" si="896"/>
        <v>Servicio Nacional de Pesca (SERNAPESCA)</v>
      </c>
      <c r="O726" s="52" t="str">
        <f>+"Evolución del "&amp;Economia[[#This Row],[tema]]&amp;" a Escala Nacional"</f>
        <v>Evolución del Desembarque Industrial a Escala Nacional</v>
      </c>
      <c r="P72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6" s="15" t="str">
        <f t="shared" si="912"/>
        <v>Gráfico Evolución</v>
      </c>
      <c r="R726" s="37"/>
      <c r="S726" s="66" t="s">
        <v>2821</v>
      </c>
      <c r="T726" s="17"/>
      <c r="U726" s="29" t="str">
        <f t="shared" si="864"/>
        <v>#1774B9</v>
      </c>
      <c r="V726" s="30" t="str">
        <f>+Economia[[#This Row],[idcoleccion]]&amp;"-"&amp;Economia[[#This Row],[id]]</f>
        <v>140-0716</v>
      </c>
      <c r="W726" s="21">
        <f>+VLOOKUP(Economia[[#This Row],[Filtro URL]],Estructura!$X$4:$Y$366,2,0)</f>
        <v>14100000</v>
      </c>
      <c r="X726" s="21" t="str">
        <f>+VLOOKUP(Economia[[#This Row],[tema]],Estructura!$A$4:$C$1800,3,0)</f>
        <v>T-167</v>
      </c>
      <c r="Y726" s="30" t="str">
        <f>+VLOOKUP(Economia[[#This Row],[contenido]],Estructura!$E$4:$G$18,3,0)</f>
        <v>C-150</v>
      </c>
      <c r="Z726" s="30" t="str">
        <f>+VLOOKUP(Economia[[#This Row],[Filtro Integrado]],Estructura!$M$4:$O$367,3,0)</f>
        <v>FI-142</v>
      </c>
      <c r="AA726" s="30" t="str">
        <f>+VLOOKUP(Economia[[#This Row],[Muestra]],Estructura!$Q$4:$S$194,3,0)</f>
        <v>M-266</v>
      </c>
    </row>
    <row r="727" spans="1:27" ht="51" x14ac:dyDescent="0.3">
      <c r="A727" s="48" t="s">
        <v>1487</v>
      </c>
      <c r="B727" s="12">
        <f t="shared" ref="B727:D727" si="942">+B726</f>
        <v>140</v>
      </c>
      <c r="C727" s="13" t="str">
        <f t="shared" si="942"/>
        <v>Economía</v>
      </c>
      <c r="D727" s="13" t="str">
        <f t="shared" si="942"/>
        <v>Economía</v>
      </c>
      <c r="E727" s="20">
        <v>0</v>
      </c>
      <c r="F727" s="33" t="s">
        <v>1444</v>
      </c>
      <c r="G727" s="63" t="s">
        <v>1412</v>
      </c>
      <c r="H727" s="36" t="s">
        <v>18</v>
      </c>
      <c r="I727" s="33" t="s">
        <v>14</v>
      </c>
      <c r="J727" s="33" t="s">
        <v>399</v>
      </c>
      <c r="K727" s="33" t="s">
        <v>1419</v>
      </c>
      <c r="L727" s="33" t="s">
        <v>649</v>
      </c>
      <c r="M727" s="33" t="s">
        <v>659</v>
      </c>
      <c r="N727" s="33" t="str">
        <f t="shared" si="896"/>
        <v>Servicio Nacional de Pesca (SERNAPESCA)</v>
      </c>
      <c r="O727" s="52" t="str">
        <f>+"Evolución del "&amp;Economia[[#This Row],[tema]]&amp;" de "&amp;Economia[[#This Row],[Muestra]]&amp;" a Escala Nacional"</f>
        <v>Evolución del Desembarque Industrial de Anchoveta a Escala Nacional</v>
      </c>
      <c r="P72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7" s="15" t="str">
        <f t="shared" si="912"/>
        <v>Gráfico Evolución</v>
      </c>
      <c r="R727" s="37"/>
      <c r="S727" s="66" t="s">
        <v>2823</v>
      </c>
      <c r="T727" s="17"/>
      <c r="U727" s="29" t="str">
        <f t="shared" si="864"/>
        <v>#1774B9</v>
      </c>
      <c r="V727" s="30" t="str">
        <f>+Economia[[#This Row],[idcoleccion]]&amp;"-"&amp;Economia[[#This Row],[id]]</f>
        <v>140-0717</v>
      </c>
      <c r="W727" s="21">
        <f>+VLOOKUP(Economia[[#This Row],[Filtro URL]],Estructura!$X$4:$Y$366,2,0)</f>
        <v>14100000</v>
      </c>
      <c r="X727" s="21" t="str">
        <f>+VLOOKUP(Economia[[#This Row],[tema]],Estructura!$A$4:$C$1800,3,0)</f>
        <v>T-167</v>
      </c>
      <c r="Y727" s="30" t="str">
        <f>+VLOOKUP(Economia[[#This Row],[contenido]],Estructura!$E$4:$G$18,3,0)</f>
        <v>C-150</v>
      </c>
      <c r="Z727" s="30" t="str">
        <f>+VLOOKUP(Economia[[#This Row],[Filtro Integrado]],Estructura!$M$4:$O$367,3,0)</f>
        <v>FI-142</v>
      </c>
      <c r="AA727" s="30" t="str">
        <f>+VLOOKUP(Economia[[#This Row],[Muestra]],Estructura!$Q$4:$S$194,3,0)</f>
        <v>M-240</v>
      </c>
    </row>
    <row r="728" spans="1:27" ht="51" x14ac:dyDescent="0.3">
      <c r="A728" s="48" t="s">
        <v>1488</v>
      </c>
      <c r="B728" s="12">
        <f t="shared" ref="B728:D728" si="943">+B727</f>
        <v>140</v>
      </c>
      <c r="C728" s="13" t="str">
        <f t="shared" si="943"/>
        <v>Economía</v>
      </c>
      <c r="D728" s="13" t="str">
        <f t="shared" si="943"/>
        <v>Economía</v>
      </c>
      <c r="E728" s="20">
        <v>0</v>
      </c>
      <c r="F728" s="33" t="s">
        <v>1444</v>
      </c>
      <c r="G728" s="63" t="s">
        <v>1412</v>
      </c>
      <c r="H728" s="36" t="s">
        <v>18</v>
      </c>
      <c r="I728" s="33" t="s">
        <v>14</v>
      </c>
      <c r="J728" s="33" t="s">
        <v>399</v>
      </c>
      <c r="K728" s="33" t="s">
        <v>1420</v>
      </c>
      <c r="L728" s="33" t="s">
        <v>649</v>
      </c>
      <c r="M728" s="33" t="s">
        <v>659</v>
      </c>
      <c r="N728" s="33" t="str">
        <f t="shared" si="896"/>
        <v>Servicio Nacional de Pesca (SERNAPESCA)</v>
      </c>
      <c r="O728" s="52" t="str">
        <f>+"Evolución del "&amp;Economia[[#This Row],[tema]]&amp;" de "&amp;Economia[[#This Row],[Muestra]]&amp;" a Escala Nacional"</f>
        <v>Evolución del Desembarque Industrial de Bacaladillo o Mote a Escala Nacional</v>
      </c>
      <c r="P72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8" s="15" t="str">
        <f t="shared" si="912"/>
        <v>Gráfico Evolución</v>
      </c>
      <c r="R728" s="37"/>
      <c r="S728" s="66" t="s">
        <v>2825</v>
      </c>
      <c r="T728" s="17"/>
      <c r="U728" s="29" t="str">
        <f t="shared" ref="U728:U776" si="944">+U727</f>
        <v>#1774B9</v>
      </c>
      <c r="V728" s="30" t="str">
        <f>+Economia[[#This Row],[idcoleccion]]&amp;"-"&amp;Economia[[#This Row],[id]]</f>
        <v>140-0718</v>
      </c>
      <c r="W728" s="21">
        <f>+VLOOKUP(Economia[[#This Row],[Filtro URL]],Estructura!$X$4:$Y$366,2,0)</f>
        <v>14100000</v>
      </c>
      <c r="X728" s="21" t="str">
        <f>+VLOOKUP(Economia[[#This Row],[tema]],Estructura!$A$4:$C$1800,3,0)</f>
        <v>T-167</v>
      </c>
      <c r="Y728" s="30" t="str">
        <f>+VLOOKUP(Economia[[#This Row],[contenido]],Estructura!$E$4:$G$18,3,0)</f>
        <v>C-150</v>
      </c>
      <c r="Z728" s="30" t="str">
        <f>+VLOOKUP(Economia[[#This Row],[Filtro Integrado]],Estructura!$M$4:$O$367,3,0)</f>
        <v>FI-142</v>
      </c>
      <c r="AA728" s="30" t="str">
        <f>+VLOOKUP(Economia[[#This Row],[Muestra]],Estructura!$Q$4:$S$194,3,0)</f>
        <v>M-241</v>
      </c>
    </row>
    <row r="729" spans="1:27" ht="51" x14ac:dyDescent="0.3">
      <c r="A729" s="48" t="s">
        <v>1489</v>
      </c>
      <c r="B729" s="12">
        <f t="shared" ref="B729:D729" si="945">+B728</f>
        <v>140</v>
      </c>
      <c r="C729" s="13" t="str">
        <f t="shared" si="945"/>
        <v>Economía</v>
      </c>
      <c r="D729" s="13" t="str">
        <f t="shared" si="945"/>
        <v>Economía</v>
      </c>
      <c r="E729" s="20">
        <v>0</v>
      </c>
      <c r="F729" s="33" t="s">
        <v>1444</v>
      </c>
      <c r="G729" s="63" t="s">
        <v>1412</v>
      </c>
      <c r="H729" s="36" t="s">
        <v>18</v>
      </c>
      <c r="I729" s="33" t="s">
        <v>14</v>
      </c>
      <c r="J729" s="33" t="s">
        <v>399</v>
      </c>
      <c r="K729" s="33" t="s">
        <v>1445</v>
      </c>
      <c r="L729" s="33" t="s">
        <v>649</v>
      </c>
      <c r="M729" s="33" t="s">
        <v>659</v>
      </c>
      <c r="N729" s="33" t="str">
        <f t="shared" si="896"/>
        <v>Servicio Nacional de Pesca (SERNAPESCA)</v>
      </c>
      <c r="O729" s="52" t="str">
        <f>+"Evolución del "&amp;Economia[[#This Row],[tema]]&amp;" de "&amp;Economia[[#This Row],[Muestra]]&amp;" a Escala Nacional"</f>
        <v>Evolución del Desembarque Industrial de Caballa a Escala Nacional</v>
      </c>
      <c r="P72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29" s="15" t="str">
        <f t="shared" si="912"/>
        <v>Gráfico Evolución</v>
      </c>
      <c r="R729" s="37"/>
      <c r="S729" s="66" t="s">
        <v>2827</v>
      </c>
      <c r="T729" s="17"/>
      <c r="U729" s="29" t="str">
        <f t="shared" si="944"/>
        <v>#1774B9</v>
      </c>
      <c r="V729" s="30" t="str">
        <f>+Economia[[#This Row],[idcoleccion]]&amp;"-"&amp;Economia[[#This Row],[id]]</f>
        <v>140-0719</v>
      </c>
      <c r="W729" s="21">
        <f>+VLOOKUP(Economia[[#This Row],[Filtro URL]],Estructura!$X$4:$Y$366,2,0)</f>
        <v>14100000</v>
      </c>
      <c r="X729" s="21" t="str">
        <f>+VLOOKUP(Economia[[#This Row],[tema]],Estructura!$A$4:$C$1800,3,0)</f>
        <v>T-167</v>
      </c>
      <c r="Y729" s="30" t="str">
        <f>+VLOOKUP(Economia[[#This Row],[contenido]],Estructura!$E$4:$G$18,3,0)</f>
        <v>C-150</v>
      </c>
      <c r="Z729" s="30" t="str">
        <f>+VLOOKUP(Economia[[#This Row],[Filtro Integrado]],Estructura!$M$4:$O$367,3,0)</f>
        <v>FI-142</v>
      </c>
      <c r="AA729" s="30" t="str">
        <f>+VLOOKUP(Economia[[#This Row],[Muestra]],Estructura!$Q$4:$S$194,3,0)</f>
        <v>M-267</v>
      </c>
    </row>
    <row r="730" spans="1:27" ht="51" x14ac:dyDescent="0.3">
      <c r="A730" s="48" t="s">
        <v>1490</v>
      </c>
      <c r="B730" s="12">
        <f t="shared" ref="B730:D730" si="946">+B729</f>
        <v>140</v>
      </c>
      <c r="C730" s="13" t="str">
        <f t="shared" si="946"/>
        <v>Economía</v>
      </c>
      <c r="D730" s="13" t="str">
        <f t="shared" si="946"/>
        <v>Economía</v>
      </c>
      <c r="E730" s="20">
        <v>0</v>
      </c>
      <c r="F730" s="33" t="s">
        <v>1444</v>
      </c>
      <c r="G730" s="63" t="s">
        <v>1412</v>
      </c>
      <c r="H730" s="36" t="s">
        <v>18</v>
      </c>
      <c r="I730" s="33" t="s">
        <v>14</v>
      </c>
      <c r="J730" s="33" t="s">
        <v>399</v>
      </c>
      <c r="K730" s="33" t="s">
        <v>1421</v>
      </c>
      <c r="L730" s="33" t="s">
        <v>649</v>
      </c>
      <c r="M730" s="33" t="s">
        <v>659</v>
      </c>
      <c r="N730" s="33" t="str">
        <f t="shared" si="896"/>
        <v>Servicio Nacional de Pesca (SERNAPESCA)</v>
      </c>
      <c r="O730" s="52" t="str">
        <f>+"Evolución del "&amp;Economia[[#This Row],[tema]]&amp;" de "&amp;Economia[[#This Row],[Muestra]]&amp;" a Escala Nacional"</f>
        <v>Evolución del Desembarque Industrial de Jurel a Escala Nacional</v>
      </c>
      <c r="P73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0" s="15" t="str">
        <f t="shared" si="912"/>
        <v>Gráfico Evolución</v>
      </c>
      <c r="R730" s="37"/>
      <c r="S730" s="66" t="s">
        <v>2829</v>
      </c>
      <c r="T730" s="17"/>
      <c r="U730" s="29" t="str">
        <f t="shared" si="944"/>
        <v>#1774B9</v>
      </c>
      <c r="V730" s="30" t="str">
        <f>+Economia[[#This Row],[idcoleccion]]&amp;"-"&amp;Economia[[#This Row],[id]]</f>
        <v>140-0720</v>
      </c>
      <c r="W730" s="21">
        <f>+VLOOKUP(Economia[[#This Row],[Filtro URL]],Estructura!$X$4:$Y$366,2,0)</f>
        <v>14100000</v>
      </c>
      <c r="X730" s="21" t="str">
        <f>+VLOOKUP(Economia[[#This Row],[tema]],Estructura!$A$4:$C$1800,3,0)</f>
        <v>T-167</v>
      </c>
      <c r="Y730" s="30" t="str">
        <f>+VLOOKUP(Economia[[#This Row],[contenido]],Estructura!$E$4:$G$18,3,0)</f>
        <v>C-150</v>
      </c>
      <c r="Z730" s="30" t="str">
        <f>+VLOOKUP(Economia[[#This Row],[Filtro Integrado]],Estructura!$M$4:$O$367,3,0)</f>
        <v>FI-142</v>
      </c>
      <c r="AA730" s="30" t="str">
        <f>+VLOOKUP(Economia[[#This Row],[Muestra]],Estructura!$Q$4:$S$194,3,0)</f>
        <v>M-242</v>
      </c>
    </row>
    <row r="731" spans="1:27" ht="51" x14ac:dyDescent="0.3">
      <c r="A731" s="48" t="s">
        <v>1491</v>
      </c>
      <c r="B731" s="12">
        <f t="shared" ref="B731:D731" si="947">+B730</f>
        <v>140</v>
      </c>
      <c r="C731" s="13" t="str">
        <f t="shared" si="947"/>
        <v>Economía</v>
      </c>
      <c r="D731" s="13" t="str">
        <f t="shared" si="947"/>
        <v>Economía</v>
      </c>
      <c r="E731" s="20">
        <v>0</v>
      </c>
      <c r="F731" s="33" t="s">
        <v>1444</v>
      </c>
      <c r="G731" s="63" t="s">
        <v>1412</v>
      </c>
      <c r="H731" s="36" t="s">
        <v>18</v>
      </c>
      <c r="I731" s="33" t="s">
        <v>14</v>
      </c>
      <c r="J731" s="33" t="s">
        <v>399</v>
      </c>
      <c r="K731" s="33" t="s">
        <v>1446</v>
      </c>
      <c r="L731" s="33" t="s">
        <v>649</v>
      </c>
      <c r="M731" s="33" t="s">
        <v>659</v>
      </c>
      <c r="N731" s="33" t="str">
        <f t="shared" si="896"/>
        <v>Servicio Nacional de Pesca (SERNAPESCA)</v>
      </c>
      <c r="O731" s="52" t="str">
        <f>+"Evolución del "&amp;Economia[[#This Row],[tema]]&amp;" de "&amp;Economia[[#This Row],[Muestra]]&amp;" a Escala Nacional"</f>
        <v>Evolución del Desembarque Industrial de Merluza Común a Escala Nacional</v>
      </c>
      <c r="P73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1" s="15" t="str">
        <f t="shared" si="912"/>
        <v>Gráfico Evolución</v>
      </c>
      <c r="R731" s="37"/>
      <c r="S731" s="66" t="s">
        <v>2831</v>
      </c>
      <c r="T731" s="17"/>
      <c r="U731" s="29" t="str">
        <f t="shared" si="944"/>
        <v>#1774B9</v>
      </c>
      <c r="V731" s="30" t="str">
        <f>+Economia[[#This Row],[idcoleccion]]&amp;"-"&amp;Economia[[#This Row],[id]]</f>
        <v>140-0721</v>
      </c>
      <c r="W731" s="21">
        <f>+VLOOKUP(Economia[[#This Row],[Filtro URL]],Estructura!$X$4:$Y$366,2,0)</f>
        <v>14100000</v>
      </c>
      <c r="X731" s="21" t="str">
        <f>+VLOOKUP(Economia[[#This Row],[tema]],Estructura!$A$4:$C$1800,3,0)</f>
        <v>T-167</v>
      </c>
      <c r="Y731" s="30" t="str">
        <f>+VLOOKUP(Economia[[#This Row],[contenido]],Estructura!$E$4:$G$18,3,0)</f>
        <v>C-150</v>
      </c>
      <c r="Z731" s="30" t="str">
        <f>+VLOOKUP(Economia[[#This Row],[Filtro Integrado]],Estructura!$M$4:$O$367,3,0)</f>
        <v>FI-142</v>
      </c>
      <c r="AA731" s="30" t="str">
        <f>+VLOOKUP(Economia[[#This Row],[Muestra]],Estructura!$Q$4:$S$194,3,0)</f>
        <v>M-268</v>
      </c>
    </row>
    <row r="732" spans="1:27" ht="51" x14ac:dyDescent="0.3">
      <c r="A732" s="48" t="s">
        <v>1492</v>
      </c>
      <c r="B732" s="12">
        <f t="shared" ref="B732:D732" si="948">+B731</f>
        <v>140</v>
      </c>
      <c r="C732" s="13" t="str">
        <f t="shared" si="948"/>
        <v>Economía</v>
      </c>
      <c r="D732" s="13" t="str">
        <f t="shared" si="948"/>
        <v>Economía</v>
      </c>
      <c r="E732" s="20">
        <v>0</v>
      </c>
      <c r="F732" s="33" t="s">
        <v>1444</v>
      </c>
      <c r="G732" s="63" t="s">
        <v>1412</v>
      </c>
      <c r="H732" s="36" t="s">
        <v>18</v>
      </c>
      <c r="I732" s="33" t="s">
        <v>14</v>
      </c>
      <c r="J732" s="33" t="s">
        <v>399</v>
      </c>
      <c r="K732" s="33" t="s">
        <v>1447</v>
      </c>
      <c r="L732" s="33" t="s">
        <v>649</v>
      </c>
      <c r="M732" s="33" t="s">
        <v>659</v>
      </c>
      <c r="N732" s="33" t="str">
        <f t="shared" si="896"/>
        <v>Servicio Nacional de Pesca (SERNAPESCA)</v>
      </c>
      <c r="O732" s="52" t="str">
        <f>+"Evolución del "&amp;Economia[[#This Row],[tema]]&amp;" de "&amp;Economia[[#This Row],[Muestra]]&amp;" a Escala Nacional"</f>
        <v>Evolución del Desembarque Industrial de Merluza de Cola a Escala Nacional</v>
      </c>
      <c r="P73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2" s="15" t="str">
        <f t="shared" si="912"/>
        <v>Gráfico Evolución</v>
      </c>
      <c r="R732" s="37"/>
      <c r="S732" s="66" t="s">
        <v>2833</v>
      </c>
      <c r="T732" s="17"/>
      <c r="U732" s="29" t="str">
        <f t="shared" si="944"/>
        <v>#1774B9</v>
      </c>
      <c r="V732" s="30" t="str">
        <f>+Economia[[#This Row],[idcoleccion]]&amp;"-"&amp;Economia[[#This Row],[id]]</f>
        <v>140-0722</v>
      </c>
      <c r="W732" s="21">
        <f>+VLOOKUP(Economia[[#This Row],[Filtro URL]],Estructura!$X$4:$Y$366,2,0)</f>
        <v>14100000</v>
      </c>
      <c r="X732" s="21" t="str">
        <f>+VLOOKUP(Economia[[#This Row],[tema]],Estructura!$A$4:$C$1800,3,0)</f>
        <v>T-167</v>
      </c>
      <c r="Y732" s="30" t="str">
        <f>+VLOOKUP(Economia[[#This Row],[contenido]],Estructura!$E$4:$G$18,3,0)</f>
        <v>C-150</v>
      </c>
      <c r="Z732" s="30" t="str">
        <f>+VLOOKUP(Economia[[#This Row],[Filtro Integrado]],Estructura!$M$4:$O$367,3,0)</f>
        <v>FI-142</v>
      </c>
      <c r="AA732" s="30" t="str">
        <f>+VLOOKUP(Economia[[#This Row],[Muestra]],Estructura!$Q$4:$S$194,3,0)</f>
        <v>M-269</v>
      </c>
    </row>
    <row r="733" spans="1:27" ht="51" x14ac:dyDescent="0.3">
      <c r="A733" s="48" t="s">
        <v>1493</v>
      </c>
      <c r="B733" s="12">
        <f t="shared" ref="B733:D733" si="949">+B732</f>
        <v>140</v>
      </c>
      <c r="C733" s="13" t="str">
        <f t="shared" si="949"/>
        <v>Economía</v>
      </c>
      <c r="D733" s="13" t="str">
        <f t="shared" si="949"/>
        <v>Economía</v>
      </c>
      <c r="E733" s="20">
        <v>0</v>
      </c>
      <c r="F733" s="33" t="s">
        <v>1444</v>
      </c>
      <c r="G733" s="63" t="s">
        <v>1412</v>
      </c>
      <c r="H733" s="36" t="s">
        <v>18</v>
      </c>
      <c r="I733" s="33" t="s">
        <v>14</v>
      </c>
      <c r="J733" s="33" t="s">
        <v>399</v>
      </c>
      <c r="K733" s="33" t="s">
        <v>1423</v>
      </c>
      <c r="L733" s="33" t="s">
        <v>649</v>
      </c>
      <c r="M733" s="33" t="s">
        <v>659</v>
      </c>
      <c r="N733" s="33" t="str">
        <f t="shared" si="896"/>
        <v>Servicio Nacional de Pesca (SERNAPESCA)</v>
      </c>
      <c r="O733" s="52" t="str">
        <f>+"Evolución del "&amp;Economia[[#This Row],[tema]]&amp;" de "&amp;Economia[[#This Row],[Muestra]]&amp;" a Escala Nacional"</f>
        <v>Evolución del Desembarque Industrial de Merluza del Sur o Austral a Escala Nacional</v>
      </c>
      <c r="P73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3" s="15" t="str">
        <f t="shared" si="912"/>
        <v>Gráfico Evolución</v>
      </c>
      <c r="R733" s="37"/>
      <c r="S733" s="66" t="s">
        <v>2835</v>
      </c>
      <c r="T733" s="17"/>
      <c r="U733" s="29" t="str">
        <f t="shared" si="944"/>
        <v>#1774B9</v>
      </c>
      <c r="V733" s="30" t="str">
        <f>+Economia[[#This Row],[idcoleccion]]&amp;"-"&amp;Economia[[#This Row],[id]]</f>
        <v>140-0723</v>
      </c>
      <c r="W733" s="21">
        <f>+VLOOKUP(Economia[[#This Row],[Filtro URL]],Estructura!$X$4:$Y$366,2,0)</f>
        <v>14100000</v>
      </c>
      <c r="X733" s="21" t="str">
        <f>+VLOOKUP(Economia[[#This Row],[tema]],Estructura!$A$4:$C$1800,3,0)</f>
        <v>T-167</v>
      </c>
      <c r="Y733" s="30" t="str">
        <f>+VLOOKUP(Economia[[#This Row],[contenido]],Estructura!$E$4:$G$18,3,0)</f>
        <v>C-150</v>
      </c>
      <c r="Z733" s="30" t="str">
        <f>+VLOOKUP(Economia[[#This Row],[Filtro Integrado]],Estructura!$M$4:$O$367,3,0)</f>
        <v>FI-142</v>
      </c>
      <c r="AA733" s="30" t="str">
        <f>+VLOOKUP(Economia[[#This Row],[Muestra]],Estructura!$Q$4:$S$194,3,0)</f>
        <v>M-244</v>
      </c>
    </row>
    <row r="734" spans="1:27" ht="51" x14ac:dyDescent="0.3">
      <c r="A734" s="48" t="s">
        <v>1494</v>
      </c>
      <c r="B734" s="12">
        <f t="shared" ref="B734:D734" si="950">+B733</f>
        <v>140</v>
      </c>
      <c r="C734" s="13" t="str">
        <f t="shared" si="950"/>
        <v>Economía</v>
      </c>
      <c r="D734" s="13" t="str">
        <f t="shared" si="950"/>
        <v>Economía</v>
      </c>
      <c r="E734" s="20">
        <v>0</v>
      </c>
      <c r="F734" s="33" t="s">
        <v>1444</v>
      </c>
      <c r="G734" s="63" t="s">
        <v>1412</v>
      </c>
      <c r="H734" s="36" t="s">
        <v>18</v>
      </c>
      <c r="I734" s="33" t="s">
        <v>14</v>
      </c>
      <c r="J734" s="33" t="s">
        <v>399</v>
      </c>
      <c r="K734" s="33" t="s">
        <v>1425</v>
      </c>
      <c r="L734" s="33" t="s">
        <v>649</v>
      </c>
      <c r="M734" s="33" t="s">
        <v>659</v>
      </c>
      <c r="N734" s="33" t="str">
        <f t="shared" si="896"/>
        <v>Servicio Nacional de Pesca (SERNAPESCA)</v>
      </c>
      <c r="O734" s="52" t="str">
        <f>+"Evolución del "&amp;Economia[[#This Row],[tema]]&amp;" de "&amp;Economia[[#This Row],[Muestra]]&amp;" a Escala Nacional"</f>
        <v>Evolución del Desembarque Industrial de Reineta a Escala Nacional</v>
      </c>
      <c r="P73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4" s="15" t="str">
        <f t="shared" si="912"/>
        <v>Gráfico Evolución</v>
      </c>
      <c r="R734" s="37"/>
      <c r="S734" s="66" t="s">
        <v>2837</v>
      </c>
      <c r="T734" s="17"/>
      <c r="U734" s="29" t="str">
        <f t="shared" si="944"/>
        <v>#1774B9</v>
      </c>
      <c r="V734" s="30" t="str">
        <f>+Economia[[#This Row],[idcoleccion]]&amp;"-"&amp;Economia[[#This Row],[id]]</f>
        <v>140-0724</v>
      </c>
      <c r="W734" s="21">
        <f>+VLOOKUP(Economia[[#This Row],[Filtro URL]],Estructura!$X$4:$Y$366,2,0)</f>
        <v>14100000</v>
      </c>
      <c r="X734" s="21" t="str">
        <f>+VLOOKUP(Economia[[#This Row],[tema]],Estructura!$A$4:$C$1800,3,0)</f>
        <v>T-167</v>
      </c>
      <c r="Y734" s="30" t="str">
        <f>+VLOOKUP(Economia[[#This Row],[contenido]],Estructura!$E$4:$G$18,3,0)</f>
        <v>C-150</v>
      </c>
      <c r="Z734" s="30" t="str">
        <f>+VLOOKUP(Economia[[#This Row],[Filtro Integrado]],Estructura!$M$4:$O$367,3,0)</f>
        <v>FI-142</v>
      </c>
      <c r="AA734" s="30" t="str">
        <f>+VLOOKUP(Economia[[#This Row],[Muestra]],Estructura!$Q$4:$S$194,3,0)</f>
        <v>M-246</v>
      </c>
    </row>
    <row r="735" spans="1:27" ht="51" x14ac:dyDescent="0.3">
      <c r="A735" s="48" t="s">
        <v>1495</v>
      </c>
      <c r="B735" s="12">
        <f t="shared" ref="B735:D735" si="951">+B734</f>
        <v>140</v>
      </c>
      <c r="C735" s="13" t="str">
        <f t="shared" si="951"/>
        <v>Economía</v>
      </c>
      <c r="D735" s="13" t="str">
        <f t="shared" si="951"/>
        <v>Economía</v>
      </c>
      <c r="E735" s="20">
        <v>0</v>
      </c>
      <c r="F735" s="33" t="s">
        <v>1444</v>
      </c>
      <c r="G735" s="63" t="s">
        <v>1412</v>
      </c>
      <c r="H735" s="36" t="s">
        <v>18</v>
      </c>
      <c r="I735" s="33" t="s">
        <v>14</v>
      </c>
      <c r="J735" s="33" t="s">
        <v>399</v>
      </c>
      <c r="K735" s="33" t="s">
        <v>1427</v>
      </c>
      <c r="L735" s="33" t="s">
        <v>649</v>
      </c>
      <c r="M735" s="33" t="s">
        <v>659</v>
      </c>
      <c r="N735" s="33" t="str">
        <f t="shared" si="896"/>
        <v>Servicio Nacional de Pesca (SERNAPESCA)</v>
      </c>
      <c r="O735" s="52" t="str">
        <f>+"Evolución del "&amp;Economia[[#This Row],[tema]]&amp;" de "&amp;Economia[[#This Row],[Muestra]]&amp;" a Escala Nacional"</f>
        <v>Evolución del Desembarque Industrial de Sardina Común a Escala Nacional</v>
      </c>
      <c r="P73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5" s="15" t="str">
        <f t="shared" si="912"/>
        <v>Gráfico Evolución</v>
      </c>
      <c r="R735" s="37"/>
      <c r="S735" s="66" t="s">
        <v>2839</v>
      </c>
      <c r="T735" s="17"/>
      <c r="U735" s="29" t="str">
        <f t="shared" si="944"/>
        <v>#1774B9</v>
      </c>
      <c r="V735" s="30" t="str">
        <f>+Economia[[#This Row],[idcoleccion]]&amp;"-"&amp;Economia[[#This Row],[id]]</f>
        <v>140-0725</v>
      </c>
      <c r="W735" s="21">
        <f>+VLOOKUP(Economia[[#This Row],[Filtro URL]],Estructura!$X$4:$Y$366,2,0)</f>
        <v>14100000</v>
      </c>
      <c r="X735" s="21" t="str">
        <f>+VLOOKUP(Economia[[#This Row],[tema]],Estructura!$A$4:$C$1800,3,0)</f>
        <v>T-167</v>
      </c>
      <c r="Y735" s="30" t="str">
        <f>+VLOOKUP(Economia[[#This Row],[contenido]],Estructura!$E$4:$G$18,3,0)</f>
        <v>C-150</v>
      </c>
      <c r="Z735" s="30" t="str">
        <f>+VLOOKUP(Economia[[#This Row],[Filtro Integrado]],Estructura!$M$4:$O$367,3,0)</f>
        <v>FI-142</v>
      </c>
      <c r="AA735" s="30" t="str">
        <f>+VLOOKUP(Economia[[#This Row],[Muestra]],Estructura!$Q$4:$S$194,3,0)</f>
        <v>M-248</v>
      </c>
    </row>
    <row r="736" spans="1:27" ht="51" x14ac:dyDescent="0.3">
      <c r="A736" s="48" t="s">
        <v>1496</v>
      </c>
      <c r="B736" s="12">
        <f t="shared" ref="B736:D736" si="952">+B735</f>
        <v>140</v>
      </c>
      <c r="C736" s="13" t="str">
        <f t="shared" si="952"/>
        <v>Economía</v>
      </c>
      <c r="D736" s="13" t="str">
        <f t="shared" si="952"/>
        <v>Economía</v>
      </c>
      <c r="E736" s="20">
        <v>0</v>
      </c>
      <c r="F736" s="33" t="s">
        <v>1444</v>
      </c>
      <c r="G736" s="63" t="s">
        <v>1412</v>
      </c>
      <c r="H736" s="36" t="s">
        <v>18</v>
      </c>
      <c r="I736" s="33" t="s">
        <v>14</v>
      </c>
      <c r="J736" s="33" t="s">
        <v>399</v>
      </c>
      <c r="K736" s="33" t="s">
        <v>1433</v>
      </c>
      <c r="L736" s="33" t="s">
        <v>649</v>
      </c>
      <c r="M736" s="33" t="s">
        <v>659</v>
      </c>
      <c r="N736" s="33" t="str">
        <f t="shared" si="896"/>
        <v>Servicio Nacional de Pesca (SERNAPESCA)</v>
      </c>
      <c r="O736" s="52" t="str">
        <f>+"Evolución del "&amp;Economia[[#This Row],[tema]]&amp;" de "&amp;Economia[[#This Row],[Muestra]]&amp;" a Escala Nacional"</f>
        <v>Evolución del Desembarque Industrial de Jibia o Calamar Rojo a Escala Nacional</v>
      </c>
      <c r="P73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6" s="15" t="str">
        <f t="shared" si="912"/>
        <v>Gráfico Evolución</v>
      </c>
      <c r="R736" s="37"/>
      <c r="S736" s="66" t="s">
        <v>2841</v>
      </c>
      <c r="T736" s="17"/>
      <c r="U736" s="29" t="str">
        <f t="shared" si="944"/>
        <v>#1774B9</v>
      </c>
      <c r="V736" s="30" t="str">
        <f>+Economia[[#This Row],[idcoleccion]]&amp;"-"&amp;Economia[[#This Row],[id]]</f>
        <v>140-0726</v>
      </c>
      <c r="W736" s="21">
        <f>+VLOOKUP(Economia[[#This Row],[Filtro URL]],Estructura!$X$4:$Y$366,2,0)</f>
        <v>14100000</v>
      </c>
      <c r="X736" s="21" t="str">
        <f>+VLOOKUP(Economia[[#This Row],[tema]],Estructura!$A$4:$C$1800,3,0)</f>
        <v>T-167</v>
      </c>
      <c r="Y736" s="30" t="str">
        <f>+VLOOKUP(Economia[[#This Row],[contenido]],Estructura!$E$4:$G$18,3,0)</f>
        <v>C-150</v>
      </c>
      <c r="Z736" s="30" t="str">
        <f>+VLOOKUP(Economia[[#This Row],[Filtro Integrado]],Estructura!$M$4:$O$367,3,0)</f>
        <v>FI-142</v>
      </c>
      <c r="AA736" s="30" t="str">
        <f>+VLOOKUP(Economia[[#This Row],[Muestra]],Estructura!$Q$4:$S$194,3,0)</f>
        <v>M-254</v>
      </c>
    </row>
    <row r="737" spans="1:27" ht="51" x14ac:dyDescent="0.3">
      <c r="A737" s="48" t="s">
        <v>1497</v>
      </c>
      <c r="B737" s="12">
        <f t="shared" ref="B737:D737" si="953">+B736</f>
        <v>140</v>
      </c>
      <c r="C737" s="13" t="str">
        <f t="shared" si="953"/>
        <v>Economía</v>
      </c>
      <c r="D737" s="13" t="str">
        <f t="shared" si="953"/>
        <v>Economía</v>
      </c>
      <c r="E737" s="20">
        <v>0</v>
      </c>
      <c r="F737" s="33" t="s">
        <v>1444</v>
      </c>
      <c r="G737" s="63" t="s">
        <v>1412</v>
      </c>
      <c r="H737" s="36" t="s">
        <v>18</v>
      </c>
      <c r="I737" s="33" t="s">
        <v>14</v>
      </c>
      <c r="J737" s="33" t="s">
        <v>399</v>
      </c>
      <c r="K737" s="33" t="s">
        <v>1439</v>
      </c>
      <c r="L737" s="33" t="s">
        <v>649</v>
      </c>
      <c r="M737" s="33" t="s">
        <v>659</v>
      </c>
      <c r="N737" s="33" t="str">
        <f t="shared" si="896"/>
        <v>Servicio Nacional de Pesca (SERNAPESCA)</v>
      </c>
      <c r="O737" s="52" t="str">
        <f>+"Evolución del "&amp;Economia[[#This Row],[tema]]&amp;" de "&amp;Economia[[#This Row],[Muestra]]&amp;" a Escala Nacional"</f>
        <v>Evolución del Desembarque Industrial de Resto a Escala Nacional</v>
      </c>
      <c r="P73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7" s="15" t="str">
        <f t="shared" si="912"/>
        <v>Gráfico Evolución</v>
      </c>
      <c r="R737" s="37"/>
      <c r="S737" s="66" t="s">
        <v>2843</v>
      </c>
      <c r="T737" s="17"/>
      <c r="U737" s="29" t="str">
        <f t="shared" si="944"/>
        <v>#1774B9</v>
      </c>
      <c r="V737" s="30" t="str">
        <f>+Economia[[#This Row],[idcoleccion]]&amp;"-"&amp;Economia[[#This Row],[id]]</f>
        <v>140-0727</v>
      </c>
      <c r="W737" s="21">
        <f>+VLOOKUP(Economia[[#This Row],[Filtro URL]],Estructura!$X$4:$Y$366,2,0)</f>
        <v>14100000</v>
      </c>
      <c r="X737" s="21" t="str">
        <f>+VLOOKUP(Economia[[#This Row],[tema]],Estructura!$A$4:$C$1800,3,0)</f>
        <v>T-167</v>
      </c>
      <c r="Y737" s="30" t="str">
        <f>+VLOOKUP(Economia[[#This Row],[contenido]],Estructura!$E$4:$G$18,3,0)</f>
        <v>C-150</v>
      </c>
      <c r="Z737" s="30" t="str">
        <f>+VLOOKUP(Economia[[#This Row],[Filtro Integrado]],Estructura!$M$4:$O$367,3,0)</f>
        <v>FI-142</v>
      </c>
      <c r="AA737" s="30" t="str">
        <f>+VLOOKUP(Economia[[#This Row],[Muestra]],Estructura!$Q$4:$S$194,3,0)</f>
        <v>M-260</v>
      </c>
    </row>
    <row r="738" spans="1:27" ht="51" x14ac:dyDescent="0.3">
      <c r="A738" s="48" t="s">
        <v>1498</v>
      </c>
      <c r="B738" s="12">
        <f t="shared" ref="B738:D738" si="954">+B737</f>
        <v>140</v>
      </c>
      <c r="C738" s="13" t="str">
        <f t="shared" si="954"/>
        <v>Economía</v>
      </c>
      <c r="D738" s="13" t="str">
        <f t="shared" si="954"/>
        <v>Economía</v>
      </c>
      <c r="E738" s="20">
        <v>0</v>
      </c>
      <c r="F738" s="33" t="s">
        <v>1444</v>
      </c>
      <c r="G738" s="63" t="s">
        <v>1412</v>
      </c>
      <c r="H738" s="36" t="s">
        <v>18</v>
      </c>
      <c r="I738" s="33" t="s">
        <v>14</v>
      </c>
      <c r="J738" s="33" t="s">
        <v>399</v>
      </c>
      <c r="K738" s="33" t="s">
        <v>1515</v>
      </c>
      <c r="L738" s="33" t="s">
        <v>649</v>
      </c>
      <c r="M738" s="33" t="s">
        <v>659</v>
      </c>
      <c r="N738" s="33" t="str">
        <f t="shared" si="896"/>
        <v>Servicio Nacional de Pesca (SERNAPESCA)</v>
      </c>
      <c r="O738" s="52" t="str">
        <f>+"Evolución del "&amp;Economia[[#This Row],[tema]]&amp;" de "&amp;Economia[[#This Row],[Muestra]]&amp;" a Escala Nacional"</f>
        <v>Evolución del Desembarque Industrial de Algas-Moluscos-Peces a Escala Nacional</v>
      </c>
      <c r="P73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8" s="15" t="str">
        <f t="shared" si="912"/>
        <v>Gráfico Evolución</v>
      </c>
      <c r="R738" s="37"/>
      <c r="S738" s="66" t="s">
        <v>2845</v>
      </c>
      <c r="T738" s="17"/>
      <c r="U738" s="29" t="str">
        <f t="shared" si="944"/>
        <v>#1774B9</v>
      </c>
      <c r="V738" s="30" t="str">
        <f>+Economia[[#This Row],[idcoleccion]]&amp;"-"&amp;Economia[[#This Row],[id]]</f>
        <v>140-0728</v>
      </c>
      <c r="W738" s="21">
        <f>+VLOOKUP(Economia[[#This Row],[Filtro URL]],Estructura!$X$4:$Y$366,2,0)</f>
        <v>14100000</v>
      </c>
      <c r="X738" s="21" t="str">
        <f>+VLOOKUP(Economia[[#This Row],[tema]],Estructura!$A$4:$C$1800,3,0)</f>
        <v>T-167</v>
      </c>
      <c r="Y738" s="30" t="str">
        <f>+VLOOKUP(Economia[[#This Row],[contenido]],Estructura!$E$4:$G$18,3,0)</f>
        <v>C-150</v>
      </c>
      <c r="Z738" s="30" t="str">
        <f>+VLOOKUP(Economia[[#This Row],[Filtro Integrado]],Estructura!$M$4:$O$367,3,0)</f>
        <v>FI-142</v>
      </c>
      <c r="AA738" s="30" t="str">
        <f>+VLOOKUP(Economia[[#This Row],[Muestra]],Estructura!$Q$4:$S$194,3,0)</f>
        <v>M-274</v>
      </c>
    </row>
    <row r="739" spans="1:27" ht="51" x14ac:dyDescent="0.3">
      <c r="A739" s="48" t="s">
        <v>1499</v>
      </c>
      <c r="B739" s="12">
        <f t="shared" ref="B739:D739" si="955">+B738</f>
        <v>140</v>
      </c>
      <c r="C739" s="13" t="str">
        <f t="shared" si="955"/>
        <v>Economía</v>
      </c>
      <c r="D739" s="13" t="str">
        <f t="shared" si="955"/>
        <v>Economía</v>
      </c>
      <c r="E739" s="20">
        <v>0</v>
      </c>
      <c r="F739" s="33" t="s">
        <v>1444</v>
      </c>
      <c r="G739" s="63" t="s">
        <v>1412</v>
      </c>
      <c r="H739" s="36" t="s">
        <v>18</v>
      </c>
      <c r="I739" s="33" t="s">
        <v>14</v>
      </c>
      <c r="J739" s="33" t="s">
        <v>399</v>
      </c>
      <c r="K739" s="33" t="s">
        <v>1441</v>
      </c>
      <c r="L739" s="33" t="s">
        <v>649</v>
      </c>
      <c r="M739" s="33" t="s">
        <v>659</v>
      </c>
      <c r="N739" s="33" t="str">
        <f t="shared" si="896"/>
        <v>Servicio Nacional de Pesca (SERNAPESCA)</v>
      </c>
      <c r="O739" s="52" t="str">
        <f>+"Evolución del "&amp;Economia[[#This Row],[tema]]&amp;" de "&amp;Economia[[#This Row],[Muestra]]&amp;" a Escala Nacional"</f>
        <v>Evolución del Desembarque Industrial de Peces a Escala Nacional</v>
      </c>
      <c r="P73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39" s="15" t="str">
        <f t="shared" si="912"/>
        <v>Gráfico Evolución</v>
      </c>
      <c r="R739" s="37"/>
      <c r="S739" s="66" t="s">
        <v>2847</v>
      </c>
      <c r="T739" s="17"/>
      <c r="U739" s="29" t="str">
        <f t="shared" si="944"/>
        <v>#1774B9</v>
      </c>
      <c r="V739" s="30" t="str">
        <f>+Economia[[#This Row],[idcoleccion]]&amp;"-"&amp;Economia[[#This Row],[id]]</f>
        <v>140-0729</v>
      </c>
      <c r="W739" s="21">
        <f>+VLOOKUP(Economia[[#This Row],[Filtro URL]],Estructura!$X$4:$Y$366,2,0)</f>
        <v>14100000</v>
      </c>
      <c r="X739" s="21" t="str">
        <f>+VLOOKUP(Economia[[#This Row],[tema]],Estructura!$A$4:$C$1800,3,0)</f>
        <v>T-167</v>
      </c>
      <c r="Y739" s="30" t="str">
        <f>+VLOOKUP(Economia[[#This Row],[contenido]],Estructura!$E$4:$G$18,3,0)</f>
        <v>C-150</v>
      </c>
      <c r="Z739" s="30" t="str">
        <f>+VLOOKUP(Economia[[#This Row],[Filtro Integrado]],Estructura!$M$4:$O$367,3,0)</f>
        <v>FI-142</v>
      </c>
      <c r="AA739" s="30" t="str">
        <f>+VLOOKUP(Economia[[#This Row],[Muestra]],Estructura!$Q$4:$S$194,3,0)</f>
        <v>M-262</v>
      </c>
    </row>
    <row r="740" spans="1:27" ht="51" x14ac:dyDescent="0.3">
      <c r="A740" s="48" t="s">
        <v>1500</v>
      </c>
      <c r="B740" s="12">
        <f t="shared" ref="B740:D740" si="956">+B739</f>
        <v>140</v>
      </c>
      <c r="C740" s="13" t="str">
        <f t="shared" si="956"/>
        <v>Economía</v>
      </c>
      <c r="D740" s="13" t="str">
        <f t="shared" si="956"/>
        <v>Economía</v>
      </c>
      <c r="E740" s="20">
        <v>0</v>
      </c>
      <c r="F740" s="33" t="s">
        <v>1444</v>
      </c>
      <c r="G740" s="63" t="s">
        <v>1412</v>
      </c>
      <c r="H740" s="36" t="s">
        <v>18</v>
      </c>
      <c r="I740" s="33" t="s">
        <v>14</v>
      </c>
      <c r="J740" s="33" t="s">
        <v>399</v>
      </c>
      <c r="K740" s="33" t="s">
        <v>1442</v>
      </c>
      <c r="L740" s="33" t="s">
        <v>649</v>
      </c>
      <c r="M740" s="33" t="s">
        <v>659</v>
      </c>
      <c r="N740" s="33" t="str">
        <f t="shared" si="896"/>
        <v>Servicio Nacional de Pesca (SERNAPESCA)</v>
      </c>
      <c r="O740" s="52" t="str">
        <f>+"Evolución del "&amp;Economia[[#This Row],[tema]]&amp;" de "&amp;Economia[[#This Row],[Muestra]]&amp;" a Escala Nacional"</f>
        <v>Evolución del Desembarque Industrial de Moluscos a Escala Nacional</v>
      </c>
      <c r="P74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0" s="15" t="str">
        <f t="shared" si="912"/>
        <v>Gráfico Evolución</v>
      </c>
      <c r="R740" s="37"/>
      <c r="S740" s="66" t="s">
        <v>2849</v>
      </c>
      <c r="T740" s="17"/>
      <c r="U740" s="29" t="str">
        <f t="shared" si="944"/>
        <v>#1774B9</v>
      </c>
      <c r="V740" s="30" t="str">
        <f>+Economia[[#This Row],[idcoleccion]]&amp;"-"&amp;Economia[[#This Row],[id]]</f>
        <v>140-0730</v>
      </c>
      <c r="W740" s="21">
        <f>+VLOOKUP(Economia[[#This Row],[Filtro URL]],Estructura!$X$4:$Y$366,2,0)</f>
        <v>14100000</v>
      </c>
      <c r="X740" s="21" t="str">
        <f>+VLOOKUP(Economia[[#This Row],[tema]],Estructura!$A$4:$C$1800,3,0)</f>
        <v>T-167</v>
      </c>
      <c r="Y740" s="30" t="str">
        <f>+VLOOKUP(Economia[[#This Row],[contenido]],Estructura!$E$4:$G$18,3,0)</f>
        <v>C-150</v>
      </c>
      <c r="Z740" s="30" t="str">
        <f>+VLOOKUP(Economia[[#This Row],[Filtro Integrado]],Estructura!$M$4:$O$367,3,0)</f>
        <v>FI-142</v>
      </c>
      <c r="AA740" s="30" t="str">
        <f>+VLOOKUP(Economia[[#This Row],[Muestra]],Estructura!$Q$4:$S$194,3,0)</f>
        <v>M-263</v>
      </c>
    </row>
    <row r="741" spans="1:27" ht="51" x14ac:dyDescent="0.3">
      <c r="A741" s="48" t="s">
        <v>1501</v>
      </c>
      <c r="B741" s="12">
        <f t="shared" ref="B741:D741" si="957">+B740</f>
        <v>140</v>
      </c>
      <c r="C741" s="13" t="str">
        <f t="shared" si="957"/>
        <v>Economía</v>
      </c>
      <c r="D741" s="13" t="str">
        <f t="shared" si="957"/>
        <v>Economía</v>
      </c>
      <c r="E741" s="20">
        <v>0</v>
      </c>
      <c r="F741" s="33" t="s">
        <v>1444</v>
      </c>
      <c r="G741" s="63" t="s">
        <v>1412</v>
      </c>
      <c r="H741" s="36" t="s">
        <v>18</v>
      </c>
      <c r="I741" s="33" t="s">
        <v>14</v>
      </c>
      <c r="J741" s="33" t="s">
        <v>399</v>
      </c>
      <c r="K741" s="33" t="s">
        <v>1443</v>
      </c>
      <c r="L741" s="33" t="s">
        <v>649</v>
      </c>
      <c r="M741" s="33" t="s">
        <v>659</v>
      </c>
      <c r="N741" s="33" t="str">
        <f t="shared" si="896"/>
        <v>Servicio Nacional de Pesca (SERNAPESCA)</v>
      </c>
      <c r="O741" s="52" t="str">
        <f>+"Evolución del "&amp;Economia[[#This Row],[tema]]&amp;" de "&amp;Economia[[#This Row],[Muestra]]&amp;" a Escala Nacional"</f>
        <v>Evolución del Desembarque Industrial de Crustáceos a Escala Nacional</v>
      </c>
      <c r="P74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1" s="15" t="str">
        <f t="shared" si="912"/>
        <v>Gráfico Evolución</v>
      </c>
      <c r="R741" s="37"/>
      <c r="S741" s="66" t="s">
        <v>2851</v>
      </c>
      <c r="T741" s="17"/>
      <c r="U741" s="29" t="str">
        <f t="shared" si="944"/>
        <v>#1774B9</v>
      </c>
      <c r="V741" s="30" t="str">
        <f>+Economia[[#This Row],[idcoleccion]]&amp;"-"&amp;Economia[[#This Row],[id]]</f>
        <v>140-0731</v>
      </c>
      <c r="W741" s="21">
        <f>+VLOOKUP(Economia[[#This Row],[Filtro URL]],Estructura!$X$4:$Y$366,2,0)</f>
        <v>14100000</v>
      </c>
      <c r="X741" s="21" t="str">
        <f>+VLOOKUP(Economia[[#This Row],[tema]],Estructura!$A$4:$C$1800,3,0)</f>
        <v>T-167</v>
      </c>
      <c r="Y741" s="30" t="str">
        <f>+VLOOKUP(Economia[[#This Row],[contenido]],Estructura!$E$4:$G$18,3,0)</f>
        <v>C-150</v>
      </c>
      <c r="Z741" s="30" t="str">
        <f>+VLOOKUP(Economia[[#This Row],[Filtro Integrado]],Estructura!$M$4:$O$367,3,0)</f>
        <v>FI-142</v>
      </c>
      <c r="AA741" s="30" t="str">
        <f>+VLOOKUP(Economia[[#This Row],[Muestra]],Estructura!$Q$4:$S$194,3,0)</f>
        <v>M-264</v>
      </c>
    </row>
    <row r="742" spans="1:27" ht="51" x14ac:dyDescent="0.3">
      <c r="A742" s="48" t="s">
        <v>1502</v>
      </c>
      <c r="B742" s="12">
        <f t="shared" ref="B742:D742" si="958">+B741</f>
        <v>140</v>
      </c>
      <c r="C742" s="13" t="str">
        <f t="shared" si="958"/>
        <v>Economía</v>
      </c>
      <c r="D742" s="13" t="str">
        <f t="shared" si="958"/>
        <v>Economía</v>
      </c>
      <c r="E742" s="20">
        <v>0</v>
      </c>
      <c r="F742" s="33" t="s">
        <v>1444</v>
      </c>
      <c r="G742" s="63" t="s">
        <v>1412</v>
      </c>
      <c r="H742" s="36" t="s">
        <v>18</v>
      </c>
      <c r="I742" s="33" t="s">
        <v>14</v>
      </c>
      <c r="J742" s="33" t="s">
        <v>399</v>
      </c>
      <c r="K742" s="65" t="s">
        <v>1453</v>
      </c>
      <c r="L742" s="33" t="s">
        <v>649</v>
      </c>
      <c r="M742" s="33" t="s">
        <v>659</v>
      </c>
      <c r="N742" s="33" t="str">
        <f t="shared" si="896"/>
        <v>Servicio Nacional de Pesca (SERNAPESCA)</v>
      </c>
      <c r="O742" s="52" t="str">
        <f>+"Evolución del "&amp;Economia[[#This Row],[tema]]&amp;" de "&amp;Economia[[#This Row],[Muestra]]&amp;" a Escala Nacional"</f>
        <v>Evolución del Desembarque Industrial de Otras Especies a Escala Nacional</v>
      </c>
      <c r="P74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2" s="15" t="str">
        <f t="shared" si="912"/>
        <v>Gráfico Evolución</v>
      </c>
      <c r="R742" s="37"/>
      <c r="S742" s="66" t="s">
        <v>2853</v>
      </c>
      <c r="T742" s="17"/>
      <c r="U742" s="29" t="str">
        <f t="shared" si="944"/>
        <v>#1774B9</v>
      </c>
      <c r="V742" s="30" t="str">
        <f>+Economia[[#This Row],[idcoleccion]]&amp;"-"&amp;Economia[[#This Row],[id]]</f>
        <v>140-0732</v>
      </c>
      <c r="W742" s="21">
        <f>+VLOOKUP(Economia[[#This Row],[Filtro URL]],Estructura!$X$4:$Y$366,2,0)</f>
        <v>14100000</v>
      </c>
      <c r="X742" s="21" t="str">
        <f>+VLOOKUP(Economia[[#This Row],[tema]],Estructura!$A$4:$C$1800,3,0)</f>
        <v>T-167</v>
      </c>
      <c r="Y742" s="30" t="str">
        <f>+VLOOKUP(Economia[[#This Row],[contenido]],Estructura!$E$4:$G$18,3,0)</f>
        <v>C-150</v>
      </c>
      <c r="Z742" s="30" t="str">
        <f>+VLOOKUP(Economia[[#This Row],[Filtro Integrado]],Estructura!$M$4:$O$367,3,0)</f>
        <v>FI-142</v>
      </c>
      <c r="AA742" s="30" t="str">
        <f>+VLOOKUP(Economia[[#This Row],[Muestra]],Estructura!$Q$4:$S$194,3,0)</f>
        <v>M-265</v>
      </c>
    </row>
    <row r="743" spans="1:27" ht="51" x14ac:dyDescent="0.3">
      <c r="A743" s="48" t="s">
        <v>1503</v>
      </c>
      <c r="B743" s="12">
        <f t="shared" ref="B743:D743" si="959">+B742</f>
        <v>140</v>
      </c>
      <c r="C743" s="13" t="str">
        <f t="shared" si="959"/>
        <v>Economía</v>
      </c>
      <c r="D743" s="13" t="str">
        <f t="shared" si="959"/>
        <v>Economía</v>
      </c>
      <c r="E743" s="20">
        <v>0</v>
      </c>
      <c r="F743" s="33" t="s">
        <v>1448</v>
      </c>
      <c r="G743" s="63" t="s">
        <v>1412</v>
      </c>
      <c r="H743" s="36" t="s">
        <v>18</v>
      </c>
      <c r="I743" s="33" t="s">
        <v>14</v>
      </c>
      <c r="J743" s="33" t="s">
        <v>399</v>
      </c>
      <c r="K743" s="33" t="s">
        <v>1448</v>
      </c>
      <c r="L743" s="33" t="s">
        <v>649</v>
      </c>
      <c r="M743" s="33" t="s">
        <v>659</v>
      </c>
      <c r="N743" s="33" t="str">
        <f t="shared" si="896"/>
        <v>Servicio Nacional de Pesca (SERNAPESCA)</v>
      </c>
      <c r="O743" s="52" t="str">
        <f>+"Evolución de las "&amp;Economia[[#This Row],[tema]]&amp;" a Escala Nacional"</f>
        <v>Evolución de las Cosechas Acuícolas a Escala Nacional</v>
      </c>
      <c r="P74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3" s="15" t="str">
        <f t="shared" si="912"/>
        <v>Gráfico Evolución</v>
      </c>
      <c r="R743" s="37"/>
      <c r="S743" s="66" t="s">
        <v>2855</v>
      </c>
      <c r="T743" s="17"/>
      <c r="U743" s="29" t="str">
        <f t="shared" si="944"/>
        <v>#1774B9</v>
      </c>
      <c r="V743" s="30" t="str">
        <f>+Economia[[#This Row],[idcoleccion]]&amp;"-"&amp;Economia[[#This Row],[id]]</f>
        <v>140-0733</v>
      </c>
      <c r="W743" s="21">
        <f>+VLOOKUP(Economia[[#This Row],[Filtro URL]],Estructura!$X$4:$Y$366,2,0)</f>
        <v>14100000</v>
      </c>
      <c r="X743" s="21" t="str">
        <f>+VLOOKUP(Economia[[#This Row],[tema]],Estructura!$A$4:$C$1800,3,0)</f>
        <v>T-168</v>
      </c>
      <c r="Y743" s="30" t="str">
        <f>+VLOOKUP(Economia[[#This Row],[contenido]],Estructura!$E$4:$G$18,3,0)</f>
        <v>C-150</v>
      </c>
      <c r="Z743" s="30" t="str">
        <f>+VLOOKUP(Economia[[#This Row],[Filtro Integrado]],Estructura!$M$4:$O$367,3,0)</f>
        <v>FI-142</v>
      </c>
      <c r="AA743" s="30" t="str">
        <f>+VLOOKUP(Economia[[#This Row],[Muestra]],Estructura!$Q$4:$S$194,3,0)</f>
        <v>M-270</v>
      </c>
    </row>
    <row r="744" spans="1:27" ht="51" x14ac:dyDescent="0.3">
      <c r="A744" s="48" t="s">
        <v>1504</v>
      </c>
      <c r="B744" s="12">
        <f t="shared" ref="B744:D744" si="960">+B743</f>
        <v>140</v>
      </c>
      <c r="C744" s="13" t="str">
        <f t="shared" si="960"/>
        <v>Economía</v>
      </c>
      <c r="D744" s="13" t="str">
        <f t="shared" si="960"/>
        <v>Economía</v>
      </c>
      <c r="E744" s="20">
        <v>0</v>
      </c>
      <c r="F744" s="33" t="s">
        <v>1448</v>
      </c>
      <c r="G744" s="63" t="s">
        <v>1412</v>
      </c>
      <c r="H744" s="36" t="s">
        <v>18</v>
      </c>
      <c r="I744" s="33" t="s">
        <v>14</v>
      </c>
      <c r="J744" s="33" t="s">
        <v>399</v>
      </c>
      <c r="K744" s="33" t="s">
        <v>1431</v>
      </c>
      <c r="L744" s="33" t="s">
        <v>649</v>
      </c>
      <c r="M744" s="33" t="s">
        <v>659</v>
      </c>
      <c r="N744" s="33" t="str">
        <f t="shared" si="896"/>
        <v>Servicio Nacional de Pesca (SERNAPESCA)</v>
      </c>
      <c r="O744" s="52" t="str">
        <f>+"Evolución de las "&amp;Economia[[#This Row],[tema]]&amp;" de "&amp;Economia[[#This Row],[Muestra]]&amp;" a Escala Nacional"</f>
        <v>Evolución de las Cosechas Acuícolas de Chorito a Escala Nacional</v>
      </c>
      <c r="P74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4" s="15" t="str">
        <f t="shared" si="912"/>
        <v>Gráfico Evolución</v>
      </c>
      <c r="R744" s="37"/>
      <c r="S744" s="66" t="s">
        <v>2857</v>
      </c>
      <c r="T744" s="17"/>
      <c r="U744" s="29" t="str">
        <f t="shared" si="944"/>
        <v>#1774B9</v>
      </c>
      <c r="V744" s="30" t="str">
        <f>+Economia[[#This Row],[idcoleccion]]&amp;"-"&amp;Economia[[#This Row],[id]]</f>
        <v>140-0734</v>
      </c>
      <c r="W744" s="21">
        <f>+VLOOKUP(Economia[[#This Row],[Filtro URL]],Estructura!$X$4:$Y$366,2,0)</f>
        <v>14100000</v>
      </c>
      <c r="X744" s="21" t="str">
        <f>+VLOOKUP(Economia[[#This Row],[tema]],Estructura!$A$4:$C$1800,3,0)</f>
        <v>T-168</v>
      </c>
      <c r="Y744" s="30" t="str">
        <f>+VLOOKUP(Economia[[#This Row],[contenido]],Estructura!$E$4:$G$18,3,0)</f>
        <v>C-150</v>
      </c>
      <c r="Z744" s="30" t="str">
        <f>+VLOOKUP(Economia[[#This Row],[Filtro Integrado]],Estructura!$M$4:$O$367,3,0)</f>
        <v>FI-142</v>
      </c>
      <c r="AA744" s="30" t="str">
        <f>+VLOOKUP(Economia[[#This Row],[Muestra]],Estructura!$Q$4:$S$194,3,0)</f>
        <v>M-252</v>
      </c>
    </row>
    <row r="745" spans="1:27" ht="51" x14ac:dyDescent="0.3">
      <c r="A745" s="48" t="s">
        <v>1505</v>
      </c>
      <c r="B745" s="12">
        <f t="shared" ref="B745:D745" si="961">+B744</f>
        <v>140</v>
      </c>
      <c r="C745" s="13" t="str">
        <f t="shared" si="961"/>
        <v>Economía</v>
      </c>
      <c r="D745" s="13" t="str">
        <f t="shared" si="961"/>
        <v>Economía</v>
      </c>
      <c r="E745" s="20">
        <v>0</v>
      </c>
      <c r="F745" s="33" t="s">
        <v>1448</v>
      </c>
      <c r="G745" s="63" t="s">
        <v>1412</v>
      </c>
      <c r="H745" s="36" t="s">
        <v>18</v>
      </c>
      <c r="I745" s="33" t="s">
        <v>14</v>
      </c>
      <c r="J745" s="33" t="s">
        <v>399</v>
      </c>
      <c r="K745" s="33" t="s">
        <v>1449</v>
      </c>
      <c r="L745" s="33" t="s">
        <v>649</v>
      </c>
      <c r="M745" s="33" t="s">
        <v>659</v>
      </c>
      <c r="N745" s="33" t="str">
        <f t="shared" si="896"/>
        <v>Servicio Nacional de Pesca (SERNAPESCA)</v>
      </c>
      <c r="O745" s="52" t="str">
        <f>+"Evolución de las "&amp;Economia[[#This Row],[tema]]&amp;" de "&amp;Economia[[#This Row],[Muestra]]&amp;" a Escala Nacional"</f>
        <v>Evolución de las Cosechas Acuícolas de Salmón del Atlántico a Escala Nacional</v>
      </c>
      <c r="P74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5" s="15" t="str">
        <f t="shared" si="912"/>
        <v>Gráfico Evolución</v>
      </c>
      <c r="R745" s="37"/>
      <c r="S745" s="66" t="s">
        <v>2859</v>
      </c>
      <c r="T745" s="17"/>
      <c r="U745" s="29" t="str">
        <f t="shared" si="944"/>
        <v>#1774B9</v>
      </c>
      <c r="V745" s="30" t="str">
        <f>+Economia[[#This Row],[idcoleccion]]&amp;"-"&amp;Economia[[#This Row],[id]]</f>
        <v>140-0735</v>
      </c>
      <c r="W745" s="21">
        <f>+VLOOKUP(Economia[[#This Row],[Filtro URL]],Estructura!$X$4:$Y$366,2,0)</f>
        <v>14100000</v>
      </c>
      <c r="X745" s="21" t="str">
        <f>+VLOOKUP(Economia[[#This Row],[tema]],Estructura!$A$4:$C$1800,3,0)</f>
        <v>T-168</v>
      </c>
      <c r="Y745" s="30" t="str">
        <f>+VLOOKUP(Economia[[#This Row],[contenido]],Estructura!$E$4:$G$18,3,0)</f>
        <v>C-150</v>
      </c>
      <c r="Z745" s="30" t="str">
        <f>+VLOOKUP(Economia[[#This Row],[Filtro Integrado]],Estructura!$M$4:$O$367,3,0)</f>
        <v>FI-142</v>
      </c>
      <c r="AA745" s="30" t="str">
        <f>+VLOOKUP(Economia[[#This Row],[Muestra]],Estructura!$Q$4:$S$194,3,0)</f>
        <v>M-271</v>
      </c>
    </row>
    <row r="746" spans="1:27" ht="51" x14ac:dyDescent="0.3">
      <c r="A746" s="48" t="s">
        <v>1506</v>
      </c>
      <c r="B746" s="12">
        <f t="shared" ref="B746:D746" si="962">+B745</f>
        <v>140</v>
      </c>
      <c r="C746" s="13" t="str">
        <f t="shared" si="962"/>
        <v>Economía</v>
      </c>
      <c r="D746" s="13" t="str">
        <f t="shared" si="962"/>
        <v>Economía</v>
      </c>
      <c r="E746" s="20">
        <v>0</v>
      </c>
      <c r="F746" s="33" t="s">
        <v>1448</v>
      </c>
      <c r="G746" s="63" t="s">
        <v>1412</v>
      </c>
      <c r="H746" s="36" t="s">
        <v>18</v>
      </c>
      <c r="I746" s="33" t="s">
        <v>14</v>
      </c>
      <c r="J746" s="33" t="s">
        <v>399</v>
      </c>
      <c r="K746" s="33" t="s">
        <v>1450</v>
      </c>
      <c r="L746" s="33" t="s">
        <v>649</v>
      </c>
      <c r="M746" s="33" t="s">
        <v>659</v>
      </c>
      <c r="N746" s="33" t="str">
        <f t="shared" si="896"/>
        <v>Servicio Nacional de Pesca (SERNAPESCA)</v>
      </c>
      <c r="O746" s="52" t="str">
        <f>+"Evolución de las "&amp;Economia[[#This Row],[tema]]&amp;" de "&amp;Economia[[#This Row],[Muestra]]&amp;" a Escala Nacional"</f>
        <v>Evolución de las Cosechas Acuícolas de Salmón Plateado o Coho a Escala Nacional</v>
      </c>
      <c r="P74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6" s="15" t="str">
        <f t="shared" si="912"/>
        <v>Gráfico Evolución</v>
      </c>
      <c r="R746" s="37"/>
      <c r="S746" s="66" t="s">
        <v>2861</v>
      </c>
      <c r="T746" s="17"/>
      <c r="U746" s="29" t="str">
        <f t="shared" si="944"/>
        <v>#1774B9</v>
      </c>
      <c r="V746" s="30" t="str">
        <f>+Economia[[#This Row],[idcoleccion]]&amp;"-"&amp;Economia[[#This Row],[id]]</f>
        <v>140-0736</v>
      </c>
      <c r="W746" s="21">
        <f>+VLOOKUP(Economia[[#This Row],[Filtro URL]],Estructura!$X$4:$Y$366,2,0)</f>
        <v>14100000</v>
      </c>
      <c r="X746" s="21" t="str">
        <f>+VLOOKUP(Economia[[#This Row],[tema]],Estructura!$A$4:$C$1800,3,0)</f>
        <v>T-168</v>
      </c>
      <c r="Y746" s="30" t="str">
        <f>+VLOOKUP(Economia[[#This Row],[contenido]],Estructura!$E$4:$G$18,3,0)</f>
        <v>C-150</v>
      </c>
      <c r="Z746" s="30" t="str">
        <f>+VLOOKUP(Economia[[#This Row],[Filtro Integrado]],Estructura!$M$4:$O$367,3,0)</f>
        <v>FI-142</v>
      </c>
      <c r="AA746" s="30" t="str">
        <f>+VLOOKUP(Economia[[#This Row],[Muestra]],Estructura!$Q$4:$S$194,3,0)</f>
        <v>M-272</v>
      </c>
    </row>
    <row r="747" spans="1:27" ht="51" x14ac:dyDescent="0.3">
      <c r="A747" s="48" t="s">
        <v>1507</v>
      </c>
      <c r="B747" s="12">
        <f t="shared" ref="B747:D747" si="963">+B746</f>
        <v>140</v>
      </c>
      <c r="C747" s="13" t="str">
        <f t="shared" si="963"/>
        <v>Economía</v>
      </c>
      <c r="D747" s="13" t="str">
        <f t="shared" si="963"/>
        <v>Economía</v>
      </c>
      <c r="E747" s="20">
        <v>0</v>
      </c>
      <c r="F747" s="33" t="s">
        <v>1448</v>
      </c>
      <c r="G747" s="63" t="s">
        <v>1412</v>
      </c>
      <c r="H747" s="36" t="s">
        <v>18</v>
      </c>
      <c r="I747" s="33" t="s">
        <v>14</v>
      </c>
      <c r="J747" s="33" t="s">
        <v>399</v>
      </c>
      <c r="K747" s="33" t="s">
        <v>1451</v>
      </c>
      <c r="L747" s="33" t="s">
        <v>649</v>
      </c>
      <c r="M747" s="33" t="s">
        <v>659</v>
      </c>
      <c r="N747" s="33" t="str">
        <f t="shared" si="896"/>
        <v>Servicio Nacional de Pesca (SERNAPESCA)</v>
      </c>
      <c r="O747" s="52" t="str">
        <f>+"Evolución de las "&amp;Economia[[#This Row],[tema]]&amp;" de "&amp;Economia[[#This Row],[Muestra]]&amp;" a Escala Nacional"</f>
        <v>Evolución de las Cosechas Acuícolas de Trucha Arcoiris a Escala Nacional</v>
      </c>
      <c r="P74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7" s="15" t="str">
        <f t="shared" si="912"/>
        <v>Gráfico Evolución</v>
      </c>
      <c r="R747" s="37"/>
      <c r="S747" s="66" t="s">
        <v>2863</v>
      </c>
      <c r="T747" s="17"/>
      <c r="U747" s="29" t="str">
        <f t="shared" si="944"/>
        <v>#1774B9</v>
      </c>
      <c r="V747" s="30" t="str">
        <f>+Economia[[#This Row],[idcoleccion]]&amp;"-"&amp;Economia[[#This Row],[id]]</f>
        <v>140-0737</v>
      </c>
      <c r="W747" s="21">
        <f>+VLOOKUP(Economia[[#This Row],[Filtro URL]],Estructura!$X$4:$Y$366,2,0)</f>
        <v>14100000</v>
      </c>
      <c r="X747" s="21" t="str">
        <f>+VLOOKUP(Economia[[#This Row],[tema]],Estructura!$A$4:$C$1800,3,0)</f>
        <v>T-168</v>
      </c>
      <c r="Y747" s="30" t="str">
        <f>+VLOOKUP(Economia[[#This Row],[contenido]],Estructura!$E$4:$G$18,3,0)</f>
        <v>C-150</v>
      </c>
      <c r="Z747" s="30" t="str">
        <f>+VLOOKUP(Economia[[#This Row],[Filtro Integrado]],Estructura!$M$4:$O$367,3,0)</f>
        <v>FI-142</v>
      </c>
      <c r="AA747" s="30" t="str">
        <f>+VLOOKUP(Economia[[#This Row],[Muestra]],Estructura!$Q$4:$S$194,3,0)</f>
        <v>M-273</v>
      </c>
    </row>
    <row r="748" spans="1:27" ht="51" x14ac:dyDescent="0.3">
      <c r="A748" s="48" t="s">
        <v>1508</v>
      </c>
      <c r="B748" s="12">
        <f t="shared" ref="B748:D748" si="964">+B747</f>
        <v>140</v>
      </c>
      <c r="C748" s="13" t="str">
        <f t="shared" si="964"/>
        <v>Economía</v>
      </c>
      <c r="D748" s="13" t="str">
        <f t="shared" si="964"/>
        <v>Economía</v>
      </c>
      <c r="E748" s="20">
        <v>0</v>
      </c>
      <c r="F748" s="33" t="s">
        <v>1448</v>
      </c>
      <c r="G748" s="63" t="s">
        <v>1412</v>
      </c>
      <c r="H748" s="36" t="s">
        <v>18</v>
      </c>
      <c r="I748" s="33" t="s">
        <v>14</v>
      </c>
      <c r="J748" s="33" t="s">
        <v>399</v>
      </c>
      <c r="K748" s="33" t="s">
        <v>1439</v>
      </c>
      <c r="L748" s="33" t="s">
        <v>649</v>
      </c>
      <c r="M748" s="33" t="s">
        <v>659</v>
      </c>
      <c r="N748" s="33" t="str">
        <f t="shared" si="896"/>
        <v>Servicio Nacional de Pesca (SERNAPESCA)</v>
      </c>
      <c r="O748" s="52" t="str">
        <f>+"Evolución de las "&amp;Economia[[#This Row],[tema]]&amp;" de "&amp;Economia[[#This Row],[Muestra]]&amp;" a Escala Nacional"</f>
        <v>Evolución de las Cosechas Acuícolas de Resto a Escala Nacional</v>
      </c>
      <c r="P74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8" s="15" t="str">
        <f t="shared" si="912"/>
        <v>Gráfico Evolución</v>
      </c>
      <c r="R748" s="37"/>
      <c r="S748" s="66" t="s">
        <v>2865</v>
      </c>
      <c r="T748" s="17"/>
      <c r="U748" s="29" t="str">
        <f t="shared" si="944"/>
        <v>#1774B9</v>
      </c>
      <c r="V748" s="30" t="str">
        <f>+Economia[[#This Row],[idcoleccion]]&amp;"-"&amp;Economia[[#This Row],[id]]</f>
        <v>140-0738</v>
      </c>
      <c r="W748" s="21">
        <f>+VLOOKUP(Economia[[#This Row],[Filtro URL]],Estructura!$X$4:$Y$366,2,0)</f>
        <v>14100000</v>
      </c>
      <c r="X748" s="21" t="str">
        <f>+VLOOKUP(Economia[[#This Row],[tema]],Estructura!$A$4:$C$1800,3,0)</f>
        <v>T-168</v>
      </c>
      <c r="Y748" s="30" t="str">
        <f>+VLOOKUP(Economia[[#This Row],[contenido]],Estructura!$E$4:$G$18,3,0)</f>
        <v>C-150</v>
      </c>
      <c r="Z748" s="30" t="str">
        <f>+VLOOKUP(Economia[[#This Row],[Filtro Integrado]],Estructura!$M$4:$O$367,3,0)</f>
        <v>FI-142</v>
      </c>
      <c r="AA748" s="30" t="str">
        <f>+VLOOKUP(Economia[[#This Row],[Muestra]],Estructura!$Q$4:$S$194,3,0)</f>
        <v>M-260</v>
      </c>
    </row>
    <row r="749" spans="1:27" ht="51" x14ac:dyDescent="0.3">
      <c r="A749" s="48" t="s">
        <v>1509</v>
      </c>
      <c r="B749" s="12">
        <f t="shared" ref="B749:D749" si="965">+B748</f>
        <v>140</v>
      </c>
      <c r="C749" s="13" t="str">
        <f t="shared" si="965"/>
        <v>Economía</v>
      </c>
      <c r="D749" s="13" t="str">
        <f t="shared" si="965"/>
        <v>Economía</v>
      </c>
      <c r="E749" s="20">
        <v>0</v>
      </c>
      <c r="F749" s="33" t="s">
        <v>1448</v>
      </c>
      <c r="G749" s="63" t="s">
        <v>1412</v>
      </c>
      <c r="H749" s="36" t="s">
        <v>18</v>
      </c>
      <c r="I749" s="33" t="s">
        <v>14</v>
      </c>
      <c r="J749" s="33" t="s">
        <v>399</v>
      </c>
      <c r="K749" s="33" t="s">
        <v>1440</v>
      </c>
      <c r="L749" s="33" t="s">
        <v>649</v>
      </c>
      <c r="M749" s="33" t="s">
        <v>659</v>
      </c>
      <c r="N749" s="33" t="str">
        <f t="shared" si="896"/>
        <v>Servicio Nacional de Pesca (SERNAPESCA)</v>
      </c>
      <c r="O749" s="52" t="str">
        <f>+"Evolución de las "&amp;Economia[[#This Row],[tema]]&amp;" de "&amp;Economia[[#This Row],[Muestra]]&amp;" a Escala Nacional"</f>
        <v>Evolución de las Cosechas Acuícolas de Algas a Escala Nacional</v>
      </c>
      <c r="P74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49" s="15" t="str">
        <f t="shared" si="912"/>
        <v>Gráfico Evolución</v>
      </c>
      <c r="R749" s="37"/>
      <c r="S749" s="66" t="s">
        <v>2867</v>
      </c>
      <c r="T749" s="17"/>
      <c r="U749" s="29" t="str">
        <f t="shared" si="944"/>
        <v>#1774B9</v>
      </c>
      <c r="V749" s="30" t="str">
        <f>+Economia[[#This Row],[idcoleccion]]&amp;"-"&amp;Economia[[#This Row],[id]]</f>
        <v>140-0739</v>
      </c>
      <c r="W749" s="21">
        <f>+VLOOKUP(Economia[[#This Row],[Filtro URL]],Estructura!$X$4:$Y$366,2,0)</f>
        <v>14100000</v>
      </c>
      <c r="X749" s="21" t="str">
        <f>+VLOOKUP(Economia[[#This Row],[tema]],Estructura!$A$4:$C$1800,3,0)</f>
        <v>T-168</v>
      </c>
      <c r="Y749" s="30" t="str">
        <f>+VLOOKUP(Economia[[#This Row],[contenido]],Estructura!$E$4:$G$18,3,0)</f>
        <v>C-150</v>
      </c>
      <c r="Z749" s="30" t="str">
        <f>+VLOOKUP(Economia[[#This Row],[Filtro Integrado]],Estructura!$M$4:$O$367,3,0)</f>
        <v>FI-142</v>
      </c>
      <c r="AA749" s="30" t="str">
        <f>+VLOOKUP(Economia[[#This Row],[Muestra]],Estructura!$Q$4:$S$194,3,0)</f>
        <v>M-261</v>
      </c>
    </row>
    <row r="750" spans="1:27" ht="51" x14ac:dyDescent="0.3">
      <c r="A750" s="48" t="s">
        <v>1510</v>
      </c>
      <c r="B750" s="12">
        <f t="shared" ref="B750:D750" si="966">+B749</f>
        <v>140</v>
      </c>
      <c r="C750" s="13" t="str">
        <f t="shared" si="966"/>
        <v>Economía</v>
      </c>
      <c r="D750" s="13" t="str">
        <f t="shared" si="966"/>
        <v>Economía</v>
      </c>
      <c r="E750" s="20">
        <v>0</v>
      </c>
      <c r="F750" s="33" t="s">
        <v>1448</v>
      </c>
      <c r="G750" s="63" t="s">
        <v>1412</v>
      </c>
      <c r="H750" s="36" t="s">
        <v>18</v>
      </c>
      <c r="I750" s="33" t="s">
        <v>14</v>
      </c>
      <c r="J750" s="33" t="s">
        <v>399</v>
      </c>
      <c r="K750" s="33" t="s">
        <v>1441</v>
      </c>
      <c r="L750" s="33" t="s">
        <v>649</v>
      </c>
      <c r="M750" s="33" t="s">
        <v>659</v>
      </c>
      <c r="N750" s="33" t="str">
        <f t="shared" si="896"/>
        <v>Servicio Nacional de Pesca (SERNAPESCA)</v>
      </c>
      <c r="O750" s="52" t="str">
        <f>+"Evolución de las "&amp;Economia[[#This Row],[tema]]&amp;" de "&amp;Economia[[#This Row],[Muestra]]&amp;" a Escala Nacional"</f>
        <v>Evolución de las Cosechas Acuícolas de Peces a Escala Nacional</v>
      </c>
      <c r="P75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50" s="15" t="str">
        <f t="shared" si="912"/>
        <v>Gráfico Evolución</v>
      </c>
      <c r="R750" s="37"/>
      <c r="S750" s="66" t="s">
        <v>2869</v>
      </c>
      <c r="T750" s="17"/>
      <c r="U750" s="29" t="str">
        <f t="shared" si="944"/>
        <v>#1774B9</v>
      </c>
      <c r="V750" s="30" t="str">
        <f>+Economia[[#This Row],[idcoleccion]]&amp;"-"&amp;Economia[[#This Row],[id]]</f>
        <v>140-0740</v>
      </c>
      <c r="W750" s="21">
        <f>+VLOOKUP(Economia[[#This Row],[Filtro URL]],Estructura!$X$4:$Y$366,2,0)</f>
        <v>14100000</v>
      </c>
      <c r="X750" s="21" t="str">
        <f>+VLOOKUP(Economia[[#This Row],[tema]],Estructura!$A$4:$C$1800,3,0)</f>
        <v>T-168</v>
      </c>
      <c r="Y750" s="30" t="str">
        <f>+VLOOKUP(Economia[[#This Row],[contenido]],Estructura!$E$4:$G$18,3,0)</f>
        <v>C-150</v>
      </c>
      <c r="Z750" s="30" t="str">
        <f>+VLOOKUP(Economia[[#This Row],[Filtro Integrado]],Estructura!$M$4:$O$367,3,0)</f>
        <v>FI-142</v>
      </c>
      <c r="AA750" s="30" t="str">
        <f>+VLOOKUP(Economia[[#This Row],[Muestra]],Estructura!$Q$4:$S$194,3,0)</f>
        <v>M-262</v>
      </c>
    </row>
    <row r="751" spans="1:27" ht="51" x14ac:dyDescent="0.3">
      <c r="A751" s="48" t="s">
        <v>1511</v>
      </c>
      <c r="B751" s="12">
        <f t="shared" ref="B751:D751" si="967">+B750</f>
        <v>140</v>
      </c>
      <c r="C751" s="13" t="str">
        <f t="shared" si="967"/>
        <v>Economía</v>
      </c>
      <c r="D751" s="13" t="str">
        <f t="shared" si="967"/>
        <v>Economía</v>
      </c>
      <c r="E751" s="20">
        <v>0</v>
      </c>
      <c r="F751" s="33" t="s">
        <v>1448</v>
      </c>
      <c r="G751" s="63" t="s">
        <v>1412</v>
      </c>
      <c r="H751" s="36" t="s">
        <v>18</v>
      </c>
      <c r="I751" s="33" t="s">
        <v>14</v>
      </c>
      <c r="J751" s="33" t="s">
        <v>399</v>
      </c>
      <c r="K751" s="33" t="s">
        <v>1442</v>
      </c>
      <c r="L751" s="33" t="s">
        <v>649</v>
      </c>
      <c r="M751" s="33" t="s">
        <v>659</v>
      </c>
      <c r="N751" s="33" t="str">
        <f t="shared" si="896"/>
        <v>Servicio Nacional de Pesca (SERNAPESCA)</v>
      </c>
      <c r="O751" s="52" t="str">
        <f>+"Evolución de las "&amp;Economia[[#This Row],[tema]]&amp;" de "&amp;Economia[[#This Row],[Muestra]]&amp;" a Escala Nacional"</f>
        <v>Evolución de las Cosechas Acuícolas de Moluscos a Escala Nacional</v>
      </c>
      <c r="P75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51" s="15" t="str">
        <f t="shared" si="912"/>
        <v>Gráfico Evolución</v>
      </c>
      <c r="R751" s="37"/>
      <c r="S751" s="66" t="s">
        <v>2871</v>
      </c>
      <c r="T751" s="17"/>
      <c r="U751" s="29" t="str">
        <f t="shared" si="944"/>
        <v>#1774B9</v>
      </c>
      <c r="V751" s="30" t="str">
        <f>+Economia[[#This Row],[idcoleccion]]&amp;"-"&amp;Economia[[#This Row],[id]]</f>
        <v>140-0741</v>
      </c>
      <c r="W751" s="21">
        <f>+VLOOKUP(Economia[[#This Row],[Filtro URL]],Estructura!$X$4:$Y$366,2,0)</f>
        <v>14100000</v>
      </c>
      <c r="X751" s="21" t="str">
        <f>+VLOOKUP(Economia[[#This Row],[tema]],Estructura!$A$4:$C$1800,3,0)</f>
        <v>T-168</v>
      </c>
      <c r="Y751" s="30" t="str">
        <f>+VLOOKUP(Economia[[#This Row],[contenido]],Estructura!$E$4:$G$18,3,0)</f>
        <v>C-150</v>
      </c>
      <c r="Z751" s="30" t="str">
        <f>+VLOOKUP(Economia[[#This Row],[Filtro Integrado]],Estructura!$M$4:$O$367,3,0)</f>
        <v>FI-142</v>
      </c>
      <c r="AA751" s="30" t="str">
        <f>+VLOOKUP(Economia[[#This Row],[Muestra]],Estructura!$Q$4:$S$194,3,0)</f>
        <v>M-263</v>
      </c>
    </row>
    <row r="752" spans="1:27" ht="51" x14ac:dyDescent="0.3">
      <c r="A752" s="48" t="s">
        <v>1512</v>
      </c>
      <c r="B752" s="12">
        <f t="shared" ref="B752:D752" si="968">+B751</f>
        <v>140</v>
      </c>
      <c r="C752" s="13" t="str">
        <f t="shared" si="968"/>
        <v>Economía</v>
      </c>
      <c r="D752" s="13" t="str">
        <f t="shared" si="968"/>
        <v>Economía</v>
      </c>
      <c r="E752" s="20">
        <v>0</v>
      </c>
      <c r="F752" s="33" t="s">
        <v>1448</v>
      </c>
      <c r="G752" s="63" t="s">
        <v>1412</v>
      </c>
      <c r="H752" s="36" t="s">
        <v>18</v>
      </c>
      <c r="I752" s="33" t="s">
        <v>14</v>
      </c>
      <c r="J752" s="33" t="s">
        <v>399</v>
      </c>
      <c r="K752" s="33" t="s">
        <v>1515</v>
      </c>
      <c r="L752" s="33" t="s">
        <v>649</v>
      </c>
      <c r="M752" s="33" t="s">
        <v>659</v>
      </c>
      <c r="N752" s="33" t="str">
        <f t="shared" ref="N752:N776" si="969">+N751</f>
        <v>Servicio Nacional de Pesca (SERNAPESCA)</v>
      </c>
      <c r="O752" s="52" t="str">
        <f>+"Evolución de las "&amp;Economia[[#This Row],[tema]]&amp;" de "&amp;Economia[[#This Row],[Muestra]]&amp;" a Escala Nacional"</f>
        <v>Evolución de las Cosechas Acuícolas de Algas-Moluscos-Peces a Escala Nacional</v>
      </c>
      <c r="P75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52" s="15" t="str">
        <f t="shared" si="912"/>
        <v>Gráfico Evolución</v>
      </c>
      <c r="R752" s="37"/>
      <c r="S752" s="66" t="s">
        <v>2873</v>
      </c>
      <c r="T752" s="17"/>
      <c r="U752" s="29" t="str">
        <f t="shared" si="944"/>
        <v>#1774B9</v>
      </c>
      <c r="V752" s="30" t="str">
        <f>+Economia[[#This Row],[idcoleccion]]&amp;"-"&amp;Economia[[#This Row],[id]]</f>
        <v>140-0742</v>
      </c>
      <c r="W752" s="21">
        <f>+VLOOKUP(Economia[[#This Row],[Filtro URL]],Estructura!$X$4:$Y$366,2,0)</f>
        <v>14100000</v>
      </c>
      <c r="X752" s="21" t="str">
        <f>+VLOOKUP(Economia[[#This Row],[tema]],Estructura!$A$4:$C$1800,3,0)</f>
        <v>T-168</v>
      </c>
      <c r="Y752" s="30" t="str">
        <f>+VLOOKUP(Economia[[#This Row],[contenido]],Estructura!$E$4:$G$18,3,0)</f>
        <v>C-150</v>
      </c>
      <c r="Z752" s="30" t="str">
        <f>+VLOOKUP(Economia[[#This Row],[Filtro Integrado]],Estructura!$M$4:$O$367,3,0)</f>
        <v>FI-142</v>
      </c>
      <c r="AA752" s="30" t="str">
        <f>+VLOOKUP(Economia[[#This Row],[Muestra]],Estructura!$Q$4:$S$194,3,0)</f>
        <v>M-274</v>
      </c>
    </row>
    <row r="753" spans="1:27" ht="40.799999999999997" x14ac:dyDescent="0.3">
      <c r="A753" s="48" t="s">
        <v>1513</v>
      </c>
      <c r="B753" s="12">
        <f t="shared" ref="B753:D776" si="970">+B752</f>
        <v>140</v>
      </c>
      <c r="C753" s="13" t="str">
        <f t="shared" si="970"/>
        <v>Economía</v>
      </c>
      <c r="D753" s="13" t="str">
        <f t="shared" si="970"/>
        <v>Economía</v>
      </c>
      <c r="E753" s="20">
        <v>0</v>
      </c>
      <c r="F753" s="33" t="s">
        <v>1448</v>
      </c>
      <c r="G753" s="63" t="s">
        <v>1412</v>
      </c>
      <c r="H753" s="36" t="s">
        <v>18</v>
      </c>
      <c r="I753" s="33" t="s">
        <v>14</v>
      </c>
      <c r="J753" s="33" t="s">
        <v>399</v>
      </c>
      <c r="K753" s="33" t="s">
        <v>1441</v>
      </c>
      <c r="L753" s="33" t="s">
        <v>1516</v>
      </c>
      <c r="M753" s="33" t="s">
        <v>1124</v>
      </c>
      <c r="N753" s="33" t="str">
        <f t="shared" si="969"/>
        <v>Servicio Nacional de Pesca (SERNAPESCA)</v>
      </c>
      <c r="O753" s="52" t="str">
        <f>+"Proporción de las "&amp;Economia[[#This Row],[tema]]&amp;" de "&amp;Economia[[#This Row],[Muestra]]&amp;" por Especie durante el año 2020 a Escala Nacional"</f>
        <v>Proporción de las Cosechas Acuícolas de Peces por Especie durante el año 2020 a Escala Nacional</v>
      </c>
      <c r="P75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53" s="15" t="s">
        <v>1520</v>
      </c>
      <c r="R753" s="37"/>
      <c r="S753" s="66" t="s">
        <v>2874</v>
      </c>
      <c r="T753" s="17"/>
      <c r="U753" s="29" t="str">
        <f t="shared" si="944"/>
        <v>#1774B9</v>
      </c>
      <c r="V753" s="30" t="str">
        <f>+Economia[[#This Row],[idcoleccion]]&amp;"-"&amp;Economia[[#This Row],[id]]</f>
        <v>140-0743</v>
      </c>
      <c r="W753" s="21">
        <f>+VLOOKUP(Economia[[#This Row],[Filtro URL]],Estructura!$X$4:$Y$366,2,0)</f>
        <v>14100000</v>
      </c>
      <c r="X753" s="21" t="str">
        <f>+VLOOKUP(Economia[[#This Row],[tema]],Estructura!$A$4:$C$1800,3,0)</f>
        <v>T-168</v>
      </c>
      <c r="Y753" s="30" t="str">
        <f>+VLOOKUP(Economia[[#This Row],[contenido]],Estructura!$E$4:$G$18,3,0)</f>
        <v>C-150</v>
      </c>
      <c r="Z753" s="30" t="str">
        <f>+VLOOKUP(Economia[[#This Row],[Filtro Integrado]],Estructura!$M$4:$O$367,3,0)</f>
        <v>FI-142</v>
      </c>
      <c r="AA753" s="30" t="str">
        <f>+VLOOKUP(Economia[[#This Row],[Muestra]],Estructura!$Q$4:$S$194,3,0)</f>
        <v>M-262</v>
      </c>
    </row>
    <row r="754" spans="1:27" ht="40.799999999999997" x14ac:dyDescent="0.3">
      <c r="A754" s="48" t="s">
        <v>1514</v>
      </c>
      <c r="B754" s="12">
        <f t="shared" ref="B754:D754" si="971">+B753</f>
        <v>140</v>
      </c>
      <c r="C754" s="13" t="str">
        <f t="shared" si="971"/>
        <v>Economía</v>
      </c>
      <c r="D754" s="13" t="str">
        <f t="shared" si="971"/>
        <v>Economía</v>
      </c>
      <c r="E754" s="20">
        <v>0</v>
      </c>
      <c r="F754" s="33" t="s">
        <v>1448</v>
      </c>
      <c r="G754" s="63" t="s">
        <v>1412</v>
      </c>
      <c r="H754" s="36" t="s">
        <v>18</v>
      </c>
      <c r="I754" s="33" t="s">
        <v>14</v>
      </c>
      <c r="J754" s="33" t="s">
        <v>399</v>
      </c>
      <c r="K754" s="33" t="s">
        <v>1441</v>
      </c>
      <c r="L754" s="33" t="s">
        <v>1517</v>
      </c>
      <c r="M754" s="33" t="s">
        <v>659</v>
      </c>
      <c r="N754" s="33" t="str">
        <f t="shared" si="969"/>
        <v>Servicio Nacional de Pesca (SERNAPESCA)</v>
      </c>
      <c r="O754" s="52" t="str">
        <f>+"Comparativo de las "&amp;Economia[[#This Row],[tema]]&amp;" de "&amp;Economia[[#This Row],[Muestra]]&amp;" por Especie para los años 2020 y 2021 a Escala Nacional"</f>
        <v>Comparativo de las Cosechas Acuícolas de Peces por Especie para los años 2020 y 2021 a Escala Nacional</v>
      </c>
      <c r="P75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54" s="15" t="s">
        <v>1519</v>
      </c>
      <c r="R754" s="37"/>
      <c r="S754" s="66" t="s">
        <v>2875</v>
      </c>
      <c r="T754" s="17"/>
      <c r="U754" s="29" t="str">
        <f t="shared" si="944"/>
        <v>#1774B9</v>
      </c>
      <c r="V754" s="30" t="str">
        <f>+Economia[[#This Row],[idcoleccion]]&amp;"-"&amp;Economia[[#This Row],[id]]</f>
        <v>140-0744</v>
      </c>
      <c r="W754" s="21">
        <f>+VLOOKUP(Economia[[#This Row],[Filtro URL]],Estructura!$X$4:$Y$366,2,0)</f>
        <v>14100000</v>
      </c>
      <c r="X754" s="21" t="str">
        <f>+VLOOKUP(Economia[[#This Row],[tema]],Estructura!$A$4:$C$1800,3,0)</f>
        <v>T-168</v>
      </c>
      <c r="Y754" s="30" t="str">
        <f>+VLOOKUP(Economia[[#This Row],[contenido]],Estructura!$E$4:$G$18,3,0)</f>
        <v>C-150</v>
      </c>
      <c r="Z754" s="30" t="str">
        <f>+VLOOKUP(Economia[[#This Row],[Filtro Integrado]],Estructura!$M$4:$O$367,3,0)</f>
        <v>FI-142</v>
      </c>
      <c r="AA754" s="30" t="str">
        <f>+VLOOKUP(Economia[[#This Row],[Muestra]],Estructura!$Q$4:$S$194,3,0)</f>
        <v>M-262</v>
      </c>
    </row>
    <row r="755" spans="1:27" ht="51" x14ac:dyDescent="0.3">
      <c r="A755" s="48" t="s">
        <v>1549</v>
      </c>
      <c r="B755" s="12">
        <f t="shared" ref="B755:D755" si="972">+B754</f>
        <v>140</v>
      </c>
      <c r="C755" s="13" t="str">
        <f t="shared" si="972"/>
        <v>Economía</v>
      </c>
      <c r="D755" s="13" t="str">
        <f t="shared" si="972"/>
        <v>Economía</v>
      </c>
      <c r="E755" s="20">
        <v>0</v>
      </c>
      <c r="F755" s="33" t="s">
        <v>1448</v>
      </c>
      <c r="G755" s="63" t="s">
        <v>1412</v>
      </c>
      <c r="H755" s="36" t="s">
        <v>18</v>
      </c>
      <c r="I755" s="33" t="s">
        <v>14</v>
      </c>
      <c r="J755" s="33" t="s">
        <v>399</v>
      </c>
      <c r="K755" s="33" t="s">
        <v>1441</v>
      </c>
      <c r="L755" s="33" t="s">
        <v>649</v>
      </c>
      <c r="M755" s="33" t="s">
        <v>659</v>
      </c>
      <c r="N755" s="33" t="str">
        <f t="shared" si="969"/>
        <v>Servicio Nacional de Pesca (SERNAPESCA)</v>
      </c>
      <c r="O755" s="52" t="str">
        <f>+"Evolución de las "&amp;Economia[[#This Row],[tema]]&amp;" de "&amp;Economia[[#This Row],[Muestra]]&amp;" por Especie a Escala Nacional"</f>
        <v>Evolución de las Cosechas Acuícolas de Peces por Especie a Escala Nacional</v>
      </c>
      <c r="P75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55" s="15" t="s">
        <v>386</v>
      </c>
      <c r="R755" s="37"/>
      <c r="S755" s="66" t="s">
        <v>2876</v>
      </c>
      <c r="T755" s="17"/>
      <c r="U755" s="29" t="str">
        <f t="shared" si="944"/>
        <v>#1774B9</v>
      </c>
      <c r="V755" s="30" t="str">
        <f>+Economia[[#This Row],[idcoleccion]]&amp;"-"&amp;Economia[[#This Row],[id]]</f>
        <v>140-0745</v>
      </c>
      <c r="W755" s="21">
        <f>+VLOOKUP(Economia[[#This Row],[Filtro URL]],Estructura!$X$4:$Y$366,2,0)</f>
        <v>14100000</v>
      </c>
      <c r="X755" s="21" t="str">
        <f>+VLOOKUP(Economia[[#This Row],[tema]],Estructura!$A$4:$C$1800,3,0)</f>
        <v>T-168</v>
      </c>
      <c r="Y755" s="30" t="str">
        <f>+VLOOKUP(Economia[[#This Row],[contenido]],Estructura!$E$4:$G$18,3,0)</f>
        <v>C-150</v>
      </c>
      <c r="Z755" s="30" t="str">
        <f>+VLOOKUP(Economia[[#This Row],[Filtro Integrado]],Estructura!$M$4:$O$367,3,0)</f>
        <v>FI-142</v>
      </c>
      <c r="AA755" s="30" t="str">
        <f>+VLOOKUP(Economia[[#This Row],[Muestra]],Estructura!$Q$4:$S$194,3,0)</f>
        <v>M-262</v>
      </c>
    </row>
    <row r="756" spans="1:27" ht="40.799999999999997" x14ac:dyDescent="0.3">
      <c r="A756" s="48" t="s">
        <v>1550</v>
      </c>
      <c r="B756" s="12">
        <f t="shared" ref="B756:D756" si="973">+B755</f>
        <v>140</v>
      </c>
      <c r="C756" s="13" t="str">
        <f t="shared" si="973"/>
        <v>Economía</v>
      </c>
      <c r="D756" s="13" t="str">
        <f t="shared" si="973"/>
        <v>Economía</v>
      </c>
      <c r="E756" s="20">
        <v>0</v>
      </c>
      <c r="F756" s="33" t="s">
        <v>1448</v>
      </c>
      <c r="G756" s="63" t="s">
        <v>1412</v>
      </c>
      <c r="H756" s="36" t="s">
        <v>18</v>
      </c>
      <c r="I756" s="33" t="s">
        <v>14</v>
      </c>
      <c r="J756" s="33" t="s">
        <v>399</v>
      </c>
      <c r="K756" s="33" t="s">
        <v>1449</v>
      </c>
      <c r="L756" s="33" t="s">
        <v>1518</v>
      </c>
      <c r="M756" s="33" t="s">
        <v>1124</v>
      </c>
      <c r="N756" s="33" t="str">
        <f t="shared" si="969"/>
        <v>Servicio Nacional de Pesca (SERNAPESCA)</v>
      </c>
      <c r="O756" s="52" t="str">
        <f>+"Variación Anual de las "&amp;Economia[[#This Row],[tema]]&amp;" de "&amp;Economia[[#This Row],[Muestra]]&amp;" a Escala Nacional"</f>
        <v>Variación Anual de las Cosechas Acuícolas de Salmón del Atlántico a Escala Nacional</v>
      </c>
      <c r="P75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56" s="15" t="str">
        <f t="shared" si="912"/>
        <v>Gráfico Evolución</v>
      </c>
      <c r="R756" s="37"/>
      <c r="S756" s="66" t="s">
        <v>2877</v>
      </c>
      <c r="T756" s="17"/>
      <c r="U756" s="29" t="str">
        <f t="shared" si="944"/>
        <v>#1774B9</v>
      </c>
      <c r="V756" s="30" t="str">
        <f>+Economia[[#This Row],[idcoleccion]]&amp;"-"&amp;Economia[[#This Row],[id]]</f>
        <v>140-0746</v>
      </c>
      <c r="W756" s="21">
        <f>+VLOOKUP(Economia[[#This Row],[Filtro URL]],Estructura!$X$4:$Y$366,2,0)</f>
        <v>14100000</v>
      </c>
      <c r="X756" s="21" t="str">
        <f>+VLOOKUP(Economia[[#This Row],[tema]],Estructura!$A$4:$C$1800,3,0)</f>
        <v>T-168</v>
      </c>
      <c r="Y756" s="30" t="str">
        <f>+VLOOKUP(Economia[[#This Row],[contenido]],Estructura!$E$4:$G$18,3,0)</f>
        <v>C-150</v>
      </c>
      <c r="Z756" s="30" t="str">
        <f>+VLOOKUP(Economia[[#This Row],[Filtro Integrado]],Estructura!$M$4:$O$367,3,0)</f>
        <v>FI-142</v>
      </c>
      <c r="AA756" s="30" t="str">
        <f>+VLOOKUP(Economia[[#This Row],[Muestra]],Estructura!$Q$4:$S$194,3,0)</f>
        <v>M-271</v>
      </c>
    </row>
    <row r="757" spans="1:27" ht="40.799999999999997" x14ac:dyDescent="0.3">
      <c r="A757" s="48" t="s">
        <v>1551</v>
      </c>
      <c r="B757" s="12">
        <f t="shared" ref="B757:D757" si="974">+B756</f>
        <v>140</v>
      </c>
      <c r="C757" s="13" t="str">
        <f t="shared" si="974"/>
        <v>Economía</v>
      </c>
      <c r="D757" s="13" t="str">
        <f t="shared" si="974"/>
        <v>Economía</v>
      </c>
      <c r="E757" s="20">
        <v>0</v>
      </c>
      <c r="F757" s="33" t="s">
        <v>1444</v>
      </c>
      <c r="G757" s="63" t="s">
        <v>1412</v>
      </c>
      <c r="H757" s="36" t="s">
        <v>18</v>
      </c>
      <c r="I757" s="33" t="s">
        <v>14</v>
      </c>
      <c r="J757" s="33" t="s">
        <v>399</v>
      </c>
      <c r="K757" s="65" t="s">
        <v>1441</v>
      </c>
      <c r="L757" s="33" t="s">
        <v>1516</v>
      </c>
      <c r="M757" s="33" t="s">
        <v>1124</v>
      </c>
      <c r="N757" s="33" t="str">
        <f t="shared" si="969"/>
        <v>Servicio Nacional de Pesca (SERNAPESCA)</v>
      </c>
      <c r="O757" s="52" t="s">
        <v>1525</v>
      </c>
      <c r="P75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57" s="15" t="s">
        <v>1520</v>
      </c>
      <c r="R757" s="37"/>
      <c r="S757" s="66" t="s">
        <v>1529</v>
      </c>
      <c r="T757" s="17"/>
      <c r="U757" s="29" t="str">
        <f t="shared" si="944"/>
        <v>#1774B9</v>
      </c>
      <c r="V757" s="30" t="str">
        <f>+Economia[[#This Row],[idcoleccion]]&amp;"-"&amp;Economia[[#This Row],[id]]</f>
        <v>140-0747</v>
      </c>
      <c r="W757" s="21">
        <f>+VLOOKUP(Economia[[#This Row],[Filtro URL]],Estructura!$X$4:$Y$366,2,0)</f>
        <v>14100000</v>
      </c>
      <c r="X757" s="21" t="str">
        <f>+VLOOKUP(Economia[[#This Row],[tema]],Estructura!$A$4:$C$1800,3,0)</f>
        <v>T-167</v>
      </c>
      <c r="Y757" s="30" t="str">
        <f>+VLOOKUP(Economia[[#This Row],[contenido]],Estructura!$E$4:$G$18,3,0)</f>
        <v>C-150</v>
      </c>
      <c r="Z757" s="30" t="str">
        <f>+VLOOKUP(Economia[[#This Row],[Filtro Integrado]],Estructura!$M$4:$O$367,3,0)</f>
        <v>FI-142</v>
      </c>
      <c r="AA757" s="30" t="str">
        <f>+VLOOKUP(Economia[[#This Row],[Muestra]],Estructura!$Q$4:$S$194,3,0)</f>
        <v>M-262</v>
      </c>
    </row>
    <row r="758" spans="1:27" ht="40.799999999999997" x14ac:dyDescent="0.3">
      <c r="A758" s="48" t="s">
        <v>1552</v>
      </c>
      <c r="B758" s="12">
        <f t="shared" ref="B758:D758" si="975">+B757</f>
        <v>140</v>
      </c>
      <c r="C758" s="13" t="str">
        <f t="shared" si="975"/>
        <v>Economía</v>
      </c>
      <c r="D758" s="13" t="str">
        <f t="shared" si="975"/>
        <v>Economía</v>
      </c>
      <c r="E758" s="20">
        <v>0</v>
      </c>
      <c r="F758" s="33" t="s">
        <v>1444</v>
      </c>
      <c r="G758" s="63" t="s">
        <v>1412</v>
      </c>
      <c r="H758" s="36" t="s">
        <v>18</v>
      </c>
      <c r="I758" s="33" t="s">
        <v>14</v>
      </c>
      <c r="J758" s="33" t="s">
        <v>399</v>
      </c>
      <c r="K758" s="65" t="s">
        <v>1441</v>
      </c>
      <c r="L758" s="33" t="s">
        <v>1517</v>
      </c>
      <c r="M758" s="33" t="s">
        <v>659</v>
      </c>
      <c r="N758" s="33" t="str">
        <f t="shared" si="969"/>
        <v>Servicio Nacional de Pesca (SERNAPESCA)</v>
      </c>
      <c r="O758" s="52" t="s">
        <v>1526</v>
      </c>
      <c r="P75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58" s="15" t="s">
        <v>1519</v>
      </c>
      <c r="R758" s="37"/>
      <c r="S758" s="66" t="s">
        <v>1530</v>
      </c>
      <c r="T758" s="17"/>
      <c r="U758" s="29" t="str">
        <f t="shared" si="944"/>
        <v>#1774B9</v>
      </c>
      <c r="V758" s="30" t="str">
        <f>+Economia[[#This Row],[idcoleccion]]&amp;"-"&amp;Economia[[#This Row],[id]]</f>
        <v>140-0748</v>
      </c>
      <c r="W758" s="21">
        <f>+VLOOKUP(Economia[[#This Row],[Filtro URL]],Estructura!$X$4:$Y$366,2,0)</f>
        <v>14100000</v>
      </c>
      <c r="X758" s="21" t="str">
        <f>+VLOOKUP(Economia[[#This Row],[tema]],Estructura!$A$4:$C$1800,3,0)</f>
        <v>T-167</v>
      </c>
      <c r="Y758" s="30" t="str">
        <f>+VLOOKUP(Economia[[#This Row],[contenido]],Estructura!$E$4:$G$18,3,0)</f>
        <v>C-150</v>
      </c>
      <c r="Z758" s="30" t="str">
        <f>+VLOOKUP(Economia[[#This Row],[Filtro Integrado]],Estructura!$M$4:$O$367,3,0)</f>
        <v>FI-142</v>
      </c>
      <c r="AA758" s="30" t="str">
        <f>+VLOOKUP(Economia[[#This Row],[Muestra]],Estructura!$Q$4:$S$194,3,0)</f>
        <v>M-262</v>
      </c>
    </row>
    <row r="759" spans="1:27" ht="51" x14ac:dyDescent="0.3">
      <c r="A759" s="48" t="s">
        <v>1553</v>
      </c>
      <c r="B759" s="12">
        <f t="shared" ref="B759:D759" si="976">+B758</f>
        <v>140</v>
      </c>
      <c r="C759" s="13" t="str">
        <f t="shared" si="976"/>
        <v>Economía</v>
      </c>
      <c r="D759" s="13" t="str">
        <f t="shared" si="976"/>
        <v>Economía</v>
      </c>
      <c r="E759" s="20">
        <v>0</v>
      </c>
      <c r="F759" s="33" t="s">
        <v>1444</v>
      </c>
      <c r="G759" s="63" t="s">
        <v>1412</v>
      </c>
      <c r="H759" s="36" t="s">
        <v>18</v>
      </c>
      <c r="I759" s="33" t="s">
        <v>14</v>
      </c>
      <c r="J759" s="33" t="s">
        <v>399</v>
      </c>
      <c r="K759" s="65" t="s">
        <v>1441</v>
      </c>
      <c r="L759" s="33" t="s">
        <v>649</v>
      </c>
      <c r="M759" s="33" t="s">
        <v>659</v>
      </c>
      <c r="N759" s="33" t="str">
        <f t="shared" si="969"/>
        <v>Servicio Nacional de Pesca (SERNAPESCA)</v>
      </c>
      <c r="O759" s="52" t="s">
        <v>1527</v>
      </c>
      <c r="P75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59" s="15" t="s">
        <v>386</v>
      </c>
      <c r="R759" s="37"/>
      <c r="S759" s="66" t="s">
        <v>1531</v>
      </c>
      <c r="T759" s="17"/>
      <c r="U759" s="29" t="str">
        <f t="shared" si="944"/>
        <v>#1774B9</v>
      </c>
      <c r="V759" s="30" t="str">
        <f>+Economia[[#This Row],[idcoleccion]]&amp;"-"&amp;Economia[[#This Row],[id]]</f>
        <v>140-0749</v>
      </c>
      <c r="W759" s="21">
        <f>+VLOOKUP(Economia[[#This Row],[Filtro URL]],Estructura!$X$4:$Y$366,2,0)</f>
        <v>14100000</v>
      </c>
      <c r="X759" s="21" t="str">
        <f>+VLOOKUP(Economia[[#This Row],[tema]],Estructura!$A$4:$C$1800,3,0)</f>
        <v>T-167</v>
      </c>
      <c r="Y759" s="30" t="str">
        <f>+VLOOKUP(Economia[[#This Row],[contenido]],Estructura!$E$4:$G$18,3,0)</f>
        <v>C-150</v>
      </c>
      <c r="Z759" s="30" t="str">
        <f>+VLOOKUP(Economia[[#This Row],[Filtro Integrado]],Estructura!$M$4:$O$367,3,0)</f>
        <v>FI-142</v>
      </c>
      <c r="AA759" s="30" t="str">
        <f>+VLOOKUP(Economia[[#This Row],[Muestra]],Estructura!$Q$4:$S$194,3,0)</f>
        <v>M-262</v>
      </c>
    </row>
    <row r="760" spans="1:27" ht="40.799999999999997" x14ac:dyDescent="0.3">
      <c r="A760" s="48" t="s">
        <v>1554</v>
      </c>
      <c r="B760" s="12">
        <f t="shared" ref="B760:D760" si="977">+B759</f>
        <v>140</v>
      </c>
      <c r="C760" s="13" t="str">
        <f t="shared" si="977"/>
        <v>Economía</v>
      </c>
      <c r="D760" s="13" t="str">
        <f t="shared" si="977"/>
        <v>Economía</v>
      </c>
      <c r="E760" s="20">
        <v>0</v>
      </c>
      <c r="F760" s="33" t="s">
        <v>1444</v>
      </c>
      <c r="G760" s="63" t="s">
        <v>1412</v>
      </c>
      <c r="H760" s="36" t="s">
        <v>18</v>
      </c>
      <c r="I760" s="33" t="s">
        <v>14</v>
      </c>
      <c r="J760" s="33" t="s">
        <v>399</v>
      </c>
      <c r="K760" s="65" t="s">
        <v>1421</v>
      </c>
      <c r="L760" s="33" t="s">
        <v>1518</v>
      </c>
      <c r="M760" s="33" t="s">
        <v>1124</v>
      </c>
      <c r="N760" s="33" t="str">
        <f t="shared" si="969"/>
        <v>Servicio Nacional de Pesca (SERNAPESCA)</v>
      </c>
      <c r="O760" s="52" t="s">
        <v>1528</v>
      </c>
      <c r="P76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60" s="15" t="s">
        <v>386</v>
      </c>
      <c r="R760" s="37"/>
      <c r="S760" s="66" t="s">
        <v>1532</v>
      </c>
      <c r="T760" s="17"/>
      <c r="U760" s="29" t="str">
        <f t="shared" si="944"/>
        <v>#1774B9</v>
      </c>
      <c r="V760" s="30" t="str">
        <f>+Economia[[#This Row],[idcoleccion]]&amp;"-"&amp;Economia[[#This Row],[id]]</f>
        <v>140-0750</v>
      </c>
      <c r="W760" s="21">
        <f>+VLOOKUP(Economia[[#This Row],[Filtro URL]],Estructura!$X$4:$Y$366,2,0)</f>
        <v>14100000</v>
      </c>
      <c r="X760" s="21" t="str">
        <f>+VLOOKUP(Economia[[#This Row],[tema]],Estructura!$A$4:$C$1800,3,0)</f>
        <v>T-167</v>
      </c>
      <c r="Y760" s="30" t="str">
        <f>+VLOOKUP(Economia[[#This Row],[contenido]],Estructura!$E$4:$G$18,3,0)</f>
        <v>C-150</v>
      </c>
      <c r="Z760" s="30" t="str">
        <f>+VLOOKUP(Economia[[#This Row],[Filtro Integrado]],Estructura!$M$4:$O$367,3,0)</f>
        <v>FI-142</v>
      </c>
      <c r="AA760" s="30" t="str">
        <f>+VLOOKUP(Economia[[#This Row],[Muestra]],Estructura!$Q$4:$S$194,3,0)</f>
        <v>M-242</v>
      </c>
    </row>
    <row r="761" spans="1:27" ht="40.799999999999997" x14ac:dyDescent="0.3">
      <c r="A761" s="48" t="s">
        <v>1555</v>
      </c>
      <c r="B761" s="12">
        <f t="shared" ref="B761:D761" si="978">+B760</f>
        <v>140</v>
      </c>
      <c r="C761" s="13" t="str">
        <f t="shared" si="978"/>
        <v>Economía</v>
      </c>
      <c r="D761" s="13" t="str">
        <f t="shared" si="978"/>
        <v>Economía</v>
      </c>
      <c r="E761" s="20">
        <v>0</v>
      </c>
      <c r="F761" s="33" t="s">
        <v>1413</v>
      </c>
      <c r="G761" s="63" t="s">
        <v>1412</v>
      </c>
      <c r="H761" s="36" t="s">
        <v>18</v>
      </c>
      <c r="I761" s="33" t="s">
        <v>14</v>
      </c>
      <c r="J761" s="33" t="s">
        <v>399</v>
      </c>
      <c r="K761" s="65" t="s">
        <v>1440</v>
      </c>
      <c r="L761" s="33" t="s">
        <v>1516</v>
      </c>
      <c r="M761" s="33" t="s">
        <v>1124</v>
      </c>
      <c r="N761" s="33" t="str">
        <f t="shared" si="969"/>
        <v>Servicio Nacional de Pesca (SERNAPESCA)</v>
      </c>
      <c r="O761" s="52" t="s">
        <v>1533</v>
      </c>
      <c r="P76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61" s="15" t="s">
        <v>1520</v>
      </c>
      <c r="R761" s="37"/>
      <c r="S761" s="66" t="s">
        <v>2804</v>
      </c>
      <c r="T761" s="17"/>
      <c r="U761" s="29" t="str">
        <f t="shared" si="944"/>
        <v>#1774B9</v>
      </c>
      <c r="V761" s="30" t="str">
        <f>+Economia[[#This Row],[idcoleccion]]&amp;"-"&amp;Economia[[#This Row],[id]]</f>
        <v>140-0751</v>
      </c>
      <c r="W761" s="21">
        <f>+VLOOKUP(Economia[[#This Row],[Filtro URL]],Estructura!$X$4:$Y$366,2,0)</f>
        <v>14100000</v>
      </c>
      <c r="X761" s="21" t="str">
        <f>+VLOOKUP(Economia[[#This Row],[tema]],Estructura!$A$4:$C$1800,3,0)</f>
        <v>T-166</v>
      </c>
      <c r="Y761" s="30" t="str">
        <f>+VLOOKUP(Economia[[#This Row],[contenido]],Estructura!$E$4:$G$18,3,0)</f>
        <v>C-150</v>
      </c>
      <c r="Z761" s="30" t="str">
        <f>+VLOOKUP(Economia[[#This Row],[Filtro Integrado]],Estructura!$M$4:$O$367,3,0)</f>
        <v>FI-142</v>
      </c>
      <c r="AA761" s="30" t="str">
        <f>+VLOOKUP(Economia[[#This Row],[Muestra]],Estructura!$Q$4:$S$194,3,0)</f>
        <v>M-261</v>
      </c>
    </row>
    <row r="762" spans="1:27" ht="40.799999999999997" x14ac:dyDescent="0.3">
      <c r="A762" s="48" t="s">
        <v>1556</v>
      </c>
      <c r="B762" s="12">
        <f t="shared" ref="B762:D762" si="979">+B761</f>
        <v>140</v>
      </c>
      <c r="C762" s="13" t="str">
        <f t="shared" si="979"/>
        <v>Economía</v>
      </c>
      <c r="D762" s="13" t="str">
        <f t="shared" si="979"/>
        <v>Economía</v>
      </c>
      <c r="E762" s="20">
        <v>0</v>
      </c>
      <c r="F762" s="33" t="s">
        <v>1413</v>
      </c>
      <c r="G762" s="63" t="s">
        <v>1412</v>
      </c>
      <c r="H762" s="36" t="s">
        <v>18</v>
      </c>
      <c r="I762" s="33" t="s">
        <v>14</v>
      </c>
      <c r="J762" s="33" t="s">
        <v>399</v>
      </c>
      <c r="K762" s="65" t="s">
        <v>1441</v>
      </c>
      <c r="L762" s="33" t="s">
        <v>1516</v>
      </c>
      <c r="M762" s="33" t="s">
        <v>1124</v>
      </c>
      <c r="N762" s="33" t="str">
        <f t="shared" si="969"/>
        <v>Servicio Nacional de Pesca (SERNAPESCA)</v>
      </c>
      <c r="O762" s="52" t="s">
        <v>1534</v>
      </c>
      <c r="P76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62" s="15" t="s">
        <v>1520</v>
      </c>
      <c r="R762" s="37"/>
      <c r="S762" s="66" t="s">
        <v>2805</v>
      </c>
      <c r="T762" s="17"/>
      <c r="U762" s="29" t="str">
        <f t="shared" si="944"/>
        <v>#1774B9</v>
      </c>
      <c r="V762" s="30" t="str">
        <f>+Economia[[#This Row],[idcoleccion]]&amp;"-"&amp;Economia[[#This Row],[id]]</f>
        <v>140-0752</v>
      </c>
      <c r="W762" s="21">
        <f>+VLOOKUP(Economia[[#This Row],[Filtro URL]],Estructura!$X$4:$Y$366,2,0)</f>
        <v>14100000</v>
      </c>
      <c r="X762" s="21" t="str">
        <f>+VLOOKUP(Economia[[#This Row],[tema]],Estructura!$A$4:$C$1800,3,0)</f>
        <v>T-166</v>
      </c>
      <c r="Y762" s="30" t="str">
        <f>+VLOOKUP(Economia[[#This Row],[contenido]],Estructura!$E$4:$G$18,3,0)</f>
        <v>C-150</v>
      </c>
      <c r="Z762" s="30" t="str">
        <f>+VLOOKUP(Economia[[#This Row],[Filtro Integrado]],Estructura!$M$4:$O$367,3,0)</f>
        <v>FI-142</v>
      </c>
      <c r="AA762" s="30" t="str">
        <f>+VLOOKUP(Economia[[#This Row],[Muestra]],Estructura!$Q$4:$S$194,3,0)</f>
        <v>M-262</v>
      </c>
    </row>
    <row r="763" spans="1:27" ht="40.799999999999997" x14ac:dyDescent="0.3">
      <c r="A763" s="48" t="s">
        <v>1557</v>
      </c>
      <c r="B763" s="12">
        <f t="shared" ref="B763:D763" si="980">+B762</f>
        <v>140</v>
      </c>
      <c r="C763" s="13" t="str">
        <f t="shared" si="980"/>
        <v>Economía</v>
      </c>
      <c r="D763" s="13" t="str">
        <f t="shared" si="980"/>
        <v>Economía</v>
      </c>
      <c r="E763" s="20">
        <v>0</v>
      </c>
      <c r="F763" s="33" t="s">
        <v>1413</v>
      </c>
      <c r="G763" s="63" t="s">
        <v>1412</v>
      </c>
      <c r="H763" s="36" t="s">
        <v>18</v>
      </c>
      <c r="I763" s="33" t="s">
        <v>14</v>
      </c>
      <c r="J763" s="33" t="s">
        <v>399</v>
      </c>
      <c r="K763" s="65" t="s">
        <v>1443</v>
      </c>
      <c r="L763" s="33" t="s">
        <v>1516</v>
      </c>
      <c r="M763" s="33" t="s">
        <v>1124</v>
      </c>
      <c r="N763" s="33" t="str">
        <f t="shared" si="969"/>
        <v>Servicio Nacional de Pesca (SERNAPESCA)</v>
      </c>
      <c r="O763" s="52" t="s">
        <v>1535</v>
      </c>
      <c r="P76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63" s="15" t="s">
        <v>1520</v>
      </c>
      <c r="R763" s="37"/>
      <c r="S763" s="66" t="s">
        <v>2806</v>
      </c>
      <c r="T763" s="17"/>
      <c r="U763" s="29" t="str">
        <f t="shared" si="944"/>
        <v>#1774B9</v>
      </c>
      <c r="V763" s="30" t="str">
        <f>+Economia[[#This Row],[idcoleccion]]&amp;"-"&amp;Economia[[#This Row],[id]]</f>
        <v>140-0753</v>
      </c>
      <c r="W763" s="21">
        <f>+VLOOKUP(Economia[[#This Row],[Filtro URL]],Estructura!$X$4:$Y$366,2,0)</f>
        <v>14100000</v>
      </c>
      <c r="X763" s="21" t="str">
        <f>+VLOOKUP(Economia[[#This Row],[tema]],Estructura!$A$4:$C$1800,3,0)</f>
        <v>T-166</v>
      </c>
      <c r="Y763" s="30" t="str">
        <f>+VLOOKUP(Economia[[#This Row],[contenido]],Estructura!$E$4:$G$18,3,0)</f>
        <v>C-150</v>
      </c>
      <c r="Z763" s="30" t="str">
        <f>+VLOOKUP(Economia[[#This Row],[Filtro Integrado]],Estructura!$M$4:$O$367,3,0)</f>
        <v>FI-142</v>
      </c>
      <c r="AA763" s="30" t="str">
        <f>+VLOOKUP(Economia[[#This Row],[Muestra]],Estructura!$Q$4:$S$194,3,0)</f>
        <v>M-264</v>
      </c>
    </row>
    <row r="764" spans="1:27" ht="40.799999999999997" x14ac:dyDescent="0.3">
      <c r="A764" s="48" t="s">
        <v>1558</v>
      </c>
      <c r="B764" s="12">
        <f t="shared" ref="B764:D764" si="981">+B763</f>
        <v>140</v>
      </c>
      <c r="C764" s="13" t="str">
        <f t="shared" si="981"/>
        <v>Economía</v>
      </c>
      <c r="D764" s="13" t="str">
        <f t="shared" si="981"/>
        <v>Economía</v>
      </c>
      <c r="E764" s="20">
        <v>0</v>
      </c>
      <c r="F764" s="33" t="s">
        <v>1413</v>
      </c>
      <c r="G764" s="63" t="s">
        <v>1412</v>
      </c>
      <c r="H764" s="36" t="s">
        <v>18</v>
      </c>
      <c r="I764" s="33" t="s">
        <v>14</v>
      </c>
      <c r="J764" s="33" t="s">
        <v>399</v>
      </c>
      <c r="K764" s="65" t="s">
        <v>1442</v>
      </c>
      <c r="L764" s="33" t="s">
        <v>1516</v>
      </c>
      <c r="M764" s="33" t="s">
        <v>1124</v>
      </c>
      <c r="N764" s="33" t="str">
        <f t="shared" si="969"/>
        <v>Servicio Nacional de Pesca (SERNAPESCA)</v>
      </c>
      <c r="O764" s="52" t="s">
        <v>1536</v>
      </c>
      <c r="P76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 2020 de acuerdo a datos recopilados por el Servicio Nacional de Pesca (SERNAPESCA)- porcentaje (%)</v>
      </c>
      <c r="Q764" s="15" t="s">
        <v>1520</v>
      </c>
      <c r="R764" s="37"/>
      <c r="S764" s="66" t="s">
        <v>2807</v>
      </c>
      <c r="T764" s="17"/>
      <c r="U764" s="29" t="str">
        <f t="shared" si="944"/>
        <v>#1774B9</v>
      </c>
      <c r="V764" s="30" t="str">
        <f>+Economia[[#This Row],[idcoleccion]]&amp;"-"&amp;Economia[[#This Row],[id]]</f>
        <v>140-0754</v>
      </c>
      <c r="W764" s="21">
        <f>+VLOOKUP(Economia[[#This Row],[Filtro URL]],Estructura!$X$4:$Y$366,2,0)</f>
        <v>14100000</v>
      </c>
      <c r="X764" s="21" t="str">
        <f>+VLOOKUP(Economia[[#This Row],[tema]],Estructura!$A$4:$C$1800,3,0)</f>
        <v>T-166</v>
      </c>
      <c r="Y764" s="30" t="str">
        <f>+VLOOKUP(Economia[[#This Row],[contenido]],Estructura!$E$4:$G$18,3,0)</f>
        <v>C-150</v>
      </c>
      <c r="Z764" s="30" t="str">
        <f>+VLOOKUP(Economia[[#This Row],[Filtro Integrado]],Estructura!$M$4:$O$367,3,0)</f>
        <v>FI-142</v>
      </c>
      <c r="AA764" s="30" t="str">
        <f>+VLOOKUP(Economia[[#This Row],[Muestra]],Estructura!$Q$4:$S$194,3,0)</f>
        <v>M-263</v>
      </c>
    </row>
    <row r="765" spans="1:27" ht="40.799999999999997" x14ac:dyDescent="0.3">
      <c r="A765" s="48" t="s">
        <v>1559</v>
      </c>
      <c r="B765" s="12">
        <f t="shared" ref="B765:D765" si="982">+B764</f>
        <v>140</v>
      </c>
      <c r="C765" s="13" t="str">
        <f t="shared" si="982"/>
        <v>Economía</v>
      </c>
      <c r="D765" s="13" t="str">
        <f t="shared" si="982"/>
        <v>Economía</v>
      </c>
      <c r="E765" s="20">
        <v>0</v>
      </c>
      <c r="F765" s="33" t="s">
        <v>1413</v>
      </c>
      <c r="G765" s="63" t="s">
        <v>1412</v>
      </c>
      <c r="H765" s="36" t="s">
        <v>18</v>
      </c>
      <c r="I765" s="33" t="s">
        <v>14</v>
      </c>
      <c r="J765" s="33" t="s">
        <v>399</v>
      </c>
      <c r="K765" s="65" t="s">
        <v>1440</v>
      </c>
      <c r="L765" s="33" t="s">
        <v>1517</v>
      </c>
      <c r="M765" s="33" t="s">
        <v>659</v>
      </c>
      <c r="N765" s="33" t="str">
        <f t="shared" si="969"/>
        <v>Servicio Nacional de Pesca (SERNAPESCA)</v>
      </c>
      <c r="O765" s="52" t="s">
        <v>1537</v>
      </c>
      <c r="P76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65" s="15" t="s">
        <v>1519</v>
      </c>
      <c r="R765" s="37"/>
      <c r="S765" s="66" t="s">
        <v>2808</v>
      </c>
      <c r="T765" s="17"/>
      <c r="U765" s="29" t="str">
        <f t="shared" si="944"/>
        <v>#1774B9</v>
      </c>
      <c r="V765" s="30" t="str">
        <f>+Economia[[#This Row],[idcoleccion]]&amp;"-"&amp;Economia[[#This Row],[id]]</f>
        <v>140-0755</v>
      </c>
      <c r="W765" s="21">
        <f>+VLOOKUP(Economia[[#This Row],[Filtro URL]],Estructura!$X$4:$Y$366,2,0)</f>
        <v>14100000</v>
      </c>
      <c r="X765" s="21" t="str">
        <f>+VLOOKUP(Economia[[#This Row],[tema]],Estructura!$A$4:$C$1800,3,0)</f>
        <v>T-166</v>
      </c>
      <c r="Y765" s="30" t="str">
        <f>+VLOOKUP(Economia[[#This Row],[contenido]],Estructura!$E$4:$G$18,3,0)</f>
        <v>C-150</v>
      </c>
      <c r="Z765" s="30" t="str">
        <f>+VLOOKUP(Economia[[#This Row],[Filtro Integrado]],Estructura!$M$4:$O$367,3,0)</f>
        <v>FI-142</v>
      </c>
      <c r="AA765" s="30" t="str">
        <f>+VLOOKUP(Economia[[#This Row],[Muestra]],Estructura!$Q$4:$S$194,3,0)</f>
        <v>M-261</v>
      </c>
    </row>
    <row r="766" spans="1:27" ht="40.799999999999997" x14ac:dyDescent="0.3">
      <c r="A766" s="48" t="s">
        <v>1560</v>
      </c>
      <c r="B766" s="12">
        <f t="shared" ref="B766:D766" si="983">+B765</f>
        <v>140</v>
      </c>
      <c r="C766" s="13" t="str">
        <f t="shared" si="983"/>
        <v>Economía</v>
      </c>
      <c r="D766" s="13" t="str">
        <f t="shared" si="983"/>
        <v>Economía</v>
      </c>
      <c r="E766" s="20">
        <v>0</v>
      </c>
      <c r="F766" s="33" t="s">
        <v>1413</v>
      </c>
      <c r="G766" s="63" t="s">
        <v>1412</v>
      </c>
      <c r="H766" s="36" t="s">
        <v>18</v>
      </c>
      <c r="I766" s="33" t="s">
        <v>14</v>
      </c>
      <c r="J766" s="33" t="s">
        <v>399</v>
      </c>
      <c r="K766" s="65" t="s">
        <v>1441</v>
      </c>
      <c r="L766" s="33" t="s">
        <v>1517</v>
      </c>
      <c r="M766" s="33" t="s">
        <v>659</v>
      </c>
      <c r="N766" s="33" t="str">
        <f t="shared" si="969"/>
        <v>Servicio Nacional de Pesca (SERNAPESCA)</v>
      </c>
      <c r="O766" s="52" t="s">
        <v>1538</v>
      </c>
      <c r="P76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66" s="15" t="str">
        <f t="shared" si="912"/>
        <v>Gráfico Comparativo</v>
      </c>
      <c r="R766" s="37"/>
      <c r="S766" s="66" t="s">
        <v>2809</v>
      </c>
      <c r="T766" s="17"/>
      <c r="U766" s="29" t="str">
        <f t="shared" si="944"/>
        <v>#1774B9</v>
      </c>
      <c r="V766" s="30" t="str">
        <f>+Economia[[#This Row],[idcoleccion]]&amp;"-"&amp;Economia[[#This Row],[id]]</f>
        <v>140-0756</v>
      </c>
      <c r="W766" s="21">
        <f>+VLOOKUP(Economia[[#This Row],[Filtro URL]],Estructura!$X$4:$Y$366,2,0)</f>
        <v>14100000</v>
      </c>
      <c r="X766" s="21" t="str">
        <f>+VLOOKUP(Economia[[#This Row],[tema]],Estructura!$A$4:$C$1800,3,0)</f>
        <v>T-166</v>
      </c>
      <c r="Y766" s="30" t="str">
        <f>+VLOOKUP(Economia[[#This Row],[contenido]],Estructura!$E$4:$G$18,3,0)</f>
        <v>C-150</v>
      </c>
      <c r="Z766" s="30" t="str">
        <f>+VLOOKUP(Economia[[#This Row],[Filtro Integrado]],Estructura!$M$4:$O$367,3,0)</f>
        <v>FI-142</v>
      </c>
      <c r="AA766" s="30" t="str">
        <f>+VLOOKUP(Economia[[#This Row],[Muestra]],Estructura!$Q$4:$S$194,3,0)</f>
        <v>M-262</v>
      </c>
    </row>
    <row r="767" spans="1:27" ht="40.799999999999997" x14ac:dyDescent="0.3">
      <c r="A767" s="48" t="s">
        <v>1561</v>
      </c>
      <c r="B767" s="12">
        <f t="shared" ref="B767:D767" si="984">+B766</f>
        <v>140</v>
      </c>
      <c r="C767" s="13" t="str">
        <f t="shared" si="984"/>
        <v>Economía</v>
      </c>
      <c r="D767" s="13" t="str">
        <f t="shared" si="984"/>
        <v>Economía</v>
      </c>
      <c r="E767" s="20">
        <v>0</v>
      </c>
      <c r="F767" s="33" t="s">
        <v>1413</v>
      </c>
      <c r="G767" s="63" t="s">
        <v>1412</v>
      </c>
      <c r="H767" s="36" t="s">
        <v>18</v>
      </c>
      <c r="I767" s="33" t="s">
        <v>14</v>
      </c>
      <c r="J767" s="33" t="s">
        <v>399</v>
      </c>
      <c r="K767" s="65" t="s">
        <v>1443</v>
      </c>
      <c r="L767" s="33" t="s">
        <v>1517</v>
      </c>
      <c r="M767" s="33" t="s">
        <v>659</v>
      </c>
      <c r="N767" s="33" t="str">
        <f t="shared" si="969"/>
        <v>Servicio Nacional de Pesca (SERNAPESCA)</v>
      </c>
      <c r="O767" s="52" t="s">
        <v>1539</v>
      </c>
      <c r="P767"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67" s="15" t="s">
        <v>1519</v>
      </c>
      <c r="R767" s="37"/>
      <c r="S767" s="66" t="s">
        <v>2810</v>
      </c>
      <c r="T767" s="17"/>
      <c r="U767" s="29" t="str">
        <f t="shared" si="944"/>
        <v>#1774B9</v>
      </c>
      <c r="V767" s="30" t="str">
        <f>+Economia[[#This Row],[idcoleccion]]&amp;"-"&amp;Economia[[#This Row],[id]]</f>
        <v>140-0757</v>
      </c>
      <c r="W767" s="21">
        <f>+VLOOKUP(Economia[[#This Row],[Filtro URL]],Estructura!$X$4:$Y$366,2,0)</f>
        <v>14100000</v>
      </c>
      <c r="X767" s="21" t="str">
        <f>+VLOOKUP(Economia[[#This Row],[tema]],Estructura!$A$4:$C$1800,3,0)</f>
        <v>T-166</v>
      </c>
      <c r="Y767" s="30" t="str">
        <f>+VLOOKUP(Economia[[#This Row],[contenido]],Estructura!$E$4:$G$18,3,0)</f>
        <v>C-150</v>
      </c>
      <c r="Z767" s="30" t="str">
        <f>+VLOOKUP(Economia[[#This Row],[Filtro Integrado]],Estructura!$M$4:$O$367,3,0)</f>
        <v>FI-142</v>
      </c>
      <c r="AA767" s="30" t="str">
        <f>+VLOOKUP(Economia[[#This Row],[Muestra]],Estructura!$Q$4:$S$194,3,0)</f>
        <v>M-264</v>
      </c>
    </row>
    <row r="768" spans="1:27" ht="40.799999999999997" x14ac:dyDescent="0.3">
      <c r="A768" s="48" t="s">
        <v>1562</v>
      </c>
      <c r="B768" s="12">
        <f t="shared" ref="B768:D768" si="985">+B767</f>
        <v>140</v>
      </c>
      <c r="C768" s="13" t="str">
        <f t="shared" si="985"/>
        <v>Economía</v>
      </c>
      <c r="D768" s="13" t="str">
        <f t="shared" si="985"/>
        <v>Economía</v>
      </c>
      <c r="E768" s="20">
        <v>0</v>
      </c>
      <c r="F768" s="33" t="s">
        <v>1413</v>
      </c>
      <c r="G768" s="63" t="s">
        <v>1412</v>
      </c>
      <c r="H768" s="36" t="s">
        <v>18</v>
      </c>
      <c r="I768" s="33" t="s">
        <v>14</v>
      </c>
      <c r="J768" s="33" t="s">
        <v>399</v>
      </c>
      <c r="K768" s="65" t="s">
        <v>1442</v>
      </c>
      <c r="L768" s="33" t="s">
        <v>1517</v>
      </c>
      <c r="M768" s="33" t="s">
        <v>659</v>
      </c>
      <c r="N768" s="33" t="str">
        <f t="shared" si="969"/>
        <v>Servicio Nacional de Pesca (SERNAPESCA)</v>
      </c>
      <c r="O768" s="52" t="s">
        <v>1540</v>
      </c>
      <c r="P768"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Años 2020 y 2021 de acuerdo a datos recopilados por el Servicio Nacional de Pesca (SERNAPESCA)- toneladas (t)</v>
      </c>
      <c r="Q768" s="15" t="s">
        <v>1519</v>
      </c>
      <c r="R768" s="37"/>
      <c r="S768" s="66" t="s">
        <v>2811</v>
      </c>
      <c r="T768" s="17"/>
      <c r="U768" s="29" t="str">
        <f t="shared" si="944"/>
        <v>#1774B9</v>
      </c>
      <c r="V768" s="30" t="str">
        <f>+Economia[[#This Row],[idcoleccion]]&amp;"-"&amp;Economia[[#This Row],[id]]</f>
        <v>140-0758</v>
      </c>
      <c r="W768" s="21">
        <f>+VLOOKUP(Economia[[#This Row],[Filtro URL]],Estructura!$X$4:$Y$366,2,0)</f>
        <v>14100000</v>
      </c>
      <c r="X768" s="21" t="str">
        <f>+VLOOKUP(Economia[[#This Row],[tema]],Estructura!$A$4:$C$1800,3,0)</f>
        <v>T-166</v>
      </c>
      <c r="Y768" s="30" t="str">
        <f>+VLOOKUP(Economia[[#This Row],[contenido]],Estructura!$E$4:$G$18,3,0)</f>
        <v>C-150</v>
      </c>
      <c r="Z768" s="30" t="str">
        <f>+VLOOKUP(Economia[[#This Row],[Filtro Integrado]],Estructura!$M$4:$O$367,3,0)</f>
        <v>FI-142</v>
      </c>
      <c r="AA768" s="30" t="str">
        <f>+VLOOKUP(Economia[[#This Row],[Muestra]],Estructura!$Q$4:$S$194,3,0)</f>
        <v>M-263</v>
      </c>
    </row>
    <row r="769" spans="1:27" ht="51" x14ac:dyDescent="0.3">
      <c r="A769" s="48" t="s">
        <v>1563</v>
      </c>
      <c r="B769" s="12">
        <f t="shared" ref="B769:D769" si="986">+B768</f>
        <v>140</v>
      </c>
      <c r="C769" s="13" t="str">
        <f t="shared" si="986"/>
        <v>Economía</v>
      </c>
      <c r="D769" s="13" t="str">
        <f t="shared" si="986"/>
        <v>Economía</v>
      </c>
      <c r="E769" s="20">
        <v>0</v>
      </c>
      <c r="F769" s="33" t="s">
        <v>1413</v>
      </c>
      <c r="G769" s="63" t="s">
        <v>1412</v>
      </c>
      <c r="H769" s="36" t="s">
        <v>18</v>
      </c>
      <c r="I769" s="33" t="s">
        <v>14</v>
      </c>
      <c r="J769" s="33" t="s">
        <v>399</v>
      </c>
      <c r="K769" s="65" t="s">
        <v>1440</v>
      </c>
      <c r="L769" s="33" t="s">
        <v>649</v>
      </c>
      <c r="M769" s="33" t="s">
        <v>659</v>
      </c>
      <c r="N769" s="33" t="str">
        <f t="shared" si="969"/>
        <v>Servicio Nacional de Pesca (SERNAPESCA)</v>
      </c>
      <c r="O769" s="52" t="s">
        <v>1541</v>
      </c>
      <c r="P769"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69" s="15" t="s">
        <v>386</v>
      </c>
      <c r="R769" s="37"/>
      <c r="S769" s="66" t="s">
        <v>2812</v>
      </c>
      <c r="T769" s="17"/>
      <c r="U769" s="29" t="str">
        <f t="shared" si="944"/>
        <v>#1774B9</v>
      </c>
      <c r="V769" s="30" t="str">
        <f>+Economia[[#This Row],[idcoleccion]]&amp;"-"&amp;Economia[[#This Row],[id]]</f>
        <v>140-0759</v>
      </c>
      <c r="W769" s="21">
        <f>+VLOOKUP(Economia[[#This Row],[Filtro URL]],Estructura!$X$4:$Y$366,2,0)</f>
        <v>14100000</v>
      </c>
      <c r="X769" s="21" t="str">
        <f>+VLOOKUP(Economia[[#This Row],[tema]],Estructura!$A$4:$C$1800,3,0)</f>
        <v>T-166</v>
      </c>
      <c r="Y769" s="30" t="str">
        <f>+VLOOKUP(Economia[[#This Row],[contenido]],Estructura!$E$4:$G$18,3,0)</f>
        <v>C-150</v>
      </c>
      <c r="Z769" s="30" t="str">
        <f>+VLOOKUP(Economia[[#This Row],[Filtro Integrado]],Estructura!$M$4:$O$367,3,0)</f>
        <v>FI-142</v>
      </c>
      <c r="AA769" s="30" t="str">
        <f>+VLOOKUP(Economia[[#This Row],[Muestra]],Estructura!$Q$4:$S$194,3,0)</f>
        <v>M-261</v>
      </c>
    </row>
    <row r="770" spans="1:27" ht="51" x14ac:dyDescent="0.3">
      <c r="A770" s="48" t="s">
        <v>1564</v>
      </c>
      <c r="B770" s="12">
        <f t="shared" ref="B770:D770" si="987">+B769</f>
        <v>140</v>
      </c>
      <c r="C770" s="13" t="str">
        <f t="shared" si="987"/>
        <v>Economía</v>
      </c>
      <c r="D770" s="13" t="str">
        <f t="shared" si="987"/>
        <v>Economía</v>
      </c>
      <c r="E770" s="20">
        <v>0</v>
      </c>
      <c r="F770" s="33" t="s">
        <v>1413</v>
      </c>
      <c r="G770" s="63" t="s">
        <v>1412</v>
      </c>
      <c r="H770" s="36" t="s">
        <v>18</v>
      </c>
      <c r="I770" s="33" t="s">
        <v>14</v>
      </c>
      <c r="J770" s="33" t="s">
        <v>399</v>
      </c>
      <c r="K770" s="65" t="s">
        <v>1441</v>
      </c>
      <c r="L770" s="33" t="s">
        <v>649</v>
      </c>
      <c r="M770" s="33" t="s">
        <v>659</v>
      </c>
      <c r="N770" s="33" t="str">
        <f t="shared" si="969"/>
        <v>Servicio Nacional de Pesca (SERNAPESCA)</v>
      </c>
      <c r="O770" s="52" t="s">
        <v>1542</v>
      </c>
      <c r="P770"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70" s="15" t="str">
        <f t="shared" si="912"/>
        <v>Gráfico Evolución</v>
      </c>
      <c r="R770" s="37"/>
      <c r="S770" s="66" t="s">
        <v>2813</v>
      </c>
      <c r="T770" s="17"/>
      <c r="U770" s="29" t="str">
        <f t="shared" si="944"/>
        <v>#1774B9</v>
      </c>
      <c r="V770" s="30" t="str">
        <f>+Economia[[#This Row],[idcoleccion]]&amp;"-"&amp;Economia[[#This Row],[id]]</f>
        <v>140-0760</v>
      </c>
      <c r="W770" s="21">
        <f>+VLOOKUP(Economia[[#This Row],[Filtro URL]],Estructura!$X$4:$Y$366,2,0)</f>
        <v>14100000</v>
      </c>
      <c r="X770" s="21" t="str">
        <f>+VLOOKUP(Economia[[#This Row],[tema]],Estructura!$A$4:$C$1800,3,0)</f>
        <v>T-166</v>
      </c>
      <c r="Y770" s="30" t="str">
        <f>+VLOOKUP(Economia[[#This Row],[contenido]],Estructura!$E$4:$G$18,3,0)</f>
        <v>C-150</v>
      </c>
      <c r="Z770" s="30" t="str">
        <f>+VLOOKUP(Economia[[#This Row],[Filtro Integrado]],Estructura!$M$4:$O$367,3,0)</f>
        <v>FI-142</v>
      </c>
      <c r="AA770" s="30" t="str">
        <f>+VLOOKUP(Economia[[#This Row],[Muestra]],Estructura!$Q$4:$S$194,3,0)</f>
        <v>M-262</v>
      </c>
    </row>
    <row r="771" spans="1:27" ht="51" x14ac:dyDescent="0.3">
      <c r="A771" s="48" t="s">
        <v>1565</v>
      </c>
      <c r="B771" s="12">
        <f t="shared" ref="B771:D771" si="988">+B770</f>
        <v>140</v>
      </c>
      <c r="C771" s="13" t="str">
        <f t="shared" si="988"/>
        <v>Economía</v>
      </c>
      <c r="D771" s="13" t="str">
        <f t="shared" si="988"/>
        <v>Economía</v>
      </c>
      <c r="E771" s="20">
        <v>0</v>
      </c>
      <c r="F771" s="33" t="s">
        <v>1413</v>
      </c>
      <c r="G771" s="63" t="s">
        <v>1412</v>
      </c>
      <c r="H771" s="36" t="s">
        <v>18</v>
      </c>
      <c r="I771" s="33" t="s">
        <v>14</v>
      </c>
      <c r="J771" s="33" t="s">
        <v>399</v>
      </c>
      <c r="K771" s="65" t="s">
        <v>1443</v>
      </c>
      <c r="L771" s="33" t="s">
        <v>649</v>
      </c>
      <c r="M771" s="33" t="s">
        <v>659</v>
      </c>
      <c r="N771" s="33" t="str">
        <f t="shared" si="969"/>
        <v>Servicio Nacional de Pesca (SERNAPESCA)</v>
      </c>
      <c r="O771" s="52" t="s">
        <v>1543</v>
      </c>
      <c r="P771"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71" s="15" t="str">
        <f t="shared" si="912"/>
        <v>Gráfico Evolución</v>
      </c>
      <c r="R771" s="37"/>
      <c r="S771" s="66" t="s">
        <v>2814</v>
      </c>
      <c r="T771" s="17"/>
      <c r="U771" s="29" t="str">
        <f t="shared" si="944"/>
        <v>#1774B9</v>
      </c>
      <c r="V771" s="30" t="str">
        <f>+Economia[[#This Row],[idcoleccion]]&amp;"-"&amp;Economia[[#This Row],[id]]</f>
        <v>140-0761</v>
      </c>
      <c r="W771" s="21">
        <f>+VLOOKUP(Economia[[#This Row],[Filtro URL]],Estructura!$X$4:$Y$366,2,0)</f>
        <v>14100000</v>
      </c>
      <c r="X771" s="21" t="str">
        <f>+VLOOKUP(Economia[[#This Row],[tema]],Estructura!$A$4:$C$1800,3,0)</f>
        <v>T-166</v>
      </c>
      <c r="Y771" s="30" t="str">
        <f>+VLOOKUP(Economia[[#This Row],[contenido]],Estructura!$E$4:$G$18,3,0)</f>
        <v>C-150</v>
      </c>
      <c r="Z771" s="30" t="str">
        <f>+VLOOKUP(Economia[[#This Row],[Filtro Integrado]],Estructura!$M$4:$O$367,3,0)</f>
        <v>FI-142</v>
      </c>
      <c r="AA771" s="30" t="str">
        <f>+VLOOKUP(Economia[[#This Row],[Muestra]],Estructura!$Q$4:$S$194,3,0)</f>
        <v>M-264</v>
      </c>
    </row>
    <row r="772" spans="1:27" ht="51" x14ac:dyDescent="0.3">
      <c r="A772" s="48" t="s">
        <v>1566</v>
      </c>
      <c r="B772" s="12">
        <f t="shared" ref="B772:D772" si="989">+B771</f>
        <v>140</v>
      </c>
      <c r="C772" s="13" t="str">
        <f t="shared" si="989"/>
        <v>Economía</v>
      </c>
      <c r="D772" s="13" t="str">
        <f t="shared" si="989"/>
        <v>Economía</v>
      </c>
      <c r="E772" s="20">
        <v>0</v>
      </c>
      <c r="F772" s="33" t="s">
        <v>1413</v>
      </c>
      <c r="G772" s="63" t="s">
        <v>1412</v>
      </c>
      <c r="H772" s="36" t="s">
        <v>18</v>
      </c>
      <c r="I772" s="33" t="s">
        <v>14</v>
      </c>
      <c r="J772" s="33" t="s">
        <v>399</v>
      </c>
      <c r="K772" s="65" t="s">
        <v>1442</v>
      </c>
      <c r="L772" s="33" t="s">
        <v>649</v>
      </c>
      <c r="M772" s="33" t="s">
        <v>659</v>
      </c>
      <c r="N772" s="33" t="str">
        <f t="shared" si="969"/>
        <v>Servicio Nacional de Pesca (SERNAPESCA)</v>
      </c>
      <c r="O772" s="52" t="s">
        <v>1544</v>
      </c>
      <c r="P772"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Servicio Nacional de Pesca (SERNAPESCA)- toneladas (t)</v>
      </c>
      <c r="Q772" s="15" t="str">
        <f t="shared" si="912"/>
        <v>Gráfico Evolución</v>
      </c>
      <c r="R772" s="37"/>
      <c r="S772" s="66" t="s">
        <v>2815</v>
      </c>
      <c r="T772" s="17"/>
      <c r="U772" s="29" t="str">
        <f t="shared" si="944"/>
        <v>#1774B9</v>
      </c>
      <c r="V772" s="30" t="str">
        <f>+Economia[[#This Row],[idcoleccion]]&amp;"-"&amp;Economia[[#This Row],[id]]</f>
        <v>140-0762</v>
      </c>
      <c r="W772" s="21">
        <f>+VLOOKUP(Economia[[#This Row],[Filtro URL]],Estructura!$X$4:$Y$366,2,0)</f>
        <v>14100000</v>
      </c>
      <c r="X772" s="21" t="str">
        <f>+VLOOKUP(Economia[[#This Row],[tema]],Estructura!$A$4:$C$1800,3,0)</f>
        <v>T-166</v>
      </c>
      <c r="Y772" s="30" t="str">
        <f>+VLOOKUP(Economia[[#This Row],[contenido]],Estructura!$E$4:$G$18,3,0)</f>
        <v>C-150</v>
      </c>
      <c r="Z772" s="30" t="str">
        <f>+VLOOKUP(Economia[[#This Row],[Filtro Integrado]],Estructura!$M$4:$O$367,3,0)</f>
        <v>FI-142</v>
      </c>
      <c r="AA772" s="30" t="str">
        <f>+VLOOKUP(Economia[[#This Row],[Muestra]],Estructura!$Q$4:$S$194,3,0)</f>
        <v>M-263</v>
      </c>
    </row>
    <row r="773" spans="1:27" ht="40.799999999999997" x14ac:dyDescent="0.3">
      <c r="A773" s="48" t="s">
        <v>1567</v>
      </c>
      <c r="B773" s="12">
        <f t="shared" ref="B773:D773" si="990">+B772</f>
        <v>140</v>
      </c>
      <c r="C773" s="13" t="str">
        <f t="shared" si="990"/>
        <v>Economía</v>
      </c>
      <c r="D773" s="13" t="str">
        <f t="shared" si="990"/>
        <v>Economía</v>
      </c>
      <c r="E773" s="20">
        <v>0</v>
      </c>
      <c r="F773" s="33" t="s">
        <v>1413</v>
      </c>
      <c r="G773" s="63" t="s">
        <v>1412</v>
      </c>
      <c r="H773" s="36" t="s">
        <v>18</v>
      </c>
      <c r="I773" s="33" t="s">
        <v>14</v>
      </c>
      <c r="J773" s="33" t="s">
        <v>399</v>
      </c>
      <c r="K773" s="65" t="s">
        <v>1427</v>
      </c>
      <c r="L773" s="33" t="s">
        <v>1518</v>
      </c>
      <c r="M773" s="33" t="s">
        <v>1124</v>
      </c>
      <c r="N773" s="33" t="str">
        <f t="shared" si="969"/>
        <v>Servicio Nacional de Pesca (SERNAPESCA)</v>
      </c>
      <c r="O773" s="52" t="s">
        <v>1545</v>
      </c>
      <c r="P77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73" s="15" t="str">
        <f t="shared" si="912"/>
        <v>Gráfico Evolución</v>
      </c>
      <c r="R773" s="37"/>
      <c r="S773" s="66" t="s">
        <v>2816</v>
      </c>
      <c r="T773" s="17"/>
      <c r="U773" s="29" t="str">
        <f t="shared" si="944"/>
        <v>#1774B9</v>
      </c>
      <c r="V773" s="30" t="str">
        <f>+Economia[[#This Row],[idcoleccion]]&amp;"-"&amp;Economia[[#This Row],[id]]</f>
        <v>140-0763</v>
      </c>
      <c r="W773" s="21">
        <f>+VLOOKUP(Economia[[#This Row],[Filtro URL]],Estructura!$X$4:$Y$366,2,0)</f>
        <v>14100000</v>
      </c>
      <c r="X773" s="21" t="str">
        <f>+VLOOKUP(Economia[[#This Row],[tema]],Estructura!$A$4:$C$1800,3,0)</f>
        <v>T-166</v>
      </c>
      <c r="Y773" s="30" t="str">
        <f>+VLOOKUP(Economia[[#This Row],[contenido]],Estructura!$E$4:$G$18,3,0)</f>
        <v>C-150</v>
      </c>
      <c r="Z773" s="30" t="str">
        <f>+VLOOKUP(Economia[[#This Row],[Filtro Integrado]],Estructura!$M$4:$O$367,3,0)</f>
        <v>FI-142</v>
      </c>
      <c r="AA773" s="30" t="str">
        <f>+VLOOKUP(Economia[[#This Row],[Muestra]],Estructura!$Q$4:$S$194,3,0)</f>
        <v>M-248</v>
      </c>
    </row>
    <row r="774" spans="1:27" ht="40.799999999999997" x14ac:dyDescent="0.3">
      <c r="A774" s="48" t="s">
        <v>1568</v>
      </c>
      <c r="B774" s="12">
        <f t="shared" ref="B774:D774" si="991">+B773</f>
        <v>140</v>
      </c>
      <c r="C774" s="13" t="str">
        <f t="shared" si="991"/>
        <v>Economía</v>
      </c>
      <c r="D774" s="13" t="str">
        <f t="shared" si="991"/>
        <v>Economía</v>
      </c>
      <c r="E774" s="20">
        <v>0</v>
      </c>
      <c r="F774" s="33" t="s">
        <v>1413</v>
      </c>
      <c r="G774" s="63" t="s">
        <v>1412</v>
      </c>
      <c r="H774" s="36" t="s">
        <v>18</v>
      </c>
      <c r="I774" s="33" t="s">
        <v>14</v>
      </c>
      <c r="J774" s="33" t="s">
        <v>399</v>
      </c>
      <c r="K774" s="65" t="s">
        <v>1425</v>
      </c>
      <c r="L774" s="33" t="s">
        <v>1518</v>
      </c>
      <c r="M774" s="33" t="s">
        <v>1124</v>
      </c>
      <c r="N774" s="33" t="str">
        <f t="shared" si="969"/>
        <v>Servicio Nacional de Pesca (SERNAPESCA)</v>
      </c>
      <c r="O774" s="52" t="s">
        <v>1546</v>
      </c>
      <c r="P774"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74" s="15" t="str">
        <f t="shared" si="912"/>
        <v>Gráfico Evolución</v>
      </c>
      <c r="R774" s="37"/>
      <c r="S774" s="66" t="s">
        <v>2817</v>
      </c>
      <c r="T774" s="17"/>
      <c r="U774" s="29" t="str">
        <f t="shared" si="944"/>
        <v>#1774B9</v>
      </c>
      <c r="V774" s="30" t="str">
        <f>+Economia[[#This Row],[idcoleccion]]&amp;"-"&amp;Economia[[#This Row],[id]]</f>
        <v>140-0764</v>
      </c>
      <c r="W774" s="21">
        <f>+VLOOKUP(Economia[[#This Row],[Filtro URL]],Estructura!$X$4:$Y$366,2,0)</f>
        <v>14100000</v>
      </c>
      <c r="X774" s="21" t="str">
        <f>+VLOOKUP(Economia[[#This Row],[tema]],Estructura!$A$4:$C$1800,3,0)</f>
        <v>T-166</v>
      </c>
      <c r="Y774" s="30" t="str">
        <f>+VLOOKUP(Economia[[#This Row],[contenido]],Estructura!$E$4:$G$18,3,0)</f>
        <v>C-150</v>
      </c>
      <c r="Z774" s="30" t="str">
        <f>+VLOOKUP(Economia[[#This Row],[Filtro Integrado]],Estructura!$M$4:$O$367,3,0)</f>
        <v>FI-142</v>
      </c>
      <c r="AA774" s="30" t="str">
        <f>+VLOOKUP(Economia[[#This Row],[Muestra]],Estructura!$Q$4:$S$194,3,0)</f>
        <v>M-246</v>
      </c>
    </row>
    <row r="775" spans="1:27" ht="40.799999999999997" x14ac:dyDescent="0.3">
      <c r="A775" s="48" t="s">
        <v>1569</v>
      </c>
      <c r="B775" s="12">
        <f t="shared" ref="B775:D775" si="992">+B774</f>
        <v>140</v>
      </c>
      <c r="C775" s="13" t="str">
        <f t="shared" si="992"/>
        <v>Economía</v>
      </c>
      <c r="D775" s="13" t="str">
        <f t="shared" si="992"/>
        <v>Economía</v>
      </c>
      <c r="E775" s="20">
        <v>0</v>
      </c>
      <c r="F775" s="33" t="s">
        <v>1413</v>
      </c>
      <c r="G775" s="63" t="s">
        <v>1412</v>
      </c>
      <c r="H775" s="36" t="s">
        <v>18</v>
      </c>
      <c r="I775" s="33" t="s">
        <v>14</v>
      </c>
      <c r="J775" s="33" t="s">
        <v>399</v>
      </c>
      <c r="K775" s="65" t="s">
        <v>1433</v>
      </c>
      <c r="L775" s="33" t="s">
        <v>1518</v>
      </c>
      <c r="M775" s="33" t="s">
        <v>1124</v>
      </c>
      <c r="N775" s="33" t="str">
        <f t="shared" si="969"/>
        <v>Servicio Nacional de Pesca (SERNAPESCA)</v>
      </c>
      <c r="O775" s="52" t="s">
        <v>1547</v>
      </c>
      <c r="P775"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75" s="15" t="str">
        <f t="shared" si="912"/>
        <v>Gráfico Evolución</v>
      </c>
      <c r="R775" s="37"/>
      <c r="S775" s="66" t="s">
        <v>2818</v>
      </c>
      <c r="T775" s="17"/>
      <c r="U775" s="29" t="str">
        <f t="shared" si="944"/>
        <v>#1774B9</v>
      </c>
      <c r="V775" s="30" t="str">
        <f>+Economia[[#This Row],[idcoleccion]]&amp;"-"&amp;Economia[[#This Row],[id]]</f>
        <v>140-0765</v>
      </c>
      <c r="W775" s="21">
        <f>+VLOOKUP(Economia[[#This Row],[Filtro URL]],Estructura!$X$4:$Y$366,2,0)</f>
        <v>14100000</v>
      </c>
      <c r="X775" s="21" t="str">
        <f>+VLOOKUP(Economia[[#This Row],[tema]],Estructura!$A$4:$C$1800,3,0)</f>
        <v>T-166</v>
      </c>
      <c r="Y775" s="30" t="str">
        <f>+VLOOKUP(Economia[[#This Row],[contenido]],Estructura!$E$4:$G$18,3,0)</f>
        <v>C-150</v>
      </c>
      <c r="Z775" s="30" t="str">
        <f>+VLOOKUP(Economia[[#This Row],[Filtro Integrado]],Estructura!$M$4:$O$367,3,0)</f>
        <v>FI-142</v>
      </c>
      <c r="AA775" s="30" t="str">
        <f>+VLOOKUP(Economia[[#This Row],[Muestra]],Estructura!$Q$4:$S$194,3,0)</f>
        <v>M-254</v>
      </c>
    </row>
    <row r="776" spans="1:27" ht="40.799999999999997" x14ac:dyDescent="0.3">
      <c r="A776" s="48" t="s">
        <v>1570</v>
      </c>
      <c r="B776" s="12">
        <f t="shared" ref="B776:D776" si="993">+B775</f>
        <v>140</v>
      </c>
      <c r="C776" s="13" t="str">
        <f t="shared" si="993"/>
        <v>Economía</v>
      </c>
      <c r="D776" s="13" t="str">
        <f t="shared" si="993"/>
        <v>Economía</v>
      </c>
      <c r="E776" s="20">
        <v>0</v>
      </c>
      <c r="F776" s="33" t="s">
        <v>1413</v>
      </c>
      <c r="G776" s="63" t="s">
        <v>1412</v>
      </c>
      <c r="H776" s="36" t="s">
        <v>18</v>
      </c>
      <c r="I776" s="33" t="s">
        <v>14</v>
      </c>
      <c r="J776" s="33" t="s">
        <v>399</v>
      </c>
      <c r="K776" s="65" t="s">
        <v>1438</v>
      </c>
      <c r="L776" s="33" t="s">
        <v>1518</v>
      </c>
      <c r="M776" s="33" t="s">
        <v>1124</v>
      </c>
      <c r="N776" s="33" t="str">
        <f t="shared" si="969"/>
        <v>Servicio Nacional de Pesca (SERNAPESCA)</v>
      </c>
      <c r="O776" s="52" t="s">
        <v>1548</v>
      </c>
      <c r="P776"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de acuerdo a datos recopilados por el Servicio Nacional de Pesca (SERNAPESCA)- porcentaje (%)</v>
      </c>
      <c r="Q776" s="15" t="str">
        <f t="shared" si="912"/>
        <v>Gráfico Evolución</v>
      </c>
      <c r="R776" s="37"/>
      <c r="S776" s="66" t="s">
        <v>2819</v>
      </c>
      <c r="T776" s="17"/>
      <c r="U776" s="29" t="str">
        <f t="shared" si="944"/>
        <v>#1774B9</v>
      </c>
      <c r="V776" s="30" t="str">
        <f>+Economia[[#This Row],[idcoleccion]]&amp;"-"&amp;Economia[[#This Row],[id]]</f>
        <v>140-0766</v>
      </c>
      <c r="W776" s="21">
        <f>+VLOOKUP(Economia[[#This Row],[Filtro URL]],Estructura!$X$4:$Y$366,2,0)</f>
        <v>14100000</v>
      </c>
      <c r="X776" s="21" t="str">
        <f>+VLOOKUP(Economia[[#This Row],[tema]],Estructura!$A$4:$C$1800,3,0)</f>
        <v>T-166</v>
      </c>
      <c r="Y776" s="30" t="str">
        <f>+VLOOKUP(Economia[[#This Row],[contenido]],Estructura!$E$4:$G$18,3,0)</f>
        <v>C-150</v>
      </c>
      <c r="Z776" s="30" t="str">
        <f>+VLOOKUP(Economia[[#This Row],[Filtro Integrado]],Estructura!$M$4:$O$367,3,0)</f>
        <v>FI-142</v>
      </c>
      <c r="AA776" s="30" t="str">
        <f>+VLOOKUP(Economia[[#This Row],[Muestra]],Estructura!$Q$4:$S$194,3,0)</f>
        <v>M-259</v>
      </c>
    </row>
  </sheetData>
  <phoneticPr fontId="8" type="noConversion"/>
  <conditionalFormatting sqref="O11:P53 P299:P303 O300:O303 O619:P634 O694:P753">
    <cfRule type="expression" dxfId="20389" priority="50210">
      <formula>$Y11="Reporte 2"</formula>
    </cfRule>
    <cfRule type="expression" dxfId="20388" priority="50211">
      <formula>$Y11="Reporte 1"</formula>
    </cfRule>
    <cfRule type="expression" dxfId="20387" priority="50212">
      <formula>$Y11="Informe 10"</formula>
    </cfRule>
    <cfRule type="expression" dxfId="20386" priority="50213">
      <formula>$Y11="Informe 9"</formula>
    </cfRule>
    <cfRule type="expression" dxfId="20385" priority="50214">
      <formula>$Y11="Informe 8"</formula>
    </cfRule>
    <cfRule type="expression" dxfId="20384" priority="50215">
      <formula>$Y11="Informe 7"</formula>
    </cfRule>
    <cfRule type="expression" dxfId="20383" priority="50216">
      <formula>$Y11="Informe 6"</formula>
    </cfRule>
    <cfRule type="expression" dxfId="20382" priority="50217">
      <formula>$Y11="Informe 5"</formula>
    </cfRule>
    <cfRule type="expression" dxfId="20381" priority="50218">
      <formula>$Y11="Informe 4"</formula>
    </cfRule>
    <cfRule type="expression" dxfId="20380" priority="50219">
      <formula>$Y11="Informe 3"</formula>
    </cfRule>
    <cfRule type="expression" dxfId="20379" priority="50220">
      <formula>$Y11="Informe 2"</formula>
    </cfRule>
    <cfRule type="expression" dxfId="20378" priority="50221">
      <formula>$Y11="Informe 1"</formula>
    </cfRule>
    <cfRule type="expression" dxfId="20377" priority="50222">
      <formula>$Y11="Gráfico 10"</formula>
    </cfRule>
    <cfRule type="expression" dxfId="20376" priority="50223">
      <formula>$Y11="Gráfico 25"</formula>
    </cfRule>
    <cfRule type="expression" dxfId="20375" priority="50224">
      <formula>$Y11="Gráfico 24"</formula>
    </cfRule>
    <cfRule type="expression" dxfId="20374" priority="50225">
      <formula>$Y11="Gráfico 23"</formula>
    </cfRule>
    <cfRule type="expression" dxfId="20373" priority="50226">
      <formula>$Y11="Gráfico 22"</formula>
    </cfRule>
    <cfRule type="expression" dxfId="20372" priority="50227">
      <formula>$Y11="Gráfico 21"</formula>
    </cfRule>
    <cfRule type="expression" dxfId="20371" priority="50228">
      <formula>$Y11="Gráfico 20"</formula>
    </cfRule>
    <cfRule type="expression" dxfId="20370" priority="50229">
      <formula>$Y11="Gráfico 18"</formula>
    </cfRule>
    <cfRule type="expression" dxfId="20369" priority="50230">
      <formula>$Y11="Gráfico 19"</formula>
    </cfRule>
    <cfRule type="expression" dxfId="20368" priority="50231">
      <formula>$Y11="Gráfico 17"</formula>
    </cfRule>
    <cfRule type="expression" dxfId="20367" priority="50232">
      <formula>$Y11="Gráfico 16"</formula>
    </cfRule>
    <cfRule type="expression" dxfId="20366" priority="50233">
      <formula>$Y11="Gráfico 15"</formula>
    </cfRule>
    <cfRule type="expression" dxfId="20365" priority="50234">
      <formula>$Y11="Gráfico 14"</formula>
    </cfRule>
    <cfRule type="expression" dxfId="20364" priority="50235">
      <formula>$Y11="Gráfico 12"</formula>
    </cfRule>
    <cfRule type="expression" dxfId="20363" priority="50236">
      <formula>$Y11="Gráfico 13"</formula>
    </cfRule>
    <cfRule type="expression" dxfId="20362" priority="50237">
      <formula>$Y11="Gráfico 11"</formula>
    </cfRule>
    <cfRule type="expression" dxfId="20361" priority="50238">
      <formula>$Y11="Gráfico 9"</formula>
    </cfRule>
    <cfRule type="expression" dxfId="20360" priority="50239">
      <formula>$Y11="Gráfico 8"</formula>
    </cfRule>
    <cfRule type="expression" dxfId="20359" priority="50240">
      <formula>$Y11="Gráfico 7"</formula>
    </cfRule>
    <cfRule type="expression" dxfId="20358" priority="50241">
      <formula>$Y11="Gráfico 6"</formula>
    </cfRule>
    <cfRule type="expression" dxfId="20357" priority="50242">
      <formula>$Y11="Gráfico 4"</formula>
    </cfRule>
    <cfRule type="expression" dxfId="20356" priority="50243">
      <formula>$Y11="Gráfico 3"</formula>
    </cfRule>
    <cfRule type="expression" dxfId="20355" priority="50244">
      <formula>$Y11="Gráfico 2"</formula>
    </cfRule>
    <cfRule type="expression" dxfId="20354" priority="50245">
      <formula>$Y11="Gráfico 1"</formula>
    </cfRule>
    <cfRule type="expression" dxfId="20353" priority="50246">
      <formula>$Y11="Gráfico 5"</formula>
    </cfRule>
  </conditionalFormatting>
  <conditionalFormatting sqref="O26:P26">
    <cfRule type="expression" dxfId="20352" priority="50173">
      <formula>$Y26="Reporte 2"</formula>
    </cfRule>
    <cfRule type="expression" dxfId="20351" priority="50174">
      <formula>$Y26="Reporte 1"</formula>
    </cfRule>
    <cfRule type="expression" dxfId="20350" priority="50175">
      <formula>$Y26="Informe 10"</formula>
    </cfRule>
    <cfRule type="expression" dxfId="20349" priority="50176">
      <formula>$Y26="Informe 9"</formula>
    </cfRule>
    <cfRule type="expression" dxfId="20348" priority="50177">
      <formula>$Y26="Informe 8"</formula>
    </cfRule>
    <cfRule type="expression" dxfId="20347" priority="50178">
      <formula>$Y26="Informe 7"</formula>
    </cfRule>
    <cfRule type="expression" dxfId="20346" priority="50179">
      <formula>$Y26="Informe 6"</formula>
    </cfRule>
    <cfRule type="expression" dxfId="20345" priority="50180">
      <formula>$Y26="Informe 5"</formula>
    </cfRule>
    <cfRule type="expression" dxfId="20344" priority="50181">
      <formula>$Y26="Informe 4"</formula>
    </cfRule>
    <cfRule type="expression" dxfId="20343" priority="50182">
      <formula>$Y26="Informe 3"</formula>
    </cfRule>
    <cfRule type="expression" dxfId="20342" priority="50183">
      <formula>$Y26="Informe 2"</formula>
    </cfRule>
    <cfRule type="expression" dxfId="20341" priority="50184">
      <formula>$Y26="Informe 1"</formula>
    </cfRule>
    <cfRule type="expression" dxfId="20340" priority="50185">
      <formula>$Y26="Gráfico 10"</formula>
    </cfRule>
    <cfRule type="expression" dxfId="20339" priority="50186">
      <formula>$Y26="Gráfico 25"</formula>
    </cfRule>
    <cfRule type="expression" dxfId="20338" priority="50187">
      <formula>$Y26="Gráfico 24"</formula>
    </cfRule>
    <cfRule type="expression" dxfId="20337" priority="50188">
      <formula>$Y26="Gráfico 23"</formula>
    </cfRule>
    <cfRule type="expression" dxfId="20336" priority="50189">
      <formula>$Y26="Gráfico 22"</formula>
    </cfRule>
    <cfRule type="expression" dxfId="20335" priority="50190">
      <formula>$Y26="Gráfico 21"</formula>
    </cfRule>
    <cfRule type="expression" dxfId="20334" priority="50191">
      <formula>$Y26="Gráfico 20"</formula>
    </cfRule>
    <cfRule type="expression" dxfId="20333" priority="50192">
      <formula>$Y26="Gráfico 18"</formula>
    </cfRule>
    <cfRule type="expression" dxfId="20332" priority="50193">
      <formula>$Y26="Gráfico 19"</formula>
    </cfRule>
    <cfRule type="expression" dxfId="20331" priority="50194">
      <formula>$Y26="Gráfico 17"</formula>
    </cfRule>
    <cfRule type="expression" dxfId="20330" priority="50195">
      <formula>$Y26="Gráfico 16"</formula>
    </cfRule>
    <cfRule type="expression" dxfId="20329" priority="50196">
      <formula>$Y26="Gráfico 15"</formula>
    </cfRule>
    <cfRule type="expression" dxfId="20328" priority="50197">
      <formula>$Y26="Gráfico 14"</formula>
    </cfRule>
    <cfRule type="expression" dxfId="20327" priority="50198">
      <formula>$Y26="Gráfico 12"</formula>
    </cfRule>
    <cfRule type="expression" dxfId="20326" priority="50199">
      <formula>$Y26="Gráfico 13"</formula>
    </cfRule>
    <cfRule type="expression" dxfId="20325" priority="50200">
      <formula>$Y26="Gráfico 11"</formula>
    </cfRule>
    <cfRule type="expression" dxfId="20324" priority="50201">
      <formula>$Y26="Gráfico 9"</formula>
    </cfRule>
    <cfRule type="expression" dxfId="20323" priority="50202">
      <formula>$Y26="Gráfico 8"</formula>
    </cfRule>
    <cfRule type="expression" dxfId="20322" priority="50203">
      <formula>$Y26="Gráfico 7"</formula>
    </cfRule>
    <cfRule type="expression" dxfId="20321" priority="50204">
      <formula>$Y26="Gráfico 6"</formula>
    </cfRule>
    <cfRule type="expression" dxfId="20320" priority="50205">
      <formula>$Y26="Gráfico 4"</formula>
    </cfRule>
    <cfRule type="expression" dxfId="20319" priority="50206">
      <formula>$Y26="Gráfico 3"</formula>
    </cfRule>
    <cfRule type="expression" dxfId="20318" priority="50207">
      <formula>$Y26="Gráfico 2"</formula>
    </cfRule>
    <cfRule type="expression" dxfId="20317" priority="50208">
      <formula>$Y26="Gráfico 1"</formula>
    </cfRule>
    <cfRule type="expression" dxfId="20316" priority="50209">
      <formula>$Y26="Gráfico 5"</formula>
    </cfRule>
  </conditionalFormatting>
  <conditionalFormatting sqref="O27:P36 O37:O53">
    <cfRule type="expression" dxfId="20315" priority="50136">
      <formula>$Y27="Reporte 2"</formula>
    </cfRule>
    <cfRule type="expression" dxfId="20314" priority="50137">
      <formula>$Y27="Reporte 1"</formula>
    </cfRule>
    <cfRule type="expression" dxfId="20313" priority="50138">
      <formula>$Y27="Informe 10"</formula>
    </cfRule>
    <cfRule type="expression" dxfId="20312" priority="50139">
      <formula>$Y27="Informe 9"</formula>
    </cfRule>
    <cfRule type="expression" dxfId="20311" priority="50140">
      <formula>$Y27="Informe 8"</formula>
    </cfRule>
    <cfRule type="expression" dxfId="20310" priority="50141">
      <formula>$Y27="Informe 7"</formula>
    </cfRule>
    <cfRule type="expression" dxfId="20309" priority="50142">
      <formula>$Y27="Informe 6"</formula>
    </cfRule>
    <cfRule type="expression" dxfId="20308" priority="50143">
      <formula>$Y27="Informe 5"</formula>
    </cfRule>
    <cfRule type="expression" dxfId="20307" priority="50144">
      <formula>$Y27="Informe 4"</formula>
    </cfRule>
    <cfRule type="expression" dxfId="20306" priority="50145">
      <formula>$Y27="Informe 3"</formula>
    </cfRule>
    <cfRule type="expression" dxfId="20305" priority="50146">
      <formula>$Y27="Informe 2"</formula>
    </cfRule>
    <cfRule type="expression" dxfId="20304" priority="50147">
      <formula>$Y27="Informe 1"</formula>
    </cfRule>
    <cfRule type="expression" dxfId="20303" priority="50148">
      <formula>$Y27="Gráfico 10"</formula>
    </cfRule>
    <cfRule type="expression" dxfId="20302" priority="50149">
      <formula>$Y27="Gráfico 25"</formula>
    </cfRule>
    <cfRule type="expression" dxfId="20301" priority="50150">
      <formula>$Y27="Gráfico 24"</formula>
    </cfRule>
    <cfRule type="expression" dxfId="20300" priority="50151">
      <formula>$Y27="Gráfico 23"</formula>
    </cfRule>
    <cfRule type="expression" dxfId="20299" priority="50152">
      <formula>$Y27="Gráfico 22"</formula>
    </cfRule>
    <cfRule type="expression" dxfId="20298" priority="50153">
      <formula>$Y27="Gráfico 21"</formula>
    </cfRule>
    <cfRule type="expression" dxfId="20297" priority="50154">
      <formula>$Y27="Gráfico 20"</formula>
    </cfRule>
    <cfRule type="expression" dxfId="20296" priority="50155">
      <formula>$Y27="Gráfico 18"</formula>
    </cfRule>
    <cfRule type="expression" dxfId="20295" priority="50156">
      <formula>$Y27="Gráfico 19"</formula>
    </cfRule>
    <cfRule type="expression" dxfId="20294" priority="50157">
      <formula>$Y27="Gráfico 17"</formula>
    </cfRule>
    <cfRule type="expression" dxfId="20293" priority="50158">
      <formula>$Y27="Gráfico 16"</formula>
    </cfRule>
    <cfRule type="expression" dxfId="20292" priority="50159">
      <formula>$Y27="Gráfico 15"</formula>
    </cfRule>
    <cfRule type="expression" dxfId="20291" priority="50160">
      <formula>$Y27="Gráfico 14"</formula>
    </cfRule>
    <cfRule type="expression" dxfId="20290" priority="50161">
      <formula>$Y27="Gráfico 12"</formula>
    </cfRule>
    <cfRule type="expression" dxfId="20289" priority="50162">
      <formula>$Y27="Gráfico 13"</formula>
    </cfRule>
    <cfRule type="expression" dxfId="20288" priority="50163">
      <formula>$Y27="Gráfico 11"</formula>
    </cfRule>
    <cfRule type="expression" dxfId="20287" priority="50164">
      <formula>$Y27="Gráfico 9"</formula>
    </cfRule>
    <cfRule type="expression" dxfId="20286" priority="50165">
      <formula>$Y27="Gráfico 8"</formula>
    </cfRule>
    <cfRule type="expression" dxfId="20285" priority="50166">
      <formula>$Y27="Gráfico 7"</formula>
    </cfRule>
    <cfRule type="expression" dxfId="20284" priority="50167">
      <formula>$Y27="Gráfico 6"</formula>
    </cfRule>
    <cfRule type="expression" dxfId="20283" priority="50168">
      <formula>$Y27="Gráfico 4"</formula>
    </cfRule>
    <cfRule type="expression" dxfId="20282" priority="50169">
      <formula>$Y27="Gráfico 3"</formula>
    </cfRule>
    <cfRule type="expression" dxfId="20281" priority="50170">
      <formula>$Y27="Gráfico 2"</formula>
    </cfRule>
    <cfRule type="expression" dxfId="20280" priority="50171">
      <formula>$Y27="Gráfico 1"</formula>
    </cfRule>
    <cfRule type="expression" dxfId="20279" priority="50172">
      <formula>$Y27="Gráfico 5"</formula>
    </cfRule>
  </conditionalFormatting>
  <conditionalFormatting sqref="O27:P36 O37:O53">
    <cfRule type="expression" dxfId="20278" priority="50099">
      <formula>$Y27="Reporte 2"</formula>
    </cfRule>
    <cfRule type="expression" dxfId="20277" priority="50100">
      <formula>$Y27="Reporte 1"</formula>
    </cfRule>
    <cfRule type="expression" dxfId="20276" priority="50101">
      <formula>$Y27="Informe 10"</formula>
    </cfRule>
    <cfRule type="expression" dxfId="20275" priority="50102">
      <formula>$Y27="Informe 9"</formula>
    </cfRule>
    <cfRule type="expression" dxfId="20274" priority="50103">
      <formula>$Y27="Informe 8"</formula>
    </cfRule>
    <cfRule type="expression" dxfId="20273" priority="50104">
      <formula>$Y27="Informe 7"</formula>
    </cfRule>
    <cfRule type="expression" dxfId="20272" priority="50105">
      <formula>$Y27="Informe 6"</formula>
    </cfRule>
    <cfRule type="expression" dxfId="20271" priority="50106">
      <formula>$Y27="Informe 5"</formula>
    </cfRule>
    <cfRule type="expression" dxfId="20270" priority="50107">
      <formula>$Y27="Informe 4"</formula>
    </cfRule>
    <cfRule type="expression" dxfId="20269" priority="50108">
      <formula>$Y27="Informe 3"</formula>
    </cfRule>
    <cfRule type="expression" dxfId="20268" priority="50109">
      <formula>$Y27="Informe 2"</formula>
    </cfRule>
    <cfRule type="expression" dxfId="20267" priority="50110">
      <formula>$Y27="Informe 1"</formula>
    </cfRule>
    <cfRule type="expression" dxfId="20266" priority="50111">
      <formula>$Y27="Gráfico 10"</formula>
    </cfRule>
    <cfRule type="expression" dxfId="20265" priority="50112">
      <formula>$Y27="Gráfico 25"</formula>
    </cfRule>
    <cfRule type="expression" dxfId="20264" priority="50113">
      <formula>$Y27="Gráfico 24"</formula>
    </cfRule>
    <cfRule type="expression" dxfId="20263" priority="50114">
      <formula>$Y27="Gráfico 23"</formula>
    </cfRule>
    <cfRule type="expression" dxfId="20262" priority="50115">
      <formula>$Y27="Gráfico 22"</formula>
    </cfRule>
    <cfRule type="expression" dxfId="20261" priority="50116">
      <formula>$Y27="Gráfico 21"</formula>
    </cfRule>
    <cfRule type="expression" dxfId="20260" priority="50117">
      <formula>$Y27="Gráfico 20"</formula>
    </cfRule>
    <cfRule type="expression" dxfId="20259" priority="50118">
      <formula>$Y27="Gráfico 18"</formula>
    </cfRule>
    <cfRule type="expression" dxfId="20258" priority="50119">
      <formula>$Y27="Gráfico 19"</formula>
    </cfRule>
    <cfRule type="expression" dxfId="20257" priority="50120">
      <formula>$Y27="Gráfico 17"</formula>
    </cfRule>
    <cfRule type="expression" dxfId="20256" priority="50121">
      <formula>$Y27="Gráfico 16"</formula>
    </cfRule>
    <cfRule type="expression" dxfId="20255" priority="50122">
      <formula>$Y27="Gráfico 15"</formula>
    </cfRule>
    <cfRule type="expression" dxfId="20254" priority="50123">
      <formula>$Y27="Gráfico 14"</formula>
    </cfRule>
    <cfRule type="expression" dxfId="20253" priority="50124">
      <formula>$Y27="Gráfico 12"</formula>
    </cfRule>
    <cfRule type="expression" dxfId="20252" priority="50125">
      <formula>$Y27="Gráfico 13"</formula>
    </cfRule>
    <cfRule type="expression" dxfId="20251" priority="50126">
      <formula>$Y27="Gráfico 11"</formula>
    </cfRule>
    <cfRule type="expression" dxfId="20250" priority="50127">
      <formula>$Y27="Gráfico 9"</formula>
    </cfRule>
    <cfRule type="expression" dxfId="20249" priority="50128">
      <formula>$Y27="Gráfico 8"</formula>
    </cfRule>
    <cfRule type="expression" dxfId="20248" priority="50129">
      <formula>$Y27="Gráfico 7"</formula>
    </cfRule>
    <cfRule type="expression" dxfId="20247" priority="50130">
      <formula>$Y27="Gráfico 6"</formula>
    </cfRule>
    <cfRule type="expression" dxfId="20246" priority="50131">
      <formula>$Y27="Gráfico 4"</formula>
    </cfRule>
    <cfRule type="expression" dxfId="20245" priority="50132">
      <formula>$Y27="Gráfico 3"</formula>
    </cfRule>
    <cfRule type="expression" dxfId="20244" priority="50133">
      <formula>$Y27="Gráfico 2"</formula>
    </cfRule>
    <cfRule type="expression" dxfId="20243" priority="50134">
      <formula>$Y27="Gráfico 1"</formula>
    </cfRule>
    <cfRule type="expression" dxfId="20242" priority="50135">
      <formula>$Y27="Gráfico 5"</formula>
    </cfRule>
  </conditionalFormatting>
  <conditionalFormatting sqref="P37:P53">
    <cfRule type="expression" dxfId="20241" priority="50062">
      <formula>$Y37="Reporte 2"</formula>
    </cfRule>
    <cfRule type="expression" dxfId="20240" priority="50063">
      <formula>$Y37="Reporte 1"</formula>
    </cfRule>
    <cfRule type="expression" dxfId="20239" priority="50064">
      <formula>$Y37="Informe 10"</formula>
    </cfRule>
    <cfRule type="expression" dxfId="20238" priority="50065">
      <formula>$Y37="Informe 9"</formula>
    </cfRule>
    <cfRule type="expression" dxfId="20237" priority="50066">
      <formula>$Y37="Informe 8"</formula>
    </cfRule>
    <cfRule type="expression" dxfId="20236" priority="50067">
      <formula>$Y37="Informe 7"</formula>
    </cfRule>
    <cfRule type="expression" dxfId="20235" priority="50068">
      <formula>$Y37="Informe 6"</formula>
    </cfRule>
    <cfRule type="expression" dxfId="20234" priority="50069">
      <formula>$Y37="Informe 5"</formula>
    </cfRule>
    <cfRule type="expression" dxfId="20233" priority="50070">
      <formula>$Y37="Informe 4"</formula>
    </cfRule>
    <cfRule type="expression" dxfId="20232" priority="50071">
      <formula>$Y37="Informe 3"</formula>
    </cfRule>
    <cfRule type="expression" dxfId="20231" priority="50072">
      <formula>$Y37="Informe 2"</formula>
    </cfRule>
    <cfRule type="expression" dxfId="20230" priority="50073">
      <formula>$Y37="Informe 1"</formula>
    </cfRule>
    <cfRule type="expression" dxfId="20229" priority="50074">
      <formula>$Y37="Gráfico 10"</formula>
    </cfRule>
    <cfRule type="expression" dxfId="20228" priority="50075">
      <formula>$Y37="Gráfico 25"</formula>
    </cfRule>
    <cfRule type="expression" dxfId="20227" priority="50076">
      <formula>$Y37="Gráfico 24"</formula>
    </cfRule>
    <cfRule type="expression" dxfId="20226" priority="50077">
      <formula>$Y37="Gráfico 23"</formula>
    </cfRule>
    <cfRule type="expression" dxfId="20225" priority="50078">
      <formula>$Y37="Gráfico 22"</formula>
    </cfRule>
    <cfRule type="expression" dxfId="20224" priority="50079">
      <formula>$Y37="Gráfico 21"</formula>
    </cfRule>
    <cfRule type="expression" dxfId="20223" priority="50080">
      <formula>$Y37="Gráfico 20"</formula>
    </cfRule>
    <cfRule type="expression" dxfId="20222" priority="50081">
      <formula>$Y37="Gráfico 18"</formula>
    </cfRule>
    <cfRule type="expression" dxfId="20221" priority="50082">
      <formula>$Y37="Gráfico 19"</formula>
    </cfRule>
    <cfRule type="expression" dxfId="20220" priority="50083">
      <formula>$Y37="Gráfico 17"</formula>
    </cfRule>
    <cfRule type="expression" dxfId="20219" priority="50084">
      <formula>$Y37="Gráfico 16"</formula>
    </cfRule>
    <cfRule type="expression" dxfId="20218" priority="50085">
      <formula>$Y37="Gráfico 15"</formula>
    </cfRule>
    <cfRule type="expression" dxfId="20217" priority="50086">
      <formula>$Y37="Gráfico 14"</formula>
    </cfRule>
    <cfRule type="expression" dxfId="20216" priority="50087">
      <formula>$Y37="Gráfico 12"</formula>
    </cfRule>
    <cfRule type="expression" dxfId="20215" priority="50088">
      <formula>$Y37="Gráfico 13"</formula>
    </cfRule>
    <cfRule type="expression" dxfId="20214" priority="50089">
      <formula>$Y37="Gráfico 11"</formula>
    </cfRule>
    <cfRule type="expression" dxfId="20213" priority="50090">
      <formula>$Y37="Gráfico 9"</formula>
    </cfRule>
    <cfRule type="expression" dxfId="20212" priority="50091">
      <formula>$Y37="Gráfico 8"</formula>
    </cfRule>
    <cfRule type="expression" dxfId="20211" priority="50092">
      <formula>$Y37="Gráfico 7"</formula>
    </cfRule>
    <cfRule type="expression" dxfId="20210" priority="50093">
      <formula>$Y37="Gráfico 6"</formula>
    </cfRule>
    <cfRule type="expression" dxfId="20209" priority="50094">
      <formula>$Y37="Gráfico 4"</formula>
    </cfRule>
    <cfRule type="expression" dxfId="20208" priority="50095">
      <formula>$Y37="Gráfico 3"</formula>
    </cfRule>
    <cfRule type="expression" dxfId="20207" priority="50096">
      <formula>$Y37="Gráfico 2"</formula>
    </cfRule>
    <cfRule type="expression" dxfId="20206" priority="50097">
      <formula>$Y37="Gráfico 1"</formula>
    </cfRule>
    <cfRule type="expression" dxfId="20205" priority="50098">
      <formula>$Y37="Gráfico 5"</formula>
    </cfRule>
  </conditionalFormatting>
  <conditionalFormatting sqref="P37:P53">
    <cfRule type="expression" dxfId="20204" priority="50025">
      <formula>$Y37="Reporte 2"</formula>
    </cfRule>
    <cfRule type="expression" dxfId="20203" priority="50026">
      <formula>$Y37="Reporte 1"</formula>
    </cfRule>
    <cfRule type="expression" dxfId="20202" priority="50027">
      <formula>$Y37="Informe 10"</formula>
    </cfRule>
    <cfRule type="expression" dxfId="20201" priority="50028">
      <formula>$Y37="Informe 9"</formula>
    </cfRule>
    <cfRule type="expression" dxfId="20200" priority="50029">
      <formula>$Y37="Informe 8"</formula>
    </cfRule>
    <cfRule type="expression" dxfId="20199" priority="50030">
      <formula>$Y37="Informe 7"</formula>
    </cfRule>
    <cfRule type="expression" dxfId="20198" priority="50031">
      <formula>$Y37="Informe 6"</formula>
    </cfRule>
    <cfRule type="expression" dxfId="20197" priority="50032">
      <formula>$Y37="Informe 5"</formula>
    </cfRule>
    <cfRule type="expression" dxfId="20196" priority="50033">
      <formula>$Y37="Informe 4"</formula>
    </cfRule>
    <cfRule type="expression" dxfId="20195" priority="50034">
      <formula>$Y37="Informe 3"</formula>
    </cfRule>
    <cfRule type="expression" dxfId="20194" priority="50035">
      <formula>$Y37="Informe 2"</formula>
    </cfRule>
    <cfRule type="expression" dxfId="20193" priority="50036">
      <formula>$Y37="Informe 1"</formula>
    </cfRule>
    <cfRule type="expression" dxfId="20192" priority="50037">
      <formula>$Y37="Gráfico 10"</formula>
    </cfRule>
    <cfRule type="expression" dxfId="20191" priority="50038">
      <formula>$Y37="Gráfico 25"</formula>
    </cfRule>
    <cfRule type="expression" dxfId="20190" priority="50039">
      <formula>$Y37="Gráfico 24"</formula>
    </cfRule>
    <cfRule type="expression" dxfId="20189" priority="50040">
      <formula>$Y37="Gráfico 23"</formula>
    </cfRule>
    <cfRule type="expression" dxfId="20188" priority="50041">
      <formula>$Y37="Gráfico 22"</formula>
    </cfRule>
    <cfRule type="expression" dxfId="20187" priority="50042">
      <formula>$Y37="Gráfico 21"</formula>
    </cfRule>
    <cfRule type="expression" dxfId="20186" priority="50043">
      <formula>$Y37="Gráfico 20"</formula>
    </cfRule>
    <cfRule type="expression" dxfId="20185" priority="50044">
      <formula>$Y37="Gráfico 18"</formula>
    </cfRule>
    <cfRule type="expression" dxfId="20184" priority="50045">
      <formula>$Y37="Gráfico 19"</formula>
    </cfRule>
    <cfRule type="expression" dxfId="20183" priority="50046">
      <formula>$Y37="Gráfico 17"</formula>
    </cfRule>
    <cfRule type="expression" dxfId="20182" priority="50047">
      <formula>$Y37="Gráfico 16"</formula>
    </cfRule>
    <cfRule type="expression" dxfId="20181" priority="50048">
      <formula>$Y37="Gráfico 15"</formula>
    </cfRule>
    <cfRule type="expression" dxfId="20180" priority="50049">
      <formula>$Y37="Gráfico 14"</formula>
    </cfRule>
    <cfRule type="expression" dxfId="20179" priority="50050">
      <formula>$Y37="Gráfico 12"</formula>
    </cfRule>
    <cfRule type="expression" dxfId="20178" priority="50051">
      <formula>$Y37="Gráfico 13"</formula>
    </cfRule>
    <cfRule type="expression" dxfId="20177" priority="50052">
      <formula>$Y37="Gráfico 11"</formula>
    </cfRule>
    <cfRule type="expression" dxfId="20176" priority="50053">
      <formula>$Y37="Gráfico 9"</formula>
    </cfRule>
    <cfRule type="expression" dxfId="20175" priority="50054">
      <formula>$Y37="Gráfico 8"</formula>
    </cfRule>
    <cfRule type="expression" dxfId="20174" priority="50055">
      <formula>$Y37="Gráfico 7"</formula>
    </cfRule>
    <cfRule type="expression" dxfId="20173" priority="50056">
      <formula>$Y37="Gráfico 6"</formula>
    </cfRule>
    <cfRule type="expression" dxfId="20172" priority="50057">
      <formula>$Y37="Gráfico 4"</formula>
    </cfRule>
    <cfRule type="expression" dxfId="20171" priority="50058">
      <formula>$Y37="Gráfico 3"</formula>
    </cfRule>
    <cfRule type="expression" dxfId="20170" priority="50059">
      <formula>$Y37="Gráfico 2"</formula>
    </cfRule>
    <cfRule type="expression" dxfId="20169" priority="50060">
      <formula>$Y37="Gráfico 1"</formula>
    </cfRule>
    <cfRule type="expression" dxfId="20168" priority="50061">
      <formula>$Y37="Gráfico 5"</formula>
    </cfRule>
  </conditionalFormatting>
  <conditionalFormatting sqref="O54:P70">
    <cfRule type="expression" dxfId="20167" priority="47768">
      <formula>$Y54="Reporte 2"</formula>
    </cfRule>
    <cfRule type="expression" dxfId="20166" priority="47769">
      <formula>$Y54="Reporte 1"</formula>
    </cfRule>
    <cfRule type="expression" dxfId="20165" priority="47770">
      <formula>$Y54="Informe 10"</formula>
    </cfRule>
    <cfRule type="expression" dxfId="20164" priority="47771">
      <formula>$Y54="Informe 9"</formula>
    </cfRule>
    <cfRule type="expression" dxfId="20163" priority="47772">
      <formula>$Y54="Informe 8"</formula>
    </cfRule>
    <cfRule type="expression" dxfId="20162" priority="47773">
      <formula>$Y54="Informe 7"</formula>
    </cfRule>
    <cfRule type="expression" dxfId="20161" priority="47774">
      <formula>$Y54="Informe 6"</formula>
    </cfRule>
    <cfRule type="expression" dxfId="20160" priority="47775">
      <formula>$Y54="Informe 5"</formula>
    </cfRule>
    <cfRule type="expression" dxfId="20159" priority="47776">
      <formula>$Y54="Informe 4"</formula>
    </cfRule>
    <cfRule type="expression" dxfId="20158" priority="47777">
      <formula>$Y54="Informe 3"</formula>
    </cfRule>
    <cfRule type="expression" dxfId="20157" priority="47778">
      <formula>$Y54="Informe 2"</formula>
    </cfRule>
    <cfRule type="expression" dxfId="20156" priority="47779">
      <formula>$Y54="Informe 1"</formula>
    </cfRule>
    <cfRule type="expression" dxfId="20155" priority="47780">
      <formula>$Y54="Gráfico 10"</formula>
    </cfRule>
    <cfRule type="expression" dxfId="20154" priority="47781">
      <formula>$Y54="Gráfico 25"</formula>
    </cfRule>
    <cfRule type="expression" dxfId="20153" priority="47782">
      <formula>$Y54="Gráfico 24"</formula>
    </cfRule>
    <cfRule type="expression" dxfId="20152" priority="47783">
      <formula>$Y54="Gráfico 23"</formula>
    </cfRule>
    <cfRule type="expression" dxfId="20151" priority="47784">
      <formula>$Y54="Gráfico 22"</formula>
    </cfRule>
    <cfRule type="expression" dxfId="20150" priority="47785">
      <formula>$Y54="Gráfico 21"</formula>
    </cfRule>
    <cfRule type="expression" dxfId="20149" priority="47786">
      <formula>$Y54="Gráfico 20"</formula>
    </cfRule>
    <cfRule type="expression" dxfId="20148" priority="47787">
      <formula>$Y54="Gráfico 18"</formula>
    </cfRule>
    <cfRule type="expression" dxfId="20147" priority="47788">
      <formula>$Y54="Gráfico 19"</formula>
    </cfRule>
    <cfRule type="expression" dxfId="20146" priority="47789">
      <formula>$Y54="Gráfico 17"</formula>
    </cfRule>
    <cfRule type="expression" dxfId="20145" priority="47790">
      <formula>$Y54="Gráfico 16"</formula>
    </cfRule>
    <cfRule type="expression" dxfId="20144" priority="47791">
      <formula>$Y54="Gráfico 15"</formula>
    </cfRule>
    <cfRule type="expression" dxfId="20143" priority="47792">
      <formula>$Y54="Gráfico 14"</formula>
    </cfRule>
    <cfRule type="expression" dxfId="20142" priority="47793">
      <formula>$Y54="Gráfico 12"</formula>
    </cfRule>
    <cfRule type="expression" dxfId="20141" priority="47794">
      <formula>$Y54="Gráfico 13"</formula>
    </cfRule>
    <cfRule type="expression" dxfId="20140" priority="47795">
      <formula>$Y54="Gráfico 11"</formula>
    </cfRule>
    <cfRule type="expression" dxfId="20139" priority="47796">
      <formula>$Y54="Gráfico 9"</formula>
    </cfRule>
    <cfRule type="expression" dxfId="20138" priority="47797">
      <formula>$Y54="Gráfico 8"</formula>
    </cfRule>
    <cfRule type="expression" dxfId="20137" priority="47798">
      <formula>$Y54="Gráfico 7"</formula>
    </cfRule>
    <cfRule type="expression" dxfId="20136" priority="47799">
      <formula>$Y54="Gráfico 6"</formula>
    </cfRule>
    <cfRule type="expression" dxfId="20135" priority="47800">
      <formula>$Y54="Gráfico 4"</formula>
    </cfRule>
    <cfRule type="expression" dxfId="20134" priority="47801">
      <formula>$Y54="Gráfico 3"</formula>
    </cfRule>
    <cfRule type="expression" dxfId="20133" priority="47802">
      <formula>$Y54="Gráfico 2"</formula>
    </cfRule>
    <cfRule type="expression" dxfId="20132" priority="47803">
      <formula>$Y54="Gráfico 1"</formula>
    </cfRule>
    <cfRule type="expression" dxfId="20131" priority="47804">
      <formula>$Y54="Gráfico 5"</formula>
    </cfRule>
  </conditionalFormatting>
  <conditionalFormatting sqref="O54:O70">
    <cfRule type="expression" dxfId="20130" priority="47731">
      <formula>$Y54="Reporte 2"</formula>
    </cfRule>
    <cfRule type="expression" dxfId="20129" priority="47732">
      <formula>$Y54="Reporte 1"</formula>
    </cfRule>
    <cfRule type="expression" dxfId="20128" priority="47733">
      <formula>$Y54="Informe 10"</formula>
    </cfRule>
    <cfRule type="expression" dxfId="20127" priority="47734">
      <formula>$Y54="Informe 9"</formula>
    </cfRule>
    <cfRule type="expression" dxfId="20126" priority="47735">
      <formula>$Y54="Informe 8"</formula>
    </cfRule>
    <cfRule type="expression" dxfId="20125" priority="47736">
      <formula>$Y54="Informe 7"</formula>
    </cfRule>
    <cfRule type="expression" dxfId="20124" priority="47737">
      <formula>$Y54="Informe 6"</formula>
    </cfRule>
    <cfRule type="expression" dxfId="20123" priority="47738">
      <formula>$Y54="Informe 5"</formula>
    </cfRule>
    <cfRule type="expression" dxfId="20122" priority="47739">
      <formula>$Y54="Informe 4"</formula>
    </cfRule>
    <cfRule type="expression" dxfId="20121" priority="47740">
      <formula>$Y54="Informe 3"</formula>
    </cfRule>
    <cfRule type="expression" dxfId="20120" priority="47741">
      <formula>$Y54="Informe 2"</formula>
    </cfRule>
    <cfRule type="expression" dxfId="20119" priority="47742">
      <formula>$Y54="Informe 1"</formula>
    </cfRule>
    <cfRule type="expression" dxfId="20118" priority="47743">
      <formula>$Y54="Gráfico 10"</formula>
    </cfRule>
    <cfRule type="expression" dxfId="20117" priority="47744">
      <formula>$Y54="Gráfico 25"</formula>
    </cfRule>
    <cfRule type="expression" dxfId="20116" priority="47745">
      <formula>$Y54="Gráfico 24"</formula>
    </cfRule>
    <cfRule type="expression" dxfId="20115" priority="47746">
      <formula>$Y54="Gráfico 23"</formula>
    </cfRule>
    <cfRule type="expression" dxfId="20114" priority="47747">
      <formula>$Y54="Gráfico 22"</formula>
    </cfRule>
    <cfRule type="expression" dxfId="20113" priority="47748">
      <formula>$Y54="Gráfico 21"</formula>
    </cfRule>
    <cfRule type="expression" dxfId="20112" priority="47749">
      <formula>$Y54="Gráfico 20"</formula>
    </cfRule>
    <cfRule type="expression" dxfId="20111" priority="47750">
      <formula>$Y54="Gráfico 18"</formula>
    </cfRule>
    <cfRule type="expression" dxfId="20110" priority="47751">
      <formula>$Y54="Gráfico 19"</formula>
    </cfRule>
    <cfRule type="expression" dxfId="20109" priority="47752">
      <formula>$Y54="Gráfico 17"</formula>
    </cfRule>
    <cfRule type="expression" dxfId="20108" priority="47753">
      <formula>$Y54="Gráfico 16"</formula>
    </cfRule>
    <cfRule type="expression" dxfId="20107" priority="47754">
      <formula>$Y54="Gráfico 15"</formula>
    </cfRule>
    <cfRule type="expression" dxfId="20106" priority="47755">
      <formula>$Y54="Gráfico 14"</formula>
    </cfRule>
    <cfRule type="expression" dxfId="20105" priority="47756">
      <formula>$Y54="Gráfico 12"</formula>
    </cfRule>
    <cfRule type="expression" dxfId="20104" priority="47757">
      <formula>$Y54="Gráfico 13"</formula>
    </cfRule>
    <cfRule type="expression" dxfId="20103" priority="47758">
      <formula>$Y54="Gráfico 11"</formula>
    </cfRule>
    <cfRule type="expression" dxfId="20102" priority="47759">
      <formula>$Y54="Gráfico 9"</formula>
    </cfRule>
    <cfRule type="expression" dxfId="20101" priority="47760">
      <formula>$Y54="Gráfico 8"</formula>
    </cfRule>
    <cfRule type="expression" dxfId="20100" priority="47761">
      <formula>$Y54="Gráfico 7"</formula>
    </cfRule>
    <cfRule type="expression" dxfId="20099" priority="47762">
      <formula>$Y54="Gráfico 6"</formula>
    </cfRule>
    <cfRule type="expression" dxfId="20098" priority="47763">
      <formula>$Y54="Gráfico 4"</formula>
    </cfRule>
    <cfRule type="expression" dxfId="20097" priority="47764">
      <formula>$Y54="Gráfico 3"</formula>
    </cfRule>
    <cfRule type="expression" dxfId="20096" priority="47765">
      <formula>$Y54="Gráfico 2"</formula>
    </cfRule>
    <cfRule type="expression" dxfId="20095" priority="47766">
      <formula>$Y54="Gráfico 1"</formula>
    </cfRule>
    <cfRule type="expression" dxfId="20094" priority="47767">
      <formula>$Y54="Gráfico 5"</formula>
    </cfRule>
  </conditionalFormatting>
  <conditionalFormatting sqref="O54:O70">
    <cfRule type="expression" dxfId="20093" priority="47694">
      <formula>$Y54="Reporte 2"</formula>
    </cfRule>
    <cfRule type="expression" dxfId="20092" priority="47695">
      <formula>$Y54="Reporte 1"</formula>
    </cfRule>
    <cfRule type="expression" dxfId="20091" priority="47696">
      <formula>$Y54="Informe 10"</formula>
    </cfRule>
    <cfRule type="expression" dxfId="20090" priority="47697">
      <formula>$Y54="Informe 9"</formula>
    </cfRule>
    <cfRule type="expression" dxfId="20089" priority="47698">
      <formula>$Y54="Informe 8"</formula>
    </cfRule>
    <cfRule type="expression" dxfId="20088" priority="47699">
      <formula>$Y54="Informe 7"</formula>
    </cfRule>
    <cfRule type="expression" dxfId="20087" priority="47700">
      <formula>$Y54="Informe 6"</formula>
    </cfRule>
    <cfRule type="expression" dxfId="20086" priority="47701">
      <formula>$Y54="Informe 5"</formula>
    </cfRule>
    <cfRule type="expression" dxfId="20085" priority="47702">
      <formula>$Y54="Informe 4"</formula>
    </cfRule>
    <cfRule type="expression" dxfId="20084" priority="47703">
      <formula>$Y54="Informe 3"</formula>
    </cfRule>
    <cfRule type="expression" dxfId="20083" priority="47704">
      <formula>$Y54="Informe 2"</formula>
    </cfRule>
    <cfRule type="expression" dxfId="20082" priority="47705">
      <formula>$Y54="Informe 1"</formula>
    </cfRule>
    <cfRule type="expression" dxfId="20081" priority="47706">
      <formula>$Y54="Gráfico 10"</formula>
    </cfRule>
    <cfRule type="expression" dxfId="20080" priority="47707">
      <formula>$Y54="Gráfico 25"</formula>
    </cfRule>
    <cfRule type="expression" dxfId="20079" priority="47708">
      <formula>$Y54="Gráfico 24"</formula>
    </cfRule>
    <cfRule type="expression" dxfId="20078" priority="47709">
      <formula>$Y54="Gráfico 23"</formula>
    </cfRule>
    <cfRule type="expression" dxfId="20077" priority="47710">
      <formula>$Y54="Gráfico 22"</formula>
    </cfRule>
    <cfRule type="expression" dxfId="20076" priority="47711">
      <formula>$Y54="Gráfico 21"</formula>
    </cfRule>
    <cfRule type="expression" dxfId="20075" priority="47712">
      <formula>$Y54="Gráfico 20"</formula>
    </cfRule>
    <cfRule type="expression" dxfId="20074" priority="47713">
      <formula>$Y54="Gráfico 18"</formula>
    </cfRule>
    <cfRule type="expression" dxfId="20073" priority="47714">
      <formula>$Y54="Gráfico 19"</formula>
    </cfRule>
    <cfRule type="expression" dxfId="20072" priority="47715">
      <formula>$Y54="Gráfico 17"</formula>
    </cfRule>
    <cfRule type="expression" dxfId="20071" priority="47716">
      <formula>$Y54="Gráfico 16"</formula>
    </cfRule>
    <cfRule type="expression" dxfId="20070" priority="47717">
      <formula>$Y54="Gráfico 15"</formula>
    </cfRule>
    <cfRule type="expression" dxfId="20069" priority="47718">
      <formula>$Y54="Gráfico 14"</formula>
    </cfRule>
    <cfRule type="expression" dxfId="20068" priority="47719">
      <formula>$Y54="Gráfico 12"</formula>
    </cfRule>
    <cfRule type="expression" dxfId="20067" priority="47720">
      <formula>$Y54="Gráfico 13"</formula>
    </cfRule>
    <cfRule type="expression" dxfId="20066" priority="47721">
      <formula>$Y54="Gráfico 11"</formula>
    </cfRule>
    <cfRule type="expression" dxfId="20065" priority="47722">
      <formula>$Y54="Gráfico 9"</formula>
    </cfRule>
    <cfRule type="expression" dxfId="20064" priority="47723">
      <formula>$Y54="Gráfico 8"</formula>
    </cfRule>
    <cfRule type="expression" dxfId="20063" priority="47724">
      <formula>$Y54="Gráfico 7"</formula>
    </cfRule>
    <cfRule type="expression" dxfId="20062" priority="47725">
      <formula>$Y54="Gráfico 6"</formula>
    </cfRule>
    <cfRule type="expression" dxfId="20061" priority="47726">
      <formula>$Y54="Gráfico 4"</formula>
    </cfRule>
    <cfRule type="expression" dxfId="20060" priority="47727">
      <formula>$Y54="Gráfico 3"</formula>
    </cfRule>
    <cfRule type="expression" dxfId="20059" priority="47728">
      <formula>$Y54="Gráfico 2"</formula>
    </cfRule>
    <cfRule type="expression" dxfId="20058" priority="47729">
      <formula>$Y54="Gráfico 1"</formula>
    </cfRule>
    <cfRule type="expression" dxfId="20057" priority="47730">
      <formula>$Y54="Gráfico 5"</formula>
    </cfRule>
  </conditionalFormatting>
  <conditionalFormatting sqref="P54:P70">
    <cfRule type="expression" dxfId="20056" priority="47657">
      <formula>$Y54="Reporte 2"</formula>
    </cfRule>
    <cfRule type="expression" dxfId="20055" priority="47658">
      <formula>$Y54="Reporte 1"</formula>
    </cfRule>
    <cfRule type="expression" dxfId="20054" priority="47659">
      <formula>$Y54="Informe 10"</formula>
    </cfRule>
    <cfRule type="expression" dxfId="20053" priority="47660">
      <formula>$Y54="Informe 9"</formula>
    </cfRule>
    <cfRule type="expression" dxfId="20052" priority="47661">
      <formula>$Y54="Informe 8"</formula>
    </cfRule>
    <cfRule type="expression" dxfId="20051" priority="47662">
      <formula>$Y54="Informe 7"</formula>
    </cfRule>
    <cfRule type="expression" dxfId="20050" priority="47663">
      <formula>$Y54="Informe 6"</formula>
    </cfRule>
    <cfRule type="expression" dxfId="20049" priority="47664">
      <formula>$Y54="Informe 5"</formula>
    </cfRule>
    <cfRule type="expression" dxfId="20048" priority="47665">
      <formula>$Y54="Informe 4"</formula>
    </cfRule>
    <cfRule type="expression" dxfId="20047" priority="47666">
      <formula>$Y54="Informe 3"</formula>
    </cfRule>
    <cfRule type="expression" dxfId="20046" priority="47667">
      <formula>$Y54="Informe 2"</formula>
    </cfRule>
    <cfRule type="expression" dxfId="20045" priority="47668">
      <formula>$Y54="Informe 1"</formula>
    </cfRule>
    <cfRule type="expression" dxfId="20044" priority="47669">
      <formula>$Y54="Gráfico 10"</formula>
    </cfRule>
    <cfRule type="expression" dxfId="20043" priority="47670">
      <formula>$Y54="Gráfico 25"</formula>
    </cfRule>
    <cfRule type="expression" dxfId="20042" priority="47671">
      <formula>$Y54="Gráfico 24"</formula>
    </cfRule>
    <cfRule type="expression" dxfId="20041" priority="47672">
      <formula>$Y54="Gráfico 23"</formula>
    </cfRule>
    <cfRule type="expression" dxfId="20040" priority="47673">
      <formula>$Y54="Gráfico 22"</formula>
    </cfRule>
    <cfRule type="expression" dxfId="20039" priority="47674">
      <formula>$Y54="Gráfico 21"</formula>
    </cfRule>
    <cfRule type="expression" dxfId="20038" priority="47675">
      <formula>$Y54="Gráfico 20"</formula>
    </cfRule>
    <cfRule type="expression" dxfId="20037" priority="47676">
      <formula>$Y54="Gráfico 18"</formula>
    </cfRule>
    <cfRule type="expression" dxfId="20036" priority="47677">
      <formula>$Y54="Gráfico 19"</formula>
    </cfRule>
    <cfRule type="expression" dxfId="20035" priority="47678">
      <formula>$Y54="Gráfico 17"</formula>
    </cfRule>
    <cfRule type="expression" dxfId="20034" priority="47679">
      <formula>$Y54="Gráfico 16"</formula>
    </cfRule>
    <cfRule type="expression" dxfId="20033" priority="47680">
      <formula>$Y54="Gráfico 15"</formula>
    </cfRule>
    <cfRule type="expression" dxfId="20032" priority="47681">
      <formula>$Y54="Gráfico 14"</formula>
    </cfRule>
    <cfRule type="expression" dxfId="20031" priority="47682">
      <formula>$Y54="Gráfico 12"</formula>
    </cfRule>
    <cfRule type="expression" dxfId="20030" priority="47683">
      <formula>$Y54="Gráfico 13"</formula>
    </cfRule>
    <cfRule type="expression" dxfId="20029" priority="47684">
      <formula>$Y54="Gráfico 11"</formula>
    </cfRule>
    <cfRule type="expression" dxfId="20028" priority="47685">
      <formula>$Y54="Gráfico 9"</formula>
    </cfRule>
    <cfRule type="expression" dxfId="20027" priority="47686">
      <formula>$Y54="Gráfico 8"</formula>
    </cfRule>
    <cfRule type="expression" dxfId="20026" priority="47687">
      <formula>$Y54="Gráfico 7"</formula>
    </cfRule>
    <cfRule type="expression" dxfId="20025" priority="47688">
      <formula>$Y54="Gráfico 6"</formula>
    </cfRule>
    <cfRule type="expression" dxfId="20024" priority="47689">
      <formula>$Y54="Gráfico 4"</formula>
    </cfRule>
    <cfRule type="expression" dxfId="20023" priority="47690">
      <formula>$Y54="Gráfico 3"</formula>
    </cfRule>
    <cfRule type="expression" dxfId="20022" priority="47691">
      <formula>$Y54="Gráfico 2"</formula>
    </cfRule>
    <cfRule type="expression" dxfId="20021" priority="47692">
      <formula>$Y54="Gráfico 1"</formula>
    </cfRule>
    <cfRule type="expression" dxfId="20020" priority="47693">
      <formula>$Y54="Gráfico 5"</formula>
    </cfRule>
  </conditionalFormatting>
  <conditionalFormatting sqref="P54:P70">
    <cfRule type="expression" dxfId="20019" priority="47620">
      <formula>$Y54="Reporte 2"</formula>
    </cfRule>
    <cfRule type="expression" dxfId="20018" priority="47621">
      <formula>$Y54="Reporte 1"</formula>
    </cfRule>
    <cfRule type="expression" dxfId="20017" priority="47622">
      <formula>$Y54="Informe 10"</formula>
    </cfRule>
    <cfRule type="expression" dxfId="20016" priority="47623">
      <formula>$Y54="Informe 9"</formula>
    </cfRule>
    <cfRule type="expression" dxfId="20015" priority="47624">
      <formula>$Y54="Informe 8"</formula>
    </cfRule>
    <cfRule type="expression" dxfId="20014" priority="47625">
      <formula>$Y54="Informe 7"</formula>
    </cfRule>
    <cfRule type="expression" dxfId="20013" priority="47626">
      <formula>$Y54="Informe 6"</formula>
    </cfRule>
    <cfRule type="expression" dxfId="20012" priority="47627">
      <formula>$Y54="Informe 5"</formula>
    </cfRule>
    <cfRule type="expression" dxfId="20011" priority="47628">
      <formula>$Y54="Informe 4"</formula>
    </cfRule>
    <cfRule type="expression" dxfId="20010" priority="47629">
      <formula>$Y54="Informe 3"</formula>
    </cfRule>
    <cfRule type="expression" dxfId="20009" priority="47630">
      <formula>$Y54="Informe 2"</formula>
    </cfRule>
    <cfRule type="expression" dxfId="20008" priority="47631">
      <formula>$Y54="Informe 1"</formula>
    </cfRule>
    <cfRule type="expression" dxfId="20007" priority="47632">
      <formula>$Y54="Gráfico 10"</formula>
    </cfRule>
    <cfRule type="expression" dxfId="20006" priority="47633">
      <formula>$Y54="Gráfico 25"</formula>
    </cfRule>
    <cfRule type="expression" dxfId="20005" priority="47634">
      <formula>$Y54="Gráfico 24"</formula>
    </cfRule>
    <cfRule type="expression" dxfId="20004" priority="47635">
      <formula>$Y54="Gráfico 23"</formula>
    </cfRule>
    <cfRule type="expression" dxfId="20003" priority="47636">
      <formula>$Y54="Gráfico 22"</formula>
    </cfRule>
    <cfRule type="expression" dxfId="20002" priority="47637">
      <formula>$Y54="Gráfico 21"</formula>
    </cfRule>
    <cfRule type="expression" dxfId="20001" priority="47638">
      <formula>$Y54="Gráfico 20"</formula>
    </cfRule>
    <cfRule type="expression" dxfId="20000" priority="47639">
      <formula>$Y54="Gráfico 18"</formula>
    </cfRule>
    <cfRule type="expression" dxfId="19999" priority="47640">
      <formula>$Y54="Gráfico 19"</formula>
    </cfRule>
    <cfRule type="expression" dxfId="19998" priority="47641">
      <formula>$Y54="Gráfico 17"</formula>
    </cfRule>
    <cfRule type="expression" dxfId="19997" priority="47642">
      <formula>$Y54="Gráfico 16"</formula>
    </cfRule>
    <cfRule type="expression" dxfId="19996" priority="47643">
      <formula>$Y54="Gráfico 15"</formula>
    </cfRule>
    <cfRule type="expression" dxfId="19995" priority="47644">
      <formula>$Y54="Gráfico 14"</formula>
    </cfRule>
    <cfRule type="expression" dxfId="19994" priority="47645">
      <formula>$Y54="Gráfico 12"</formula>
    </cfRule>
    <cfRule type="expression" dxfId="19993" priority="47646">
      <formula>$Y54="Gráfico 13"</formula>
    </cfRule>
    <cfRule type="expression" dxfId="19992" priority="47647">
      <formula>$Y54="Gráfico 11"</formula>
    </cfRule>
    <cfRule type="expression" dxfId="19991" priority="47648">
      <formula>$Y54="Gráfico 9"</formula>
    </cfRule>
    <cfRule type="expression" dxfId="19990" priority="47649">
      <formula>$Y54="Gráfico 8"</formula>
    </cfRule>
    <cfRule type="expression" dxfId="19989" priority="47650">
      <formula>$Y54="Gráfico 7"</formula>
    </cfRule>
    <cfRule type="expression" dxfId="19988" priority="47651">
      <formula>$Y54="Gráfico 6"</formula>
    </cfRule>
    <cfRule type="expression" dxfId="19987" priority="47652">
      <formula>$Y54="Gráfico 4"</formula>
    </cfRule>
    <cfRule type="expression" dxfId="19986" priority="47653">
      <formula>$Y54="Gráfico 3"</formula>
    </cfRule>
    <cfRule type="expression" dxfId="19985" priority="47654">
      <formula>$Y54="Gráfico 2"</formula>
    </cfRule>
    <cfRule type="expression" dxfId="19984" priority="47655">
      <formula>$Y54="Gráfico 1"</formula>
    </cfRule>
    <cfRule type="expression" dxfId="19983" priority="47656">
      <formula>$Y54="Gráfico 5"</formula>
    </cfRule>
  </conditionalFormatting>
  <conditionalFormatting sqref="P71:P87">
    <cfRule type="expression" dxfId="19982" priority="47583">
      <formula>$Y71="Reporte 2"</formula>
    </cfRule>
    <cfRule type="expression" dxfId="19981" priority="47584">
      <formula>$Y71="Reporte 1"</formula>
    </cfRule>
    <cfRule type="expression" dxfId="19980" priority="47585">
      <formula>$Y71="Informe 10"</formula>
    </cfRule>
    <cfRule type="expression" dxfId="19979" priority="47586">
      <formula>$Y71="Informe 9"</formula>
    </cfRule>
    <cfRule type="expression" dxfId="19978" priority="47587">
      <formula>$Y71="Informe 8"</formula>
    </cfRule>
    <cfRule type="expression" dxfId="19977" priority="47588">
      <formula>$Y71="Informe 7"</formula>
    </cfRule>
    <cfRule type="expression" dxfId="19976" priority="47589">
      <formula>$Y71="Informe 6"</formula>
    </cfRule>
    <cfRule type="expression" dxfId="19975" priority="47590">
      <formula>$Y71="Informe 5"</formula>
    </cfRule>
    <cfRule type="expression" dxfId="19974" priority="47591">
      <formula>$Y71="Informe 4"</formula>
    </cfRule>
    <cfRule type="expression" dxfId="19973" priority="47592">
      <formula>$Y71="Informe 3"</formula>
    </cfRule>
    <cfRule type="expression" dxfId="19972" priority="47593">
      <formula>$Y71="Informe 2"</formula>
    </cfRule>
    <cfRule type="expression" dxfId="19971" priority="47594">
      <formula>$Y71="Informe 1"</formula>
    </cfRule>
    <cfRule type="expression" dxfId="19970" priority="47595">
      <formula>$Y71="Gráfico 10"</formula>
    </cfRule>
    <cfRule type="expression" dxfId="19969" priority="47596">
      <formula>$Y71="Gráfico 25"</formula>
    </cfRule>
    <cfRule type="expression" dxfId="19968" priority="47597">
      <formula>$Y71="Gráfico 24"</formula>
    </cfRule>
    <cfRule type="expression" dxfId="19967" priority="47598">
      <formula>$Y71="Gráfico 23"</formula>
    </cfRule>
    <cfRule type="expression" dxfId="19966" priority="47599">
      <formula>$Y71="Gráfico 22"</formula>
    </cfRule>
    <cfRule type="expression" dxfId="19965" priority="47600">
      <formula>$Y71="Gráfico 21"</formula>
    </cfRule>
    <cfRule type="expression" dxfId="19964" priority="47601">
      <formula>$Y71="Gráfico 20"</formula>
    </cfRule>
    <cfRule type="expression" dxfId="19963" priority="47602">
      <formula>$Y71="Gráfico 18"</formula>
    </cfRule>
    <cfRule type="expression" dxfId="19962" priority="47603">
      <formula>$Y71="Gráfico 19"</formula>
    </cfRule>
    <cfRule type="expression" dxfId="19961" priority="47604">
      <formula>$Y71="Gráfico 17"</formula>
    </cfRule>
    <cfRule type="expression" dxfId="19960" priority="47605">
      <formula>$Y71="Gráfico 16"</formula>
    </cfRule>
    <cfRule type="expression" dxfId="19959" priority="47606">
      <formula>$Y71="Gráfico 15"</formula>
    </cfRule>
    <cfRule type="expression" dxfId="19958" priority="47607">
      <formula>$Y71="Gráfico 14"</formula>
    </cfRule>
    <cfRule type="expression" dxfId="19957" priority="47608">
      <formula>$Y71="Gráfico 12"</formula>
    </cfRule>
    <cfRule type="expression" dxfId="19956" priority="47609">
      <formula>$Y71="Gráfico 13"</formula>
    </cfRule>
    <cfRule type="expression" dxfId="19955" priority="47610">
      <formula>$Y71="Gráfico 11"</formula>
    </cfRule>
    <cfRule type="expression" dxfId="19954" priority="47611">
      <formula>$Y71="Gráfico 9"</formula>
    </cfRule>
    <cfRule type="expression" dxfId="19953" priority="47612">
      <formula>$Y71="Gráfico 8"</formula>
    </cfRule>
    <cfRule type="expression" dxfId="19952" priority="47613">
      <formula>$Y71="Gráfico 7"</formula>
    </cfRule>
    <cfRule type="expression" dxfId="19951" priority="47614">
      <formula>$Y71="Gráfico 6"</formula>
    </cfRule>
    <cfRule type="expression" dxfId="19950" priority="47615">
      <formula>$Y71="Gráfico 4"</formula>
    </cfRule>
    <cfRule type="expression" dxfId="19949" priority="47616">
      <formula>$Y71="Gráfico 3"</formula>
    </cfRule>
    <cfRule type="expression" dxfId="19948" priority="47617">
      <formula>$Y71="Gráfico 2"</formula>
    </cfRule>
    <cfRule type="expression" dxfId="19947" priority="47618">
      <formula>$Y71="Gráfico 1"</formula>
    </cfRule>
    <cfRule type="expression" dxfId="19946" priority="47619">
      <formula>$Y71="Gráfico 5"</formula>
    </cfRule>
  </conditionalFormatting>
  <conditionalFormatting sqref="P71:P87">
    <cfRule type="expression" dxfId="19945" priority="47472">
      <formula>$Y71="Reporte 2"</formula>
    </cfRule>
    <cfRule type="expression" dxfId="19944" priority="47473">
      <formula>$Y71="Reporte 1"</formula>
    </cfRule>
    <cfRule type="expression" dxfId="19943" priority="47474">
      <formula>$Y71="Informe 10"</formula>
    </cfRule>
    <cfRule type="expression" dxfId="19942" priority="47475">
      <formula>$Y71="Informe 9"</formula>
    </cfRule>
    <cfRule type="expression" dxfId="19941" priority="47476">
      <formula>$Y71="Informe 8"</formula>
    </cfRule>
    <cfRule type="expression" dxfId="19940" priority="47477">
      <formula>$Y71="Informe 7"</formula>
    </cfRule>
    <cfRule type="expression" dxfId="19939" priority="47478">
      <formula>$Y71="Informe 6"</formula>
    </cfRule>
    <cfRule type="expression" dxfId="19938" priority="47479">
      <formula>$Y71="Informe 5"</formula>
    </cfRule>
    <cfRule type="expression" dxfId="19937" priority="47480">
      <formula>$Y71="Informe 4"</formula>
    </cfRule>
    <cfRule type="expression" dxfId="19936" priority="47481">
      <formula>$Y71="Informe 3"</formula>
    </cfRule>
    <cfRule type="expression" dxfId="19935" priority="47482">
      <formula>$Y71="Informe 2"</formula>
    </cfRule>
    <cfRule type="expression" dxfId="19934" priority="47483">
      <formula>$Y71="Informe 1"</formula>
    </cfRule>
    <cfRule type="expression" dxfId="19933" priority="47484">
      <formula>$Y71="Gráfico 10"</formula>
    </cfRule>
    <cfRule type="expression" dxfId="19932" priority="47485">
      <formula>$Y71="Gráfico 25"</formula>
    </cfRule>
    <cfRule type="expression" dxfId="19931" priority="47486">
      <formula>$Y71="Gráfico 24"</formula>
    </cfRule>
    <cfRule type="expression" dxfId="19930" priority="47487">
      <formula>$Y71="Gráfico 23"</formula>
    </cfRule>
    <cfRule type="expression" dxfId="19929" priority="47488">
      <formula>$Y71="Gráfico 22"</formula>
    </cfRule>
    <cfRule type="expression" dxfId="19928" priority="47489">
      <formula>$Y71="Gráfico 21"</formula>
    </cfRule>
    <cfRule type="expression" dxfId="19927" priority="47490">
      <formula>$Y71="Gráfico 20"</formula>
    </cfRule>
    <cfRule type="expression" dxfId="19926" priority="47491">
      <formula>$Y71="Gráfico 18"</formula>
    </cfRule>
    <cfRule type="expression" dxfId="19925" priority="47492">
      <formula>$Y71="Gráfico 19"</formula>
    </cfRule>
    <cfRule type="expression" dxfId="19924" priority="47493">
      <formula>$Y71="Gráfico 17"</formula>
    </cfRule>
    <cfRule type="expression" dxfId="19923" priority="47494">
      <formula>$Y71="Gráfico 16"</formula>
    </cfRule>
    <cfRule type="expression" dxfId="19922" priority="47495">
      <formula>$Y71="Gráfico 15"</formula>
    </cfRule>
    <cfRule type="expression" dxfId="19921" priority="47496">
      <formula>$Y71="Gráfico 14"</formula>
    </cfRule>
    <cfRule type="expression" dxfId="19920" priority="47497">
      <formula>$Y71="Gráfico 12"</formula>
    </cfRule>
    <cfRule type="expression" dxfId="19919" priority="47498">
      <formula>$Y71="Gráfico 13"</formula>
    </cfRule>
    <cfRule type="expression" dxfId="19918" priority="47499">
      <formula>$Y71="Gráfico 11"</formula>
    </cfRule>
    <cfRule type="expression" dxfId="19917" priority="47500">
      <formula>$Y71="Gráfico 9"</formula>
    </cfRule>
    <cfRule type="expression" dxfId="19916" priority="47501">
      <formula>$Y71="Gráfico 8"</formula>
    </cfRule>
    <cfRule type="expression" dxfId="19915" priority="47502">
      <formula>$Y71="Gráfico 7"</formula>
    </cfRule>
    <cfRule type="expression" dxfId="19914" priority="47503">
      <formula>$Y71="Gráfico 6"</formula>
    </cfRule>
    <cfRule type="expression" dxfId="19913" priority="47504">
      <formula>$Y71="Gráfico 4"</formula>
    </cfRule>
    <cfRule type="expression" dxfId="19912" priority="47505">
      <formula>$Y71="Gráfico 3"</formula>
    </cfRule>
    <cfRule type="expression" dxfId="19911" priority="47506">
      <formula>$Y71="Gráfico 2"</formula>
    </cfRule>
    <cfRule type="expression" dxfId="19910" priority="47507">
      <formula>$Y71="Gráfico 1"</formula>
    </cfRule>
    <cfRule type="expression" dxfId="19909" priority="47508">
      <formula>$Y71="Gráfico 5"</formula>
    </cfRule>
  </conditionalFormatting>
  <conditionalFormatting sqref="P71:P87">
    <cfRule type="expression" dxfId="19908" priority="47435">
      <formula>$Y71="Reporte 2"</formula>
    </cfRule>
    <cfRule type="expression" dxfId="19907" priority="47436">
      <formula>$Y71="Reporte 1"</formula>
    </cfRule>
    <cfRule type="expression" dxfId="19906" priority="47437">
      <formula>$Y71="Informe 10"</formula>
    </cfRule>
    <cfRule type="expression" dxfId="19905" priority="47438">
      <formula>$Y71="Informe 9"</formula>
    </cfRule>
    <cfRule type="expression" dxfId="19904" priority="47439">
      <formula>$Y71="Informe 8"</formula>
    </cfRule>
    <cfRule type="expression" dxfId="19903" priority="47440">
      <formula>$Y71="Informe 7"</formula>
    </cfRule>
    <cfRule type="expression" dxfId="19902" priority="47441">
      <formula>$Y71="Informe 6"</formula>
    </cfRule>
    <cfRule type="expression" dxfId="19901" priority="47442">
      <formula>$Y71="Informe 5"</formula>
    </cfRule>
    <cfRule type="expression" dxfId="19900" priority="47443">
      <formula>$Y71="Informe 4"</formula>
    </cfRule>
    <cfRule type="expression" dxfId="19899" priority="47444">
      <formula>$Y71="Informe 3"</formula>
    </cfRule>
    <cfRule type="expression" dxfId="19898" priority="47445">
      <formula>$Y71="Informe 2"</formula>
    </cfRule>
    <cfRule type="expression" dxfId="19897" priority="47446">
      <formula>$Y71="Informe 1"</formula>
    </cfRule>
    <cfRule type="expression" dxfId="19896" priority="47447">
      <formula>$Y71="Gráfico 10"</formula>
    </cfRule>
    <cfRule type="expression" dxfId="19895" priority="47448">
      <formula>$Y71="Gráfico 25"</formula>
    </cfRule>
    <cfRule type="expression" dxfId="19894" priority="47449">
      <formula>$Y71="Gráfico 24"</formula>
    </cfRule>
    <cfRule type="expression" dxfId="19893" priority="47450">
      <formula>$Y71="Gráfico 23"</formula>
    </cfRule>
    <cfRule type="expression" dxfId="19892" priority="47451">
      <formula>$Y71="Gráfico 22"</formula>
    </cfRule>
    <cfRule type="expression" dxfId="19891" priority="47452">
      <formula>$Y71="Gráfico 21"</formula>
    </cfRule>
    <cfRule type="expression" dxfId="19890" priority="47453">
      <formula>$Y71="Gráfico 20"</formula>
    </cfRule>
    <cfRule type="expression" dxfId="19889" priority="47454">
      <formula>$Y71="Gráfico 18"</formula>
    </cfRule>
    <cfRule type="expression" dxfId="19888" priority="47455">
      <formula>$Y71="Gráfico 19"</formula>
    </cfRule>
    <cfRule type="expression" dxfId="19887" priority="47456">
      <formula>$Y71="Gráfico 17"</formula>
    </cfRule>
    <cfRule type="expression" dxfId="19886" priority="47457">
      <formula>$Y71="Gráfico 16"</formula>
    </cfRule>
    <cfRule type="expression" dxfId="19885" priority="47458">
      <formula>$Y71="Gráfico 15"</formula>
    </cfRule>
    <cfRule type="expression" dxfId="19884" priority="47459">
      <formula>$Y71="Gráfico 14"</formula>
    </cfRule>
    <cfRule type="expression" dxfId="19883" priority="47460">
      <formula>$Y71="Gráfico 12"</formula>
    </cfRule>
    <cfRule type="expression" dxfId="19882" priority="47461">
      <formula>$Y71="Gráfico 13"</formula>
    </cfRule>
    <cfRule type="expression" dxfId="19881" priority="47462">
      <formula>$Y71="Gráfico 11"</formula>
    </cfRule>
    <cfRule type="expression" dxfId="19880" priority="47463">
      <formula>$Y71="Gráfico 9"</formula>
    </cfRule>
    <cfRule type="expression" dxfId="19879" priority="47464">
      <formula>$Y71="Gráfico 8"</formula>
    </cfRule>
    <cfRule type="expression" dxfId="19878" priority="47465">
      <formula>$Y71="Gráfico 7"</formula>
    </cfRule>
    <cfRule type="expression" dxfId="19877" priority="47466">
      <formula>$Y71="Gráfico 6"</formula>
    </cfRule>
    <cfRule type="expression" dxfId="19876" priority="47467">
      <formula>$Y71="Gráfico 4"</formula>
    </cfRule>
    <cfRule type="expression" dxfId="19875" priority="47468">
      <formula>$Y71="Gráfico 3"</formula>
    </cfRule>
    <cfRule type="expression" dxfId="19874" priority="47469">
      <formula>$Y71="Gráfico 2"</formula>
    </cfRule>
    <cfRule type="expression" dxfId="19873" priority="47470">
      <formula>$Y71="Gráfico 1"</formula>
    </cfRule>
    <cfRule type="expression" dxfId="19872" priority="47471">
      <formula>$Y71="Gráfico 5"</formula>
    </cfRule>
  </conditionalFormatting>
  <conditionalFormatting sqref="P88:P104">
    <cfRule type="expression" dxfId="19871" priority="47398">
      <formula>$Y88="Reporte 2"</formula>
    </cfRule>
    <cfRule type="expression" dxfId="19870" priority="47399">
      <formula>$Y88="Reporte 1"</formula>
    </cfRule>
    <cfRule type="expression" dxfId="19869" priority="47400">
      <formula>$Y88="Informe 10"</formula>
    </cfRule>
    <cfRule type="expression" dxfId="19868" priority="47401">
      <formula>$Y88="Informe 9"</formula>
    </cfRule>
    <cfRule type="expression" dxfId="19867" priority="47402">
      <formula>$Y88="Informe 8"</formula>
    </cfRule>
    <cfRule type="expression" dxfId="19866" priority="47403">
      <formula>$Y88="Informe 7"</formula>
    </cfRule>
    <cfRule type="expression" dxfId="19865" priority="47404">
      <formula>$Y88="Informe 6"</formula>
    </cfRule>
    <cfRule type="expression" dxfId="19864" priority="47405">
      <formula>$Y88="Informe 5"</formula>
    </cfRule>
    <cfRule type="expression" dxfId="19863" priority="47406">
      <formula>$Y88="Informe 4"</formula>
    </cfRule>
    <cfRule type="expression" dxfId="19862" priority="47407">
      <formula>$Y88="Informe 3"</formula>
    </cfRule>
    <cfRule type="expression" dxfId="19861" priority="47408">
      <formula>$Y88="Informe 2"</formula>
    </cfRule>
    <cfRule type="expression" dxfId="19860" priority="47409">
      <formula>$Y88="Informe 1"</formula>
    </cfRule>
    <cfRule type="expression" dxfId="19859" priority="47410">
      <formula>$Y88="Gráfico 10"</formula>
    </cfRule>
    <cfRule type="expression" dxfId="19858" priority="47411">
      <formula>$Y88="Gráfico 25"</formula>
    </cfRule>
    <cfRule type="expression" dxfId="19857" priority="47412">
      <formula>$Y88="Gráfico 24"</formula>
    </cfRule>
    <cfRule type="expression" dxfId="19856" priority="47413">
      <formula>$Y88="Gráfico 23"</formula>
    </cfRule>
    <cfRule type="expression" dxfId="19855" priority="47414">
      <formula>$Y88="Gráfico 22"</formula>
    </cfRule>
    <cfRule type="expression" dxfId="19854" priority="47415">
      <formula>$Y88="Gráfico 21"</formula>
    </cfRule>
    <cfRule type="expression" dxfId="19853" priority="47416">
      <formula>$Y88="Gráfico 20"</formula>
    </cfRule>
    <cfRule type="expression" dxfId="19852" priority="47417">
      <formula>$Y88="Gráfico 18"</formula>
    </cfRule>
    <cfRule type="expression" dxfId="19851" priority="47418">
      <formula>$Y88="Gráfico 19"</formula>
    </cfRule>
    <cfRule type="expression" dxfId="19850" priority="47419">
      <formula>$Y88="Gráfico 17"</formula>
    </cfRule>
    <cfRule type="expression" dxfId="19849" priority="47420">
      <formula>$Y88="Gráfico 16"</formula>
    </cfRule>
    <cfRule type="expression" dxfId="19848" priority="47421">
      <formula>$Y88="Gráfico 15"</formula>
    </cfRule>
    <cfRule type="expression" dxfId="19847" priority="47422">
      <formula>$Y88="Gráfico 14"</formula>
    </cfRule>
    <cfRule type="expression" dxfId="19846" priority="47423">
      <formula>$Y88="Gráfico 12"</formula>
    </cfRule>
    <cfRule type="expression" dxfId="19845" priority="47424">
      <formula>$Y88="Gráfico 13"</formula>
    </cfRule>
    <cfRule type="expression" dxfId="19844" priority="47425">
      <formula>$Y88="Gráfico 11"</formula>
    </cfRule>
    <cfRule type="expression" dxfId="19843" priority="47426">
      <formula>$Y88="Gráfico 9"</formula>
    </cfRule>
    <cfRule type="expression" dxfId="19842" priority="47427">
      <formula>$Y88="Gráfico 8"</formula>
    </cfRule>
    <cfRule type="expression" dxfId="19841" priority="47428">
      <formula>$Y88="Gráfico 7"</formula>
    </cfRule>
    <cfRule type="expression" dxfId="19840" priority="47429">
      <formula>$Y88="Gráfico 6"</formula>
    </cfRule>
    <cfRule type="expression" dxfId="19839" priority="47430">
      <formula>$Y88="Gráfico 4"</formula>
    </cfRule>
    <cfRule type="expression" dxfId="19838" priority="47431">
      <formula>$Y88="Gráfico 3"</formula>
    </cfRule>
    <cfRule type="expression" dxfId="19837" priority="47432">
      <formula>$Y88="Gráfico 2"</formula>
    </cfRule>
    <cfRule type="expression" dxfId="19836" priority="47433">
      <formula>$Y88="Gráfico 1"</formula>
    </cfRule>
    <cfRule type="expression" dxfId="19835" priority="47434">
      <formula>$Y88="Gráfico 5"</formula>
    </cfRule>
  </conditionalFormatting>
  <conditionalFormatting sqref="P88:P104">
    <cfRule type="expression" dxfId="19834" priority="47287">
      <formula>$Y88="Reporte 2"</formula>
    </cfRule>
    <cfRule type="expression" dxfId="19833" priority="47288">
      <formula>$Y88="Reporte 1"</formula>
    </cfRule>
    <cfRule type="expression" dxfId="19832" priority="47289">
      <formula>$Y88="Informe 10"</formula>
    </cfRule>
    <cfRule type="expression" dxfId="19831" priority="47290">
      <formula>$Y88="Informe 9"</formula>
    </cfRule>
    <cfRule type="expression" dxfId="19830" priority="47291">
      <formula>$Y88="Informe 8"</formula>
    </cfRule>
    <cfRule type="expression" dxfId="19829" priority="47292">
      <formula>$Y88="Informe 7"</formula>
    </cfRule>
    <cfRule type="expression" dxfId="19828" priority="47293">
      <formula>$Y88="Informe 6"</formula>
    </cfRule>
    <cfRule type="expression" dxfId="19827" priority="47294">
      <formula>$Y88="Informe 5"</formula>
    </cfRule>
    <cfRule type="expression" dxfId="19826" priority="47295">
      <formula>$Y88="Informe 4"</formula>
    </cfRule>
    <cfRule type="expression" dxfId="19825" priority="47296">
      <formula>$Y88="Informe 3"</formula>
    </cfRule>
    <cfRule type="expression" dxfId="19824" priority="47297">
      <formula>$Y88="Informe 2"</formula>
    </cfRule>
    <cfRule type="expression" dxfId="19823" priority="47298">
      <formula>$Y88="Informe 1"</formula>
    </cfRule>
    <cfRule type="expression" dxfId="19822" priority="47299">
      <formula>$Y88="Gráfico 10"</formula>
    </cfRule>
    <cfRule type="expression" dxfId="19821" priority="47300">
      <formula>$Y88="Gráfico 25"</formula>
    </cfRule>
    <cfRule type="expression" dxfId="19820" priority="47301">
      <formula>$Y88="Gráfico 24"</formula>
    </cfRule>
    <cfRule type="expression" dxfId="19819" priority="47302">
      <formula>$Y88="Gráfico 23"</formula>
    </cfRule>
    <cfRule type="expression" dxfId="19818" priority="47303">
      <formula>$Y88="Gráfico 22"</formula>
    </cfRule>
    <cfRule type="expression" dxfId="19817" priority="47304">
      <formula>$Y88="Gráfico 21"</formula>
    </cfRule>
    <cfRule type="expression" dxfId="19816" priority="47305">
      <formula>$Y88="Gráfico 20"</formula>
    </cfRule>
    <cfRule type="expression" dxfId="19815" priority="47306">
      <formula>$Y88="Gráfico 18"</formula>
    </cfRule>
    <cfRule type="expression" dxfId="19814" priority="47307">
      <formula>$Y88="Gráfico 19"</formula>
    </cfRule>
    <cfRule type="expression" dxfId="19813" priority="47308">
      <formula>$Y88="Gráfico 17"</formula>
    </cfRule>
    <cfRule type="expression" dxfId="19812" priority="47309">
      <formula>$Y88="Gráfico 16"</formula>
    </cfRule>
    <cfRule type="expression" dxfId="19811" priority="47310">
      <formula>$Y88="Gráfico 15"</formula>
    </cfRule>
    <cfRule type="expression" dxfId="19810" priority="47311">
      <formula>$Y88="Gráfico 14"</formula>
    </cfRule>
    <cfRule type="expression" dxfId="19809" priority="47312">
      <formula>$Y88="Gráfico 12"</formula>
    </cfRule>
    <cfRule type="expression" dxfId="19808" priority="47313">
      <formula>$Y88="Gráfico 13"</formula>
    </cfRule>
    <cfRule type="expression" dxfId="19807" priority="47314">
      <formula>$Y88="Gráfico 11"</formula>
    </cfRule>
    <cfRule type="expression" dxfId="19806" priority="47315">
      <formula>$Y88="Gráfico 9"</formula>
    </cfRule>
    <cfRule type="expression" dxfId="19805" priority="47316">
      <formula>$Y88="Gráfico 8"</formula>
    </cfRule>
    <cfRule type="expression" dxfId="19804" priority="47317">
      <formula>$Y88="Gráfico 7"</formula>
    </cfRule>
    <cfRule type="expression" dxfId="19803" priority="47318">
      <formula>$Y88="Gráfico 6"</formula>
    </cfRule>
    <cfRule type="expression" dxfId="19802" priority="47319">
      <formula>$Y88="Gráfico 4"</formula>
    </cfRule>
    <cfRule type="expression" dxfId="19801" priority="47320">
      <formula>$Y88="Gráfico 3"</formula>
    </cfRule>
    <cfRule type="expression" dxfId="19800" priority="47321">
      <formula>$Y88="Gráfico 2"</formula>
    </cfRule>
    <cfRule type="expression" dxfId="19799" priority="47322">
      <formula>$Y88="Gráfico 1"</formula>
    </cfRule>
    <cfRule type="expression" dxfId="19798" priority="47323">
      <formula>$Y88="Gráfico 5"</formula>
    </cfRule>
  </conditionalFormatting>
  <conditionalFormatting sqref="P88:P104">
    <cfRule type="expression" dxfId="19797" priority="47250">
      <formula>$Y88="Reporte 2"</formula>
    </cfRule>
    <cfRule type="expression" dxfId="19796" priority="47251">
      <formula>$Y88="Reporte 1"</formula>
    </cfRule>
    <cfRule type="expression" dxfId="19795" priority="47252">
      <formula>$Y88="Informe 10"</formula>
    </cfRule>
    <cfRule type="expression" dxfId="19794" priority="47253">
      <formula>$Y88="Informe 9"</formula>
    </cfRule>
    <cfRule type="expression" dxfId="19793" priority="47254">
      <formula>$Y88="Informe 8"</formula>
    </cfRule>
    <cfRule type="expression" dxfId="19792" priority="47255">
      <formula>$Y88="Informe 7"</formula>
    </cfRule>
    <cfRule type="expression" dxfId="19791" priority="47256">
      <formula>$Y88="Informe 6"</formula>
    </cfRule>
    <cfRule type="expression" dxfId="19790" priority="47257">
      <formula>$Y88="Informe 5"</formula>
    </cfRule>
    <cfRule type="expression" dxfId="19789" priority="47258">
      <formula>$Y88="Informe 4"</formula>
    </cfRule>
    <cfRule type="expression" dxfId="19788" priority="47259">
      <formula>$Y88="Informe 3"</formula>
    </cfRule>
    <cfRule type="expression" dxfId="19787" priority="47260">
      <formula>$Y88="Informe 2"</formula>
    </cfRule>
    <cfRule type="expression" dxfId="19786" priority="47261">
      <formula>$Y88="Informe 1"</formula>
    </cfRule>
    <cfRule type="expression" dxfId="19785" priority="47262">
      <formula>$Y88="Gráfico 10"</formula>
    </cfRule>
    <cfRule type="expression" dxfId="19784" priority="47263">
      <formula>$Y88="Gráfico 25"</formula>
    </cfRule>
    <cfRule type="expression" dxfId="19783" priority="47264">
      <formula>$Y88="Gráfico 24"</formula>
    </cfRule>
    <cfRule type="expression" dxfId="19782" priority="47265">
      <formula>$Y88="Gráfico 23"</formula>
    </cfRule>
    <cfRule type="expression" dxfId="19781" priority="47266">
      <formula>$Y88="Gráfico 22"</formula>
    </cfRule>
    <cfRule type="expression" dxfId="19780" priority="47267">
      <formula>$Y88="Gráfico 21"</formula>
    </cfRule>
    <cfRule type="expression" dxfId="19779" priority="47268">
      <formula>$Y88="Gráfico 20"</formula>
    </cfRule>
    <cfRule type="expression" dxfId="19778" priority="47269">
      <formula>$Y88="Gráfico 18"</formula>
    </cfRule>
    <cfRule type="expression" dxfId="19777" priority="47270">
      <formula>$Y88="Gráfico 19"</formula>
    </cfRule>
    <cfRule type="expression" dxfId="19776" priority="47271">
      <formula>$Y88="Gráfico 17"</formula>
    </cfRule>
    <cfRule type="expression" dxfId="19775" priority="47272">
      <formula>$Y88="Gráfico 16"</formula>
    </cfRule>
    <cfRule type="expression" dxfId="19774" priority="47273">
      <formula>$Y88="Gráfico 15"</formula>
    </cfRule>
    <cfRule type="expression" dxfId="19773" priority="47274">
      <formula>$Y88="Gráfico 14"</formula>
    </cfRule>
    <cfRule type="expression" dxfId="19772" priority="47275">
      <formula>$Y88="Gráfico 12"</formula>
    </cfRule>
    <cfRule type="expression" dxfId="19771" priority="47276">
      <formula>$Y88="Gráfico 13"</formula>
    </cfRule>
    <cfRule type="expression" dxfId="19770" priority="47277">
      <formula>$Y88="Gráfico 11"</formula>
    </cfRule>
    <cfRule type="expression" dxfId="19769" priority="47278">
      <formula>$Y88="Gráfico 9"</formula>
    </cfRule>
    <cfRule type="expression" dxfId="19768" priority="47279">
      <formula>$Y88="Gráfico 8"</formula>
    </cfRule>
    <cfRule type="expression" dxfId="19767" priority="47280">
      <formula>$Y88="Gráfico 7"</formula>
    </cfRule>
    <cfRule type="expression" dxfId="19766" priority="47281">
      <formula>$Y88="Gráfico 6"</formula>
    </cfRule>
    <cfRule type="expression" dxfId="19765" priority="47282">
      <formula>$Y88="Gráfico 4"</formula>
    </cfRule>
    <cfRule type="expression" dxfId="19764" priority="47283">
      <formula>$Y88="Gráfico 3"</formula>
    </cfRule>
    <cfRule type="expression" dxfId="19763" priority="47284">
      <formula>$Y88="Gráfico 2"</formula>
    </cfRule>
    <cfRule type="expression" dxfId="19762" priority="47285">
      <formula>$Y88="Gráfico 1"</formula>
    </cfRule>
    <cfRule type="expression" dxfId="19761" priority="47286">
      <formula>$Y88="Gráfico 5"</formula>
    </cfRule>
  </conditionalFormatting>
  <conditionalFormatting sqref="P105:P121">
    <cfRule type="expression" dxfId="19760" priority="47213">
      <formula>$Y105="Reporte 2"</formula>
    </cfRule>
    <cfRule type="expression" dxfId="19759" priority="47214">
      <formula>$Y105="Reporte 1"</formula>
    </cfRule>
    <cfRule type="expression" dxfId="19758" priority="47215">
      <formula>$Y105="Informe 10"</formula>
    </cfRule>
    <cfRule type="expression" dxfId="19757" priority="47216">
      <formula>$Y105="Informe 9"</formula>
    </cfRule>
    <cfRule type="expression" dxfId="19756" priority="47217">
      <formula>$Y105="Informe 8"</formula>
    </cfRule>
    <cfRule type="expression" dxfId="19755" priority="47218">
      <formula>$Y105="Informe 7"</formula>
    </cfRule>
    <cfRule type="expression" dxfId="19754" priority="47219">
      <formula>$Y105="Informe 6"</formula>
    </cfRule>
    <cfRule type="expression" dxfId="19753" priority="47220">
      <formula>$Y105="Informe 5"</formula>
    </cfRule>
    <cfRule type="expression" dxfId="19752" priority="47221">
      <formula>$Y105="Informe 4"</formula>
    </cfRule>
    <cfRule type="expression" dxfId="19751" priority="47222">
      <formula>$Y105="Informe 3"</formula>
    </cfRule>
    <cfRule type="expression" dxfId="19750" priority="47223">
      <formula>$Y105="Informe 2"</formula>
    </cfRule>
    <cfRule type="expression" dxfId="19749" priority="47224">
      <formula>$Y105="Informe 1"</formula>
    </cfRule>
    <cfRule type="expression" dxfId="19748" priority="47225">
      <formula>$Y105="Gráfico 10"</formula>
    </cfRule>
    <cfRule type="expression" dxfId="19747" priority="47226">
      <formula>$Y105="Gráfico 25"</formula>
    </cfRule>
    <cfRule type="expression" dxfId="19746" priority="47227">
      <formula>$Y105="Gráfico 24"</formula>
    </cfRule>
    <cfRule type="expression" dxfId="19745" priority="47228">
      <formula>$Y105="Gráfico 23"</formula>
    </cfRule>
    <cfRule type="expression" dxfId="19744" priority="47229">
      <formula>$Y105="Gráfico 22"</formula>
    </cfRule>
    <cfRule type="expression" dxfId="19743" priority="47230">
      <formula>$Y105="Gráfico 21"</formula>
    </cfRule>
    <cfRule type="expression" dxfId="19742" priority="47231">
      <formula>$Y105="Gráfico 20"</formula>
    </cfRule>
    <cfRule type="expression" dxfId="19741" priority="47232">
      <formula>$Y105="Gráfico 18"</formula>
    </cfRule>
    <cfRule type="expression" dxfId="19740" priority="47233">
      <formula>$Y105="Gráfico 19"</formula>
    </cfRule>
    <cfRule type="expression" dxfId="19739" priority="47234">
      <formula>$Y105="Gráfico 17"</formula>
    </cfRule>
    <cfRule type="expression" dxfId="19738" priority="47235">
      <formula>$Y105="Gráfico 16"</formula>
    </cfRule>
    <cfRule type="expression" dxfId="19737" priority="47236">
      <formula>$Y105="Gráfico 15"</formula>
    </cfRule>
    <cfRule type="expression" dxfId="19736" priority="47237">
      <formula>$Y105="Gráfico 14"</formula>
    </cfRule>
    <cfRule type="expression" dxfId="19735" priority="47238">
      <formula>$Y105="Gráfico 12"</formula>
    </cfRule>
    <cfRule type="expression" dxfId="19734" priority="47239">
      <formula>$Y105="Gráfico 13"</formula>
    </cfRule>
    <cfRule type="expression" dxfId="19733" priority="47240">
      <formula>$Y105="Gráfico 11"</formula>
    </cfRule>
    <cfRule type="expression" dxfId="19732" priority="47241">
      <formula>$Y105="Gráfico 9"</formula>
    </cfRule>
    <cfRule type="expression" dxfId="19731" priority="47242">
      <formula>$Y105="Gráfico 8"</formula>
    </cfRule>
    <cfRule type="expression" dxfId="19730" priority="47243">
      <formula>$Y105="Gráfico 7"</formula>
    </cfRule>
    <cfRule type="expression" dxfId="19729" priority="47244">
      <formula>$Y105="Gráfico 6"</formula>
    </cfRule>
    <cfRule type="expression" dxfId="19728" priority="47245">
      <formula>$Y105="Gráfico 4"</formula>
    </cfRule>
    <cfRule type="expression" dxfId="19727" priority="47246">
      <formula>$Y105="Gráfico 3"</formula>
    </cfRule>
    <cfRule type="expression" dxfId="19726" priority="47247">
      <formula>$Y105="Gráfico 2"</formula>
    </cfRule>
    <cfRule type="expression" dxfId="19725" priority="47248">
      <formula>$Y105="Gráfico 1"</formula>
    </cfRule>
    <cfRule type="expression" dxfId="19724" priority="47249">
      <formula>$Y105="Gráfico 5"</formula>
    </cfRule>
  </conditionalFormatting>
  <conditionalFormatting sqref="P105:P121">
    <cfRule type="expression" dxfId="19723" priority="47102">
      <formula>$Y105="Reporte 2"</formula>
    </cfRule>
    <cfRule type="expression" dxfId="19722" priority="47103">
      <formula>$Y105="Reporte 1"</formula>
    </cfRule>
    <cfRule type="expression" dxfId="19721" priority="47104">
      <formula>$Y105="Informe 10"</formula>
    </cfRule>
    <cfRule type="expression" dxfId="19720" priority="47105">
      <formula>$Y105="Informe 9"</formula>
    </cfRule>
    <cfRule type="expression" dxfId="19719" priority="47106">
      <formula>$Y105="Informe 8"</formula>
    </cfRule>
    <cfRule type="expression" dxfId="19718" priority="47107">
      <formula>$Y105="Informe 7"</formula>
    </cfRule>
    <cfRule type="expression" dxfId="19717" priority="47108">
      <formula>$Y105="Informe 6"</formula>
    </cfRule>
    <cfRule type="expression" dxfId="19716" priority="47109">
      <formula>$Y105="Informe 5"</formula>
    </cfRule>
    <cfRule type="expression" dxfId="19715" priority="47110">
      <formula>$Y105="Informe 4"</formula>
    </cfRule>
    <cfRule type="expression" dxfId="19714" priority="47111">
      <formula>$Y105="Informe 3"</formula>
    </cfRule>
    <cfRule type="expression" dxfId="19713" priority="47112">
      <formula>$Y105="Informe 2"</formula>
    </cfRule>
    <cfRule type="expression" dxfId="19712" priority="47113">
      <formula>$Y105="Informe 1"</formula>
    </cfRule>
    <cfRule type="expression" dxfId="19711" priority="47114">
      <formula>$Y105="Gráfico 10"</formula>
    </cfRule>
    <cfRule type="expression" dxfId="19710" priority="47115">
      <formula>$Y105="Gráfico 25"</formula>
    </cfRule>
    <cfRule type="expression" dxfId="19709" priority="47116">
      <formula>$Y105="Gráfico 24"</formula>
    </cfRule>
    <cfRule type="expression" dxfId="19708" priority="47117">
      <formula>$Y105="Gráfico 23"</formula>
    </cfRule>
    <cfRule type="expression" dxfId="19707" priority="47118">
      <formula>$Y105="Gráfico 22"</formula>
    </cfRule>
    <cfRule type="expression" dxfId="19706" priority="47119">
      <formula>$Y105="Gráfico 21"</formula>
    </cfRule>
    <cfRule type="expression" dxfId="19705" priority="47120">
      <formula>$Y105="Gráfico 20"</formula>
    </cfRule>
    <cfRule type="expression" dxfId="19704" priority="47121">
      <formula>$Y105="Gráfico 18"</formula>
    </cfRule>
    <cfRule type="expression" dxfId="19703" priority="47122">
      <formula>$Y105="Gráfico 19"</formula>
    </cfRule>
    <cfRule type="expression" dxfId="19702" priority="47123">
      <formula>$Y105="Gráfico 17"</formula>
    </cfRule>
    <cfRule type="expression" dxfId="19701" priority="47124">
      <formula>$Y105="Gráfico 16"</formula>
    </cfRule>
    <cfRule type="expression" dxfId="19700" priority="47125">
      <formula>$Y105="Gráfico 15"</formula>
    </cfRule>
    <cfRule type="expression" dxfId="19699" priority="47126">
      <formula>$Y105="Gráfico 14"</formula>
    </cfRule>
    <cfRule type="expression" dxfId="19698" priority="47127">
      <formula>$Y105="Gráfico 12"</formula>
    </cfRule>
    <cfRule type="expression" dxfId="19697" priority="47128">
      <formula>$Y105="Gráfico 13"</formula>
    </cfRule>
    <cfRule type="expression" dxfId="19696" priority="47129">
      <formula>$Y105="Gráfico 11"</formula>
    </cfRule>
    <cfRule type="expression" dxfId="19695" priority="47130">
      <formula>$Y105="Gráfico 9"</formula>
    </cfRule>
    <cfRule type="expression" dxfId="19694" priority="47131">
      <formula>$Y105="Gráfico 8"</formula>
    </cfRule>
    <cfRule type="expression" dxfId="19693" priority="47132">
      <formula>$Y105="Gráfico 7"</formula>
    </cfRule>
    <cfRule type="expression" dxfId="19692" priority="47133">
      <formula>$Y105="Gráfico 6"</formula>
    </cfRule>
    <cfRule type="expression" dxfId="19691" priority="47134">
      <formula>$Y105="Gráfico 4"</formula>
    </cfRule>
    <cfRule type="expression" dxfId="19690" priority="47135">
      <formula>$Y105="Gráfico 3"</formula>
    </cfRule>
    <cfRule type="expression" dxfId="19689" priority="47136">
      <formula>$Y105="Gráfico 2"</formula>
    </cfRule>
    <cfRule type="expression" dxfId="19688" priority="47137">
      <formula>$Y105="Gráfico 1"</formula>
    </cfRule>
    <cfRule type="expression" dxfId="19687" priority="47138">
      <formula>$Y105="Gráfico 5"</formula>
    </cfRule>
  </conditionalFormatting>
  <conditionalFormatting sqref="P105:P121">
    <cfRule type="expression" dxfId="19686" priority="47065">
      <formula>$Y105="Reporte 2"</formula>
    </cfRule>
    <cfRule type="expression" dxfId="19685" priority="47066">
      <formula>$Y105="Reporte 1"</formula>
    </cfRule>
    <cfRule type="expression" dxfId="19684" priority="47067">
      <formula>$Y105="Informe 10"</formula>
    </cfRule>
    <cfRule type="expression" dxfId="19683" priority="47068">
      <formula>$Y105="Informe 9"</formula>
    </cfRule>
    <cfRule type="expression" dxfId="19682" priority="47069">
      <formula>$Y105="Informe 8"</formula>
    </cfRule>
    <cfRule type="expression" dxfId="19681" priority="47070">
      <formula>$Y105="Informe 7"</formula>
    </cfRule>
    <cfRule type="expression" dxfId="19680" priority="47071">
      <formula>$Y105="Informe 6"</formula>
    </cfRule>
    <cfRule type="expression" dxfId="19679" priority="47072">
      <formula>$Y105="Informe 5"</formula>
    </cfRule>
    <cfRule type="expression" dxfId="19678" priority="47073">
      <formula>$Y105="Informe 4"</formula>
    </cfRule>
    <cfRule type="expression" dxfId="19677" priority="47074">
      <formula>$Y105="Informe 3"</formula>
    </cfRule>
    <cfRule type="expression" dxfId="19676" priority="47075">
      <formula>$Y105="Informe 2"</formula>
    </cfRule>
    <cfRule type="expression" dxfId="19675" priority="47076">
      <formula>$Y105="Informe 1"</formula>
    </cfRule>
    <cfRule type="expression" dxfId="19674" priority="47077">
      <formula>$Y105="Gráfico 10"</formula>
    </cfRule>
    <cfRule type="expression" dxfId="19673" priority="47078">
      <formula>$Y105="Gráfico 25"</formula>
    </cfRule>
    <cfRule type="expression" dxfId="19672" priority="47079">
      <formula>$Y105="Gráfico 24"</formula>
    </cfRule>
    <cfRule type="expression" dxfId="19671" priority="47080">
      <formula>$Y105="Gráfico 23"</formula>
    </cfRule>
    <cfRule type="expression" dxfId="19670" priority="47081">
      <formula>$Y105="Gráfico 22"</formula>
    </cfRule>
    <cfRule type="expression" dxfId="19669" priority="47082">
      <formula>$Y105="Gráfico 21"</formula>
    </cfRule>
    <cfRule type="expression" dxfId="19668" priority="47083">
      <formula>$Y105="Gráfico 20"</formula>
    </cfRule>
    <cfRule type="expression" dxfId="19667" priority="47084">
      <formula>$Y105="Gráfico 18"</formula>
    </cfRule>
    <cfRule type="expression" dxfId="19666" priority="47085">
      <formula>$Y105="Gráfico 19"</formula>
    </cfRule>
    <cfRule type="expression" dxfId="19665" priority="47086">
      <formula>$Y105="Gráfico 17"</formula>
    </cfRule>
    <cfRule type="expression" dxfId="19664" priority="47087">
      <formula>$Y105="Gráfico 16"</formula>
    </cfRule>
    <cfRule type="expression" dxfId="19663" priority="47088">
      <formula>$Y105="Gráfico 15"</formula>
    </cfRule>
    <cfRule type="expression" dxfId="19662" priority="47089">
      <formula>$Y105="Gráfico 14"</formula>
    </cfRule>
    <cfRule type="expression" dxfId="19661" priority="47090">
      <formula>$Y105="Gráfico 12"</formula>
    </cfRule>
    <cfRule type="expression" dxfId="19660" priority="47091">
      <formula>$Y105="Gráfico 13"</formula>
    </cfRule>
    <cfRule type="expression" dxfId="19659" priority="47092">
      <formula>$Y105="Gráfico 11"</formula>
    </cfRule>
    <cfRule type="expression" dxfId="19658" priority="47093">
      <formula>$Y105="Gráfico 9"</formula>
    </cfRule>
    <cfRule type="expression" dxfId="19657" priority="47094">
      <formula>$Y105="Gráfico 8"</formula>
    </cfRule>
    <cfRule type="expression" dxfId="19656" priority="47095">
      <formula>$Y105="Gráfico 7"</formula>
    </cfRule>
    <cfRule type="expression" dxfId="19655" priority="47096">
      <formula>$Y105="Gráfico 6"</formula>
    </cfRule>
    <cfRule type="expression" dxfId="19654" priority="47097">
      <formula>$Y105="Gráfico 4"</formula>
    </cfRule>
    <cfRule type="expression" dxfId="19653" priority="47098">
      <formula>$Y105="Gráfico 3"</formula>
    </cfRule>
    <cfRule type="expression" dxfId="19652" priority="47099">
      <formula>$Y105="Gráfico 2"</formula>
    </cfRule>
    <cfRule type="expression" dxfId="19651" priority="47100">
      <formula>$Y105="Gráfico 1"</formula>
    </cfRule>
    <cfRule type="expression" dxfId="19650" priority="47101">
      <formula>$Y105="Gráfico 5"</formula>
    </cfRule>
  </conditionalFormatting>
  <conditionalFormatting sqref="P122:P138">
    <cfRule type="expression" dxfId="19649" priority="47028">
      <formula>$Y122="Reporte 2"</formula>
    </cfRule>
    <cfRule type="expression" dxfId="19648" priority="47029">
      <formula>$Y122="Reporte 1"</formula>
    </cfRule>
    <cfRule type="expression" dxfId="19647" priority="47030">
      <formula>$Y122="Informe 10"</formula>
    </cfRule>
    <cfRule type="expression" dxfId="19646" priority="47031">
      <formula>$Y122="Informe 9"</formula>
    </cfRule>
    <cfRule type="expression" dxfId="19645" priority="47032">
      <formula>$Y122="Informe 8"</formula>
    </cfRule>
    <cfRule type="expression" dxfId="19644" priority="47033">
      <formula>$Y122="Informe 7"</formula>
    </cfRule>
    <cfRule type="expression" dxfId="19643" priority="47034">
      <formula>$Y122="Informe 6"</formula>
    </cfRule>
    <cfRule type="expression" dxfId="19642" priority="47035">
      <formula>$Y122="Informe 5"</formula>
    </cfRule>
    <cfRule type="expression" dxfId="19641" priority="47036">
      <formula>$Y122="Informe 4"</formula>
    </cfRule>
    <cfRule type="expression" dxfId="19640" priority="47037">
      <formula>$Y122="Informe 3"</formula>
    </cfRule>
    <cfRule type="expression" dxfId="19639" priority="47038">
      <formula>$Y122="Informe 2"</formula>
    </cfRule>
    <cfRule type="expression" dxfId="19638" priority="47039">
      <formula>$Y122="Informe 1"</formula>
    </cfRule>
    <cfRule type="expression" dxfId="19637" priority="47040">
      <formula>$Y122="Gráfico 10"</formula>
    </cfRule>
    <cfRule type="expression" dxfId="19636" priority="47041">
      <formula>$Y122="Gráfico 25"</formula>
    </cfRule>
    <cfRule type="expression" dxfId="19635" priority="47042">
      <formula>$Y122="Gráfico 24"</formula>
    </cfRule>
    <cfRule type="expression" dxfId="19634" priority="47043">
      <formula>$Y122="Gráfico 23"</formula>
    </cfRule>
    <cfRule type="expression" dxfId="19633" priority="47044">
      <formula>$Y122="Gráfico 22"</formula>
    </cfRule>
    <cfRule type="expression" dxfId="19632" priority="47045">
      <formula>$Y122="Gráfico 21"</formula>
    </cfRule>
    <cfRule type="expression" dxfId="19631" priority="47046">
      <formula>$Y122="Gráfico 20"</formula>
    </cfRule>
    <cfRule type="expression" dxfId="19630" priority="47047">
      <formula>$Y122="Gráfico 18"</formula>
    </cfRule>
    <cfRule type="expression" dxfId="19629" priority="47048">
      <formula>$Y122="Gráfico 19"</formula>
    </cfRule>
    <cfRule type="expression" dxfId="19628" priority="47049">
      <formula>$Y122="Gráfico 17"</formula>
    </cfRule>
    <cfRule type="expression" dxfId="19627" priority="47050">
      <formula>$Y122="Gráfico 16"</formula>
    </cfRule>
    <cfRule type="expression" dxfId="19626" priority="47051">
      <formula>$Y122="Gráfico 15"</formula>
    </cfRule>
    <cfRule type="expression" dxfId="19625" priority="47052">
      <formula>$Y122="Gráfico 14"</formula>
    </cfRule>
    <cfRule type="expression" dxfId="19624" priority="47053">
      <formula>$Y122="Gráfico 12"</formula>
    </cfRule>
    <cfRule type="expression" dxfId="19623" priority="47054">
      <formula>$Y122="Gráfico 13"</formula>
    </cfRule>
    <cfRule type="expression" dxfId="19622" priority="47055">
      <formula>$Y122="Gráfico 11"</formula>
    </cfRule>
    <cfRule type="expression" dxfId="19621" priority="47056">
      <formula>$Y122="Gráfico 9"</formula>
    </cfRule>
    <cfRule type="expression" dxfId="19620" priority="47057">
      <formula>$Y122="Gráfico 8"</formula>
    </cfRule>
    <cfRule type="expression" dxfId="19619" priority="47058">
      <formula>$Y122="Gráfico 7"</formula>
    </cfRule>
    <cfRule type="expression" dxfId="19618" priority="47059">
      <formula>$Y122="Gráfico 6"</formula>
    </cfRule>
    <cfRule type="expression" dxfId="19617" priority="47060">
      <formula>$Y122="Gráfico 4"</formula>
    </cfRule>
    <cfRule type="expression" dxfId="19616" priority="47061">
      <formula>$Y122="Gráfico 3"</formula>
    </cfRule>
    <cfRule type="expression" dxfId="19615" priority="47062">
      <formula>$Y122="Gráfico 2"</formula>
    </cfRule>
    <cfRule type="expression" dxfId="19614" priority="47063">
      <formula>$Y122="Gráfico 1"</formula>
    </cfRule>
    <cfRule type="expression" dxfId="19613" priority="47064">
      <formula>$Y122="Gráfico 5"</formula>
    </cfRule>
  </conditionalFormatting>
  <conditionalFormatting sqref="P122:P138">
    <cfRule type="expression" dxfId="19612" priority="46917">
      <formula>$Y122="Reporte 2"</formula>
    </cfRule>
    <cfRule type="expression" dxfId="19611" priority="46918">
      <formula>$Y122="Reporte 1"</formula>
    </cfRule>
    <cfRule type="expression" dxfId="19610" priority="46919">
      <formula>$Y122="Informe 10"</formula>
    </cfRule>
    <cfRule type="expression" dxfId="19609" priority="46920">
      <formula>$Y122="Informe 9"</formula>
    </cfRule>
    <cfRule type="expression" dxfId="19608" priority="46921">
      <formula>$Y122="Informe 8"</formula>
    </cfRule>
    <cfRule type="expression" dxfId="19607" priority="46922">
      <formula>$Y122="Informe 7"</formula>
    </cfRule>
    <cfRule type="expression" dxfId="19606" priority="46923">
      <formula>$Y122="Informe 6"</formula>
    </cfRule>
    <cfRule type="expression" dxfId="19605" priority="46924">
      <formula>$Y122="Informe 5"</formula>
    </cfRule>
    <cfRule type="expression" dxfId="19604" priority="46925">
      <formula>$Y122="Informe 4"</formula>
    </cfRule>
    <cfRule type="expression" dxfId="19603" priority="46926">
      <formula>$Y122="Informe 3"</formula>
    </cfRule>
    <cfRule type="expression" dxfId="19602" priority="46927">
      <formula>$Y122="Informe 2"</formula>
    </cfRule>
    <cfRule type="expression" dxfId="19601" priority="46928">
      <formula>$Y122="Informe 1"</formula>
    </cfRule>
    <cfRule type="expression" dxfId="19600" priority="46929">
      <formula>$Y122="Gráfico 10"</formula>
    </cfRule>
    <cfRule type="expression" dxfId="19599" priority="46930">
      <formula>$Y122="Gráfico 25"</formula>
    </cfRule>
    <cfRule type="expression" dxfId="19598" priority="46931">
      <formula>$Y122="Gráfico 24"</formula>
    </cfRule>
    <cfRule type="expression" dxfId="19597" priority="46932">
      <formula>$Y122="Gráfico 23"</formula>
    </cfRule>
    <cfRule type="expression" dxfId="19596" priority="46933">
      <formula>$Y122="Gráfico 22"</formula>
    </cfRule>
    <cfRule type="expression" dxfId="19595" priority="46934">
      <formula>$Y122="Gráfico 21"</formula>
    </cfRule>
    <cfRule type="expression" dxfId="19594" priority="46935">
      <formula>$Y122="Gráfico 20"</formula>
    </cfRule>
    <cfRule type="expression" dxfId="19593" priority="46936">
      <formula>$Y122="Gráfico 18"</formula>
    </cfRule>
    <cfRule type="expression" dxfId="19592" priority="46937">
      <formula>$Y122="Gráfico 19"</formula>
    </cfRule>
    <cfRule type="expression" dxfId="19591" priority="46938">
      <formula>$Y122="Gráfico 17"</formula>
    </cfRule>
    <cfRule type="expression" dxfId="19590" priority="46939">
      <formula>$Y122="Gráfico 16"</formula>
    </cfRule>
    <cfRule type="expression" dxfId="19589" priority="46940">
      <formula>$Y122="Gráfico 15"</formula>
    </cfRule>
    <cfRule type="expression" dxfId="19588" priority="46941">
      <formula>$Y122="Gráfico 14"</formula>
    </cfRule>
    <cfRule type="expression" dxfId="19587" priority="46942">
      <formula>$Y122="Gráfico 12"</formula>
    </cfRule>
    <cfRule type="expression" dxfId="19586" priority="46943">
      <formula>$Y122="Gráfico 13"</formula>
    </cfRule>
    <cfRule type="expression" dxfId="19585" priority="46944">
      <formula>$Y122="Gráfico 11"</formula>
    </cfRule>
    <cfRule type="expression" dxfId="19584" priority="46945">
      <formula>$Y122="Gráfico 9"</formula>
    </cfRule>
    <cfRule type="expression" dxfId="19583" priority="46946">
      <formula>$Y122="Gráfico 8"</formula>
    </cfRule>
    <cfRule type="expression" dxfId="19582" priority="46947">
      <formula>$Y122="Gráfico 7"</formula>
    </cfRule>
    <cfRule type="expression" dxfId="19581" priority="46948">
      <formula>$Y122="Gráfico 6"</formula>
    </cfRule>
    <cfRule type="expression" dxfId="19580" priority="46949">
      <formula>$Y122="Gráfico 4"</formula>
    </cfRule>
    <cfRule type="expression" dxfId="19579" priority="46950">
      <formula>$Y122="Gráfico 3"</formula>
    </cfRule>
    <cfRule type="expression" dxfId="19578" priority="46951">
      <formula>$Y122="Gráfico 2"</formula>
    </cfRule>
    <cfRule type="expression" dxfId="19577" priority="46952">
      <formula>$Y122="Gráfico 1"</formula>
    </cfRule>
    <cfRule type="expression" dxfId="19576" priority="46953">
      <formula>$Y122="Gráfico 5"</formula>
    </cfRule>
  </conditionalFormatting>
  <conditionalFormatting sqref="P122:P138">
    <cfRule type="expression" dxfId="19575" priority="46880">
      <formula>$Y122="Reporte 2"</formula>
    </cfRule>
    <cfRule type="expression" dxfId="19574" priority="46881">
      <formula>$Y122="Reporte 1"</formula>
    </cfRule>
    <cfRule type="expression" dxfId="19573" priority="46882">
      <formula>$Y122="Informe 10"</formula>
    </cfRule>
    <cfRule type="expression" dxfId="19572" priority="46883">
      <formula>$Y122="Informe 9"</formula>
    </cfRule>
    <cfRule type="expression" dxfId="19571" priority="46884">
      <formula>$Y122="Informe 8"</formula>
    </cfRule>
    <cfRule type="expression" dxfId="19570" priority="46885">
      <formula>$Y122="Informe 7"</formula>
    </cfRule>
    <cfRule type="expression" dxfId="19569" priority="46886">
      <formula>$Y122="Informe 6"</formula>
    </cfRule>
    <cfRule type="expression" dxfId="19568" priority="46887">
      <formula>$Y122="Informe 5"</formula>
    </cfRule>
    <cfRule type="expression" dxfId="19567" priority="46888">
      <formula>$Y122="Informe 4"</formula>
    </cfRule>
    <cfRule type="expression" dxfId="19566" priority="46889">
      <formula>$Y122="Informe 3"</formula>
    </cfRule>
    <cfRule type="expression" dxfId="19565" priority="46890">
      <formula>$Y122="Informe 2"</formula>
    </cfRule>
    <cfRule type="expression" dxfId="19564" priority="46891">
      <formula>$Y122="Informe 1"</formula>
    </cfRule>
    <cfRule type="expression" dxfId="19563" priority="46892">
      <formula>$Y122="Gráfico 10"</formula>
    </cfRule>
    <cfRule type="expression" dxfId="19562" priority="46893">
      <formula>$Y122="Gráfico 25"</formula>
    </cfRule>
    <cfRule type="expression" dxfId="19561" priority="46894">
      <formula>$Y122="Gráfico 24"</formula>
    </cfRule>
    <cfRule type="expression" dxfId="19560" priority="46895">
      <formula>$Y122="Gráfico 23"</formula>
    </cfRule>
    <cfRule type="expression" dxfId="19559" priority="46896">
      <formula>$Y122="Gráfico 22"</formula>
    </cfRule>
    <cfRule type="expression" dxfId="19558" priority="46897">
      <formula>$Y122="Gráfico 21"</formula>
    </cfRule>
    <cfRule type="expression" dxfId="19557" priority="46898">
      <formula>$Y122="Gráfico 20"</formula>
    </cfRule>
    <cfRule type="expression" dxfId="19556" priority="46899">
      <formula>$Y122="Gráfico 18"</formula>
    </cfRule>
    <cfRule type="expression" dxfId="19555" priority="46900">
      <formula>$Y122="Gráfico 19"</formula>
    </cfRule>
    <cfRule type="expression" dxfId="19554" priority="46901">
      <formula>$Y122="Gráfico 17"</formula>
    </cfRule>
    <cfRule type="expression" dxfId="19553" priority="46902">
      <formula>$Y122="Gráfico 16"</formula>
    </cfRule>
    <cfRule type="expression" dxfId="19552" priority="46903">
      <formula>$Y122="Gráfico 15"</formula>
    </cfRule>
    <cfRule type="expression" dxfId="19551" priority="46904">
      <formula>$Y122="Gráfico 14"</formula>
    </cfRule>
    <cfRule type="expression" dxfId="19550" priority="46905">
      <formula>$Y122="Gráfico 12"</formula>
    </cfRule>
    <cfRule type="expression" dxfId="19549" priority="46906">
      <formula>$Y122="Gráfico 13"</formula>
    </cfRule>
    <cfRule type="expression" dxfId="19548" priority="46907">
      <formula>$Y122="Gráfico 11"</formula>
    </cfRule>
    <cfRule type="expression" dxfId="19547" priority="46908">
      <formula>$Y122="Gráfico 9"</formula>
    </cfRule>
    <cfRule type="expression" dxfId="19546" priority="46909">
      <formula>$Y122="Gráfico 8"</formula>
    </cfRule>
    <cfRule type="expression" dxfId="19545" priority="46910">
      <formula>$Y122="Gráfico 7"</formula>
    </cfRule>
    <cfRule type="expression" dxfId="19544" priority="46911">
      <formula>$Y122="Gráfico 6"</formula>
    </cfRule>
    <cfRule type="expression" dxfId="19543" priority="46912">
      <formula>$Y122="Gráfico 4"</formula>
    </cfRule>
    <cfRule type="expression" dxfId="19542" priority="46913">
      <formula>$Y122="Gráfico 3"</formula>
    </cfRule>
    <cfRule type="expression" dxfId="19541" priority="46914">
      <formula>$Y122="Gráfico 2"</formula>
    </cfRule>
    <cfRule type="expression" dxfId="19540" priority="46915">
      <formula>$Y122="Gráfico 1"</formula>
    </cfRule>
    <cfRule type="expression" dxfId="19539" priority="46916">
      <formula>$Y122="Gráfico 5"</formula>
    </cfRule>
  </conditionalFormatting>
  <conditionalFormatting sqref="P139:P155">
    <cfRule type="expression" dxfId="19538" priority="46843">
      <formula>$Y139="Reporte 2"</formula>
    </cfRule>
    <cfRule type="expression" dxfId="19537" priority="46844">
      <formula>$Y139="Reporte 1"</formula>
    </cfRule>
    <cfRule type="expression" dxfId="19536" priority="46845">
      <formula>$Y139="Informe 10"</formula>
    </cfRule>
    <cfRule type="expression" dxfId="19535" priority="46846">
      <formula>$Y139="Informe 9"</formula>
    </cfRule>
    <cfRule type="expression" dxfId="19534" priority="46847">
      <formula>$Y139="Informe 8"</formula>
    </cfRule>
    <cfRule type="expression" dxfId="19533" priority="46848">
      <formula>$Y139="Informe 7"</formula>
    </cfRule>
    <cfRule type="expression" dxfId="19532" priority="46849">
      <formula>$Y139="Informe 6"</formula>
    </cfRule>
    <cfRule type="expression" dxfId="19531" priority="46850">
      <formula>$Y139="Informe 5"</formula>
    </cfRule>
    <cfRule type="expression" dxfId="19530" priority="46851">
      <formula>$Y139="Informe 4"</formula>
    </cfRule>
    <cfRule type="expression" dxfId="19529" priority="46852">
      <formula>$Y139="Informe 3"</formula>
    </cfRule>
    <cfRule type="expression" dxfId="19528" priority="46853">
      <formula>$Y139="Informe 2"</formula>
    </cfRule>
    <cfRule type="expression" dxfId="19527" priority="46854">
      <formula>$Y139="Informe 1"</formula>
    </cfRule>
    <cfRule type="expression" dxfId="19526" priority="46855">
      <formula>$Y139="Gráfico 10"</formula>
    </cfRule>
    <cfRule type="expression" dxfId="19525" priority="46856">
      <formula>$Y139="Gráfico 25"</formula>
    </cfRule>
    <cfRule type="expression" dxfId="19524" priority="46857">
      <formula>$Y139="Gráfico 24"</formula>
    </cfRule>
    <cfRule type="expression" dxfId="19523" priority="46858">
      <formula>$Y139="Gráfico 23"</formula>
    </cfRule>
    <cfRule type="expression" dxfId="19522" priority="46859">
      <formula>$Y139="Gráfico 22"</formula>
    </cfRule>
    <cfRule type="expression" dxfId="19521" priority="46860">
      <formula>$Y139="Gráfico 21"</formula>
    </cfRule>
    <cfRule type="expression" dxfId="19520" priority="46861">
      <formula>$Y139="Gráfico 20"</formula>
    </cfRule>
    <cfRule type="expression" dxfId="19519" priority="46862">
      <formula>$Y139="Gráfico 18"</formula>
    </cfRule>
    <cfRule type="expression" dxfId="19518" priority="46863">
      <formula>$Y139="Gráfico 19"</formula>
    </cfRule>
    <cfRule type="expression" dxfId="19517" priority="46864">
      <formula>$Y139="Gráfico 17"</formula>
    </cfRule>
    <cfRule type="expression" dxfId="19516" priority="46865">
      <formula>$Y139="Gráfico 16"</formula>
    </cfRule>
    <cfRule type="expression" dxfId="19515" priority="46866">
      <formula>$Y139="Gráfico 15"</formula>
    </cfRule>
    <cfRule type="expression" dxfId="19514" priority="46867">
      <formula>$Y139="Gráfico 14"</formula>
    </cfRule>
    <cfRule type="expression" dxfId="19513" priority="46868">
      <formula>$Y139="Gráfico 12"</formula>
    </cfRule>
    <cfRule type="expression" dxfId="19512" priority="46869">
      <formula>$Y139="Gráfico 13"</formula>
    </cfRule>
    <cfRule type="expression" dxfId="19511" priority="46870">
      <formula>$Y139="Gráfico 11"</formula>
    </cfRule>
    <cfRule type="expression" dxfId="19510" priority="46871">
      <formula>$Y139="Gráfico 9"</formula>
    </cfRule>
    <cfRule type="expression" dxfId="19509" priority="46872">
      <formula>$Y139="Gráfico 8"</formula>
    </cfRule>
    <cfRule type="expression" dxfId="19508" priority="46873">
      <formula>$Y139="Gráfico 7"</formula>
    </cfRule>
    <cfRule type="expression" dxfId="19507" priority="46874">
      <formula>$Y139="Gráfico 6"</formula>
    </cfRule>
    <cfRule type="expression" dxfId="19506" priority="46875">
      <formula>$Y139="Gráfico 4"</formula>
    </cfRule>
    <cfRule type="expression" dxfId="19505" priority="46876">
      <formula>$Y139="Gráfico 3"</formula>
    </cfRule>
    <cfRule type="expression" dxfId="19504" priority="46877">
      <formula>$Y139="Gráfico 2"</formula>
    </cfRule>
    <cfRule type="expression" dxfId="19503" priority="46878">
      <formula>$Y139="Gráfico 1"</formula>
    </cfRule>
    <cfRule type="expression" dxfId="19502" priority="46879">
      <formula>$Y139="Gráfico 5"</formula>
    </cfRule>
  </conditionalFormatting>
  <conditionalFormatting sqref="P139:P155">
    <cfRule type="expression" dxfId="19501" priority="46732">
      <formula>$Y139="Reporte 2"</formula>
    </cfRule>
    <cfRule type="expression" dxfId="19500" priority="46733">
      <formula>$Y139="Reporte 1"</formula>
    </cfRule>
    <cfRule type="expression" dxfId="19499" priority="46734">
      <formula>$Y139="Informe 10"</formula>
    </cfRule>
    <cfRule type="expression" dxfId="19498" priority="46735">
      <formula>$Y139="Informe 9"</formula>
    </cfRule>
    <cfRule type="expression" dxfId="19497" priority="46736">
      <formula>$Y139="Informe 8"</formula>
    </cfRule>
    <cfRule type="expression" dxfId="19496" priority="46737">
      <formula>$Y139="Informe 7"</formula>
    </cfRule>
    <cfRule type="expression" dxfId="19495" priority="46738">
      <formula>$Y139="Informe 6"</formula>
    </cfRule>
    <cfRule type="expression" dxfId="19494" priority="46739">
      <formula>$Y139="Informe 5"</formula>
    </cfRule>
    <cfRule type="expression" dxfId="19493" priority="46740">
      <formula>$Y139="Informe 4"</formula>
    </cfRule>
    <cfRule type="expression" dxfId="19492" priority="46741">
      <formula>$Y139="Informe 3"</formula>
    </cfRule>
    <cfRule type="expression" dxfId="19491" priority="46742">
      <formula>$Y139="Informe 2"</formula>
    </cfRule>
    <cfRule type="expression" dxfId="19490" priority="46743">
      <formula>$Y139="Informe 1"</formula>
    </cfRule>
    <cfRule type="expression" dxfId="19489" priority="46744">
      <formula>$Y139="Gráfico 10"</formula>
    </cfRule>
    <cfRule type="expression" dxfId="19488" priority="46745">
      <formula>$Y139="Gráfico 25"</formula>
    </cfRule>
    <cfRule type="expression" dxfId="19487" priority="46746">
      <formula>$Y139="Gráfico 24"</formula>
    </cfRule>
    <cfRule type="expression" dxfId="19486" priority="46747">
      <formula>$Y139="Gráfico 23"</formula>
    </cfRule>
    <cfRule type="expression" dxfId="19485" priority="46748">
      <formula>$Y139="Gráfico 22"</formula>
    </cfRule>
    <cfRule type="expression" dxfId="19484" priority="46749">
      <formula>$Y139="Gráfico 21"</formula>
    </cfRule>
    <cfRule type="expression" dxfId="19483" priority="46750">
      <formula>$Y139="Gráfico 20"</formula>
    </cfRule>
    <cfRule type="expression" dxfId="19482" priority="46751">
      <formula>$Y139="Gráfico 18"</formula>
    </cfRule>
    <cfRule type="expression" dxfId="19481" priority="46752">
      <formula>$Y139="Gráfico 19"</formula>
    </cfRule>
    <cfRule type="expression" dxfId="19480" priority="46753">
      <formula>$Y139="Gráfico 17"</formula>
    </cfRule>
    <cfRule type="expression" dxfId="19479" priority="46754">
      <formula>$Y139="Gráfico 16"</formula>
    </cfRule>
    <cfRule type="expression" dxfId="19478" priority="46755">
      <formula>$Y139="Gráfico 15"</formula>
    </cfRule>
    <cfRule type="expression" dxfId="19477" priority="46756">
      <formula>$Y139="Gráfico 14"</formula>
    </cfRule>
    <cfRule type="expression" dxfId="19476" priority="46757">
      <formula>$Y139="Gráfico 12"</formula>
    </cfRule>
    <cfRule type="expression" dxfId="19475" priority="46758">
      <formula>$Y139="Gráfico 13"</formula>
    </cfRule>
    <cfRule type="expression" dxfId="19474" priority="46759">
      <formula>$Y139="Gráfico 11"</formula>
    </cfRule>
    <cfRule type="expression" dxfId="19473" priority="46760">
      <formula>$Y139="Gráfico 9"</formula>
    </cfRule>
    <cfRule type="expression" dxfId="19472" priority="46761">
      <formula>$Y139="Gráfico 8"</formula>
    </cfRule>
    <cfRule type="expression" dxfId="19471" priority="46762">
      <formula>$Y139="Gráfico 7"</formula>
    </cfRule>
    <cfRule type="expression" dxfId="19470" priority="46763">
      <formula>$Y139="Gráfico 6"</formula>
    </cfRule>
    <cfRule type="expression" dxfId="19469" priority="46764">
      <formula>$Y139="Gráfico 4"</formula>
    </cfRule>
    <cfRule type="expression" dxfId="19468" priority="46765">
      <formula>$Y139="Gráfico 3"</formula>
    </cfRule>
    <cfRule type="expression" dxfId="19467" priority="46766">
      <formula>$Y139="Gráfico 2"</formula>
    </cfRule>
    <cfRule type="expression" dxfId="19466" priority="46767">
      <formula>$Y139="Gráfico 1"</formula>
    </cfRule>
    <cfRule type="expression" dxfId="19465" priority="46768">
      <formula>$Y139="Gráfico 5"</formula>
    </cfRule>
  </conditionalFormatting>
  <conditionalFormatting sqref="P139:P155">
    <cfRule type="expression" dxfId="19464" priority="46695">
      <formula>$Y139="Reporte 2"</formula>
    </cfRule>
    <cfRule type="expression" dxfId="19463" priority="46696">
      <formula>$Y139="Reporte 1"</formula>
    </cfRule>
    <cfRule type="expression" dxfId="19462" priority="46697">
      <formula>$Y139="Informe 10"</formula>
    </cfRule>
    <cfRule type="expression" dxfId="19461" priority="46698">
      <formula>$Y139="Informe 9"</formula>
    </cfRule>
    <cfRule type="expression" dxfId="19460" priority="46699">
      <formula>$Y139="Informe 8"</formula>
    </cfRule>
    <cfRule type="expression" dxfId="19459" priority="46700">
      <formula>$Y139="Informe 7"</formula>
    </cfRule>
    <cfRule type="expression" dxfId="19458" priority="46701">
      <formula>$Y139="Informe 6"</formula>
    </cfRule>
    <cfRule type="expression" dxfId="19457" priority="46702">
      <formula>$Y139="Informe 5"</formula>
    </cfRule>
    <cfRule type="expression" dxfId="19456" priority="46703">
      <formula>$Y139="Informe 4"</formula>
    </cfRule>
    <cfRule type="expression" dxfId="19455" priority="46704">
      <formula>$Y139="Informe 3"</formula>
    </cfRule>
    <cfRule type="expression" dxfId="19454" priority="46705">
      <formula>$Y139="Informe 2"</formula>
    </cfRule>
    <cfRule type="expression" dxfId="19453" priority="46706">
      <formula>$Y139="Informe 1"</formula>
    </cfRule>
    <cfRule type="expression" dxfId="19452" priority="46707">
      <formula>$Y139="Gráfico 10"</formula>
    </cfRule>
    <cfRule type="expression" dxfId="19451" priority="46708">
      <formula>$Y139="Gráfico 25"</formula>
    </cfRule>
    <cfRule type="expression" dxfId="19450" priority="46709">
      <formula>$Y139="Gráfico 24"</formula>
    </cfRule>
    <cfRule type="expression" dxfId="19449" priority="46710">
      <formula>$Y139="Gráfico 23"</formula>
    </cfRule>
    <cfRule type="expression" dxfId="19448" priority="46711">
      <formula>$Y139="Gráfico 22"</formula>
    </cfRule>
    <cfRule type="expression" dxfId="19447" priority="46712">
      <formula>$Y139="Gráfico 21"</formula>
    </cfRule>
    <cfRule type="expression" dxfId="19446" priority="46713">
      <formula>$Y139="Gráfico 20"</formula>
    </cfRule>
    <cfRule type="expression" dxfId="19445" priority="46714">
      <formula>$Y139="Gráfico 18"</formula>
    </cfRule>
    <cfRule type="expression" dxfId="19444" priority="46715">
      <formula>$Y139="Gráfico 19"</formula>
    </cfRule>
    <cfRule type="expression" dxfId="19443" priority="46716">
      <formula>$Y139="Gráfico 17"</formula>
    </cfRule>
    <cfRule type="expression" dxfId="19442" priority="46717">
      <formula>$Y139="Gráfico 16"</formula>
    </cfRule>
    <cfRule type="expression" dxfId="19441" priority="46718">
      <formula>$Y139="Gráfico 15"</formula>
    </cfRule>
    <cfRule type="expression" dxfId="19440" priority="46719">
      <formula>$Y139="Gráfico 14"</formula>
    </cfRule>
    <cfRule type="expression" dxfId="19439" priority="46720">
      <formula>$Y139="Gráfico 12"</formula>
    </cfRule>
    <cfRule type="expression" dxfId="19438" priority="46721">
      <formula>$Y139="Gráfico 13"</formula>
    </cfRule>
    <cfRule type="expression" dxfId="19437" priority="46722">
      <formula>$Y139="Gráfico 11"</formula>
    </cfRule>
    <cfRule type="expression" dxfId="19436" priority="46723">
      <formula>$Y139="Gráfico 9"</formula>
    </cfRule>
    <cfRule type="expression" dxfId="19435" priority="46724">
      <formula>$Y139="Gráfico 8"</formula>
    </cfRule>
    <cfRule type="expression" dxfId="19434" priority="46725">
      <formula>$Y139="Gráfico 7"</formula>
    </cfRule>
    <cfRule type="expression" dxfId="19433" priority="46726">
      <formula>$Y139="Gráfico 6"</formula>
    </cfRule>
    <cfRule type="expression" dxfId="19432" priority="46727">
      <formula>$Y139="Gráfico 4"</formula>
    </cfRule>
    <cfRule type="expression" dxfId="19431" priority="46728">
      <formula>$Y139="Gráfico 3"</formula>
    </cfRule>
    <cfRule type="expression" dxfId="19430" priority="46729">
      <formula>$Y139="Gráfico 2"</formula>
    </cfRule>
    <cfRule type="expression" dxfId="19429" priority="46730">
      <formula>$Y139="Gráfico 1"</formula>
    </cfRule>
    <cfRule type="expression" dxfId="19428" priority="46731">
      <formula>$Y139="Gráfico 5"</formula>
    </cfRule>
  </conditionalFormatting>
  <conditionalFormatting sqref="P156:P172">
    <cfRule type="expression" dxfId="19427" priority="46658">
      <formula>$Y156="Reporte 2"</formula>
    </cfRule>
    <cfRule type="expression" dxfId="19426" priority="46659">
      <formula>$Y156="Reporte 1"</formula>
    </cfRule>
    <cfRule type="expression" dxfId="19425" priority="46660">
      <formula>$Y156="Informe 10"</formula>
    </cfRule>
    <cfRule type="expression" dxfId="19424" priority="46661">
      <formula>$Y156="Informe 9"</formula>
    </cfRule>
    <cfRule type="expression" dxfId="19423" priority="46662">
      <formula>$Y156="Informe 8"</formula>
    </cfRule>
    <cfRule type="expression" dxfId="19422" priority="46663">
      <formula>$Y156="Informe 7"</formula>
    </cfRule>
    <cfRule type="expression" dxfId="19421" priority="46664">
      <formula>$Y156="Informe 6"</formula>
    </cfRule>
    <cfRule type="expression" dxfId="19420" priority="46665">
      <formula>$Y156="Informe 5"</formula>
    </cfRule>
    <cfRule type="expression" dxfId="19419" priority="46666">
      <formula>$Y156="Informe 4"</formula>
    </cfRule>
    <cfRule type="expression" dxfId="19418" priority="46667">
      <formula>$Y156="Informe 3"</formula>
    </cfRule>
    <cfRule type="expression" dxfId="19417" priority="46668">
      <formula>$Y156="Informe 2"</formula>
    </cfRule>
    <cfRule type="expression" dxfId="19416" priority="46669">
      <formula>$Y156="Informe 1"</formula>
    </cfRule>
    <cfRule type="expression" dxfId="19415" priority="46670">
      <formula>$Y156="Gráfico 10"</formula>
    </cfRule>
    <cfRule type="expression" dxfId="19414" priority="46671">
      <formula>$Y156="Gráfico 25"</formula>
    </cfRule>
    <cfRule type="expression" dxfId="19413" priority="46672">
      <formula>$Y156="Gráfico 24"</formula>
    </cfRule>
    <cfRule type="expression" dxfId="19412" priority="46673">
      <formula>$Y156="Gráfico 23"</formula>
    </cfRule>
    <cfRule type="expression" dxfId="19411" priority="46674">
      <formula>$Y156="Gráfico 22"</formula>
    </cfRule>
    <cfRule type="expression" dxfId="19410" priority="46675">
      <formula>$Y156="Gráfico 21"</formula>
    </cfRule>
    <cfRule type="expression" dxfId="19409" priority="46676">
      <formula>$Y156="Gráfico 20"</formula>
    </cfRule>
    <cfRule type="expression" dxfId="19408" priority="46677">
      <formula>$Y156="Gráfico 18"</formula>
    </cfRule>
    <cfRule type="expression" dxfId="19407" priority="46678">
      <formula>$Y156="Gráfico 19"</formula>
    </cfRule>
    <cfRule type="expression" dxfId="19406" priority="46679">
      <formula>$Y156="Gráfico 17"</formula>
    </cfRule>
    <cfRule type="expression" dxfId="19405" priority="46680">
      <formula>$Y156="Gráfico 16"</formula>
    </cfRule>
    <cfRule type="expression" dxfId="19404" priority="46681">
      <formula>$Y156="Gráfico 15"</formula>
    </cfRule>
    <cfRule type="expression" dxfId="19403" priority="46682">
      <formula>$Y156="Gráfico 14"</formula>
    </cfRule>
    <cfRule type="expression" dxfId="19402" priority="46683">
      <formula>$Y156="Gráfico 12"</formula>
    </cfRule>
    <cfRule type="expression" dxfId="19401" priority="46684">
      <formula>$Y156="Gráfico 13"</formula>
    </cfRule>
    <cfRule type="expression" dxfId="19400" priority="46685">
      <formula>$Y156="Gráfico 11"</formula>
    </cfRule>
    <cfRule type="expression" dxfId="19399" priority="46686">
      <formula>$Y156="Gráfico 9"</formula>
    </cfRule>
    <cfRule type="expression" dxfId="19398" priority="46687">
      <formula>$Y156="Gráfico 8"</formula>
    </cfRule>
    <cfRule type="expression" dxfId="19397" priority="46688">
      <formula>$Y156="Gráfico 7"</formula>
    </cfRule>
    <cfRule type="expression" dxfId="19396" priority="46689">
      <formula>$Y156="Gráfico 6"</formula>
    </cfRule>
    <cfRule type="expression" dxfId="19395" priority="46690">
      <formula>$Y156="Gráfico 4"</formula>
    </cfRule>
    <cfRule type="expression" dxfId="19394" priority="46691">
      <formula>$Y156="Gráfico 3"</formula>
    </cfRule>
    <cfRule type="expression" dxfId="19393" priority="46692">
      <formula>$Y156="Gráfico 2"</formula>
    </cfRule>
    <cfRule type="expression" dxfId="19392" priority="46693">
      <formula>$Y156="Gráfico 1"</formula>
    </cfRule>
    <cfRule type="expression" dxfId="19391" priority="46694">
      <formula>$Y156="Gráfico 5"</formula>
    </cfRule>
  </conditionalFormatting>
  <conditionalFormatting sqref="P156:P172">
    <cfRule type="expression" dxfId="19390" priority="46547">
      <formula>$Y156="Reporte 2"</formula>
    </cfRule>
    <cfRule type="expression" dxfId="19389" priority="46548">
      <formula>$Y156="Reporte 1"</formula>
    </cfRule>
    <cfRule type="expression" dxfId="19388" priority="46549">
      <formula>$Y156="Informe 10"</formula>
    </cfRule>
    <cfRule type="expression" dxfId="19387" priority="46550">
      <formula>$Y156="Informe 9"</formula>
    </cfRule>
    <cfRule type="expression" dxfId="19386" priority="46551">
      <formula>$Y156="Informe 8"</formula>
    </cfRule>
    <cfRule type="expression" dxfId="19385" priority="46552">
      <formula>$Y156="Informe 7"</formula>
    </cfRule>
    <cfRule type="expression" dxfId="19384" priority="46553">
      <formula>$Y156="Informe 6"</formula>
    </cfRule>
    <cfRule type="expression" dxfId="19383" priority="46554">
      <formula>$Y156="Informe 5"</formula>
    </cfRule>
    <cfRule type="expression" dxfId="19382" priority="46555">
      <formula>$Y156="Informe 4"</formula>
    </cfRule>
    <cfRule type="expression" dxfId="19381" priority="46556">
      <formula>$Y156="Informe 3"</formula>
    </cfRule>
    <cfRule type="expression" dxfId="19380" priority="46557">
      <formula>$Y156="Informe 2"</formula>
    </cfRule>
    <cfRule type="expression" dxfId="19379" priority="46558">
      <formula>$Y156="Informe 1"</formula>
    </cfRule>
    <cfRule type="expression" dxfId="19378" priority="46559">
      <formula>$Y156="Gráfico 10"</formula>
    </cfRule>
    <cfRule type="expression" dxfId="19377" priority="46560">
      <formula>$Y156="Gráfico 25"</formula>
    </cfRule>
    <cfRule type="expression" dxfId="19376" priority="46561">
      <formula>$Y156="Gráfico 24"</formula>
    </cfRule>
    <cfRule type="expression" dxfId="19375" priority="46562">
      <formula>$Y156="Gráfico 23"</formula>
    </cfRule>
    <cfRule type="expression" dxfId="19374" priority="46563">
      <formula>$Y156="Gráfico 22"</formula>
    </cfRule>
    <cfRule type="expression" dxfId="19373" priority="46564">
      <formula>$Y156="Gráfico 21"</formula>
    </cfRule>
    <cfRule type="expression" dxfId="19372" priority="46565">
      <formula>$Y156="Gráfico 20"</formula>
    </cfRule>
    <cfRule type="expression" dxfId="19371" priority="46566">
      <formula>$Y156="Gráfico 18"</formula>
    </cfRule>
    <cfRule type="expression" dxfId="19370" priority="46567">
      <formula>$Y156="Gráfico 19"</formula>
    </cfRule>
    <cfRule type="expression" dxfId="19369" priority="46568">
      <formula>$Y156="Gráfico 17"</formula>
    </cfRule>
    <cfRule type="expression" dxfId="19368" priority="46569">
      <formula>$Y156="Gráfico 16"</formula>
    </cfRule>
    <cfRule type="expression" dxfId="19367" priority="46570">
      <formula>$Y156="Gráfico 15"</formula>
    </cfRule>
    <cfRule type="expression" dxfId="19366" priority="46571">
      <formula>$Y156="Gráfico 14"</formula>
    </cfRule>
    <cfRule type="expression" dxfId="19365" priority="46572">
      <formula>$Y156="Gráfico 12"</formula>
    </cfRule>
    <cfRule type="expression" dxfId="19364" priority="46573">
      <formula>$Y156="Gráfico 13"</formula>
    </cfRule>
    <cfRule type="expression" dxfId="19363" priority="46574">
      <formula>$Y156="Gráfico 11"</formula>
    </cfRule>
    <cfRule type="expression" dxfId="19362" priority="46575">
      <formula>$Y156="Gráfico 9"</formula>
    </cfRule>
    <cfRule type="expression" dxfId="19361" priority="46576">
      <formula>$Y156="Gráfico 8"</formula>
    </cfRule>
    <cfRule type="expression" dxfId="19360" priority="46577">
      <formula>$Y156="Gráfico 7"</formula>
    </cfRule>
    <cfRule type="expression" dxfId="19359" priority="46578">
      <formula>$Y156="Gráfico 6"</formula>
    </cfRule>
    <cfRule type="expression" dxfId="19358" priority="46579">
      <formula>$Y156="Gráfico 4"</formula>
    </cfRule>
    <cfRule type="expression" dxfId="19357" priority="46580">
      <formula>$Y156="Gráfico 3"</formula>
    </cfRule>
    <cfRule type="expression" dxfId="19356" priority="46581">
      <formula>$Y156="Gráfico 2"</formula>
    </cfRule>
    <cfRule type="expression" dxfId="19355" priority="46582">
      <formula>$Y156="Gráfico 1"</formula>
    </cfRule>
    <cfRule type="expression" dxfId="19354" priority="46583">
      <formula>$Y156="Gráfico 5"</formula>
    </cfRule>
  </conditionalFormatting>
  <conditionalFormatting sqref="P156:P172">
    <cfRule type="expression" dxfId="19353" priority="46510">
      <formula>$Y156="Reporte 2"</formula>
    </cfRule>
    <cfRule type="expression" dxfId="19352" priority="46511">
      <formula>$Y156="Reporte 1"</formula>
    </cfRule>
    <cfRule type="expression" dxfId="19351" priority="46512">
      <formula>$Y156="Informe 10"</formula>
    </cfRule>
    <cfRule type="expression" dxfId="19350" priority="46513">
      <formula>$Y156="Informe 9"</formula>
    </cfRule>
    <cfRule type="expression" dxfId="19349" priority="46514">
      <formula>$Y156="Informe 8"</formula>
    </cfRule>
    <cfRule type="expression" dxfId="19348" priority="46515">
      <formula>$Y156="Informe 7"</formula>
    </cfRule>
    <cfRule type="expression" dxfId="19347" priority="46516">
      <formula>$Y156="Informe 6"</formula>
    </cfRule>
    <cfRule type="expression" dxfId="19346" priority="46517">
      <formula>$Y156="Informe 5"</formula>
    </cfRule>
    <cfRule type="expression" dxfId="19345" priority="46518">
      <formula>$Y156="Informe 4"</formula>
    </cfRule>
    <cfRule type="expression" dxfId="19344" priority="46519">
      <formula>$Y156="Informe 3"</formula>
    </cfRule>
    <cfRule type="expression" dxfId="19343" priority="46520">
      <formula>$Y156="Informe 2"</formula>
    </cfRule>
    <cfRule type="expression" dxfId="19342" priority="46521">
      <formula>$Y156="Informe 1"</formula>
    </cfRule>
    <cfRule type="expression" dxfId="19341" priority="46522">
      <formula>$Y156="Gráfico 10"</formula>
    </cfRule>
    <cfRule type="expression" dxfId="19340" priority="46523">
      <formula>$Y156="Gráfico 25"</formula>
    </cfRule>
    <cfRule type="expression" dxfId="19339" priority="46524">
      <formula>$Y156="Gráfico 24"</formula>
    </cfRule>
    <cfRule type="expression" dxfId="19338" priority="46525">
      <formula>$Y156="Gráfico 23"</formula>
    </cfRule>
    <cfRule type="expression" dxfId="19337" priority="46526">
      <formula>$Y156="Gráfico 22"</formula>
    </cfRule>
    <cfRule type="expression" dxfId="19336" priority="46527">
      <formula>$Y156="Gráfico 21"</formula>
    </cfRule>
    <cfRule type="expression" dxfId="19335" priority="46528">
      <formula>$Y156="Gráfico 20"</formula>
    </cfRule>
    <cfRule type="expression" dxfId="19334" priority="46529">
      <formula>$Y156="Gráfico 18"</formula>
    </cfRule>
    <cfRule type="expression" dxfId="19333" priority="46530">
      <formula>$Y156="Gráfico 19"</formula>
    </cfRule>
    <cfRule type="expression" dxfId="19332" priority="46531">
      <formula>$Y156="Gráfico 17"</formula>
    </cfRule>
    <cfRule type="expression" dxfId="19331" priority="46532">
      <formula>$Y156="Gráfico 16"</formula>
    </cfRule>
    <cfRule type="expression" dxfId="19330" priority="46533">
      <formula>$Y156="Gráfico 15"</formula>
    </cfRule>
    <cfRule type="expression" dxfId="19329" priority="46534">
      <formula>$Y156="Gráfico 14"</formula>
    </cfRule>
    <cfRule type="expression" dxfId="19328" priority="46535">
      <formula>$Y156="Gráfico 12"</formula>
    </cfRule>
    <cfRule type="expression" dxfId="19327" priority="46536">
      <formula>$Y156="Gráfico 13"</formula>
    </cfRule>
    <cfRule type="expression" dxfId="19326" priority="46537">
      <formula>$Y156="Gráfico 11"</formula>
    </cfRule>
    <cfRule type="expression" dxfId="19325" priority="46538">
      <formula>$Y156="Gráfico 9"</formula>
    </cfRule>
    <cfRule type="expression" dxfId="19324" priority="46539">
      <formula>$Y156="Gráfico 8"</formula>
    </cfRule>
    <cfRule type="expression" dxfId="19323" priority="46540">
      <formula>$Y156="Gráfico 7"</formula>
    </cfRule>
    <cfRule type="expression" dxfId="19322" priority="46541">
      <formula>$Y156="Gráfico 6"</formula>
    </cfRule>
    <cfRule type="expression" dxfId="19321" priority="46542">
      <formula>$Y156="Gráfico 4"</formula>
    </cfRule>
    <cfRule type="expression" dxfId="19320" priority="46543">
      <formula>$Y156="Gráfico 3"</formula>
    </cfRule>
    <cfRule type="expression" dxfId="19319" priority="46544">
      <formula>$Y156="Gráfico 2"</formula>
    </cfRule>
    <cfRule type="expression" dxfId="19318" priority="46545">
      <formula>$Y156="Gráfico 1"</formula>
    </cfRule>
    <cfRule type="expression" dxfId="19317" priority="46546">
      <formula>$Y156="Gráfico 5"</formula>
    </cfRule>
  </conditionalFormatting>
  <conditionalFormatting sqref="P173:P189">
    <cfRule type="expression" dxfId="19316" priority="46473">
      <formula>$Y173="Reporte 2"</formula>
    </cfRule>
    <cfRule type="expression" dxfId="19315" priority="46474">
      <formula>$Y173="Reporte 1"</formula>
    </cfRule>
    <cfRule type="expression" dxfId="19314" priority="46475">
      <formula>$Y173="Informe 10"</formula>
    </cfRule>
    <cfRule type="expression" dxfId="19313" priority="46476">
      <formula>$Y173="Informe 9"</formula>
    </cfRule>
    <cfRule type="expression" dxfId="19312" priority="46477">
      <formula>$Y173="Informe 8"</formula>
    </cfRule>
    <cfRule type="expression" dxfId="19311" priority="46478">
      <formula>$Y173="Informe 7"</formula>
    </cfRule>
    <cfRule type="expression" dxfId="19310" priority="46479">
      <formula>$Y173="Informe 6"</formula>
    </cfRule>
    <cfRule type="expression" dxfId="19309" priority="46480">
      <formula>$Y173="Informe 5"</formula>
    </cfRule>
    <cfRule type="expression" dxfId="19308" priority="46481">
      <formula>$Y173="Informe 4"</formula>
    </cfRule>
    <cfRule type="expression" dxfId="19307" priority="46482">
      <formula>$Y173="Informe 3"</formula>
    </cfRule>
    <cfRule type="expression" dxfId="19306" priority="46483">
      <formula>$Y173="Informe 2"</formula>
    </cfRule>
    <cfRule type="expression" dxfId="19305" priority="46484">
      <formula>$Y173="Informe 1"</formula>
    </cfRule>
    <cfRule type="expression" dxfId="19304" priority="46485">
      <formula>$Y173="Gráfico 10"</formula>
    </cfRule>
    <cfRule type="expression" dxfId="19303" priority="46486">
      <formula>$Y173="Gráfico 25"</formula>
    </cfRule>
    <cfRule type="expression" dxfId="19302" priority="46487">
      <formula>$Y173="Gráfico 24"</formula>
    </cfRule>
    <cfRule type="expression" dxfId="19301" priority="46488">
      <formula>$Y173="Gráfico 23"</formula>
    </cfRule>
    <cfRule type="expression" dxfId="19300" priority="46489">
      <formula>$Y173="Gráfico 22"</formula>
    </cfRule>
    <cfRule type="expression" dxfId="19299" priority="46490">
      <formula>$Y173="Gráfico 21"</formula>
    </cfRule>
    <cfRule type="expression" dxfId="19298" priority="46491">
      <formula>$Y173="Gráfico 20"</formula>
    </cfRule>
    <cfRule type="expression" dxfId="19297" priority="46492">
      <formula>$Y173="Gráfico 18"</formula>
    </cfRule>
    <cfRule type="expression" dxfId="19296" priority="46493">
      <formula>$Y173="Gráfico 19"</formula>
    </cfRule>
    <cfRule type="expression" dxfId="19295" priority="46494">
      <formula>$Y173="Gráfico 17"</formula>
    </cfRule>
    <cfRule type="expression" dxfId="19294" priority="46495">
      <formula>$Y173="Gráfico 16"</formula>
    </cfRule>
    <cfRule type="expression" dxfId="19293" priority="46496">
      <formula>$Y173="Gráfico 15"</formula>
    </cfRule>
    <cfRule type="expression" dxfId="19292" priority="46497">
      <formula>$Y173="Gráfico 14"</formula>
    </cfRule>
    <cfRule type="expression" dxfId="19291" priority="46498">
      <formula>$Y173="Gráfico 12"</formula>
    </cfRule>
    <cfRule type="expression" dxfId="19290" priority="46499">
      <formula>$Y173="Gráfico 13"</formula>
    </cfRule>
    <cfRule type="expression" dxfId="19289" priority="46500">
      <formula>$Y173="Gráfico 11"</formula>
    </cfRule>
    <cfRule type="expression" dxfId="19288" priority="46501">
      <formula>$Y173="Gráfico 9"</formula>
    </cfRule>
    <cfRule type="expression" dxfId="19287" priority="46502">
      <formula>$Y173="Gráfico 8"</formula>
    </cfRule>
    <cfRule type="expression" dxfId="19286" priority="46503">
      <formula>$Y173="Gráfico 7"</formula>
    </cfRule>
    <cfRule type="expression" dxfId="19285" priority="46504">
      <formula>$Y173="Gráfico 6"</formula>
    </cfRule>
    <cfRule type="expression" dxfId="19284" priority="46505">
      <formula>$Y173="Gráfico 4"</formula>
    </cfRule>
    <cfRule type="expression" dxfId="19283" priority="46506">
      <formula>$Y173="Gráfico 3"</formula>
    </cfRule>
    <cfRule type="expression" dxfId="19282" priority="46507">
      <formula>$Y173="Gráfico 2"</formula>
    </cfRule>
    <cfRule type="expression" dxfId="19281" priority="46508">
      <formula>$Y173="Gráfico 1"</formula>
    </cfRule>
    <cfRule type="expression" dxfId="19280" priority="46509">
      <formula>$Y173="Gráfico 5"</formula>
    </cfRule>
  </conditionalFormatting>
  <conditionalFormatting sqref="P173:P189">
    <cfRule type="expression" dxfId="19279" priority="46362">
      <formula>$Y173="Reporte 2"</formula>
    </cfRule>
    <cfRule type="expression" dxfId="19278" priority="46363">
      <formula>$Y173="Reporte 1"</formula>
    </cfRule>
    <cfRule type="expression" dxfId="19277" priority="46364">
      <formula>$Y173="Informe 10"</formula>
    </cfRule>
    <cfRule type="expression" dxfId="19276" priority="46365">
      <formula>$Y173="Informe 9"</formula>
    </cfRule>
    <cfRule type="expression" dxfId="19275" priority="46366">
      <formula>$Y173="Informe 8"</formula>
    </cfRule>
    <cfRule type="expression" dxfId="19274" priority="46367">
      <formula>$Y173="Informe 7"</formula>
    </cfRule>
    <cfRule type="expression" dxfId="19273" priority="46368">
      <formula>$Y173="Informe 6"</formula>
    </cfRule>
    <cfRule type="expression" dxfId="19272" priority="46369">
      <formula>$Y173="Informe 5"</formula>
    </cfRule>
    <cfRule type="expression" dxfId="19271" priority="46370">
      <formula>$Y173="Informe 4"</formula>
    </cfRule>
    <cfRule type="expression" dxfId="19270" priority="46371">
      <formula>$Y173="Informe 3"</formula>
    </cfRule>
    <cfRule type="expression" dxfId="19269" priority="46372">
      <formula>$Y173="Informe 2"</formula>
    </cfRule>
    <cfRule type="expression" dxfId="19268" priority="46373">
      <formula>$Y173="Informe 1"</formula>
    </cfRule>
    <cfRule type="expression" dxfId="19267" priority="46374">
      <formula>$Y173="Gráfico 10"</formula>
    </cfRule>
    <cfRule type="expression" dxfId="19266" priority="46375">
      <formula>$Y173="Gráfico 25"</formula>
    </cfRule>
    <cfRule type="expression" dxfId="19265" priority="46376">
      <formula>$Y173="Gráfico 24"</formula>
    </cfRule>
    <cfRule type="expression" dxfId="19264" priority="46377">
      <formula>$Y173="Gráfico 23"</formula>
    </cfRule>
    <cfRule type="expression" dxfId="19263" priority="46378">
      <formula>$Y173="Gráfico 22"</formula>
    </cfRule>
    <cfRule type="expression" dxfId="19262" priority="46379">
      <formula>$Y173="Gráfico 21"</formula>
    </cfRule>
    <cfRule type="expression" dxfId="19261" priority="46380">
      <formula>$Y173="Gráfico 20"</formula>
    </cfRule>
    <cfRule type="expression" dxfId="19260" priority="46381">
      <formula>$Y173="Gráfico 18"</formula>
    </cfRule>
    <cfRule type="expression" dxfId="19259" priority="46382">
      <formula>$Y173="Gráfico 19"</formula>
    </cfRule>
    <cfRule type="expression" dxfId="19258" priority="46383">
      <formula>$Y173="Gráfico 17"</formula>
    </cfRule>
    <cfRule type="expression" dxfId="19257" priority="46384">
      <formula>$Y173="Gráfico 16"</formula>
    </cfRule>
    <cfRule type="expression" dxfId="19256" priority="46385">
      <formula>$Y173="Gráfico 15"</formula>
    </cfRule>
    <cfRule type="expression" dxfId="19255" priority="46386">
      <formula>$Y173="Gráfico 14"</formula>
    </cfRule>
    <cfRule type="expression" dxfId="19254" priority="46387">
      <formula>$Y173="Gráfico 12"</formula>
    </cfRule>
    <cfRule type="expression" dxfId="19253" priority="46388">
      <formula>$Y173="Gráfico 13"</formula>
    </cfRule>
    <cfRule type="expression" dxfId="19252" priority="46389">
      <formula>$Y173="Gráfico 11"</formula>
    </cfRule>
    <cfRule type="expression" dxfId="19251" priority="46390">
      <formula>$Y173="Gráfico 9"</formula>
    </cfRule>
    <cfRule type="expression" dxfId="19250" priority="46391">
      <formula>$Y173="Gráfico 8"</formula>
    </cfRule>
    <cfRule type="expression" dxfId="19249" priority="46392">
      <formula>$Y173="Gráfico 7"</formula>
    </cfRule>
    <cfRule type="expression" dxfId="19248" priority="46393">
      <formula>$Y173="Gráfico 6"</formula>
    </cfRule>
    <cfRule type="expression" dxfId="19247" priority="46394">
      <formula>$Y173="Gráfico 4"</formula>
    </cfRule>
    <cfRule type="expression" dxfId="19246" priority="46395">
      <formula>$Y173="Gráfico 3"</formula>
    </cfRule>
    <cfRule type="expression" dxfId="19245" priority="46396">
      <formula>$Y173="Gráfico 2"</formula>
    </cfRule>
    <cfRule type="expression" dxfId="19244" priority="46397">
      <formula>$Y173="Gráfico 1"</formula>
    </cfRule>
    <cfRule type="expression" dxfId="19243" priority="46398">
      <formula>$Y173="Gráfico 5"</formula>
    </cfRule>
  </conditionalFormatting>
  <conditionalFormatting sqref="P173:P189">
    <cfRule type="expression" dxfId="19242" priority="46325">
      <formula>$Y173="Reporte 2"</formula>
    </cfRule>
    <cfRule type="expression" dxfId="19241" priority="46326">
      <formula>$Y173="Reporte 1"</formula>
    </cfRule>
    <cfRule type="expression" dxfId="19240" priority="46327">
      <formula>$Y173="Informe 10"</formula>
    </cfRule>
    <cfRule type="expression" dxfId="19239" priority="46328">
      <formula>$Y173="Informe 9"</formula>
    </cfRule>
    <cfRule type="expression" dxfId="19238" priority="46329">
      <formula>$Y173="Informe 8"</formula>
    </cfRule>
    <cfRule type="expression" dxfId="19237" priority="46330">
      <formula>$Y173="Informe 7"</formula>
    </cfRule>
    <cfRule type="expression" dxfId="19236" priority="46331">
      <formula>$Y173="Informe 6"</formula>
    </cfRule>
    <cfRule type="expression" dxfId="19235" priority="46332">
      <formula>$Y173="Informe 5"</formula>
    </cfRule>
    <cfRule type="expression" dxfId="19234" priority="46333">
      <formula>$Y173="Informe 4"</formula>
    </cfRule>
    <cfRule type="expression" dxfId="19233" priority="46334">
      <formula>$Y173="Informe 3"</formula>
    </cfRule>
    <cfRule type="expression" dxfId="19232" priority="46335">
      <formula>$Y173="Informe 2"</formula>
    </cfRule>
    <cfRule type="expression" dxfId="19231" priority="46336">
      <formula>$Y173="Informe 1"</formula>
    </cfRule>
    <cfRule type="expression" dxfId="19230" priority="46337">
      <formula>$Y173="Gráfico 10"</formula>
    </cfRule>
    <cfRule type="expression" dxfId="19229" priority="46338">
      <formula>$Y173="Gráfico 25"</formula>
    </cfRule>
    <cfRule type="expression" dxfId="19228" priority="46339">
      <formula>$Y173="Gráfico 24"</formula>
    </cfRule>
    <cfRule type="expression" dxfId="19227" priority="46340">
      <formula>$Y173="Gráfico 23"</formula>
    </cfRule>
    <cfRule type="expression" dxfId="19226" priority="46341">
      <formula>$Y173="Gráfico 22"</formula>
    </cfRule>
    <cfRule type="expression" dxfId="19225" priority="46342">
      <formula>$Y173="Gráfico 21"</formula>
    </cfRule>
    <cfRule type="expression" dxfId="19224" priority="46343">
      <formula>$Y173="Gráfico 20"</formula>
    </cfRule>
    <cfRule type="expression" dxfId="19223" priority="46344">
      <formula>$Y173="Gráfico 18"</formula>
    </cfRule>
    <cfRule type="expression" dxfId="19222" priority="46345">
      <formula>$Y173="Gráfico 19"</formula>
    </cfRule>
    <cfRule type="expression" dxfId="19221" priority="46346">
      <formula>$Y173="Gráfico 17"</formula>
    </cfRule>
    <cfRule type="expression" dxfId="19220" priority="46347">
      <formula>$Y173="Gráfico 16"</formula>
    </cfRule>
    <cfRule type="expression" dxfId="19219" priority="46348">
      <formula>$Y173="Gráfico 15"</formula>
    </cfRule>
    <cfRule type="expression" dxfId="19218" priority="46349">
      <formula>$Y173="Gráfico 14"</formula>
    </cfRule>
    <cfRule type="expression" dxfId="19217" priority="46350">
      <formula>$Y173="Gráfico 12"</formula>
    </cfRule>
    <cfRule type="expression" dxfId="19216" priority="46351">
      <formula>$Y173="Gráfico 13"</formula>
    </cfRule>
    <cfRule type="expression" dxfId="19215" priority="46352">
      <formula>$Y173="Gráfico 11"</formula>
    </cfRule>
    <cfRule type="expression" dxfId="19214" priority="46353">
      <formula>$Y173="Gráfico 9"</formula>
    </cfRule>
    <cfRule type="expression" dxfId="19213" priority="46354">
      <formula>$Y173="Gráfico 8"</formula>
    </cfRule>
    <cfRule type="expression" dxfId="19212" priority="46355">
      <formula>$Y173="Gráfico 7"</formula>
    </cfRule>
    <cfRule type="expression" dxfId="19211" priority="46356">
      <formula>$Y173="Gráfico 6"</formula>
    </cfRule>
    <cfRule type="expression" dxfId="19210" priority="46357">
      <formula>$Y173="Gráfico 4"</formula>
    </cfRule>
    <cfRule type="expression" dxfId="19209" priority="46358">
      <formula>$Y173="Gráfico 3"</formula>
    </cfRule>
    <cfRule type="expression" dxfId="19208" priority="46359">
      <formula>$Y173="Gráfico 2"</formula>
    </cfRule>
    <cfRule type="expression" dxfId="19207" priority="46360">
      <formula>$Y173="Gráfico 1"</formula>
    </cfRule>
    <cfRule type="expression" dxfId="19206" priority="46361">
      <formula>$Y173="Gráfico 5"</formula>
    </cfRule>
  </conditionalFormatting>
  <conditionalFormatting sqref="P190:P206">
    <cfRule type="expression" dxfId="19205" priority="46288">
      <formula>$Y190="Reporte 2"</formula>
    </cfRule>
    <cfRule type="expression" dxfId="19204" priority="46289">
      <formula>$Y190="Reporte 1"</formula>
    </cfRule>
    <cfRule type="expression" dxfId="19203" priority="46290">
      <formula>$Y190="Informe 10"</formula>
    </cfRule>
    <cfRule type="expression" dxfId="19202" priority="46291">
      <formula>$Y190="Informe 9"</formula>
    </cfRule>
    <cfRule type="expression" dxfId="19201" priority="46292">
      <formula>$Y190="Informe 8"</formula>
    </cfRule>
    <cfRule type="expression" dxfId="19200" priority="46293">
      <formula>$Y190="Informe 7"</formula>
    </cfRule>
    <cfRule type="expression" dxfId="19199" priority="46294">
      <formula>$Y190="Informe 6"</formula>
    </cfRule>
    <cfRule type="expression" dxfId="19198" priority="46295">
      <formula>$Y190="Informe 5"</formula>
    </cfRule>
    <cfRule type="expression" dxfId="19197" priority="46296">
      <formula>$Y190="Informe 4"</formula>
    </cfRule>
    <cfRule type="expression" dxfId="19196" priority="46297">
      <formula>$Y190="Informe 3"</formula>
    </cfRule>
    <cfRule type="expression" dxfId="19195" priority="46298">
      <formula>$Y190="Informe 2"</formula>
    </cfRule>
    <cfRule type="expression" dxfId="19194" priority="46299">
      <formula>$Y190="Informe 1"</formula>
    </cfRule>
    <cfRule type="expression" dxfId="19193" priority="46300">
      <formula>$Y190="Gráfico 10"</formula>
    </cfRule>
    <cfRule type="expression" dxfId="19192" priority="46301">
      <formula>$Y190="Gráfico 25"</formula>
    </cfRule>
    <cfRule type="expression" dxfId="19191" priority="46302">
      <formula>$Y190="Gráfico 24"</formula>
    </cfRule>
    <cfRule type="expression" dxfId="19190" priority="46303">
      <formula>$Y190="Gráfico 23"</formula>
    </cfRule>
    <cfRule type="expression" dxfId="19189" priority="46304">
      <formula>$Y190="Gráfico 22"</formula>
    </cfRule>
    <cfRule type="expression" dxfId="19188" priority="46305">
      <formula>$Y190="Gráfico 21"</formula>
    </cfRule>
    <cfRule type="expression" dxfId="19187" priority="46306">
      <formula>$Y190="Gráfico 20"</formula>
    </cfRule>
    <cfRule type="expression" dxfId="19186" priority="46307">
      <formula>$Y190="Gráfico 18"</formula>
    </cfRule>
    <cfRule type="expression" dxfId="19185" priority="46308">
      <formula>$Y190="Gráfico 19"</formula>
    </cfRule>
    <cfRule type="expression" dxfId="19184" priority="46309">
      <formula>$Y190="Gráfico 17"</formula>
    </cfRule>
    <cfRule type="expression" dxfId="19183" priority="46310">
      <formula>$Y190="Gráfico 16"</formula>
    </cfRule>
    <cfRule type="expression" dxfId="19182" priority="46311">
      <formula>$Y190="Gráfico 15"</formula>
    </cfRule>
    <cfRule type="expression" dxfId="19181" priority="46312">
      <formula>$Y190="Gráfico 14"</formula>
    </cfRule>
    <cfRule type="expression" dxfId="19180" priority="46313">
      <formula>$Y190="Gráfico 12"</formula>
    </cfRule>
    <cfRule type="expression" dxfId="19179" priority="46314">
      <formula>$Y190="Gráfico 13"</formula>
    </cfRule>
    <cfRule type="expression" dxfId="19178" priority="46315">
      <formula>$Y190="Gráfico 11"</formula>
    </cfRule>
    <cfRule type="expression" dxfId="19177" priority="46316">
      <formula>$Y190="Gráfico 9"</formula>
    </cfRule>
    <cfRule type="expression" dxfId="19176" priority="46317">
      <formula>$Y190="Gráfico 8"</formula>
    </cfRule>
    <cfRule type="expression" dxfId="19175" priority="46318">
      <formula>$Y190="Gráfico 7"</formula>
    </cfRule>
    <cfRule type="expression" dxfId="19174" priority="46319">
      <formula>$Y190="Gráfico 6"</formula>
    </cfRule>
    <cfRule type="expression" dxfId="19173" priority="46320">
      <formula>$Y190="Gráfico 4"</formula>
    </cfRule>
    <cfRule type="expression" dxfId="19172" priority="46321">
      <formula>$Y190="Gráfico 3"</formula>
    </cfRule>
    <cfRule type="expression" dxfId="19171" priority="46322">
      <formula>$Y190="Gráfico 2"</formula>
    </cfRule>
    <cfRule type="expression" dxfId="19170" priority="46323">
      <formula>$Y190="Gráfico 1"</formula>
    </cfRule>
    <cfRule type="expression" dxfId="19169" priority="46324">
      <formula>$Y190="Gráfico 5"</formula>
    </cfRule>
  </conditionalFormatting>
  <conditionalFormatting sqref="P190:P206">
    <cfRule type="expression" dxfId="19168" priority="46177">
      <formula>$Y190="Reporte 2"</formula>
    </cfRule>
    <cfRule type="expression" dxfId="19167" priority="46178">
      <formula>$Y190="Reporte 1"</formula>
    </cfRule>
    <cfRule type="expression" dxfId="19166" priority="46179">
      <formula>$Y190="Informe 10"</formula>
    </cfRule>
    <cfRule type="expression" dxfId="19165" priority="46180">
      <formula>$Y190="Informe 9"</formula>
    </cfRule>
    <cfRule type="expression" dxfId="19164" priority="46181">
      <formula>$Y190="Informe 8"</formula>
    </cfRule>
    <cfRule type="expression" dxfId="19163" priority="46182">
      <formula>$Y190="Informe 7"</formula>
    </cfRule>
    <cfRule type="expression" dxfId="19162" priority="46183">
      <formula>$Y190="Informe 6"</formula>
    </cfRule>
    <cfRule type="expression" dxfId="19161" priority="46184">
      <formula>$Y190="Informe 5"</formula>
    </cfRule>
    <cfRule type="expression" dxfId="19160" priority="46185">
      <formula>$Y190="Informe 4"</formula>
    </cfRule>
    <cfRule type="expression" dxfId="19159" priority="46186">
      <formula>$Y190="Informe 3"</formula>
    </cfRule>
    <cfRule type="expression" dxfId="19158" priority="46187">
      <formula>$Y190="Informe 2"</formula>
    </cfRule>
    <cfRule type="expression" dxfId="19157" priority="46188">
      <formula>$Y190="Informe 1"</formula>
    </cfRule>
    <cfRule type="expression" dxfId="19156" priority="46189">
      <formula>$Y190="Gráfico 10"</formula>
    </cfRule>
    <cfRule type="expression" dxfId="19155" priority="46190">
      <formula>$Y190="Gráfico 25"</formula>
    </cfRule>
    <cfRule type="expression" dxfId="19154" priority="46191">
      <formula>$Y190="Gráfico 24"</formula>
    </cfRule>
    <cfRule type="expression" dxfId="19153" priority="46192">
      <formula>$Y190="Gráfico 23"</formula>
    </cfRule>
    <cfRule type="expression" dxfId="19152" priority="46193">
      <formula>$Y190="Gráfico 22"</formula>
    </cfRule>
    <cfRule type="expression" dxfId="19151" priority="46194">
      <formula>$Y190="Gráfico 21"</formula>
    </cfRule>
    <cfRule type="expression" dxfId="19150" priority="46195">
      <formula>$Y190="Gráfico 20"</formula>
    </cfRule>
    <cfRule type="expression" dxfId="19149" priority="46196">
      <formula>$Y190="Gráfico 18"</formula>
    </cfRule>
    <cfRule type="expression" dxfId="19148" priority="46197">
      <formula>$Y190="Gráfico 19"</formula>
    </cfRule>
    <cfRule type="expression" dxfId="19147" priority="46198">
      <formula>$Y190="Gráfico 17"</formula>
    </cfRule>
    <cfRule type="expression" dxfId="19146" priority="46199">
      <formula>$Y190="Gráfico 16"</formula>
    </cfRule>
    <cfRule type="expression" dxfId="19145" priority="46200">
      <formula>$Y190="Gráfico 15"</formula>
    </cfRule>
    <cfRule type="expression" dxfId="19144" priority="46201">
      <formula>$Y190="Gráfico 14"</formula>
    </cfRule>
    <cfRule type="expression" dxfId="19143" priority="46202">
      <formula>$Y190="Gráfico 12"</formula>
    </cfRule>
    <cfRule type="expression" dxfId="19142" priority="46203">
      <formula>$Y190="Gráfico 13"</formula>
    </cfRule>
    <cfRule type="expression" dxfId="19141" priority="46204">
      <formula>$Y190="Gráfico 11"</formula>
    </cfRule>
    <cfRule type="expression" dxfId="19140" priority="46205">
      <formula>$Y190="Gráfico 9"</formula>
    </cfRule>
    <cfRule type="expression" dxfId="19139" priority="46206">
      <formula>$Y190="Gráfico 8"</formula>
    </cfRule>
    <cfRule type="expression" dxfId="19138" priority="46207">
      <formula>$Y190="Gráfico 7"</formula>
    </cfRule>
    <cfRule type="expression" dxfId="19137" priority="46208">
      <formula>$Y190="Gráfico 6"</formula>
    </cfRule>
    <cfRule type="expression" dxfId="19136" priority="46209">
      <formula>$Y190="Gráfico 4"</formula>
    </cfRule>
    <cfRule type="expression" dxfId="19135" priority="46210">
      <formula>$Y190="Gráfico 3"</formula>
    </cfRule>
    <cfRule type="expression" dxfId="19134" priority="46211">
      <formula>$Y190="Gráfico 2"</formula>
    </cfRule>
    <cfRule type="expression" dxfId="19133" priority="46212">
      <formula>$Y190="Gráfico 1"</formula>
    </cfRule>
    <cfRule type="expression" dxfId="19132" priority="46213">
      <formula>$Y190="Gráfico 5"</formula>
    </cfRule>
  </conditionalFormatting>
  <conditionalFormatting sqref="P190:P206">
    <cfRule type="expression" dxfId="19131" priority="46140">
      <formula>$Y190="Reporte 2"</formula>
    </cfRule>
    <cfRule type="expression" dxfId="19130" priority="46141">
      <formula>$Y190="Reporte 1"</formula>
    </cfRule>
    <cfRule type="expression" dxfId="19129" priority="46142">
      <formula>$Y190="Informe 10"</formula>
    </cfRule>
    <cfRule type="expression" dxfId="19128" priority="46143">
      <formula>$Y190="Informe 9"</formula>
    </cfRule>
    <cfRule type="expression" dxfId="19127" priority="46144">
      <formula>$Y190="Informe 8"</formula>
    </cfRule>
    <cfRule type="expression" dxfId="19126" priority="46145">
      <formula>$Y190="Informe 7"</formula>
    </cfRule>
    <cfRule type="expression" dxfId="19125" priority="46146">
      <formula>$Y190="Informe 6"</formula>
    </cfRule>
    <cfRule type="expression" dxfId="19124" priority="46147">
      <formula>$Y190="Informe 5"</formula>
    </cfRule>
    <cfRule type="expression" dxfId="19123" priority="46148">
      <formula>$Y190="Informe 4"</formula>
    </cfRule>
    <cfRule type="expression" dxfId="19122" priority="46149">
      <formula>$Y190="Informe 3"</formula>
    </cfRule>
    <cfRule type="expression" dxfId="19121" priority="46150">
      <formula>$Y190="Informe 2"</formula>
    </cfRule>
    <cfRule type="expression" dxfId="19120" priority="46151">
      <formula>$Y190="Informe 1"</formula>
    </cfRule>
    <cfRule type="expression" dxfId="19119" priority="46152">
      <formula>$Y190="Gráfico 10"</formula>
    </cfRule>
    <cfRule type="expression" dxfId="19118" priority="46153">
      <formula>$Y190="Gráfico 25"</formula>
    </cfRule>
    <cfRule type="expression" dxfId="19117" priority="46154">
      <formula>$Y190="Gráfico 24"</formula>
    </cfRule>
    <cfRule type="expression" dxfId="19116" priority="46155">
      <formula>$Y190="Gráfico 23"</formula>
    </cfRule>
    <cfRule type="expression" dxfId="19115" priority="46156">
      <formula>$Y190="Gráfico 22"</formula>
    </cfRule>
    <cfRule type="expression" dxfId="19114" priority="46157">
      <formula>$Y190="Gráfico 21"</formula>
    </cfRule>
    <cfRule type="expression" dxfId="19113" priority="46158">
      <formula>$Y190="Gráfico 20"</formula>
    </cfRule>
    <cfRule type="expression" dxfId="19112" priority="46159">
      <formula>$Y190="Gráfico 18"</formula>
    </cfRule>
    <cfRule type="expression" dxfId="19111" priority="46160">
      <formula>$Y190="Gráfico 19"</formula>
    </cfRule>
    <cfRule type="expression" dxfId="19110" priority="46161">
      <formula>$Y190="Gráfico 17"</formula>
    </cfRule>
    <cfRule type="expression" dxfId="19109" priority="46162">
      <formula>$Y190="Gráfico 16"</formula>
    </cfRule>
    <cfRule type="expression" dxfId="19108" priority="46163">
      <formula>$Y190="Gráfico 15"</formula>
    </cfRule>
    <cfRule type="expression" dxfId="19107" priority="46164">
      <formula>$Y190="Gráfico 14"</formula>
    </cfRule>
    <cfRule type="expression" dxfId="19106" priority="46165">
      <formula>$Y190="Gráfico 12"</formula>
    </cfRule>
    <cfRule type="expression" dxfId="19105" priority="46166">
      <formula>$Y190="Gráfico 13"</formula>
    </cfRule>
    <cfRule type="expression" dxfId="19104" priority="46167">
      <formula>$Y190="Gráfico 11"</formula>
    </cfRule>
    <cfRule type="expression" dxfId="19103" priority="46168">
      <formula>$Y190="Gráfico 9"</formula>
    </cfRule>
    <cfRule type="expression" dxfId="19102" priority="46169">
      <formula>$Y190="Gráfico 8"</formula>
    </cfRule>
    <cfRule type="expression" dxfId="19101" priority="46170">
      <formula>$Y190="Gráfico 7"</formula>
    </cfRule>
    <cfRule type="expression" dxfId="19100" priority="46171">
      <formula>$Y190="Gráfico 6"</formula>
    </cfRule>
    <cfRule type="expression" dxfId="19099" priority="46172">
      <formula>$Y190="Gráfico 4"</formula>
    </cfRule>
    <cfRule type="expression" dxfId="19098" priority="46173">
      <formula>$Y190="Gráfico 3"</formula>
    </cfRule>
    <cfRule type="expression" dxfId="19097" priority="46174">
      <formula>$Y190="Gráfico 2"</formula>
    </cfRule>
    <cfRule type="expression" dxfId="19096" priority="46175">
      <formula>$Y190="Gráfico 1"</formula>
    </cfRule>
    <cfRule type="expression" dxfId="19095" priority="46176">
      <formula>$Y190="Gráfico 5"</formula>
    </cfRule>
  </conditionalFormatting>
  <conditionalFormatting sqref="P207:P223">
    <cfRule type="expression" dxfId="19094" priority="46103">
      <formula>$Y207="Reporte 2"</formula>
    </cfRule>
    <cfRule type="expression" dxfId="19093" priority="46104">
      <formula>$Y207="Reporte 1"</formula>
    </cfRule>
    <cfRule type="expression" dxfId="19092" priority="46105">
      <formula>$Y207="Informe 10"</formula>
    </cfRule>
    <cfRule type="expression" dxfId="19091" priority="46106">
      <formula>$Y207="Informe 9"</formula>
    </cfRule>
    <cfRule type="expression" dxfId="19090" priority="46107">
      <formula>$Y207="Informe 8"</formula>
    </cfRule>
    <cfRule type="expression" dxfId="19089" priority="46108">
      <formula>$Y207="Informe 7"</formula>
    </cfRule>
    <cfRule type="expression" dxfId="19088" priority="46109">
      <formula>$Y207="Informe 6"</formula>
    </cfRule>
    <cfRule type="expression" dxfId="19087" priority="46110">
      <formula>$Y207="Informe 5"</formula>
    </cfRule>
    <cfRule type="expression" dxfId="19086" priority="46111">
      <formula>$Y207="Informe 4"</formula>
    </cfRule>
    <cfRule type="expression" dxfId="19085" priority="46112">
      <formula>$Y207="Informe 3"</formula>
    </cfRule>
    <cfRule type="expression" dxfId="19084" priority="46113">
      <formula>$Y207="Informe 2"</formula>
    </cfRule>
    <cfRule type="expression" dxfId="19083" priority="46114">
      <formula>$Y207="Informe 1"</formula>
    </cfRule>
    <cfRule type="expression" dxfId="19082" priority="46115">
      <formula>$Y207="Gráfico 10"</formula>
    </cfRule>
    <cfRule type="expression" dxfId="19081" priority="46116">
      <formula>$Y207="Gráfico 25"</formula>
    </cfRule>
    <cfRule type="expression" dxfId="19080" priority="46117">
      <formula>$Y207="Gráfico 24"</formula>
    </cfRule>
    <cfRule type="expression" dxfId="19079" priority="46118">
      <formula>$Y207="Gráfico 23"</formula>
    </cfRule>
    <cfRule type="expression" dxfId="19078" priority="46119">
      <formula>$Y207="Gráfico 22"</formula>
    </cfRule>
    <cfRule type="expression" dxfId="19077" priority="46120">
      <formula>$Y207="Gráfico 21"</formula>
    </cfRule>
    <cfRule type="expression" dxfId="19076" priority="46121">
      <formula>$Y207="Gráfico 20"</formula>
    </cfRule>
    <cfRule type="expression" dxfId="19075" priority="46122">
      <formula>$Y207="Gráfico 18"</formula>
    </cfRule>
    <cfRule type="expression" dxfId="19074" priority="46123">
      <formula>$Y207="Gráfico 19"</formula>
    </cfRule>
    <cfRule type="expression" dxfId="19073" priority="46124">
      <formula>$Y207="Gráfico 17"</formula>
    </cfRule>
    <cfRule type="expression" dxfId="19072" priority="46125">
      <formula>$Y207="Gráfico 16"</formula>
    </cfRule>
    <cfRule type="expression" dxfId="19071" priority="46126">
      <formula>$Y207="Gráfico 15"</formula>
    </cfRule>
    <cfRule type="expression" dxfId="19070" priority="46127">
      <formula>$Y207="Gráfico 14"</formula>
    </cfRule>
    <cfRule type="expression" dxfId="19069" priority="46128">
      <formula>$Y207="Gráfico 12"</formula>
    </cfRule>
    <cfRule type="expression" dxfId="19068" priority="46129">
      <formula>$Y207="Gráfico 13"</formula>
    </cfRule>
    <cfRule type="expression" dxfId="19067" priority="46130">
      <formula>$Y207="Gráfico 11"</formula>
    </cfRule>
    <cfRule type="expression" dxfId="19066" priority="46131">
      <formula>$Y207="Gráfico 9"</formula>
    </cfRule>
    <cfRule type="expression" dxfId="19065" priority="46132">
      <formula>$Y207="Gráfico 8"</formula>
    </cfRule>
    <cfRule type="expression" dxfId="19064" priority="46133">
      <formula>$Y207="Gráfico 7"</formula>
    </cfRule>
    <cfRule type="expression" dxfId="19063" priority="46134">
      <formula>$Y207="Gráfico 6"</formula>
    </cfRule>
    <cfRule type="expression" dxfId="19062" priority="46135">
      <formula>$Y207="Gráfico 4"</formula>
    </cfRule>
    <cfRule type="expression" dxfId="19061" priority="46136">
      <formula>$Y207="Gráfico 3"</formula>
    </cfRule>
    <cfRule type="expression" dxfId="19060" priority="46137">
      <formula>$Y207="Gráfico 2"</formula>
    </cfRule>
    <cfRule type="expression" dxfId="19059" priority="46138">
      <formula>$Y207="Gráfico 1"</formula>
    </cfRule>
    <cfRule type="expression" dxfId="19058" priority="46139">
      <formula>$Y207="Gráfico 5"</formula>
    </cfRule>
  </conditionalFormatting>
  <conditionalFormatting sqref="P207:P223">
    <cfRule type="expression" dxfId="19057" priority="45992">
      <formula>$Y207="Reporte 2"</formula>
    </cfRule>
    <cfRule type="expression" dxfId="19056" priority="45993">
      <formula>$Y207="Reporte 1"</formula>
    </cfRule>
    <cfRule type="expression" dxfId="19055" priority="45994">
      <formula>$Y207="Informe 10"</formula>
    </cfRule>
    <cfRule type="expression" dxfId="19054" priority="45995">
      <formula>$Y207="Informe 9"</formula>
    </cfRule>
    <cfRule type="expression" dxfId="19053" priority="45996">
      <formula>$Y207="Informe 8"</formula>
    </cfRule>
    <cfRule type="expression" dxfId="19052" priority="45997">
      <formula>$Y207="Informe 7"</formula>
    </cfRule>
    <cfRule type="expression" dxfId="19051" priority="45998">
      <formula>$Y207="Informe 6"</formula>
    </cfRule>
    <cfRule type="expression" dxfId="19050" priority="45999">
      <formula>$Y207="Informe 5"</formula>
    </cfRule>
    <cfRule type="expression" dxfId="19049" priority="46000">
      <formula>$Y207="Informe 4"</formula>
    </cfRule>
    <cfRule type="expression" dxfId="19048" priority="46001">
      <formula>$Y207="Informe 3"</formula>
    </cfRule>
    <cfRule type="expression" dxfId="19047" priority="46002">
      <formula>$Y207="Informe 2"</formula>
    </cfRule>
    <cfRule type="expression" dxfId="19046" priority="46003">
      <formula>$Y207="Informe 1"</formula>
    </cfRule>
    <cfRule type="expression" dxfId="19045" priority="46004">
      <formula>$Y207="Gráfico 10"</formula>
    </cfRule>
    <cfRule type="expression" dxfId="19044" priority="46005">
      <formula>$Y207="Gráfico 25"</formula>
    </cfRule>
    <cfRule type="expression" dxfId="19043" priority="46006">
      <formula>$Y207="Gráfico 24"</formula>
    </cfRule>
    <cfRule type="expression" dxfId="19042" priority="46007">
      <formula>$Y207="Gráfico 23"</formula>
    </cfRule>
    <cfRule type="expression" dxfId="19041" priority="46008">
      <formula>$Y207="Gráfico 22"</formula>
    </cfRule>
    <cfRule type="expression" dxfId="19040" priority="46009">
      <formula>$Y207="Gráfico 21"</formula>
    </cfRule>
    <cfRule type="expression" dxfId="19039" priority="46010">
      <formula>$Y207="Gráfico 20"</formula>
    </cfRule>
    <cfRule type="expression" dxfId="19038" priority="46011">
      <formula>$Y207="Gráfico 18"</formula>
    </cfRule>
    <cfRule type="expression" dxfId="19037" priority="46012">
      <formula>$Y207="Gráfico 19"</formula>
    </cfRule>
    <cfRule type="expression" dxfId="19036" priority="46013">
      <formula>$Y207="Gráfico 17"</formula>
    </cfRule>
    <cfRule type="expression" dxfId="19035" priority="46014">
      <formula>$Y207="Gráfico 16"</formula>
    </cfRule>
    <cfRule type="expression" dxfId="19034" priority="46015">
      <formula>$Y207="Gráfico 15"</formula>
    </cfRule>
    <cfRule type="expression" dxfId="19033" priority="46016">
      <formula>$Y207="Gráfico 14"</formula>
    </cfRule>
    <cfRule type="expression" dxfId="19032" priority="46017">
      <formula>$Y207="Gráfico 12"</formula>
    </cfRule>
    <cfRule type="expression" dxfId="19031" priority="46018">
      <formula>$Y207="Gráfico 13"</formula>
    </cfRule>
    <cfRule type="expression" dxfId="19030" priority="46019">
      <formula>$Y207="Gráfico 11"</formula>
    </cfRule>
    <cfRule type="expression" dxfId="19029" priority="46020">
      <formula>$Y207="Gráfico 9"</formula>
    </cfRule>
    <cfRule type="expression" dxfId="19028" priority="46021">
      <formula>$Y207="Gráfico 8"</formula>
    </cfRule>
    <cfRule type="expression" dxfId="19027" priority="46022">
      <formula>$Y207="Gráfico 7"</formula>
    </cfRule>
    <cfRule type="expression" dxfId="19026" priority="46023">
      <formula>$Y207="Gráfico 6"</formula>
    </cfRule>
    <cfRule type="expression" dxfId="19025" priority="46024">
      <formula>$Y207="Gráfico 4"</formula>
    </cfRule>
    <cfRule type="expression" dxfId="19024" priority="46025">
      <formula>$Y207="Gráfico 3"</formula>
    </cfRule>
    <cfRule type="expression" dxfId="19023" priority="46026">
      <formula>$Y207="Gráfico 2"</formula>
    </cfRule>
    <cfRule type="expression" dxfId="19022" priority="46027">
      <formula>$Y207="Gráfico 1"</formula>
    </cfRule>
    <cfRule type="expression" dxfId="19021" priority="46028">
      <formula>$Y207="Gráfico 5"</formula>
    </cfRule>
  </conditionalFormatting>
  <conditionalFormatting sqref="P207:P223">
    <cfRule type="expression" dxfId="19020" priority="45955">
      <formula>$Y207="Reporte 2"</formula>
    </cfRule>
    <cfRule type="expression" dxfId="19019" priority="45956">
      <formula>$Y207="Reporte 1"</formula>
    </cfRule>
    <cfRule type="expression" dxfId="19018" priority="45957">
      <formula>$Y207="Informe 10"</formula>
    </cfRule>
    <cfRule type="expression" dxfId="19017" priority="45958">
      <formula>$Y207="Informe 9"</formula>
    </cfRule>
    <cfRule type="expression" dxfId="19016" priority="45959">
      <formula>$Y207="Informe 8"</formula>
    </cfRule>
    <cfRule type="expression" dxfId="19015" priority="45960">
      <formula>$Y207="Informe 7"</formula>
    </cfRule>
    <cfRule type="expression" dxfId="19014" priority="45961">
      <formula>$Y207="Informe 6"</formula>
    </cfRule>
    <cfRule type="expression" dxfId="19013" priority="45962">
      <formula>$Y207="Informe 5"</formula>
    </cfRule>
    <cfRule type="expression" dxfId="19012" priority="45963">
      <formula>$Y207="Informe 4"</formula>
    </cfRule>
    <cfRule type="expression" dxfId="19011" priority="45964">
      <formula>$Y207="Informe 3"</formula>
    </cfRule>
    <cfRule type="expression" dxfId="19010" priority="45965">
      <formula>$Y207="Informe 2"</formula>
    </cfRule>
    <cfRule type="expression" dxfId="19009" priority="45966">
      <formula>$Y207="Informe 1"</formula>
    </cfRule>
    <cfRule type="expression" dxfId="19008" priority="45967">
      <formula>$Y207="Gráfico 10"</formula>
    </cfRule>
    <cfRule type="expression" dxfId="19007" priority="45968">
      <formula>$Y207="Gráfico 25"</formula>
    </cfRule>
    <cfRule type="expression" dxfId="19006" priority="45969">
      <formula>$Y207="Gráfico 24"</formula>
    </cfRule>
    <cfRule type="expression" dxfId="19005" priority="45970">
      <formula>$Y207="Gráfico 23"</formula>
    </cfRule>
    <cfRule type="expression" dxfId="19004" priority="45971">
      <formula>$Y207="Gráfico 22"</formula>
    </cfRule>
    <cfRule type="expression" dxfId="19003" priority="45972">
      <formula>$Y207="Gráfico 21"</formula>
    </cfRule>
    <cfRule type="expression" dxfId="19002" priority="45973">
      <formula>$Y207="Gráfico 20"</formula>
    </cfRule>
    <cfRule type="expression" dxfId="19001" priority="45974">
      <formula>$Y207="Gráfico 18"</formula>
    </cfRule>
    <cfRule type="expression" dxfId="19000" priority="45975">
      <formula>$Y207="Gráfico 19"</formula>
    </cfRule>
    <cfRule type="expression" dxfId="18999" priority="45976">
      <formula>$Y207="Gráfico 17"</formula>
    </cfRule>
    <cfRule type="expression" dxfId="18998" priority="45977">
      <formula>$Y207="Gráfico 16"</formula>
    </cfRule>
    <cfRule type="expression" dxfId="18997" priority="45978">
      <formula>$Y207="Gráfico 15"</formula>
    </cfRule>
    <cfRule type="expression" dxfId="18996" priority="45979">
      <formula>$Y207="Gráfico 14"</formula>
    </cfRule>
    <cfRule type="expression" dxfId="18995" priority="45980">
      <formula>$Y207="Gráfico 12"</formula>
    </cfRule>
    <cfRule type="expression" dxfId="18994" priority="45981">
      <formula>$Y207="Gráfico 13"</formula>
    </cfRule>
    <cfRule type="expression" dxfId="18993" priority="45982">
      <formula>$Y207="Gráfico 11"</formula>
    </cfRule>
    <cfRule type="expression" dxfId="18992" priority="45983">
      <formula>$Y207="Gráfico 9"</formula>
    </cfRule>
    <cfRule type="expression" dxfId="18991" priority="45984">
      <formula>$Y207="Gráfico 8"</formula>
    </cfRule>
    <cfRule type="expression" dxfId="18990" priority="45985">
      <formula>$Y207="Gráfico 7"</formula>
    </cfRule>
    <cfRule type="expression" dxfId="18989" priority="45986">
      <formula>$Y207="Gráfico 6"</formula>
    </cfRule>
    <cfRule type="expression" dxfId="18988" priority="45987">
      <formula>$Y207="Gráfico 4"</formula>
    </cfRule>
    <cfRule type="expression" dxfId="18987" priority="45988">
      <formula>$Y207="Gráfico 3"</formula>
    </cfRule>
    <cfRule type="expression" dxfId="18986" priority="45989">
      <formula>$Y207="Gráfico 2"</formula>
    </cfRule>
    <cfRule type="expression" dxfId="18985" priority="45990">
      <formula>$Y207="Gráfico 1"</formula>
    </cfRule>
    <cfRule type="expression" dxfId="18984" priority="45991">
      <formula>$Y207="Gráfico 5"</formula>
    </cfRule>
  </conditionalFormatting>
  <conditionalFormatting sqref="P224:P240">
    <cfRule type="expression" dxfId="18983" priority="45918">
      <formula>$Y224="Reporte 2"</formula>
    </cfRule>
    <cfRule type="expression" dxfId="18982" priority="45919">
      <formula>$Y224="Reporte 1"</formula>
    </cfRule>
    <cfRule type="expression" dxfId="18981" priority="45920">
      <formula>$Y224="Informe 10"</formula>
    </cfRule>
    <cfRule type="expression" dxfId="18980" priority="45921">
      <formula>$Y224="Informe 9"</formula>
    </cfRule>
    <cfRule type="expression" dxfId="18979" priority="45922">
      <formula>$Y224="Informe 8"</formula>
    </cfRule>
    <cfRule type="expression" dxfId="18978" priority="45923">
      <formula>$Y224="Informe 7"</formula>
    </cfRule>
    <cfRule type="expression" dxfId="18977" priority="45924">
      <formula>$Y224="Informe 6"</formula>
    </cfRule>
    <cfRule type="expression" dxfId="18976" priority="45925">
      <formula>$Y224="Informe 5"</formula>
    </cfRule>
    <cfRule type="expression" dxfId="18975" priority="45926">
      <formula>$Y224="Informe 4"</formula>
    </cfRule>
    <cfRule type="expression" dxfId="18974" priority="45927">
      <formula>$Y224="Informe 3"</formula>
    </cfRule>
    <cfRule type="expression" dxfId="18973" priority="45928">
      <formula>$Y224="Informe 2"</formula>
    </cfRule>
    <cfRule type="expression" dxfId="18972" priority="45929">
      <formula>$Y224="Informe 1"</formula>
    </cfRule>
    <cfRule type="expression" dxfId="18971" priority="45930">
      <formula>$Y224="Gráfico 10"</formula>
    </cfRule>
    <cfRule type="expression" dxfId="18970" priority="45931">
      <formula>$Y224="Gráfico 25"</formula>
    </cfRule>
    <cfRule type="expression" dxfId="18969" priority="45932">
      <formula>$Y224="Gráfico 24"</formula>
    </cfRule>
    <cfRule type="expression" dxfId="18968" priority="45933">
      <formula>$Y224="Gráfico 23"</formula>
    </cfRule>
    <cfRule type="expression" dxfId="18967" priority="45934">
      <formula>$Y224="Gráfico 22"</formula>
    </cfRule>
    <cfRule type="expression" dxfId="18966" priority="45935">
      <formula>$Y224="Gráfico 21"</formula>
    </cfRule>
    <cfRule type="expression" dxfId="18965" priority="45936">
      <formula>$Y224="Gráfico 20"</formula>
    </cfRule>
    <cfRule type="expression" dxfId="18964" priority="45937">
      <formula>$Y224="Gráfico 18"</formula>
    </cfRule>
    <cfRule type="expression" dxfId="18963" priority="45938">
      <formula>$Y224="Gráfico 19"</formula>
    </cfRule>
    <cfRule type="expression" dxfId="18962" priority="45939">
      <formula>$Y224="Gráfico 17"</formula>
    </cfRule>
    <cfRule type="expression" dxfId="18961" priority="45940">
      <formula>$Y224="Gráfico 16"</formula>
    </cfRule>
    <cfRule type="expression" dxfId="18960" priority="45941">
      <formula>$Y224="Gráfico 15"</formula>
    </cfRule>
    <cfRule type="expression" dxfId="18959" priority="45942">
      <formula>$Y224="Gráfico 14"</formula>
    </cfRule>
    <cfRule type="expression" dxfId="18958" priority="45943">
      <formula>$Y224="Gráfico 12"</formula>
    </cfRule>
    <cfRule type="expression" dxfId="18957" priority="45944">
      <formula>$Y224="Gráfico 13"</formula>
    </cfRule>
    <cfRule type="expression" dxfId="18956" priority="45945">
      <formula>$Y224="Gráfico 11"</formula>
    </cfRule>
    <cfRule type="expression" dxfId="18955" priority="45946">
      <formula>$Y224="Gráfico 9"</formula>
    </cfRule>
    <cfRule type="expression" dxfId="18954" priority="45947">
      <formula>$Y224="Gráfico 8"</formula>
    </cfRule>
    <cfRule type="expression" dxfId="18953" priority="45948">
      <formula>$Y224="Gráfico 7"</formula>
    </cfRule>
    <cfRule type="expression" dxfId="18952" priority="45949">
      <formula>$Y224="Gráfico 6"</formula>
    </cfRule>
    <cfRule type="expression" dxfId="18951" priority="45950">
      <formula>$Y224="Gráfico 4"</formula>
    </cfRule>
    <cfRule type="expression" dxfId="18950" priority="45951">
      <formula>$Y224="Gráfico 3"</formula>
    </cfRule>
    <cfRule type="expression" dxfId="18949" priority="45952">
      <formula>$Y224="Gráfico 2"</formula>
    </cfRule>
    <cfRule type="expression" dxfId="18948" priority="45953">
      <formula>$Y224="Gráfico 1"</formula>
    </cfRule>
    <cfRule type="expression" dxfId="18947" priority="45954">
      <formula>$Y224="Gráfico 5"</formula>
    </cfRule>
  </conditionalFormatting>
  <conditionalFormatting sqref="P224:P240">
    <cfRule type="expression" dxfId="18946" priority="45807">
      <formula>$Y224="Reporte 2"</formula>
    </cfRule>
    <cfRule type="expression" dxfId="18945" priority="45808">
      <formula>$Y224="Reporte 1"</formula>
    </cfRule>
    <cfRule type="expression" dxfId="18944" priority="45809">
      <formula>$Y224="Informe 10"</formula>
    </cfRule>
    <cfRule type="expression" dxfId="18943" priority="45810">
      <formula>$Y224="Informe 9"</formula>
    </cfRule>
    <cfRule type="expression" dxfId="18942" priority="45811">
      <formula>$Y224="Informe 8"</formula>
    </cfRule>
    <cfRule type="expression" dxfId="18941" priority="45812">
      <formula>$Y224="Informe 7"</formula>
    </cfRule>
    <cfRule type="expression" dxfId="18940" priority="45813">
      <formula>$Y224="Informe 6"</formula>
    </cfRule>
    <cfRule type="expression" dxfId="18939" priority="45814">
      <formula>$Y224="Informe 5"</formula>
    </cfRule>
    <cfRule type="expression" dxfId="18938" priority="45815">
      <formula>$Y224="Informe 4"</formula>
    </cfRule>
    <cfRule type="expression" dxfId="18937" priority="45816">
      <formula>$Y224="Informe 3"</formula>
    </cfRule>
    <cfRule type="expression" dxfId="18936" priority="45817">
      <formula>$Y224="Informe 2"</formula>
    </cfRule>
    <cfRule type="expression" dxfId="18935" priority="45818">
      <formula>$Y224="Informe 1"</formula>
    </cfRule>
    <cfRule type="expression" dxfId="18934" priority="45819">
      <formula>$Y224="Gráfico 10"</formula>
    </cfRule>
    <cfRule type="expression" dxfId="18933" priority="45820">
      <formula>$Y224="Gráfico 25"</formula>
    </cfRule>
    <cfRule type="expression" dxfId="18932" priority="45821">
      <formula>$Y224="Gráfico 24"</formula>
    </cfRule>
    <cfRule type="expression" dxfId="18931" priority="45822">
      <formula>$Y224="Gráfico 23"</formula>
    </cfRule>
    <cfRule type="expression" dxfId="18930" priority="45823">
      <formula>$Y224="Gráfico 22"</formula>
    </cfRule>
    <cfRule type="expression" dxfId="18929" priority="45824">
      <formula>$Y224="Gráfico 21"</formula>
    </cfRule>
    <cfRule type="expression" dxfId="18928" priority="45825">
      <formula>$Y224="Gráfico 20"</formula>
    </cfRule>
    <cfRule type="expression" dxfId="18927" priority="45826">
      <formula>$Y224="Gráfico 18"</formula>
    </cfRule>
    <cfRule type="expression" dxfId="18926" priority="45827">
      <formula>$Y224="Gráfico 19"</formula>
    </cfRule>
    <cfRule type="expression" dxfId="18925" priority="45828">
      <formula>$Y224="Gráfico 17"</formula>
    </cfRule>
    <cfRule type="expression" dxfId="18924" priority="45829">
      <formula>$Y224="Gráfico 16"</formula>
    </cfRule>
    <cfRule type="expression" dxfId="18923" priority="45830">
      <formula>$Y224="Gráfico 15"</formula>
    </cfRule>
    <cfRule type="expression" dxfId="18922" priority="45831">
      <formula>$Y224="Gráfico 14"</formula>
    </cfRule>
    <cfRule type="expression" dxfId="18921" priority="45832">
      <formula>$Y224="Gráfico 12"</formula>
    </cfRule>
    <cfRule type="expression" dxfId="18920" priority="45833">
      <formula>$Y224="Gráfico 13"</formula>
    </cfRule>
    <cfRule type="expression" dxfId="18919" priority="45834">
      <formula>$Y224="Gráfico 11"</formula>
    </cfRule>
    <cfRule type="expression" dxfId="18918" priority="45835">
      <formula>$Y224="Gráfico 9"</formula>
    </cfRule>
    <cfRule type="expression" dxfId="18917" priority="45836">
      <formula>$Y224="Gráfico 8"</formula>
    </cfRule>
    <cfRule type="expression" dxfId="18916" priority="45837">
      <formula>$Y224="Gráfico 7"</formula>
    </cfRule>
    <cfRule type="expression" dxfId="18915" priority="45838">
      <formula>$Y224="Gráfico 6"</formula>
    </cfRule>
    <cfRule type="expression" dxfId="18914" priority="45839">
      <formula>$Y224="Gráfico 4"</formula>
    </cfRule>
    <cfRule type="expression" dxfId="18913" priority="45840">
      <formula>$Y224="Gráfico 3"</formula>
    </cfRule>
    <cfRule type="expression" dxfId="18912" priority="45841">
      <formula>$Y224="Gráfico 2"</formula>
    </cfRule>
    <cfRule type="expression" dxfId="18911" priority="45842">
      <formula>$Y224="Gráfico 1"</formula>
    </cfRule>
    <cfRule type="expression" dxfId="18910" priority="45843">
      <formula>$Y224="Gráfico 5"</formula>
    </cfRule>
  </conditionalFormatting>
  <conditionalFormatting sqref="P224:P240">
    <cfRule type="expression" dxfId="18909" priority="45770">
      <formula>$Y224="Reporte 2"</formula>
    </cfRule>
    <cfRule type="expression" dxfId="18908" priority="45771">
      <formula>$Y224="Reporte 1"</formula>
    </cfRule>
    <cfRule type="expression" dxfId="18907" priority="45772">
      <formula>$Y224="Informe 10"</formula>
    </cfRule>
    <cfRule type="expression" dxfId="18906" priority="45773">
      <formula>$Y224="Informe 9"</formula>
    </cfRule>
    <cfRule type="expression" dxfId="18905" priority="45774">
      <formula>$Y224="Informe 8"</formula>
    </cfRule>
    <cfRule type="expression" dxfId="18904" priority="45775">
      <formula>$Y224="Informe 7"</formula>
    </cfRule>
    <cfRule type="expression" dxfId="18903" priority="45776">
      <formula>$Y224="Informe 6"</formula>
    </cfRule>
    <cfRule type="expression" dxfId="18902" priority="45777">
      <formula>$Y224="Informe 5"</formula>
    </cfRule>
    <cfRule type="expression" dxfId="18901" priority="45778">
      <formula>$Y224="Informe 4"</formula>
    </cfRule>
    <cfRule type="expression" dxfId="18900" priority="45779">
      <formula>$Y224="Informe 3"</formula>
    </cfRule>
    <cfRule type="expression" dxfId="18899" priority="45780">
      <formula>$Y224="Informe 2"</formula>
    </cfRule>
    <cfRule type="expression" dxfId="18898" priority="45781">
      <formula>$Y224="Informe 1"</formula>
    </cfRule>
    <cfRule type="expression" dxfId="18897" priority="45782">
      <formula>$Y224="Gráfico 10"</formula>
    </cfRule>
    <cfRule type="expression" dxfId="18896" priority="45783">
      <formula>$Y224="Gráfico 25"</formula>
    </cfRule>
    <cfRule type="expression" dxfId="18895" priority="45784">
      <formula>$Y224="Gráfico 24"</formula>
    </cfRule>
    <cfRule type="expression" dxfId="18894" priority="45785">
      <formula>$Y224="Gráfico 23"</formula>
    </cfRule>
    <cfRule type="expression" dxfId="18893" priority="45786">
      <formula>$Y224="Gráfico 22"</formula>
    </cfRule>
    <cfRule type="expression" dxfId="18892" priority="45787">
      <formula>$Y224="Gráfico 21"</formula>
    </cfRule>
    <cfRule type="expression" dxfId="18891" priority="45788">
      <formula>$Y224="Gráfico 20"</formula>
    </cfRule>
    <cfRule type="expression" dxfId="18890" priority="45789">
      <formula>$Y224="Gráfico 18"</formula>
    </cfRule>
    <cfRule type="expression" dxfId="18889" priority="45790">
      <formula>$Y224="Gráfico 19"</formula>
    </cfRule>
    <cfRule type="expression" dxfId="18888" priority="45791">
      <formula>$Y224="Gráfico 17"</formula>
    </cfRule>
    <cfRule type="expression" dxfId="18887" priority="45792">
      <formula>$Y224="Gráfico 16"</formula>
    </cfRule>
    <cfRule type="expression" dxfId="18886" priority="45793">
      <formula>$Y224="Gráfico 15"</formula>
    </cfRule>
    <cfRule type="expression" dxfId="18885" priority="45794">
      <formula>$Y224="Gráfico 14"</formula>
    </cfRule>
    <cfRule type="expression" dxfId="18884" priority="45795">
      <formula>$Y224="Gráfico 12"</formula>
    </cfRule>
    <cfRule type="expression" dxfId="18883" priority="45796">
      <formula>$Y224="Gráfico 13"</formula>
    </cfRule>
    <cfRule type="expression" dxfId="18882" priority="45797">
      <formula>$Y224="Gráfico 11"</formula>
    </cfRule>
    <cfRule type="expression" dxfId="18881" priority="45798">
      <formula>$Y224="Gráfico 9"</formula>
    </cfRule>
    <cfRule type="expression" dxfId="18880" priority="45799">
      <formula>$Y224="Gráfico 8"</formula>
    </cfRule>
    <cfRule type="expression" dxfId="18879" priority="45800">
      <formula>$Y224="Gráfico 7"</formula>
    </cfRule>
    <cfRule type="expression" dxfId="18878" priority="45801">
      <formula>$Y224="Gráfico 6"</formula>
    </cfRule>
    <cfRule type="expression" dxfId="18877" priority="45802">
      <formula>$Y224="Gráfico 4"</formula>
    </cfRule>
    <cfRule type="expression" dxfId="18876" priority="45803">
      <formula>$Y224="Gráfico 3"</formula>
    </cfRule>
    <cfRule type="expression" dxfId="18875" priority="45804">
      <formula>$Y224="Gráfico 2"</formula>
    </cfRule>
    <cfRule type="expression" dxfId="18874" priority="45805">
      <formula>$Y224="Gráfico 1"</formula>
    </cfRule>
    <cfRule type="expression" dxfId="18873" priority="45806">
      <formula>$Y224="Gráfico 5"</formula>
    </cfRule>
  </conditionalFormatting>
  <conditionalFormatting sqref="P241:P257">
    <cfRule type="expression" dxfId="18872" priority="45733">
      <formula>$Y241="Reporte 2"</formula>
    </cfRule>
    <cfRule type="expression" dxfId="18871" priority="45734">
      <formula>$Y241="Reporte 1"</formula>
    </cfRule>
    <cfRule type="expression" dxfId="18870" priority="45735">
      <formula>$Y241="Informe 10"</formula>
    </cfRule>
    <cfRule type="expression" dxfId="18869" priority="45736">
      <formula>$Y241="Informe 9"</formula>
    </cfRule>
    <cfRule type="expression" dxfId="18868" priority="45737">
      <formula>$Y241="Informe 8"</formula>
    </cfRule>
    <cfRule type="expression" dxfId="18867" priority="45738">
      <formula>$Y241="Informe 7"</formula>
    </cfRule>
    <cfRule type="expression" dxfId="18866" priority="45739">
      <formula>$Y241="Informe 6"</formula>
    </cfRule>
    <cfRule type="expression" dxfId="18865" priority="45740">
      <formula>$Y241="Informe 5"</formula>
    </cfRule>
    <cfRule type="expression" dxfId="18864" priority="45741">
      <formula>$Y241="Informe 4"</formula>
    </cfRule>
    <cfRule type="expression" dxfId="18863" priority="45742">
      <formula>$Y241="Informe 3"</formula>
    </cfRule>
    <cfRule type="expression" dxfId="18862" priority="45743">
      <formula>$Y241="Informe 2"</formula>
    </cfRule>
    <cfRule type="expression" dxfId="18861" priority="45744">
      <formula>$Y241="Informe 1"</formula>
    </cfRule>
    <cfRule type="expression" dxfId="18860" priority="45745">
      <formula>$Y241="Gráfico 10"</formula>
    </cfRule>
    <cfRule type="expression" dxfId="18859" priority="45746">
      <formula>$Y241="Gráfico 25"</formula>
    </cfRule>
    <cfRule type="expression" dxfId="18858" priority="45747">
      <formula>$Y241="Gráfico 24"</formula>
    </cfRule>
    <cfRule type="expression" dxfId="18857" priority="45748">
      <formula>$Y241="Gráfico 23"</formula>
    </cfRule>
    <cfRule type="expression" dxfId="18856" priority="45749">
      <formula>$Y241="Gráfico 22"</formula>
    </cfRule>
    <cfRule type="expression" dxfId="18855" priority="45750">
      <formula>$Y241="Gráfico 21"</formula>
    </cfRule>
    <cfRule type="expression" dxfId="18854" priority="45751">
      <formula>$Y241="Gráfico 20"</formula>
    </cfRule>
    <cfRule type="expression" dxfId="18853" priority="45752">
      <formula>$Y241="Gráfico 18"</formula>
    </cfRule>
    <cfRule type="expression" dxfId="18852" priority="45753">
      <formula>$Y241="Gráfico 19"</formula>
    </cfRule>
    <cfRule type="expression" dxfId="18851" priority="45754">
      <formula>$Y241="Gráfico 17"</formula>
    </cfRule>
    <cfRule type="expression" dxfId="18850" priority="45755">
      <formula>$Y241="Gráfico 16"</formula>
    </cfRule>
    <cfRule type="expression" dxfId="18849" priority="45756">
      <formula>$Y241="Gráfico 15"</formula>
    </cfRule>
    <cfRule type="expression" dxfId="18848" priority="45757">
      <formula>$Y241="Gráfico 14"</formula>
    </cfRule>
    <cfRule type="expression" dxfId="18847" priority="45758">
      <formula>$Y241="Gráfico 12"</formula>
    </cfRule>
    <cfRule type="expression" dxfId="18846" priority="45759">
      <formula>$Y241="Gráfico 13"</formula>
    </cfRule>
    <cfRule type="expression" dxfId="18845" priority="45760">
      <formula>$Y241="Gráfico 11"</formula>
    </cfRule>
    <cfRule type="expression" dxfId="18844" priority="45761">
      <formula>$Y241="Gráfico 9"</formula>
    </cfRule>
    <cfRule type="expression" dxfId="18843" priority="45762">
      <formula>$Y241="Gráfico 8"</formula>
    </cfRule>
    <cfRule type="expression" dxfId="18842" priority="45763">
      <formula>$Y241="Gráfico 7"</formula>
    </cfRule>
    <cfRule type="expression" dxfId="18841" priority="45764">
      <formula>$Y241="Gráfico 6"</formula>
    </cfRule>
    <cfRule type="expression" dxfId="18840" priority="45765">
      <formula>$Y241="Gráfico 4"</formula>
    </cfRule>
    <cfRule type="expression" dxfId="18839" priority="45766">
      <formula>$Y241="Gráfico 3"</formula>
    </cfRule>
    <cfRule type="expression" dxfId="18838" priority="45767">
      <formula>$Y241="Gráfico 2"</formula>
    </cfRule>
    <cfRule type="expression" dxfId="18837" priority="45768">
      <formula>$Y241="Gráfico 1"</formula>
    </cfRule>
    <cfRule type="expression" dxfId="18836" priority="45769">
      <formula>$Y241="Gráfico 5"</formula>
    </cfRule>
  </conditionalFormatting>
  <conditionalFormatting sqref="P241:P257">
    <cfRule type="expression" dxfId="18835" priority="45622">
      <formula>$Y241="Reporte 2"</formula>
    </cfRule>
    <cfRule type="expression" dxfId="18834" priority="45623">
      <formula>$Y241="Reporte 1"</formula>
    </cfRule>
    <cfRule type="expression" dxfId="18833" priority="45624">
      <formula>$Y241="Informe 10"</formula>
    </cfRule>
    <cfRule type="expression" dxfId="18832" priority="45625">
      <formula>$Y241="Informe 9"</formula>
    </cfRule>
    <cfRule type="expression" dxfId="18831" priority="45626">
      <formula>$Y241="Informe 8"</formula>
    </cfRule>
    <cfRule type="expression" dxfId="18830" priority="45627">
      <formula>$Y241="Informe 7"</formula>
    </cfRule>
    <cfRule type="expression" dxfId="18829" priority="45628">
      <formula>$Y241="Informe 6"</formula>
    </cfRule>
    <cfRule type="expression" dxfId="18828" priority="45629">
      <formula>$Y241="Informe 5"</formula>
    </cfRule>
    <cfRule type="expression" dxfId="18827" priority="45630">
      <formula>$Y241="Informe 4"</formula>
    </cfRule>
    <cfRule type="expression" dxfId="18826" priority="45631">
      <formula>$Y241="Informe 3"</formula>
    </cfRule>
    <cfRule type="expression" dxfId="18825" priority="45632">
      <formula>$Y241="Informe 2"</formula>
    </cfRule>
    <cfRule type="expression" dxfId="18824" priority="45633">
      <formula>$Y241="Informe 1"</formula>
    </cfRule>
    <cfRule type="expression" dxfId="18823" priority="45634">
      <formula>$Y241="Gráfico 10"</formula>
    </cfRule>
    <cfRule type="expression" dxfId="18822" priority="45635">
      <formula>$Y241="Gráfico 25"</formula>
    </cfRule>
    <cfRule type="expression" dxfId="18821" priority="45636">
      <formula>$Y241="Gráfico 24"</formula>
    </cfRule>
    <cfRule type="expression" dxfId="18820" priority="45637">
      <formula>$Y241="Gráfico 23"</formula>
    </cfRule>
    <cfRule type="expression" dxfId="18819" priority="45638">
      <formula>$Y241="Gráfico 22"</formula>
    </cfRule>
    <cfRule type="expression" dxfId="18818" priority="45639">
      <formula>$Y241="Gráfico 21"</formula>
    </cfRule>
    <cfRule type="expression" dxfId="18817" priority="45640">
      <formula>$Y241="Gráfico 20"</formula>
    </cfRule>
    <cfRule type="expression" dxfId="18816" priority="45641">
      <formula>$Y241="Gráfico 18"</formula>
    </cfRule>
    <cfRule type="expression" dxfId="18815" priority="45642">
      <formula>$Y241="Gráfico 19"</formula>
    </cfRule>
    <cfRule type="expression" dxfId="18814" priority="45643">
      <formula>$Y241="Gráfico 17"</formula>
    </cfRule>
    <cfRule type="expression" dxfId="18813" priority="45644">
      <formula>$Y241="Gráfico 16"</formula>
    </cfRule>
    <cfRule type="expression" dxfId="18812" priority="45645">
      <formula>$Y241="Gráfico 15"</formula>
    </cfRule>
    <cfRule type="expression" dxfId="18811" priority="45646">
      <formula>$Y241="Gráfico 14"</formula>
    </cfRule>
    <cfRule type="expression" dxfId="18810" priority="45647">
      <formula>$Y241="Gráfico 12"</formula>
    </cfRule>
    <cfRule type="expression" dxfId="18809" priority="45648">
      <formula>$Y241="Gráfico 13"</formula>
    </cfRule>
    <cfRule type="expression" dxfId="18808" priority="45649">
      <formula>$Y241="Gráfico 11"</formula>
    </cfRule>
    <cfRule type="expression" dxfId="18807" priority="45650">
      <formula>$Y241="Gráfico 9"</formula>
    </cfRule>
    <cfRule type="expression" dxfId="18806" priority="45651">
      <formula>$Y241="Gráfico 8"</formula>
    </cfRule>
    <cfRule type="expression" dxfId="18805" priority="45652">
      <formula>$Y241="Gráfico 7"</formula>
    </cfRule>
    <cfRule type="expression" dxfId="18804" priority="45653">
      <formula>$Y241="Gráfico 6"</formula>
    </cfRule>
    <cfRule type="expression" dxfId="18803" priority="45654">
      <formula>$Y241="Gráfico 4"</formula>
    </cfRule>
    <cfRule type="expression" dxfId="18802" priority="45655">
      <formula>$Y241="Gráfico 3"</formula>
    </cfRule>
    <cfRule type="expression" dxfId="18801" priority="45656">
      <formula>$Y241="Gráfico 2"</formula>
    </cfRule>
    <cfRule type="expression" dxfId="18800" priority="45657">
      <formula>$Y241="Gráfico 1"</formula>
    </cfRule>
    <cfRule type="expression" dxfId="18799" priority="45658">
      <formula>$Y241="Gráfico 5"</formula>
    </cfRule>
  </conditionalFormatting>
  <conditionalFormatting sqref="P241:P257">
    <cfRule type="expression" dxfId="18798" priority="45585">
      <formula>$Y241="Reporte 2"</formula>
    </cfRule>
    <cfRule type="expression" dxfId="18797" priority="45586">
      <formula>$Y241="Reporte 1"</formula>
    </cfRule>
    <cfRule type="expression" dxfId="18796" priority="45587">
      <formula>$Y241="Informe 10"</formula>
    </cfRule>
    <cfRule type="expression" dxfId="18795" priority="45588">
      <formula>$Y241="Informe 9"</formula>
    </cfRule>
    <cfRule type="expression" dxfId="18794" priority="45589">
      <formula>$Y241="Informe 8"</formula>
    </cfRule>
    <cfRule type="expression" dxfId="18793" priority="45590">
      <formula>$Y241="Informe 7"</formula>
    </cfRule>
    <cfRule type="expression" dxfId="18792" priority="45591">
      <formula>$Y241="Informe 6"</formula>
    </cfRule>
    <cfRule type="expression" dxfId="18791" priority="45592">
      <formula>$Y241="Informe 5"</formula>
    </cfRule>
    <cfRule type="expression" dxfId="18790" priority="45593">
      <formula>$Y241="Informe 4"</formula>
    </cfRule>
    <cfRule type="expression" dxfId="18789" priority="45594">
      <formula>$Y241="Informe 3"</formula>
    </cfRule>
    <cfRule type="expression" dxfId="18788" priority="45595">
      <formula>$Y241="Informe 2"</formula>
    </cfRule>
    <cfRule type="expression" dxfId="18787" priority="45596">
      <formula>$Y241="Informe 1"</formula>
    </cfRule>
    <cfRule type="expression" dxfId="18786" priority="45597">
      <formula>$Y241="Gráfico 10"</formula>
    </cfRule>
    <cfRule type="expression" dxfId="18785" priority="45598">
      <formula>$Y241="Gráfico 25"</formula>
    </cfRule>
    <cfRule type="expression" dxfId="18784" priority="45599">
      <formula>$Y241="Gráfico 24"</formula>
    </cfRule>
    <cfRule type="expression" dxfId="18783" priority="45600">
      <formula>$Y241="Gráfico 23"</formula>
    </cfRule>
    <cfRule type="expression" dxfId="18782" priority="45601">
      <formula>$Y241="Gráfico 22"</formula>
    </cfRule>
    <cfRule type="expression" dxfId="18781" priority="45602">
      <formula>$Y241="Gráfico 21"</formula>
    </cfRule>
    <cfRule type="expression" dxfId="18780" priority="45603">
      <formula>$Y241="Gráfico 20"</formula>
    </cfRule>
    <cfRule type="expression" dxfId="18779" priority="45604">
      <formula>$Y241="Gráfico 18"</formula>
    </cfRule>
    <cfRule type="expression" dxfId="18778" priority="45605">
      <formula>$Y241="Gráfico 19"</formula>
    </cfRule>
    <cfRule type="expression" dxfId="18777" priority="45606">
      <formula>$Y241="Gráfico 17"</formula>
    </cfRule>
    <cfRule type="expression" dxfId="18776" priority="45607">
      <formula>$Y241="Gráfico 16"</formula>
    </cfRule>
    <cfRule type="expression" dxfId="18775" priority="45608">
      <formula>$Y241="Gráfico 15"</formula>
    </cfRule>
    <cfRule type="expression" dxfId="18774" priority="45609">
      <formula>$Y241="Gráfico 14"</formula>
    </cfRule>
    <cfRule type="expression" dxfId="18773" priority="45610">
      <formula>$Y241="Gráfico 12"</formula>
    </cfRule>
    <cfRule type="expression" dxfId="18772" priority="45611">
      <formula>$Y241="Gráfico 13"</formula>
    </cfRule>
    <cfRule type="expression" dxfId="18771" priority="45612">
      <formula>$Y241="Gráfico 11"</formula>
    </cfRule>
    <cfRule type="expression" dxfId="18770" priority="45613">
      <formula>$Y241="Gráfico 9"</formula>
    </cfRule>
    <cfRule type="expression" dxfId="18769" priority="45614">
      <formula>$Y241="Gráfico 8"</formula>
    </cfRule>
    <cfRule type="expression" dxfId="18768" priority="45615">
      <formula>$Y241="Gráfico 7"</formula>
    </cfRule>
    <cfRule type="expression" dxfId="18767" priority="45616">
      <formula>$Y241="Gráfico 6"</formula>
    </cfRule>
    <cfRule type="expression" dxfId="18766" priority="45617">
      <formula>$Y241="Gráfico 4"</formula>
    </cfRule>
    <cfRule type="expression" dxfId="18765" priority="45618">
      <formula>$Y241="Gráfico 3"</formula>
    </cfRule>
    <cfRule type="expression" dxfId="18764" priority="45619">
      <formula>$Y241="Gráfico 2"</formula>
    </cfRule>
    <cfRule type="expression" dxfId="18763" priority="45620">
      <formula>$Y241="Gráfico 1"</formula>
    </cfRule>
    <cfRule type="expression" dxfId="18762" priority="45621">
      <formula>$Y241="Gráfico 5"</formula>
    </cfRule>
  </conditionalFormatting>
  <conditionalFormatting sqref="O71:O87">
    <cfRule type="expression" dxfId="18761" priority="45548">
      <formula>$Y71="Reporte 2"</formula>
    </cfRule>
    <cfRule type="expression" dxfId="18760" priority="45549">
      <formula>$Y71="Reporte 1"</formula>
    </cfRule>
    <cfRule type="expression" dxfId="18759" priority="45550">
      <formula>$Y71="Informe 10"</formula>
    </cfRule>
    <cfRule type="expression" dxfId="18758" priority="45551">
      <formula>$Y71="Informe 9"</formula>
    </cfRule>
    <cfRule type="expression" dxfId="18757" priority="45552">
      <formula>$Y71="Informe 8"</formula>
    </cfRule>
    <cfRule type="expression" dxfId="18756" priority="45553">
      <formula>$Y71="Informe 7"</formula>
    </cfRule>
    <cfRule type="expression" dxfId="18755" priority="45554">
      <formula>$Y71="Informe 6"</formula>
    </cfRule>
    <cfRule type="expression" dxfId="18754" priority="45555">
      <formula>$Y71="Informe 5"</formula>
    </cfRule>
    <cfRule type="expression" dxfId="18753" priority="45556">
      <formula>$Y71="Informe 4"</formula>
    </cfRule>
    <cfRule type="expression" dxfId="18752" priority="45557">
      <formula>$Y71="Informe 3"</formula>
    </cfRule>
    <cfRule type="expression" dxfId="18751" priority="45558">
      <formula>$Y71="Informe 2"</formula>
    </cfRule>
    <cfRule type="expression" dxfId="18750" priority="45559">
      <formula>$Y71="Informe 1"</formula>
    </cfRule>
    <cfRule type="expression" dxfId="18749" priority="45560">
      <formula>$Y71="Gráfico 10"</formula>
    </cfRule>
    <cfRule type="expression" dxfId="18748" priority="45561">
      <formula>$Y71="Gráfico 25"</formula>
    </cfRule>
    <cfRule type="expression" dxfId="18747" priority="45562">
      <formula>$Y71="Gráfico 24"</formula>
    </cfRule>
    <cfRule type="expression" dxfId="18746" priority="45563">
      <formula>$Y71="Gráfico 23"</formula>
    </cfRule>
    <cfRule type="expression" dxfId="18745" priority="45564">
      <formula>$Y71="Gráfico 22"</formula>
    </cfRule>
    <cfRule type="expression" dxfId="18744" priority="45565">
      <formula>$Y71="Gráfico 21"</formula>
    </cfRule>
    <cfRule type="expression" dxfId="18743" priority="45566">
      <formula>$Y71="Gráfico 20"</formula>
    </cfRule>
    <cfRule type="expression" dxfId="18742" priority="45567">
      <formula>$Y71="Gráfico 18"</formula>
    </cfRule>
    <cfRule type="expression" dxfId="18741" priority="45568">
      <formula>$Y71="Gráfico 19"</formula>
    </cfRule>
    <cfRule type="expression" dxfId="18740" priority="45569">
      <formula>$Y71="Gráfico 17"</formula>
    </cfRule>
    <cfRule type="expression" dxfId="18739" priority="45570">
      <formula>$Y71="Gráfico 16"</formula>
    </cfRule>
    <cfRule type="expression" dxfId="18738" priority="45571">
      <formula>$Y71="Gráfico 15"</formula>
    </cfRule>
    <cfRule type="expression" dxfId="18737" priority="45572">
      <formula>$Y71="Gráfico 14"</formula>
    </cfRule>
    <cfRule type="expression" dxfId="18736" priority="45573">
      <formula>$Y71="Gráfico 12"</formula>
    </cfRule>
    <cfRule type="expression" dxfId="18735" priority="45574">
      <formula>$Y71="Gráfico 13"</formula>
    </cfRule>
    <cfRule type="expression" dxfId="18734" priority="45575">
      <formula>$Y71="Gráfico 11"</formula>
    </cfRule>
    <cfRule type="expression" dxfId="18733" priority="45576">
      <formula>$Y71="Gráfico 9"</formula>
    </cfRule>
    <cfRule type="expression" dxfId="18732" priority="45577">
      <formula>$Y71="Gráfico 8"</formula>
    </cfRule>
    <cfRule type="expression" dxfId="18731" priority="45578">
      <formula>$Y71="Gráfico 7"</formula>
    </cfRule>
    <cfRule type="expression" dxfId="18730" priority="45579">
      <formula>$Y71="Gráfico 6"</formula>
    </cfRule>
    <cfRule type="expression" dxfId="18729" priority="45580">
      <formula>$Y71="Gráfico 4"</formula>
    </cfRule>
    <cfRule type="expression" dxfId="18728" priority="45581">
      <formula>$Y71="Gráfico 3"</formula>
    </cfRule>
    <cfRule type="expression" dxfId="18727" priority="45582">
      <formula>$Y71="Gráfico 2"</formula>
    </cfRule>
    <cfRule type="expression" dxfId="18726" priority="45583">
      <formula>$Y71="Gráfico 1"</formula>
    </cfRule>
    <cfRule type="expression" dxfId="18725" priority="45584">
      <formula>$Y71="Gráfico 5"</formula>
    </cfRule>
  </conditionalFormatting>
  <conditionalFormatting sqref="O71:O87">
    <cfRule type="expression" dxfId="18724" priority="45511">
      <formula>$Y71="Reporte 2"</formula>
    </cfRule>
    <cfRule type="expression" dxfId="18723" priority="45512">
      <formula>$Y71="Reporte 1"</formula>
    </cfRule>
    <cfRule type="expression" dxfId="18722" priority="45513">
      <formula>$Y71="Informe 10"</formula>
    </cfRule>
    <cfRule type="expression" dxfId="18721" priority="45514">
      <formula>$Y71="Informe 9"</formula>
    </cfRule>
    <cfRule type="expression" dxfId="18720" priority="45515">
      <formula>$Y71="Informe 8"</formula>
    </cfRule>
    <cfRule type="expression" dxfId="18719" priority="45516">
      <formula>$Y71="Informe 7"</formula>
    </cfRule>
    <cfRule type="expression" dxfId="18718" priority="45517">
      <formula>$Y71="Informe 6"</formula>
    </cfRule>
    <cfRule type="expression" dxfId="18717" priority="45518">
      <formula>$Y71="Informe 5"</formula>
    </cfRule>
    <cfRule type="expression" dxfId="18716" priority="45519">
      <formula>$Y71="Informe 4"</formula>
    </cfRule>
    <cfRule type="expression" dxfId="18715" priority="45520">
      <formula>$Y71="Informe 3"</formula>
    </cfRule>
    <cfRule type="expression" dxfId="18714" priority="45521">
      <formula>$Y71="Informe 2"</formula>
    </cfRule>
    <cfRule type="expression" dxfId="18713" priority="45522">
      <formula>$Y71="Informe 1"</formula>
    </cfRule>
    <cfRule type="expression" dxfId="18712" priority="45523">
      <formula>$Y71="Gráfico 10"</formula>
    </cfRule>
    <cfRule type="expression" dxfId="18711" priority="45524">
      <formula>$Y71="Gráfico 25"</formula>
    </cfRule>
    <cfRule type="expression" dxfId="18710" priority="45525">
      <formula>$Y71="Gráfico 24"</formula>
    </cfRule>
    <cfRule type="expression" dxfId="18709" priority="45526">
      <formula>$Y71="Gráfico 23"</formula>
    </cfRule>
    <cfRule type="expression" dxfId="18708" priority="45527">
      <formula>$Y71="Gráfico 22"</formula>
    </cfRule>
    <cfRule type="expression" dxfId="18707" priority="45528">
      <formula>$Y71="Gráfico 21"</formula>
    </cfRule>
    <cfRule type="expression" dxfId="18706" priority="45529">
      <formula>$Y71="Gráfico 20"</formula>
    </cfRule>
    <cfRule type="expression" dxfId="18705" priority="45530">
      <formula>$Y71="Gráfico 18"</formula>
    </cfRule>
    <cfRule type="expression" dxfId="18704" priority="45531">
      <formula>$Y71="Gráfico 19"</formula>
    </cfRule>
    <cfRule type="expression" dxfId="18703" priority="45532">
      <formula>$Y71="Gráfico 17"</formula>
    </cfRule>
    <cfRule type="expression" dxfId="18702" priority="45533">
      <formula>$Y71="Gráfico 16"</formula>
    </cfRule>
    <cfRule type="expression" dxfId="18701" priority="45534">
      <formula>$Y71="Gráfico 15"</formula>
    </cfRule>
    <cfRule type="expression" dxfId="18700" priority="45535">
      <formula>$Y71="Gráfico 14"</formula>
    </cfRule>
    <cfRule type="expression" dxfId="18699" priority="45536">
      <formula>$Y71="Gráfico 12"</formula>
    </cfRule>
    <cfRule type="expression" dxfId="18698" priority="45537">
      <formula>$Y71="Gráfico 13"</formula>
    </cfRule>
    <cfRule type="expression" dxfId="18697" priority="45538">
      <formula>$Y71="Gráfico 11"</formula>
    </cfRule>
    <cfRule type="expression" dxfId="18696" priority="45539">
      <formula>$Y71="Gráfico 9"</formula>
    </cfRule>
    <cfRule type="expression" dxfId="18695" priority="45540">
      <formula>$Y71="Gráfico 8"</formula>
    </cfRule>
    <cfRule type="expression" dxfId="18694" priority="45541">
      <formula>$Y71="Gráfico 7"</formula>
    </cfRule>
    <cfRule type="expression" dxfId="18693" priority="45542">
      <formula>$Y71="Gráfico 6"</formula>
    </cfRule>
    <cfRule type="expression" dxfId="18692" priority="45543">
      <formula>$Y71="Gráfico 4"</formula>
    </cfRule>
    <cfRule type="expression" dxfId="18691" priority="45544">
      <formula>$Y71="Gráfico 3"</formula>
    </cfRule>
    <cfRule type="expression" dxfId="18690" priority="45545">
      <formula>$Y71="Gráfico 2"</formula>
    </cfRule>
    <cfRule type="expression" dxfId="18689" priority="45546">
      <formula>$Y71="Gráfico 1"</formula>
    </cfRule>
    <cfRule type="expression" dxfId="18688" priority="45547">
      <formula>$Y71="Gráfico 5"</formula>
    </cfRule>
  </conditionalFormatting>
  <conditionalFormatting sqref="O71:O87">
    <cfRule type="expression" dxfId="18687" priority="45474">
      <formula>$Y71="Reporte 2"</formula>
    </cfRule>
    <cfRule type="expression" dxfId="18686" priority="45475">
      <formula>$Y71="Reporte 1"</formula>
    </cfRule>
    <cfRule type="expression" dxfId="18685" priority="45476">
      <formula>$Y71="Informe 10"</formula>
    </cfRule>
    <cfRule type="expression" dxfId="18684" priority="45477">
      <formula>$Y71="Informe 9"</formula>
    </cfRule>
    <cfRule type="expression" dxfId="18683" priority="45478">
      <formula>$Y71="Informe 8"</formula>
    </cfRule>
    <cfRule type="expression" dxfId="18682" priority="45479">
      <formula>$Y71="Informe 7"</formula>
    </cfRule>
    <cfRule type="expression" dxfId="18681" priority="45480">
      <formula>$Y71="Informe 6"</formula>
    </cfRule>
    <cfRule type="expression" dxfId="18680" priority="45481">
      <formula>$Y71="Informe 5"</formula>
    </cfRule>
    <cfRule type="expression" dxfId="18679" priority="45482">
      <formula>$Y71="Informe 4"</formula>
    </cfRule>
    <cfRule type="expression" dxfId="18678" priority="45483">
      <formula>$Y71="Informe 3"</formula>
    </cfRule>
    <cfRule type="expression" dxfId="18677" priority="45484">
      <formula>$Y71="Informe 2"</formula>
    </cfRule>
    <cfRule type="expression" dxfId="18676" priority="45485">
      <formula>$Y71="Informe 1"</formula>
    </cfRule>
    <cfRule type="expression" dxfId="18675" priority="45486">
      <formula>$Y71="Gráfico 10"</formula>
    </cfRule>
    <cfRule type="expression" dxfId="18674" priority="45487">
      <formula>$Y71="Gráfico 25"</formula>
    </cfRule>
    <cfRule type="expression" dxfId="18673" priority="45488">
      <formula>$Y71="Gráfico 24"</formula>
    </cfRule>
    <cfRule type="expression" dxfId="18672" priority="45489">
      <formula>$Y71="Gráfico 23"</formula>
    </cfRule>
    <cfRule type="expression" dxfId="18671" priority="45490">
      <formula>$Y71="Gráfico 22"</formula>
    </cfRule>
    <cfRule type="expression" dxfId="18670" priority="45491">
      <formula>$Y71="Gráfico 21"</formula>
    </cfRule>
    <cfRule type="expression" dxfId="18669" priority="45492">
      <formula>$Y71="Gráfico 20"</formula>
    </cfRule>
    <cfRule type="expression" dxfId="18668" priority="45493">
      <formula>$Y71="Gráfico 18"</formula>
    </cfRule>
    <cfRule type="expression" dxfId="18667" priority="45494">
      <formula>$Y71="Gráfico 19"</formula>
    </cfRule>
    <cfRule type="expression" dxfId="18666" priority="45495">
      <formula>$Y71="Gráfico 17"</formula>
    </cfRule>
    <cfRule type="expression" dxfId="18665" priority="45496">
      <formula>$Y71="Gráfico 16"</formula>
    </cfRule>
    <cfRule type="expression" dxfId="18664" priority="45497">
      <formula>$Y71="Gráfico 15"</formula>
    </cfRule>
    <cfRule type="expression" dxfId="18663" priority="45498">
      <formula>$Y71="Gráfico 14"</formula>
    </cfRule>
    <cfRule type="expression" dxfId="18662" priority="45499">
      <formula>$Y71="Gráfico 12"</formula>
    </cfRule>
    <cfRule type="expression" dxfId="18661" priority="45500">
      <formula>$Y71="Gráfico 13"</formula>
    </cfRule>
    <cfRule type="expression" dxfId="18660" priority="45501">
      <formula>$Y71="Gráfico 11"</formula>
    </cfRule>
    <cfRule type="expression" dxfId="18659" priority="45502">
      <formula>$Y71="Gráfico 9"</formula>
    </cfRule>
    <cfRule type="expression" dxfId="18658" priority="45503">
      <formula>$Y71="Gráfico 8"</formula>
    </cfRule>
    <cfRule type="expression" dxfId="18657" priority="45504">
      <formula>$Y71="Gráfico 7"</formula>
    </cfRule>
    <cfRule type="expression" dxfId="18656" priority="45505">
      <formula>$Y71="Gráfico 6"</formula>
    </cfRule>
    <cfRule type="expression" dxfId="18655" priority="45506">
      <formula>$Y71="Gráfico 4"</formula>
    </cfRule>
    <cfRule type="expression" dxfId="18654" priority="45507">
      <formula>$Y71="Gráfico 3"</formula>
    </cfRule>
    <cfRule type="expression" dxfId="18653" priority="45508">
      <formula>$Y71="Gráfico 2"</formula>
    </cfRule>
    <cfRule type="expression" dxfId="18652" priority="45509">
      <formula>$Y71="Gráfico 1"</formula>
    </cfRule>
    <cfRule type="expression" dxfId="18651" priority="45510">
      <formula>$Y71="Gráfico 5"</formula>
    </cfRule>
  </conditionalFormatting>
  <conditionalFormatting sqref="O105:O121">
    <cfRule type="expression" dxfId="18650" priority="45326">
      <formula>$Y105="Reporte 2"</formula>
    </cfRule>
    <cfRule type="expression" dxfId="18649" priority="45327">
      <formula>$Y105="Reporte 1"</formula>
    </cfRule>
    <cfRule type="expression" dxfId="18648" priority="45328">
      <formula>$Y105="Informe 10"</formula>
    </cfRule>
    <cfRule type="expression" dxfId="18647" priority="45329">
      <formula>$Y105="Informe 9"</formula>
    </cfRule>
    <cfRule type="expression" dxfId="18646" priority="45330">
      <formula>$Y105="Informe 8"</formula>
    </cfRule>
    <cfRule type="expression" dxfId="18645" priority="45331">
      <formula>$Y105="Informe 7"</formula>
    </cfRule>
    <cfRule type="expression" dxfId="18644" priority="45332">
      <formula>$Y105="Informe 6"</formula>
    </cfRule>
    <cfRule type="expression" dxfId="18643" priority="45333">
      <formula>$Y105="Informe 5"</formula>
    </cfRule>
    <cfRule type="expression" dxfId="18642" priority="45334">
      <formula>$Y105="Informe 4"</formula>
    </cfRule>
    <cfRule type="expression" dxfId="18641" priority="45335">
      <formula>$Y105="Informe 3"</formula>
    </cfRule>
    <cfRule type="expression" dxfId="18640" priority="45336">
      <formula>$Y105="Informe 2"</formula>
    </cfRule>
    <cfRule type="expression" dxfId="18639" priority="45337">
      <formula>$Y105="Informe 1"</formula>
    </cfRule>
    <cfRule type="expression" dxfId="18638" priority="45338">
      <formula>$Y105="Gráfico 10"</formula>
    </cfRule>
    <cfRule type="expression" dxfId="18637" priority="45339">
      <formula>$Y105="Gráfico 25"</formula>
    </cfRule>
    <cfRule type="expression" dxfId="18636" priority="45340">
      <formula>$Y105="Gráfico 24"</formula>
    </cfRule>
    <cfRule type="expression" dxfId="18635" priority="45341">
      <formula>$Y105="Gráfico 23"</formula>
    </cfRule>
    <cfRule type="expression" dxfId="18634" priority="45342">
      <formula>$Y105="Gráfico 22"</formula>
    </cfRule>
    <cfRule type="expression" dxfId="18633" priority="45343">
      <formula>$Y105="Gráfico 21"</formula>
    </cfRule>
    <cfRule type="expression" dxfId="18632" priority="45344">
      <formula>$Y105="Gráfico 20"</formula>
    </cfRule>
    <cfRule type="expression" dxfId="18631" priority="45345">
      <formula>$Y105="Gráfico 18"</formula>
    </cfRule>
    <cfRule type="expression" dxfId="18630" priority="45346">
      <formula>$Y105="Gráfico 19"</formula>
    </cfRule>
    <cfRule type="expression" dxfId="18629" priority="45347">
      <formula>$Y105="Gráfico 17"</formula>
    </cfRule>
    <cfRule type="expression" dxfId="18628" priority="45348">
      <formula>$Y105="Gráfico 16"</formula>
    </cfRule>
    <cfRule type="expression" dxfId="18627" priority="45349">
      <formula>$Y105="Gráfico 15"</formula>
    </cfRule>
    <cfRule type="expression" dxfId="18626" priority="45350">
      <formula>$Y105="Gráfico 14"</formula>
    </cfRule>
    <cfRule type="expression" dxfId="18625" priority="45351">
      <formula>$Y105="Gráfico 12"</formula>
    </cfRule>
    <cfRule type="expression" dxfId="18624" priority="45352">
      <formula>$Y105="Gráfico 13"</formula>
    </cfRule>
    <cfRule type="expression" dxfId="18623" priority="45353">
      <formula>$Y105="Gráfico 11"</formula>
    </cfRule>
    <cfRule type="expression" dxfId="18622" priority="45354">
      <formula>$Y105="Gráfico 9"</formula>
    </cfRule>
    <cfRule type="expression" dxfId="18621" priority="45355">
      <formula>$Y105="Gráfico 8"</formula>
    </cfRule>
    <cfRule type="expression" dxfId="18620" priority="45356">
      <formula>$Y105="Gráfico 7"</formula>
    </cfRule>
    <cfRule type="expression" dxfId="18619" priority="45357">
      <formula>$Y105="Gráfico 6"</formula>
    </cfRule>
    <cfRule type="expression" dxfId="18618" priority="45358">
      <formula>$Y105="Gráfico 4"</formula>
    </cfRule>
    <cfRule type="expression" dxfId="18617" priority="45359">
      <formula>$Y105="Gráfico 3"</formula>
    </cfRule>
    <cfRule type="expression" dxfId="18616" priority="45360">
      <formula>$Y105="Gráfico 2"</formula>
    </cfRule>
    <cfRule type="expression" dxfId="18615" priority="45361">
      <formula>$Y105="Gráfico 1"</formula>
    </cfRule>
    <cfRule type="expression" dxfId="18614" priority="45362">
      <formula>$Y105="Gráfico 5"</formula>
    </cfRule>
  </conditionalFormatting>
  <conditionalFormatting sqref="O105:O121">
    <cfRule type="expression" dxfId="18613" priority="45289">
      <formula>$Y105="Reporte 2"</formula>
    </cfRule>
    <cfRule type="expression" dxfId="18612" priority="45290">
      <formula>$Y105="Reporte 1"</formula>
    </cfRule>
    <cfRule type="expression" dxfId="18611" priority="45291">
      <formula>$Y105="Informe 10"</formula>
    </cfRule>
    <cfRule type="expression" dxfId="18610" priority="45292">
      <formula>$Y105="Informe 9"</formula>
    </cfRule>
    <cfRule type="expression" dxfId="18609" priority="45293">
      <formula>$Y105="Informe 8"</formula>
    </cfRule>
    <cfRule type="expression" dxfId="18608" priority="45294">
      <formula>$Y105="Informe 7"</formula>
    </cfRule>
    <cfRule type="expression" dxfId="18607" priority="45295">
      <formula>$Y105="Informe 6"</formula>
    </cfRule>
    <cfRule type="expression" dxfId="18606" priority="45296">
      <formula>$Y105="Informe 5"</formula>
    </cfRule>
    <cfRule type="expression" dxfId="18605" priority="45297">
      <formula>$Y105="Informe 4"</formula>
    </cfRule>
    <cfRule type="expression" dxfId="18604" priority="45298">
      <formula>$Y105="Informe 3"</formula>
    </cfRule>
    <cfRule type="expression" dxfId="18603" priority="45299">
      <formula>$Y105="Informe 2"</formula>
    </cfRule>
    <cfRule type="expression" dxfId="18602" priority="45300">
      <formula>$Y105="Informe 1"</formula>
    </cfRule>
    <cfRule type="expression" dxfId="18601" priority="45301">
      <formula>$Y105="Gráfico 10"</formula>
    </cfRule>
    <cfRule type="expression" dxfId="18600" priority="45302">
      <formula>$Y105="Gráfico 25"</formula>
    </cfRule>
    <cfRule type="expression" dxfId="18599" priority="45303">
      <formula>$Y105="Gráfico 24"</formula>
    </cfRule>
    <cfRule type="expression" dxfId="18598" priority="45304">
      <formula>$Y105="Gráfico 23"</formula>
    </cfRule>
    <cfRule type="expression" dxfId="18597" priority="45305">
      <formula>$Y105="Gráfico 22"</formula>
    </cfRule>
    <cfRule type="expression" dxfId="18596" priority="45306">
      <formula>$Y105="Gráfico 21"</formula>
    </cfRule>
    <cfRule type="expression" dxfId="18595" priority="45307">
      <formula>$Y105="Gráfico 20"</formula>
    </cfRule>
    <cfRule type="expression" dxfId="18594" priority="45308">
      <formula>$Y105="Gráfico 18"</formula>
    </cfRule>
    <cfRule type="expression" dxfId="18593" priority="45309">
      <formula>$Y105="Gráfico 19"</formula>
    </cfRule>
    <cfRule type="expression" dxfId="18592" priority="45310">
      <formula>$Y105="Gráfico 17"</formula>
    </cfRule>
    <cfRule type="expression" dxfId="18591" priority="45311">
      <formula>$Y105="Gráfico 16"</formula>
    </cfRule>
    <cfRule type="expression" dxfId="18590" priority="45312">
      <formula>$Y105="Gráfico 15"</formula>
    </cfRule>
    <cfRule type="expression" dxfId="18589" priority="45313">
      <formula>$Y105="Gráfico 14"</formula>
    </cfRule>
    <cfRule type="expression" dxfId="18588" priority="45314">
      <formula>$Y105="Gráfico 12"</formula>
    </cfRule>
    <cfRule type="expression" dxfId="18587" priority="45315">
      <formula>$Y105="Gráfico 13"</formula>
    </cfRule>
    <cfRule type="expression" dxfId="18586" priority="45316">
      <formula>$Y105="Gráfico 11"</formula>
    </cfRule>
    <cfRule type="expression" dxfId="18585" priority="45317">
      <formula>$Y105="Gráfico 9"</formula>
    </cfRule>
    <cfRule type="expression" dxfId="18584" priority="45318">
      <formula>$Y105="Gráfico 8"</formula>
    </cfRule>
    <cfRule type="expression" dxfId="18583" priority="45319">
      <formula>$Y105="Gráfico 7"</formula>
    </cfRule>
    <cfRule type="expression" dxfId="18582" priority="45320">
      <formula>$Y105="Gráfico 6"</formula>
    </cfRule>
    <cfRule type="expression" dxfId="18581" priority="45321">
      <formula>$Y105="Gráfico 4"</formula>
    </cfRule>
    <cfRule type="expression" dxfId="18580" priority="45322">
      <formula>$Y105="Gráfico 3"</formula>
    </cfRule>
    <cfRule type="expression" dxfId="18579" priority="45323">
      <formula>$Y105="Gráfico 2"</formula>
    </cfRule>
    <cfRule type="expression" dxfId="18578" priority="45324">
      <formula>$Y105="Gráfico 1"</formula>
    </cfRule>
    <cfRule type="expression" dxfId="18577" priority="45325">
      <formula>$Y105="Gráfico 5"</formula>
    </cfRule>
  </conditionalFormatting>
  <conditionalFormatting sqref="O105:O121">
    <cfRule type="expression" dxfId="18576" priority="45252">
      <formula>$Y105="Reporte 2"</formula>
    </cfRule>
    <cfRule type="expression" dxfId="18575" priority="45253">
      <formula>$Y105="Reporte 1"</formula>
    </cfRule>
    <cfRule type="expression" dxfId="18574" priority="45254">
      <formula>$Y105="Informe 10"</formula>
    </cfRule>
    <cfRule type="expression" dxfId="18573" priority="45255">
      <formula>$Y105="Informe 9"</formula>
    </cfRule>
    <cfRule type="expression" dxfId="18572" priority="45256">
      <formula>$Y105="Informe 8"</formula>
    </cfRule>
    <cfRule type="expression" dxfId="18571" priority="45257">
      <formula>$Y105="Informe 7"</formula>
    </cfRule>
    <cfRule type="expression" dxfId="18570" priority="45258">
      <formula>$Y105="Informe 6"</formula>
    </cfRule>
    <cfRule type="expression" dxfId="18569" priority="45259">
      <formula>$Y105="Informe 5"</formula>
    </cfRule>
    <cfRule type="expression" dxfId="18568" priority="45260">
      <formula>$Y105="Informe 4"</formula>
    </cfRule>
    <cfRule type="expression" dxfId="18567" priority="45261">
      <formula>$Y105="Informe 3"</formula>
    </cfRule>
    <cfRule type="expression" dxfId="18566" priority="45262">
      <formula>$Y105="Informe 2"</formula>
    </cfRule>
    <cfRule type="expression" dxfId="18565" priority="45263">
      <formula>$Y105="Informe 1"</formula>
    </cfRule>
    <cfRule type="expression" dxfId="18564" priority="45264">
      <formula>$Y105="Gráfico 10"</formula>
    </cfRule>
    <cfRule type="expression" dxfId="18563" priority="45265">
      <formula>$Y105="Gráfico 25"</formula>
    </cfRule>
    <cfRule type="expression" dxfId="18562" priority="45266">
      <formula>$Y105="Gráfico 24"</formula>
    </cfRule>
    <cfRule type="expression" dxfId="18561" priority="45267">
      <formula>$Y105="Gráfico 23"</formula>
    </cfRule>
    <cfRule type="expression" dxfId="18560" priority="45268">
      <formula>$Y105="Gráfico 22"</formula>
    </cfRule>
    <cfRule type="expression" dxfId="18559" priority="45269">
      <formula>$Y105="Gráfico 21"</formula>
    </cfRule>
    <cfRule type="expression" dxfId="18558" priority="45270">
      <formula>$Y105="Gráfico 20"</formula>
    </cfRule>
    <cfRule type="expression" dxfId="18557" priority="45271">
      <formula>$Y105="Gráfico 18"</formula>
    </cfRule>
    <cfRule type="expression" dxfId="18556" priority="45272">
      <formula>$Y105="Gráfico 19"</formula>
    </cfRule>
    <cfRule type="expression" dxfId="18555" priority="45273">
      <formula>$Y105="Gráfico 17"</formula>
    </cfRule>
    <cfRule type="expression" dxfId="18554" priority="45274">
      <formula>$Y105="Gráfico 16"</formula>
    </cfRule>
    <cfRule type="expression" dxfId="18553" priority="45275">
      <formula>$Y105="Gráfico 15"</formula>
    </cfRule>
    <cfRule type="expression" dxfId="18552" priority="45276">
      <formula>$Y105="Gráfico 14"</formula>
    </cfRule>
    <cfRule type="expression" dxfId="18551" priority="45277">
      <formula>$Y105="Gráfico 12"</formula>
    </cfRule>
    <cfRule type="expression" dxfId="18550" priority="45278">
      <formula>$Y105="Gráfico 13"</formula>
    </cfRule>
    <cfRule type="expression" dxfId="18549" priority="45279">
      <formula>$Y105="Gráfico 11"</formula>
    </cfRule>
    <cfRule type="expression" dxfId="18548" priority="45280">
      <formula>$Y105="Gráfico 9"</formula>
    </cfRule>
    <cfRule type="expression" dxfId="18547" priority="45281">
      <formula>$Y105="Gráfico 8"</formula>
    </cfRule>
    <cfRule type="expression" dxfId="18546" priority="45282">
      <formula>$Y105="Gráfico 7"</formula>
    </cfRule>
    <cfRule type="expression" dxfId="18545" priority="45283">
      <formula>$Y105="Gráfico 6"</formula>
    </cfRule>
    <cfRule type="expression" dxfId="18544" priority="45284">
      <formula>$Y105="Gráfico 4"</formula>
    </cfRule>
    <cfRule type="expression" dxfId="18543" priority="45285">
      <formula>$Y105="Gráfico 3"</formula>
    </cfRule>
    <cfRule type="expression" dxfId="18542" priority="45286">
      <formula>$Y105="Gráfico 2"</formula>
    </cfRule>
    <cfRule type="expression" dxfId="18541" priority="45287">
      <formula>$Y105="Gráfico 1"</formula>
    </cfRule>
    <cfRule type="expression" dxfId="18540" priority="45288">
      <formula>$Y105="Gráfico 5"</formula>
    </cfRule>
  </conditionalFormatting>
  <conditionalFormatting sqref="O122:O138">
    <cfRule type="expression" dxfId="18539" priority="45215">
      <formula>$Y122="Reporte 2"</formula>
    </cfRule>
    <cfRule type="expression" dxfId="18538" priority="45216">
      <formula>$Y122="Reporte 1"</formula>
    </cfRule>
    <cfRule type="expression" dxfId="18537" priority="45217">
      <formula>$Y122="Informe 10"</formula>
    </cfRule>
    <cfRule type="expression" dxfId="18536" priority="45218">
      <formula>$Y122="Informe 9"</formula>
    </cfRule>
    <cfRule type="expression" dxfId="18535" priority="45219">
      <formula>$Y122="Informe 8"</formula>
    </cfRule>
    <cfRule type="expression" dxfId="18534" priority="45220">
      <formula>$Y122="Informe 7"</formula>
    </cfRule>
    <cfRule type="expression" dxfId="18533" priority="45221">
      <formula>$Y122="Informe 6"</formula>
    </cfRule>
    <cfRule type="expression" dxfId="18532" priority="45222">
      <formula>$Y122="Informe 5"</formula>
    </cfRule>
    <cfRule type="expression" dxfId="18531" priority="45223">
      <formula>$Y122="Informe 4"</formula>
    </cfRule>
    <cfRule type="expression" dxfId="18530" priority="45224">
      <formula>$Y122="Informe 3"</formula>
    </cfRule>
    <cfRule type="expression" dxfId="18529" priority="45225">
      <formula>$Y122="Informe 2"</formula>
    </cfRule>
    <cfRule type="expression" dxfId="18528" priority="45226">
      <formula>$Y122="Informe 1"</formula>
    </cfRule>
    <cfRule type="expression" dxfId="18527" priority="45227">
      <formula>$Y122="Gráfico 10"</formula>
    </cfRule>
    <cfRule type="expression" dxfId="18526" priority="45228">
      <formula>$Y122="Gráfico 25"</formula>
    </cfRule>
    <cfRule type="expression" dxfId="18525" priority="45229">
      <formula>$Y122="Gráfico 24"</formula>
    </cfRule>
    <cfRule type="expression" dxfId="18524" priority="45230">
      <formula>$Y122="Gráfico 23"</formula>
    </cfRule>
    <cfRule type="expression" dxfId="18523" priority="45231">
      <formula>$Y122="Gráfico 22"</formula>
    </cfRule>
    <cfRule type="expression" dxfId="18522" priority="45232">
      <formula>$Y122="Gráfico 21"</formula>
    </cfRule>
    <cfRule type="expression" dxfId="18521" priority="45233">
      <formula>$Y122="Gráfico 20"</formula>
    </cfRule>
    <cfRule type="expression" dxfId="18520" priority="45234">
      <formula>$Y122="Gráfico 18"</formula>
    </cfRule>
    <cfRule type="expression" dxfId="18519" priority="45235">
      <formula>$Y122="Gráfico 19"</formula>
    </cfRule>
    <cfRule type="expression" dxfId="18518" priority="45236">
      <formula>$Y122="Gráfico 17"</formula>
    </cfRule>
    <cfRule type="expression" dxfId="18517" priority="45237">
      <formula>$Y122="Gráfico 16"</formula>
    </cfRule>
    <cfRule type="expression" dxfId="18516" priority="45238">
      <formula>$Y122="Gráfico 15"</formula>
    </cfRule>
    <cfRule type="expression" dxfId="18515" priority="45239">
      <formula>$Y122="Gráfico 14"</formula>
    </cfRule>
    <cfRule type="expression" dxfId="18514" priority="45240">
      <formula>$Y122="Gráfico 12"</formula>
    </cfRule>
    <cfRule type="expression" dxfId="18513" priority="45241">
      <formula>$Y122="Gráfico 13"</formula>
    </cfRule>
    <cfRule type="expression" dxfId="18512" priority="45242">
      <formula>$Y122="Gráfico 11"</formula>
    </cfRule>
    <cfRule type="expression" dxfId="18511" priority="45243">
      <formula>$Y122="Gráfico 9"</formula>
    </cfRule>
    <cfRule type="expression" dxfId="18510" priority="45244">
      <formula>$Y122="Gráfico 8"</formula>
    </cfRule>
    <cfRule type="expression" dxfId="18509" priority="45245">
      <formula>$Y122="Gráfico 7"</formula>
    </cfRule>
    <cfRule type="expression" dxfId="18508" priority="45246">
      <formula>$Y122="Gráfico 6"</formula>
    </cfRule>
    <cfRule type="expression" dxfId="18507" priority="45247">
      <formula>$Y122="Gráfico 4"</formula>
    </cfRule>
    <cfRule type="expression" dxfId="18506" priority="45248">
      <formula>$Y122="Gráfico 3"</formula>
    </cfRule>
    <cfRule type="expression" dxfId="18505" priority="45249">
      <formula>$Y122="Gráfico 2"</formula>
    </cfRule>
    <cfRule type="expression" dxfId="18504" priority="45250">
      <formula>$Y122="Gráfico 1"</formula>
    </cfRule>
    <cfRule type="expression" dxfId="18503" priority="45251">
      <formula>$Y122="Gráfico 5"</formula>
    </cfRule>
  </conditionalFormatting>
  <conditionalFormatting sqref="O122:O138">
    <cfRule type="expression" dxfId="18502" priority="45178">
      <formula>$Y122="Reporte 2"</formula>
    </cfRule>
    <cfRule type="expression" dxfId="18501" priority="45179">
      <formula>$Y122="Reporte 1"</formula>
    </cfRule>
    <cfRule type="expression" dxfId="18500" priority="45180">
      <formula>$Y122="Informe 10"</formula>
    </cfRule>
    <cfRule type="expression" dxfId="18499" priority="45181">
      <formula>$Y122="Informe 9"</formula>
    </cfRule>
    <cfRule type="expression" dxfId="18498" priority="45182">
      <formula>$Y122="Informe 8"</formula>
    </cfRule>
    <cfRule type="expression" dxfId="18497" priority="45183">
      <formula>$Y122="Informe 7"</formula>
    </cfRule>
    <cfRule type="expression" dxfId="18496" priority="45184">
      <formula>$Y122="Informe 6"</formula>
    </cfRule>
    <cfRule type="expression" dxfId="18495" priority="45185">
      <formula>$Y122="Informe 5"</formula>
    </cfRule>
    <cfRule type="expression" dxfId="18494" priority="45186">
      <formula>$Y122="Informe 4"</formula>
    </cfRule>
    <cfRule type="expression" dxfId="18493" priority="45187">
      <formula>$Y122="Informe 3"</formula>
    </cfRule>
    <cfRule type="expression" dxfId="18492" priority="45188">
      <formula>$Y122="Informe 2"</formula>
    </cfRule>
    <cfRule type="expression" dxfId="18491" priority="45189">
      <formula>$Y122="Informe 1"</formula>
    </cfRule>
    <cfRule type="expression" dxfId="18490" priority="45190">
      <formula>$Y122="Gráfico 10"</formula>
    </cfRule>
    <cfRule type="expression" dxfId="18489" priority="45191">
      <formula>$Y122="Gráfico 25"</formula>
    </cfRule>
    <cfRule type="expression" dxfId="18488" priority="45192">
      <formula>$Y122="Gráfico 24"</formula>
    </cfRule>
    <cfRule type="expression" dxfId="18487" priority="45193">
      <formula>$Y122="Gráfico 23"</formula>
    </cfRule>
    <cfRule type="expression" dxfId="18486" priority="45194">
      <formula>$Y122="Gráfico 22"</formula>
    </cfRule>
    <cfRule type="expression" dxfId="18485" priority="45195">
      <formula>$Y122="Gráfico 21"</formula>
    </cfRule>
    <cfRule type="expression" dxfId="18484" priority="45196">
      <formula>$Y122="Gráfico 20"</formula>
    </cfRule>
    <cfRule type="expression" dxfId="18483" priority="45197">
      <formula>$Y122="Gráfico 18"</formula>
    </cfRule>
    <cfRule type="expression" dxfId="18482" priority="45198">
      <formula>$Y122="Gráfico 19"</formula>
    </cfRule>
    <cfRule type="expression" dxfId="18481" priority="45199">
      <formula>$Y122="Gráfico 17"</formula>
    </cfRule>
    <cfRule type="expression" dxfId="18480" priority="45200">
      <formula>$Y122="Gráfico 16"</formula>
    </cfRule>
    <cfRule type="expression" dxfId="18479" priority="45201">
      <formula>$Y122="Gráfico 15"</formula>
    </cfRule>
    <cfRule type="expression" dxfId="18478" priority="45202">
      <formula>$Y122="Gráfico 14"</formula>
    </cfRule>
    <cfRule type="expression" dxfId="18477" priority="45203">
      <formula>$Y122="Gráfico 12"</formula>
    </cfRule>
    <cfRule type="expression" dxfId="18476" priority="45204">
      <formula>$Y122="Gráfico 13"</formula>
    </cfRule>
    <cfRule type="expression" dxfId="18475" priority="45205">
      <formula>$Y122="Gráfico 11"</formula>
    </cfRule>
    <cfRule type="expression" dxfId="18474" priority="45206">
      <formula>$Y122="Gráfico 9"</formula>
    </cfRule>
    <cfRule type="expression" dxfId="18473" priority="45207">
      <formula>$Y122="Gráfico 8"</formula>
    </cfRule>
    <cfRule type="expression" dxfId="18472" priority="45208">
      <formula>$Y122="Gráfico 7"</formula>
    </cfRule>
    <cfRule type="expression" dxfId="18471" priority="45209">
      <formula>$Y122="Gráfico 6"</formula>
    </cfRule>
    <cfRule type="expression" dxfId="18470" priority="45210">
      <formula>$Y122="Gráfico 4"</formula>
    </cfRule>
    <cfRule type="expression" dxfId="18469" priority="45211">
      <formula>$Y122="Gráfico 3"</formula>
    </cfRule>
    <cfRule type="expression" dxfId="18468" priority="45212">
      <formula>$Y122="Gráfico 2"</formula>
    </cfRule>
    <cfRule type="expression" dxfId="18467" priority="45213">
      <formula>$Y122="Gráfico 1"</formula>
    </cfRule>
    <cfRule type="expression" dxfId="18466" priority="45214">
      <formula>$Y122="Gráfico 5"</formula>
    </cfRule>
  </conditionalFormatting>
  <conditionalFormatting sqref="O122:O138">
    <cfRule type="expression" dxfId="18465" priority="45141">
      <formula>$Y122="Reporte 2"</formula>
    </cfRule>
    <cfRule type="expression" dxfId="18464" priority="45142">
      <formula>$Y122="Reporte 1"</formula>
    </cfRule>
    <cfRule type="expression" dxfId="18463" priority="45143">
      <formula>$Y122="Informe 10"</formula>
    </cfRule>
    <cfRule type="expression" dxfId="18462" priority="45144">
      <formula>$Y122="Informe 9"</formula>
    </cfRule>
    <cfRule type="expression" dxfId="18461" priority="45145">
      <formula>$Y122="Informe 8"</formula>
    </cfRule>
    <cfRule type="expression" dxfId="18460" priority="45146">
      <formula>$Y122="Informe 7"</formula>
    </cfRule>
    <cfRule type="expression" dxfId="18459" priority="45147">
      <formula>$Y122="Informe 6"</formula>
    </cfRule>
    <cfRule type="expression" dxfId="18458" priority="45148">
      <formula>$Y122="Informe 5"</formula>
    </cfRule>
    <cfRule type="expression" dxfId="18457" priority="45149">
      <formula>$Y122="Informe 4"</formula>
    </cfRule>
    <cfRule type="expression" dxfId="18456" priority="45150">
      <formula>$Y122="Informe 3"</formula>
    </cfRule>
    <cfRule type="expression" dxfId="18455" priority="45151">
      <formula>$Y122="Informe 2"</formula>
    </cfRule>
    <cfRule type="expression" dxfId="18454" priority="45152">
      <formula>$Y122="Informe 1"</formula>
    </cfRule>
    <cfRule type="expression" dxfId="18453" priority="45153">
      <formula>$Y122="Gráfico 10"</formula>
    </cfRule>
    <cfRule type="expression" dxfId="18452" priority="45154">
      <formula>$Y122="Gráfico 25"</formula>
    </cfRule>
    <cfRule type="expression" dxfId="18451" priority="45155">
      <formula>$Y122="Gráfico 24"</formula>
    </cfRule>
    <cfRule type="expression" dxfId="18450" priority="45156">
      <formula>$Y122="Gráfico 23"</formula>
    </cfRule>
    <cfRule type="expression" dxfId="18449" priority="45157">
      <formula>$Y122="Gráfico 22"</formula>
    </cfRule>
    <cfRule type="expression" dxfId="18448" priority="45158">
      <formula>$Y122="Gráfico 21"</formula>
    </cfRule>
    <cfRule type="expression" dxfId="18447" priority="45159">
      <formula>$Y122="Gráfico 20"</formula>
    </cfRule>
    <cfRule type="expression" dxfId="18446" priority="45160">
      <formula>$Y122="Gráfico 18"</formula>
    </cfRule>
    <cfRule type="expression" dxfId="18445" priority="45161">
      <formula>$Y122="Gráfico 19"</formula>
    </cfRule>
    <cfRule type="expression" dxfId="18444" priority="45162">
      <formula>$Y122="Gráfico 17"</formula>
    </cfRule>
    <cfRule type="expression" dxfId="18443" priority="45163">
      <formula>$Y122="Gráfico 16"</formula>
    </cfRule>
    <cfRule type="expression" dxfId="18442" priority="45164">
      <formula>$Y122="Gráfico 15"</formula>
    </cfRule>
    <cfRule type="expression" dxfId="18441" priority="45165">
      <formula>$Y122="Gráfico 14"</formula>
    </cfRule>
    <cfRule type="expression" dxfId="18440" priority="45166">
      <formula>$Y122="Gráfico 12"</formula>
    </cfRule>
    <cfRule type="expression" dxfId="18439" priority="45167">
      <formula>$Y122="Gráfico 13"</formula>
    </cfRule>
    <cfRule type="expression" dxfId="18438" priority="45168">
      <formula>$Y122="Gráfico 11"</formula>
    </cfRule>
    <cfRule type="expression" dxfId="18437" priority="45169">
      <formula>$Y122="Gráfico 9"</formula>
    </cfRule>
    <cfRule type="expression" dxfId="18436" priority="45170">
      <formula>$Y122="Gráfico 8"</formula>
    </cfRule>
    <cfRule type="expression" dxfId="18435" priority="45171">
      <formula>$Y122="Gráfico 7"</formula>
    </cfRule>
    <cfRule type="expression" dxfId="18434" priority="45172">
      <formula>$Y122="Gráfico 6"</formula>
    </cfRule>
    <cfRule type="expression" dxfId="18433" priority="45173">
      <formula>$Y122="Gráfico 4"</formula>
    </cfRule>
    <cfRule type="expression" dxfId="18432" priority="45174">
      <formula>$Y122="Gráfico 3"</formula>
    </cfRule>
    <cfRule type="expression" dxfId="18431" priority="45175">
      <formula>$Y122="Gráfico 2"</formula>
    </cfRule>
    <cfRule type="expression" dxfId="18430" priority="45176">
      <formula>$Y122="Gráfico 1"</formula>
    </cfRule>
    <cfRule type="expression" dxfId="18429" priority="45177">
      <formula>$Y122="Gráfico 5"</formula>
    </cfRule>
  </conditionalFormatting>
  <conditionalFormatting sqref="O224:O240">
    <cfRule type="expression" dxfId="18428" priority="44549">
      <formula>$Y224="Reporte 2"</formula>
    </cfRule>
    <cfRule type="expression" dxfId="18427" priority="44550">
      <formula>$Y224="Reporte 1"</formula>
    </cfRule>
    <cfRule type="expression" dxfId="18426" priority="44551">
      <formula>$Y224="Informe 10"</formula>
    </cfRule>
    <cfRule type="expression" dxfId="18425" priority="44552">
      <formula>$Y224="Informe 9"</formula>
    </cfRule>
    <cfRule type="expression" dxfId="18424" priority="44553">
      <formula>$Y224="Informe 8"</formula>
    </cfRule>
    <cfRule type="expression" dxfId="18423" priority="44554">
      <formula>$Y224="Informe 7"</formula>
    </cfRule>
    <cfRule type="expression" dxfId="18422" priority="44555">
      <formula>$Y224="Informe 6"</formula>
    </cfRule>
    <cfRule type="expression" dxfId="18421" priority="44556">
      <formula>$Y224="Informe 5"</formula>
    </cfRule>
    <cfRule type="expression" dxfId="18420" priority="44557">
      <formula>$Y224="Informe 4"</formula>
    </cfRule>
    <cfRule type="expression" dxfId="18419" priority="44558">
      <formula>$Y224="Informe 3"</formula>
    </cfRule>
    <cfRule type="expression" dxfId="18418" priority="44559">
      <formula>$Y224="Informe 2"</formula>
    </cfRule>
    <cfRule type="expression" dxfId="18417" priority="44560">
      <formula>$Y224="Informe 1"</formula>
    </cfRule>
    <cfRule type="expression" dxfId="18416" priority="44561">
      <formula>$Y224="Gráfico 10"</formula>
    </cfRule>
    <cfRule type="expression" dxfId="18415" priority="44562">
      <formula>$Y224="Gráfico 25"</formula>
    </cfRule>
    <cfRule type="expression" dxfId="18414" priority="44563">
      <formula>$Y224="Gráfico 24"</formula>
    </cfRule>
    <cfRule type="expression" dxfId="18413" priority="44564">
      <formula>$Y224="Gráfico 23"</formula>
    </cfRule>
    <cfRule type="expression" dxfId="18412" priority="44565">
      <formula>$Y224="Gráfico 22"</formula>
    </cfRule>
    <cfRule type="expression" dxfId="18411" priority="44566">
      <formula>$Y224="Gráfico 21"</formula>
    </cfRule>
    <cfRule type="expression" dxfId="18410" priority="44567">
      <formula>$Y224="Gráfico 20"</formula>
    </cfRule>
    <cfRule type="expression" dxfId="18409" priority="44568">
      <formula>$Y224="Gráfico 18"</formula>
    </cfRule>
    <cfRule type="expression" dxfId="18408" priority="44569">
      <formula>$Y224="Gráfico 19"</formula>
    </cfRule>
    <cfRule type="expression" dxfId="18407" priority="44570">
      <formula>$Y224="Gráfico 17"</formula>
    </cfRule>
    <cfRule type="expression" dxfId="18406" priority="44571">
      <formula>$Y224="Gráfico 16"</formula>
    </cfRule>
    <cfRule type="expression" dxfId="18405" priority="44572">
      <formula>$Y224="Gráfico 15"</formula>
    </cfRule>
    <cfRule type="expression" dxfId="18404" priority="44573">
      <formula>$Y224="Gráfico 14"</formula>
    </cfRule>
    <cfRule type="expression" dxfId="18403" priority="44574">
      <formula>$Y224="Gráfico 12"</formula>
    </cfRule>
    <cfRule type="expression" dxfId="18402" priority="44575">
      <formula>$Y224="Gráfico 13"</formula>
    </cfRule>
    <cfRule type="expression" dxfId="18401" priority="44576">
      <formula>$Y224="Gráfico 11"</formula>
    </cfRule>
    <cfRule type="expression" dxfId="18400" priority="44577">
      <formula>$Y224="Gráfico 9"</formula>
    </cfRule>
    <cfRule type="expression" dxfId="18399" priority="44578">
      <formula>$Y224="Gráfico 8"</formula>
    </cfRule>
    <cfRule type="expression" dxfId="18398" priority="44579">
      <formula>$Y224="Gráfico 7"</formula>
    </cfRule>
    <cfRule type="expression" dxfId="18397" priority="44580">
      <formula>$Y224="Gráfico 6"</formula>
    </cfRule>
    <cfRule type="expression" dxfId="18396" priority="44581">
      <formula>$Y224="Gráfico 4"</formula>
    </cfRule>
    <cfRule type="expression" dxfId="18395" priority="44582">
      <formula>$Y224="Gráfico 3"</formula>
    </cfRule>
    <cfRule type="expression" dxfId="18394" priority="44583">
      <formula>$Y224="Gráfico 2"</formula>
    </cfRule>
    <cfRule type="expression" dxfId="18393" priority="44584">
      <formula>$Y224="Gráfico 1"</formula>
    </cfRule>
    <cfRule type="expression" dxfId="18392" priority="44585">
      <formula>$Y224="Gráfico 5"</formula>
    </cfRule>
  </conditionalFormatting>
  <conditionalFormatting sqref="O224:O240">
    <cfRule type="expression" dxfId="18391" priority="44512">
      <formula>$Y224="Reporte 2"</formula>
    </cfRule>
    <cfRule type="expression" dxfId="18390" priority="44513">
      <formula>$Y224="Reporte 1"</formula>
    </cfRule>
    <cfRule type="expression" dxfId="18389" priority="44514">
      <formula>$Y224="Informe 10"</formula>
    </cfRule>
    <cfRule type="expression" dxfId="18388" priority="44515">
      <formula>$Y224="Informe 9"</formula>
    </cfRule>
    <cfRule type="expression" dxfId="18387" priority="44516">
      <formula>$Y224="Informe 8"</formula>
    </cfRule>
    <cfRule type="expression" dxfId="18386" priority="44517">
      <formula>$Y224="Informe 7"</formula>
    </cfRule>
    <cfRule type="expression" dxfId="18385" priority="44518">
      <formula>$Y224="Informe 6"</formula>
    </cfRule>
    <cfRule type="expression" dxfId="18384" priority="44519">
      <formula>$Y224="Informe 5"</formula>
    </cfRule>
    <cfRule type="expression" dxfId="18383" priority="44520">
      <formula>$Y224="Informe 4"</formula>
    </cfRule>
    <cfRule type="expression" dxfId="18382" priority="44521">
      <formula>$Y224="Informe 3"</formula>
    </cfRule>
    <cfRule type="expression" dxfId="18381" priority="44522">
      <formula>$Y224="Informe 2"</formula>
    </cfRule>
    <cfRule type="expression" dxfId="18380" priority="44523">
      <formula>$Y224="Informe 1"</formula>
    </cfRule>
    <cfRule type="expression" dxfId="18379" priority="44524">
      <formula>$Y224="Gráfico 10"</formula>
    </cfRule>
    <cfRule type="expression" dxfId="18378" priority="44525">
      <formula>$Y224="Gráfico 25"</formula>
    </cfRule>
    <cfRule type="expression" dxfId="18377" priority="44526">
      <formula>$Y224="Gráfico 24"</formula>
    </cfRule>
    <cfRule type="expression" dxfId="18376" priority="44527">
      <formula>$Y224="Gráfico 23"</formula>
    </cfRule>
    <cfRule type="expression" dxfId="18375" priority="44528">
      <formula>$Y224="Gráfico 22"</formula>
    </cfRule>
    <cfRule type="expression" dxfId="18374" priority="44529">
      <formula>$Y224="Gráfico 21"</formula>
    </cfRule>
    <cfRule type="expression" dxfId="18373" priority="44530">
      <formula>$Y224="Gráfico 20"</formula>
    </cfRule>
    <cfRule type="expression" dxfId="18372" priority="44531">
      <formula>$Y224="Gráfico 18"</formula>
    </cfRule>
    <cfRule type="expression" dxfId="18371" priority="44532">
      <formula>$Y224="Gráfico 19"</formula>
    </cfRule>
    <cfRule type="expression" dxfId="18370" priority="44533">
      <formula>$Y224="Gráfico 17"</formula>
    </cfRule>
    <cfRule type="expression" dxfId="18369" priority="44534">
      <formula>$Y224="Gráfico 16"</formula>
    </cfRule>
    <cfRule type="expression" dxfId="18368" priority="44535">
      <formula>$Y224="Gráfico 15"</formula>
    </cfRule>
    <cfRule type="expression" dxfId="18367" priority="44536">
      <formula>$Y224="Gráfico 14"</formula>
    </cfRule>
    <cfRule type="expression" dxfId="18366" priority="44537">
      <formula>$Y224="Gráfico 12"</formula>
    </cfRule>
    <cfRule type="expression" dxfId="18365" priority="44538">
      <formula>$Y224="Gráfico 13"</formula>
    </cfRule>
    <cfRule type="expression" dxfId="18364" priority="44539">
      <formula>$Y224="Gráfico 11"</formula>
    </cfRule>
    <cfRule type="expression" dxfId="18363" priority="44540">
      <formula>$Y224="Gráfico 9"</formula>
    </cfRule>
    <cfRule type="expression" dxfId="18362" priority="44541">
      <formula>$Y224="Gráfico 8"</formula>
    </cfRule>
    <cfRule type="expression" dxfId="18361" priority="44542">
      <formula>$Y224="Gráfico 7"</formula>
    </cfRule>
    <cfRule type="expression" dxfId="18360" priority="44543">
      <formula>$Y224="Gráfico 6"</formula>
    </cfRule>
    <cfRule type="expression" dxfId="18359" priority="44544">
      <formula>$Y224="Gráfico 4"</formula>
    </cfRule>
    <cfRule type="expression" dxfId="18358" priority="44545">
      <formula>$Y224="Gráfico 3"</formula>
    </cfRule>
    <cfRule type="expression" dxfId="18357" priority="44546">
      <formula>$Y224="Gráfico 2"</formula>
    </cfRule>
    <cfRule type="expression" dxfId="18356" priority="44547">
      <formula>$Y224="Gráfico 1"</formula>
    </cfRule>
    <cfRule type="expression" dxfId="18355" priority="44548">
      <formula>$Y224="Gráfico 5"</formula>
    </cfRule>
  </conditionalFormatting>
  <conditionalFormatting sqref="O224:O240">
    <cfRule type="expression" dxfId="18354" priority="44475">
      <formula>$Y224="Reporte 2"</formula>
    </cfRule>
    <cfRule type="expression" dxfId="18353" priority="44476">
      <formula>$Y224="Reporte 1"</formula>
    </cfRule>
    <cfRule type="expression" dxfId="18352" priority="44477">
      <formula>$Y224="Informe 10"</formula>
    </cfRule>
    <cfRule type="expression" dxfId="18351" priority="44478">
      <formula>$Y224="Informe 9"</formula>
    </cfRule>
    <cfRule type="expression" dxfId="18350" priority="44479">
      <formula>$Y224="Informe 8"</formula>
    </cfRule>
    <cfRule type="expression" dxfId="18349" priority="44480">
      <formula>$Y224="Informe 7"</formula>
    </cfRule>
    <cfRule type="expression" dxfId="18348" priority="44481">
      <formula>$Y224="Informe 6"</formula>
    </cfRule>
    <cfRule type="expression" dxfId="18347" priority="44482">
      <formula>$Y224="Informe 5"</formula>
    </cfRule>
    <cfRule type="expression" dxfId="18346" priority="44483">
      <formula>$Y224="Informe 4"</formula>
    </cfRule>
    <cfRule type="expression" dxfId="18345" priority="44484">
      <formula>$Y224="Informe 3"</formula>
    </cfRule>
    <cfRule type="expression" dxfId="18344" priority="44485">
      <formula>$Y224="Informe 2"</formula>
    </cfRule>
    <cfRule type="expression" dxfId="18343" priority="44486">
      <formula>$Y224="Informe 1"</formula>
    </cfRule>
    <cfRule type="expression" dxfId="18342" priority="44487">
      <formula>$Y224="Gráfico 10"</formula>
    </cfRule>
    <cfRule type="expression" dxfId="18341" priority="44488">
      <formula>$Y224="Gráfico 25"</formula>
    </cfRule>
    <cfRule type="expression" dxfId="18340" priority="44489">
      <formula>$Y224="Gráfico 24"</formula>
    </cfRule>
    <cfRule type="expression" dxfId="18339" priority="44490">
      <formula>$Y224="Gráfico 23"</formula>
    </cfRule>
    <cfRule type="expression" dxfId="18338" priority="44491">
      <formula>$Y224="Gráfico 22"</formula>
    </cfRule>
    <cfRule type="expression" dxfId="18337" priority="44492">
      <formula>$Y224="Gráfico 21"</formula>
    </cfRule>
    <cfRule type="expression" dxfId="18336" priority="44493">
      <formula>$Y224="Gráfico 20"</formula>
    </cfRule>
    <cfRule type="expression" dxfId="18335" priority="44494">
      <formula>$Y224="Gráfico 18"</formula>
    </cfRule>
    <cfRule type="expression" dxfId="18334" priority="44495">
      <formula>$Y224="Gráfico 19"</formula>
    </cfRule>
    <cfRule type="expression" dxfId="18333" priority="44496">
      <formula>$Y224="Gráfico 17"</formula>
    </cfRule>
    <cfRule type="expression" dxfId="18332" priority="44497">
      <formula>$Y224="Gráfico 16"</formula>
    </cfRule>
    <cfRule type="expression" dxfId="18331" priority="44498">
      <formula>$Y224="Gráfico 15"</formula>
    </cfRule>
    <cfRule type="expression" dxfId="18330" priority="44499">
      <formula>$Y224="Gráfico 14"</formula>
    </cfRule>
    <cfRule type="expression" dxfId="18329" priority="44500">
      <formula>$Y224="Gráfico 12"</formula>
    </cfRule>
    <cfRule type="expression" dxfId="18328" priority="44501">
      <formula>$Y224="Gráfico 13"</formula>
    </cfRule>
    <cfRule type="expression" dxfId="18327" priority="44502">
      <formula>$Y224="Gráfico 11"</formula>
    </cfRule>
    <cfRule type="expression" dxfId="18326" priority="44503">
      <formula>$Y224="Gráfico 9"</formula>
    </cfRule>
    <cfRule type="expression" dxfId="18325" priority="44504">
      <formula>$Y224="Gráfico 8"</formula>
    </cfRule>
    <cfRule type="expression" dxfId="18324" priority="44505">
      <formula>$Y224="Gráfico 7"</formula>
    </cfRule>
    <cfRule type="expression" dxfId="18323" priority="44506">
      <formula>$Y224="Gráfico 6"</formula>
    </cfRule>
    <cfRule type="expression" dxfId="18322" priority="44507">
      <formula>$Y224="Gráfico 4"</formula>
    </cfRule>
    <cfRule type="expression" dxfId="18321" priority="44508">
      <formula>$Y224="Gráfico 3"</formula>
    </cfRule>
    <cfRule type="expression" dxfId="18320" priority="44509">
      <formula>$Y224="Gráfico 2"</formula>
    </cfRule>
    <cfRule type="expression" dxfId="18319" priority="44510">
      <formula>$Y224="Gráfico 1"</formula>
    </cfRule>
    <cfRule type="expression" dxfId="18318" priority="44511">
      <formula>$Y224="Gráfico 5"</formula>
    </cfRule>
  </conditionalFormatting>
  <conditionalFormatting sqref="O88:O104">
    <cfRule type="expression" dxfId="18317" priority="44327">
      <formula>$Y88="Reporte 2"</formula>
    </cfRule>
    <cfRule type="expression" dxfId="18316" priority="44328">
      <formula>$Y88="Reporte 1"</formula>
    </cfRule>
    <cfRule type="expression" dxfId="18315" priority="44329">
      <formula>$Y88="Informe 10"</formula>
    </cfRule>
    <cfRule type="expression" dxfId="18314" priority="44330">
      <formula>$Y88="Informe 9"</formula>
    </cfRule>
    <cfRule type="expression" dxfId="18313" priority="44331">
      <formula>$Y88="Informe 8"</formula>
    </cfRule>
    <cfRule type="expression" dxfId="18312" priority="44332">
      <formula>$Y88="Informe 7"</formula>
    </cfRule>
    <cfRule type="expression" dxfId="18311" priority="44333">
      <formula>$Y88="Informe 6"</formula>
    </cfRule>
    <cfRule type="expression" dxfId="18310" priority="44334">
      <formula>$Y88="Informe 5"</formula>
    </cfRule>
    <cfRule type="expression" dxfId="18309" priority="44335">
      <formula>$Y88="Informe 4"</formula>
    </cfRule>
    <cfRule type="expression" dxfId="18308" priority="44336">
      <formula>$Y88="Informe 3"</formula>
    </cfRule>
    <cfRule type="expression" dxfId="18307" priority="44337">
      <formula>$Y88="Informe 2"</formula>
    </cfRule>
    <cfRule type="expression" dxfId="18306" priority="44338">
      <formula>$Y88="Informe 1"</formula>
    </cfRule>
    <cfRule type="expression" dxfId="18305" priority="44339">
      <formula>$Y88="Gráfico 10"</formula>
    </cfRule>
    <cfRule type="expression" dxfId="18304" priority="44340">
      <formula>$Y88="Gráfico 25"</formula>
    </cfRule>
    <cfRule type="expression" dxfId="18303" priority="44341">
      <formula>$Y88="Gráfico 24"</formula>
    </cfRule>
    <cfRule type="expression" dxfId="18302" priority="44342">
      <formula>$Y88="Gráfico 23"</formula>
    </cfRule>
    <cfRule type="expression" dxfId="18301" priority="44343">
      <formula>$Y88="Gráfico 22"</formula>
    </cfRule>
    <cfRule type="expression" dxfId="18300" priority="44344">
      <formula>$Y88="Gráfico 21"</formula>
    </cfRule>
    <cfRule type="expression" dxfId="18299" priority="44345">
      <formula>$Y88="Gráfico 20"</formula>
    </cfRule>
    <cfRule type="expression" dxfId="18298" priority="44346">
      <formula>$Y88="Gráfico 18"</formula>
    </cfRule>
    <cfRule type="expression" dxfId="18297" priority="44347">
      <formula>$Y88="Gráfico 19"</formula>
    </cfRule>
    <cfRule type="expression" dxfId="18296" priority="44348">
      <formula>$Y88="Gráfico 17"</formula>
    </cfRule>
    <cfRule type="expression" dxfId="18295" priority="44349">
      <formula>$Y88="Gráfico 16"</formula>
    </cfRule>
    <cfRule type="expression" dxfId="18294" priority="44350">
      <formula>$Y88="Gráfico 15"</formula>
    </cfRule>
    <cfRule type="expression" dxfId="18293" priority="44351">
      <formula>$Y88="Gráfico 14"</formula>
    </cfRule>
    <cfRule type="expression" dxfId="18292" priority="44352">
      <formula>$Y88="Gráfico 12"</formula>
    </cfRule>
    <cfRule type="expression" dxfId="18291" priority="44353">
      <formula>$Y88="Gráfico 13"</formula>
    </cfRule>
    <cfRule type="expression" dxfId="18290" priority="44354">
      <formula>$Y88="Gráfico 11"</formula>
    </cfRule>
    <cfRule type="expression" dxfId="18289" priority="44355">
      <formula>$Y88="Gráfico 9"</formula>
    </cfRule>
    <cfRule type="expression" dxfId="18288" priority="44356">
      <formula>$Y88="Gráfico 8"</formula>
    </cfRule>
    <cfRule type="expression" dxfId="18287" priority="44357">
      <formula>$Y88="Gráfico 7"</formula>
    </cfRule>
    <cfRule type="expression" dxfId="18286" priority="44358">
      <formula>$Y88="Gráfico 6"</formula>
    </cfRule>
    <cfRule type="expression" dxfId="18285" priority="44359">
      <formula>$Y88="Gráfico 4"</formula>
    </cfRule>
    <cfRule type="expression" dxfId="18284" priority="44360">
      <formula>$Y88="Gráfico 3"</formula>
    </cfRule>
    <cfRule type="expression" dxfId="18283" priority="44361">
      <formula>$Y88="Gráfico 2"</formula>
    </cfRule>
    <cfRule type="expression" dxfId="18282" priority="44362">
      <formula>$Y88="Gráfico 1"</formula>
    </cfRule>
    <cfRule type="expression" dxfId="18281" priority="44363">
      <formula>$Y88="Gráfico 5"</formula>
    </cfRule>
  </conditionalFormatting>
  <conditionalFormatting sqref="O88:O104">
    <cfRule type="expression" dxfId="18280" priority="44290">
      <formula>$Y88="Reporte 2"</formula>
    </cfRule>
    <cfRule type="expression" dxfId="18279" priority="44291">
      <formula>$Y88="Reporte 1"</formula>
    </cfRule>
    <cfRule type="expression" dxfId="18278" priority="44292">
      <formula>$Y88="Informe 10"</formula>
    </cfRule>
    <cfRule type="expression" dxfId="18277" priority="44293">
      <formula>$Y88="Informe 9"</formula>
    </cfRule>
    <cfRule type="expression" dxfId="18276" priority="44294">
      <formula>$Y88="Informe 8"</formula>
    </cfRule>
    <cfRule type="expression" dxfId="18275" priority="44295">
      <formula>$Y88="Informe 7"</formula>
    </cfRule>
    <cfRule type="expression" dxfId="18274" priority="44296">
      <formula>$Y88="Informe 6"</formula>
    </cfRule>
    <cfRule type="expression" dxfId="18273" priority="44297">
      <formula>$Y88="Informe 5"</formula>
    </cfRule>
    <cfRule type="expression" dxfId="18272" priority="44298">
      <formula>$Y88="Informe 4"</formula>
    </cfRule>
    <cfRule type="expression" dxfId="18271" priority="44299">
      <formula>$Y88="Informe 3"</formula>
    </cfRule>
    <cfRule type="expression" dxfId="18270" priority="44300">
      <formula>$Y88="Informe 2"</formula>
    </cfRule>
    <cfRule type="expression" dxfId="18269" priority="44301">
      <formula>$Y88="Informe 1"</formula>
    </cfRule>
    <cfRule type="expression" dxfId="18268" priority="44302">
      <formula>$Y88="Gráfico 10"</formula>
    </cfRule>
    <cfRule type="expression" dxfId="18267" priority="44303">
      <formula>$Y88="Gráfico 25"</formula>
    </cfRule>
    <cfRule type="expression" dxfId="18266" priority="44304">
      <formula>$Y88="Gráfico 24"</formula>
    </cfRule>
    <cfRule type="expression" dxfId="18265" priority="44305">
      <formula>$Y88="Gráfico 23"</formula>
    </cfRule>
    <cfRule type="expression" dxfId="18264" priority="44306">
      <formula>$Y88="Gráfico 22"</formula>
    </cfRule>
    <cfRule type="expression" dxfId="18263" priority="44307">
      <formula>$Y88="Gráfico 21"</formula>
    </cfRule>
    <cfRule type="expression" dxfId="18262" priority="44308">
      <formula>$Y88="Gráfico 20"</formula>
    </cfRule>
    <cfRule type="expression" dxfId="18261" priority="44309">
      <formula>$Y88="Gráfico 18"</formula>
    </cfRule>
    <cfRule type="expression" dxfId="18260" priority="44310">
      <formula>$Y88="Gráfico 19"</formula>
    </cfRule>
    <cfRule type="expression" dxfId="18259" priority="44311">
      <formula>$Y88="Gráfico 17"</formula>
    </cfRule>
    <cfRule type="expression" dxfId="18258" priority="44312">
      <formula>$Y88="Gráfico 16"</formula>
    </cfRule>
    <cfRule type="expression" dxfId="18257" priority="44313">
      <formula>$Y88="Gráfico 15"</formula>
    </cfRule>
    <cfRule type="expression" dxfId="18256" priority="44314">
      <formula>$Y88="Gráfico 14"</formula>
    </cfRule>
    <cfRule type="expression" dxfId="18255" priority="44315">
      <formula>$Y88="Gráfico 12"</formula>
    </cfRule>
    <cfRule type="expression" dxfId="18254" priority="44316">
      <formula>$Y88="Gráfico 13"</formula>
    </cfRule>
    <cfRule type="expression" dxfId="18253" priority="44317">
      <formula>$Y88="Gráfico 11"</formula>
    </cfRule>
    <cfRule type="expression" dxfId="18252" priority="44318">
      <formula>$Y88="Gráfico 9"</formula>
    </cfRule>
    <cfRule type="expression" dxfId="18251" priority="44319">
      <formula>$Y88="Gráfico 8"</formula>
    </cfRule>
    <cfRule type="expression" dxfId="18250" priority="44320">
      <formula>$Y88="Gráfico 7"</formula>
    </cfRule>
    <cfRule type="expression" dxfId="18249" priority="44321">
      <formula>$Y88="Gráfico 6"</formula>
    </cfRule>
    <cfRule type="expression" dxfId="18248" priority="44322">
      <formula>$Y88="Gráfico 4"</formula>
    </cfRule>
    <cfRule type="expression" dxfId="18247" priority="44323">
      <formula>$Y88="Gráfico 3"</formula>
    </cfRule>
    <cfRule type="expression" dxfId="18246" priority="44324">
      <formula>$Y88="Gráfico 2"</formula>
    </cfRule>
    <cfRule type="expression" dxfId="18245" priority="44325">
      <formula>$Y88="Gráfico 1"</formula>
    </cfRule>
    <cfRule type="expression" dxfId="18244" priority="44326">
      <formula>$Y88="Gráfico 5"</formula>
    </cfRule>
  </conditionalFormatting>
  <conditionalFormatting sqref="O88:O104">
    <cfRule type="expression" dxfId="18243" priority="44253">
      <formula>$Y88="Reporte 2"</formula>
    </cfRule>
    <cfRule type="expression" dxfId="18242" priority="44254">
      <formula>$Y88="Reporte 1"</formula>
    </cfRule>
    <cfRule type="expression" dxfId="18241" priority="44255">
      <formula>$Y88="Informe 10"</formula>
    </cfRule>
    <cfRule type="expression" dxfId="18240" priority="44256">
      <formula>$Y88="Informe 9"</formula>
    </cfRule>
    <cfRule type="expression" dxfId="18239" priority="44257">
      <formula>$Y88="Informe 8"</formula>
    </cfRule>
    <cfRule type="expression" dxfId="18238" priority="44258">
      <formula>$Y88="Informe 7"</formula>
    </cfRule>
    <cfRule type="expression" dxfId="18237" priority="44259">
      <formula>$Y88="Informe 6"</formula>
    </cfRule>
    <cfRule type="expression" dxfId="18236" priority="44260">
      <formula>$Y88="Informe 5"</formula>
    </cfRule>
    <cfRule type="expression" dxfId="18235" priority="44261">
      <formula>$Y88="Informe 4"</formula>
    </cfRule>
    <cfRule type="expression" dxfId="18234" priority="44262">
      <formula>$Y88="Informe 3"</formula>
    </cfRule>
    <cfRule type="expression" dxfId="18233" priority="44263">
      <formula>$Y88="Informe 2"</formula>
    </cfRule>
    <cfRule type="expression" dxfId="18232" priority="44264">
      <formula>$Y88="Informe 1"</formula>
    </cfRule>
    <cfRule type="expression" dxfId="18231" priority="44265">
      <formula>$Y88="Gráfico 10"</formula>
    </cfRule>
    <cfRule type="expression" dxfId="18230" priority="44266">
      <formula>$Y88="Gráfico 25"</formula>
    </cfRule>
    <cfRule type="expression" dxfId="18229" priority="44267">
      <formula>$Y88="Gráfico 24"</formula>
    </cfRule>
    <cfRule type="expression" dxfId="18228" priority="44268">
      <formula>$Y88="Gráfico 23"</formula>
    </cfRule>
    <cfRule type="expression" dxfId="18227" priority="44269">
      <formula>$Y88="Gráfico 22"</formula>
    </cfRule>
    <cfRule type="expression" dxfId="18226" priority="44270">
      <formula>$Y88="Gráfico 21"</formula>
    </cfRule>
    <cfRule type="expression" dxfId="18225" priority="44271">
      <formula>$Y88="Gráfico 20"</formula>
    </cfRule>
    <cfRule type="expression" dxfId="18224" priority="44272">
      <formula>$Y88="Gráfico 18"</formula>
    </cfRule>
    <cfRule type="expression" dxfId="18223" priority="44273">
      <formula>$Y88="Gráfico 19"</formula>
    </cfRule>
    <cfRule type="expression" dxfId="18222" priority="44274">
      <formula>$Y88="Gráfico 17"</formula>
    </cfRule>
    <cfRule type="expression" dxfId="18221" priority="44275">
      <formula>$Y88="Gráfico 16"</formula>
    </cfRule>
    <cfRule type="expression" dxfId="18220" priority="44276">
      <formula>$Y88="Gráfico 15"</formula>
    </cfRule>
    <cfRule type="expression" dxfId="18219" priority="44277">
      <formula>$Y88="Gráfico 14"</formula>
    </cfRule>
    <cfRule type="expression" dxfId="18218" priority="44278">
      <formula>$Y88="Gráfico 12"</formula>
    </cfRule>
    <cfRule type="expression" dxfId="18217" priority="44279">
      <formula>$Y88="Gráfico 13"</formula>
    </cfRule>
    <cfRule type="expression" dxfId="18216" priority="44280">
      <formula>$Y88="Gráfico 11"</formula>
    </cfRule>
    <cfRule type="expression" dxfId="18215" priority="44281">
      <formula>$Y88="Gráfico 9"</formula>
    </cfRule>
    <cfRule type="expression" dxfId="18214" priority="44282">
      <formula>$Y88="Gráfico 8"</formula>
    </cfRule>
    <cfRule type="expression" dxfId="18213" priority="44283">
      <formula>$Y88="Gráfico 7"</formula>
    </cfRule>
    <cfRule type="expression" dxfId="18212" priority="44284">
      <formula>$Y88="Gráfico 6"</formula>
    </cfRule>
    <cfRule type="expression" dxfId="18211" priority="44285">
      <formula>$Y88="Gráfico 4"</formula>
    </cfRule>
    <cfRule type="expression" dxfId="18210" priority="44286">
      <formula>$Y88="Gráfico 3"</formula>
    </cfRule>
    <cfRule type="expression" dxfId="18209" priority="44287">
      <formula>$Y88="Gráfico 2"</formula>
    </cfRule>
    <cfRule type="expression" dxfId="18208" priority="44288">
      <formula>$Y88="Gráfico 1"</formula>
    </cfRule>
    <cfRule type="expression" dxfId="18207" priority="44289">
      <formula>$Y88="Gráfico 5"</formula>
    </cfRule>
  </conditionalFormatting>
  <conditionalFormatting sqref="O139:O155">
    <cfRule type="expression" dxfId="18206" priority="44216">
      <formula>$Y139="Reporte 2"</formula>
    </cfRule>
    <cfRule type="expression" dxfId="18205" priority="44217">
      <formula>$Y139="Reporte 1"</formula>
    </cfRule>
    <cfRule type="expression" dxfId="18204" priority="44218">
      <formula>$Y139="Informe 10"</formula>
    </cfRule>
    <cfRule type="expression" dxfId="18203" priority="44219">
      <formula>$Y139="Informe 9"</formula>
    </cfRule>
    <cfRule type="expression" dxfId="18202" priority="44220">
      <formula>$Y139="Informe 8"</formula>
    </cfRule>
    <cfRule type="expression" dxfId="18201" priority="44221">
      <formula>$Y139="Informe 7"</formula>
    </cfRule>
    <cfRule type="expression" dxfId="18200" priority="44222">
      <formula>$Y139="Informe 6"</formula>
    </cfRule>
    <cfRule type="expression" dxfId="18199" priority="44223">
      <formula>$Y139="Informe 5"</formula>
    </cfRule>
    <cfRule type="expression" dxfId="18198" priority="44224">
      <formula>$Y139="Informe 4"</formula>
    </cfRule>
    <cfRule type="expression" dxfId="18197" priority="44225">
      <formula>$Y139="Informe 3"</formula>
    </cfRule>
    <cfRule type="expression" dxfId="18196" priority="44226">
      <formula>$Y139="Informe 2"</formula>
    </cfRule>
    <cfRule type="expression" dxfId="18195" priority="44227">
      <formula>$Y139="Informe 1"</formula>
    </cfRule>
    <cfRule type="expression" dxfId="18194" priority="44228">
      <formula>$Y139="Gráfico 10"</formula>
    </cfRule>
    <cfRule type="expression" dxfId="18193" priority="44229">
      <formula>$Y139="Gráfico 25"</formula>
    </cfRule>
    <cfRule type="expression" dxfId="18192" priority="44230">
      <formula>$Y139="Gráfico 24"</formula>
    </cfRule>
    <cfRule type="expression" dxfId="18191" priority="44231">
      <formula>$Y139="Gráfico 23"</formula>
    </cfRule>
    <cfRule type="expression" dxfId="18190" priority="44232">
      <formula>$Y139="Gráfico 22"</formula>
    </cfRule>
    <cfRule type="expression" dxfId="18189" priority="44233">
      <formula>$Y139="Gráfico 21"</formula>
    </cfRule>
    <cfRule type="expression" dxfId="18188" priority="44234">
      <formula>$Y139="Gráfico 20"</formula>
    </cfRule>
    <cfRule type="expression" dxfId="18187" priority="44235">
      <formula>$Y139="Gráfico 18"</formula>
    </cfRule>
    <cfRule type="expression" dxfId="18186" priority="44236">
      <formula>$Y139="Gráfico 19"</formula>
    </cfRule>
    <cfRule type="expression" dxfId="18185" priority="44237">
      <formula>$Y139="Gráfico 17"</formula>
    </cfRule>
    <cfRule type="expression" dxfId="18184" priority="44238">
      <formula>$Y139="Gráfico 16"</formula>
    </cfRule>
    <cfRule type="expression" dxfId="18183" priority="44239">
      <formula>$Y139="Gráfico 15"</formula>
    </cfRule>
    <cfRule type="expression" dxfId="18182" priority="44240">
      <formula>$Y139="Gráfico 14"</formula>
    </cfRule>
    <cfRule type="expression" dxfId="18181" priority="44241">
      <formula>$Y139="Gráfico 12"</formula>
    </cfRule>
    <cfRule type="expression" dxfId="18180" priority="44242">
      <formula>$Y139="Gráfico 13"</formula>
    </cfRule>
    <cfRule type="expression" dxfId="18179" priority="44243">
      <formula>$Y139="Gráfico 11"</formula>
    </cfRule>
    <cfRule type="expression" dxfId="18178" priority="44244">
      <formula>$Y139="Gráfico 9"</formula>
    </cfRule>
    <cfRule type="expression" dxfId="18177" priority="44245">
      <formula>$Y139="Gráfico 8"</formula>
    </cfRule>
    <cfRule type="expression" dxfId="18176" priority="44246">
      <formula>$Y139="Gráfico 7"</formula>
    </cfRule>
    <cfRule type="expression" dxfId="18175" priority="44247">
      <formula>$Y139="Gráfico 6"</formula>
    </cfRule>
    <cfRule type="expression" dxfId="18174" priority="44248">
      <formula>$Y139="Gráfico 4"</formula>
    </cfRule>
    <cfRule type="expression" dxfId="18173" priority="44249">
      <formula>$Y139="Gráfico 3"</formula>
    </cfRule>
    <cfRule type="expression" dxfId="18172" priority="44250">
      <formula>$Y139="Gráfico 2"</formula>
    </cfRule>
    <cfRule type="expression" dxfId="18171" priority="44251">
      <formula>$Y139="Gráfico 1"</formula>
    </cfRule>
    <cfRule type="expression" dxfId="18170" priority="44252">
      <formula>$Y139="Gráfico 5"</formula>
    </cfRule>
  </conditionalFormatting>
  <conditionalFormatting sqref="O139:O155">
    <cfRule type="expression" dxfId="18169" priority="44179">
      <formula>$Y139="Reporte 2"</formula>
    </cfRule>
    <cfRule type="expression" dxfId="18168" priority="44180">
      <formula>$Y139="Reporte 1"</formula>
    </cfRule>
    <cfRule type="expression" dxfId="18167" priority="44181">
      <formula>$Y139="Informe 10"</formula>
    </cfRule>
    <cfRule type="expression" dxfId="18166" priority="44182">
      <formula>$Y139="Informe 9"</formula>
    </cfRule>
    <cfRule type="expression" dxfId="18165" priority="44183">
      <formula>$Y139="Informe 8"</formula>
    </cfRule>
    <cfRule type="expression" dxfId="18164" priority="44184">
      <formula>$Y139="Informe 7"</formula>
    </cfRule>
    <cfRule type="expression" dxfId="18163" priority="44185">
      <formula>$Y139="Informe 6"</formula>
    </cfRule>
    <cfRule type="expression" dxfId="18162" priority="44186">
      <formula>$Y139="Informe 5"</formula>
    </cfRule>
    <cfRule type="expression" dxfId="18161" priority="44187">
      <formula>$Y139="Informe 4"</formula>
    </cfRule>
    <cfRule type="expression" dxfId="18160" priority="44188">
      <formula>$Y139="Informe 3"</formula>
    </cfRule>
    <cfRule type="expression" dxfId="18159" priority="44189">
      <formula>$Y139="Informe 2"</formula>
    </cfRule>
    <cfRule type="expression" dxfId="18158" priority="44190">
      <formula>$Y139="Informe 1"</formula>
    </cfRule>
    <cfRule type="expression" dxfId="18157" priority="44191">
      <formula>$Y139="Gráfico 10"</formula>
    </cfRule>
    <cfRule type="expression" dxfId="18156" priority="44192">
      <formula>$Y139="Gráfico 25"</formula>
    </cfRule>
    <cfRule type="expression" dxfId="18155" priority="44193">
      <formula>$Y139="Gráfico 24"</formula>
    </cfRule>
    <cfRule type="expression" dxfId="18154" priority="44194">
      <formula>$Y139="Gráfico 23"</formula>
    </cfRule>
    <cfRule type="expression" dxfId="18153" priority="44195">
      <formula>$Y139="Gráfico 22"</formula>
    </cfRule>
    <cfRule type="expression" dxfId="18152" priority="44196">
      <formula>$Y139="Gráfico 21"</formula>
    </cfRule>
    <cfRule type="expression" dxfId="18151" priority="44197">
      <formula>$Y139="Gráfico 20"</formula>
    </cfRule>
    <cfRule type="expression" dxfId="18150" priority="44198">
      <formula>$Y139="Gráfico 18"</formula>
    </cfRule>
    <cfRule type="expression" dxfId="18149" priority="44199">
      <formula>$Y139="Gráfico 19"</formula>
    </cfRule>
    <cfRule type="expression" dxfId="18148" priority="44200">
      <formula>$Y139="Gráfico 17"</formula>
    </cfRule>
    <cfRule type="expression" dxfId="18147" priority="44201">
      <formula>$Y139="Gráfico 16"</formula>
    </cfRule>
    <cfRule type="expression" dxfId="18146" priority="44202">
      <formula>$Y139="Gráfico 15"</formula>
    </cfRule>
    <cfRule type="expression" dxfId="18145" priority="44203">
      <formula>$Y139="Gráfico 14"</formula>
    </cfRule>
    <cfRule type="expression" dxfId="18144" priority="44204">
      <formula>$Y139="Gráfico 12"</formula>
    </cfRule>
    <cfRule type="expression" dxfId="18143" priority="44205">
      <formula>$Y139="Gráfico 13"</formula>
    </cfRule>
    <cfRule type="expression" dxfId="18142" priority="44206">
      <formula>$Y139="Gráfico 11"</formula>
    </cfRule>
    <cfRule type="expression" dxfId="18141" priority="44207">
      <formula>$Y139="Gráfico 9"</formula>
    </cfRule>
    <cfRule type="expression" dxfId="18140" priority="44208">
      <formula>$Y139="Gráfico 8"</formula>
    </cfRule>
    <cfRule type="expression" dxfId="18139" priority="44209">
      <formula>$Y139="Gráfico 7"</formula>
    </cfRule>
    <cfRule type="expression" dxfId="18138" priority="44210">
      <formula>$Y139="Gráfico 6"</formula>
    </cfRule>
    <cfRule type="expression" dxfId="18137" priority="44211">
      <formula>$Y139="Gráfico 4"</formula>
    </cfRule>
    <cfRule type="expression" dxfId="18136" priority="44212">
      <formula>$Y139="Gráfico 3"</formula>
    </cfRule>
    <cfRule type="expression" dxfId="18135" priority="44213">
      <formula>$Y139="Gráfico 2"</formula>
    </cfRule>
    <cfRule type="expression" dxfId="18134" priority="44214">
      <formula>$Y139="Gráfico 1"</formula>
    </cfRule>
    <cfRule type="expression" dxfId="18133" priority="44215">
      <formula>$Y139="Gráfico 5"</formula>
    </cfRule>
  </conditionalFormatting>
  <conditionalFormatting sqref="O139:O155">
    <cfRule type="expression" dxfId="18132" priority="44142">
      <formula>$Y139="Reporte 2"</formula>
    </cfRule>
    <cfRule type="expression" dxfId="18131" priority="44143">
      <formula>$Y139="Reporte 1"</formula>
    </cfRule>
    <cfRule type="expression" dxfId="18130" priority="44144">
      <formula>$Y139="Informe 10"</formula>
    </cfRule>
    <cfRule type="expression" dxfId="18129" priority="44145">
      <formula>$Y139="Informe 9"</formula>
    </cfRule>
    <cfRule type="expression" dxfId="18128" priority="44146">
      <formula>$Y139="Informe 8"</formula>
    </cfRule>
    <cfRule type="expression" dxfId="18127" priority="44147">
      <formula>$Y139="Informe 7"</formula>
    </cfRule>
    <cfRule type="expression" dxfId="18126" priority="44148">
      <formula>$Y139="Informe 6"</formula>
    </cfRule>
    <cfRule type="expression" dxfId="18125" priority="44149">
      <formula>$Y139="Informe 5"</formula>
    </cfRule>
    <cfRule type="expression" dxfId="18124" priority="44150">
      <formula>$Y139="Informe 4"</formula>
    </cfRule>
    <cfRule type="expression" dxfId="18123" priority="44151">
      <formula>$Y139="Informe 3"</formula>
    </cfRule>
    <cfRule type="expression" dxfId="18122" priority="44152">
      <formula>$Y139="Informe 2"</formula>
    </cfRule>
    <cfRule type="expression" dxfId="18121" priority="44153">
      <formula>$Y139="Informe 1"</formula>
    </cfRule>
    <cfRule type="expression" dxfId="18120" priority="44154">
      <formula>$Y139="Gráfico 10"</formula>
    </cfRule>
    <cfRule type="expression" dxfId="18119" priority="44155">
      <formula>$Y139="Gráfico 25"</formula>
    </cfRule>
    <cfRule type="expression" dxfId="18118" priority="44156">
      <formula>$Y139="Gráfico 24"</formula>
    </cfRule>
    <cfRule type="expression" dxfId="18117" priority="44157">
      <formula>$Y139="Gráfico 23"</formula>
    </cfRule>
    <cfRule type="expression" dxfId="18116" priority="44158">
      <formula>$Y139="Gráfico 22"</formula>
    </cfRule>
    <cfRule type="expression" dxfId="18115" priority="44159">
      <formula>$Y139="Gráfico 21"</formula>
    </cfRule>
    <cfRule type="expression" dxfId="18114" priority="44160">
      <formula>$Y139="Gráfico 20"</formula>
    </cfRule>
    <cfRule type="expression" dxfId="18113" priority="44161">
      <formula>$Y139="Gráfico 18"</formula>
    </cfRule>
    <cfRule type="expression" dxfId="18112" priority="44162">
      <formula>$Y139="Gráfico 19"</formula>
    </cfRule>
    <cfRule type="expression" dxfId="18111" priority="44163">
      <formula>$Y139="Gráfico 17"</formula>
    </cfRule>
    <cfRule type="expression" dxfId="18110" priority="44164">
      <formula>$Y139="Gráfico 16"</formula>
    </cfRule>
    <cfRule type="expression" dxfId="18109" priority="44165">
      <formula>$Y139="Gráfico 15"</formula>
    </cfRule>
    <cfRule type="expression" dxfId="18108" priority="44166">
      <formula>$Y139="Gráfico 14"</formula>
    </cfRule>
    <cfRule type="expression" dxfId="18107" priority="44167">
      <formula>$Y139="Gráfico 12"</formula>
    </cfRule>
    <cfRule type="expression" dxfId="18106" priority="44168">
      <formula>$Y139="Gráfico 13"</formula>
    </cfRule>
    <cfRule type="expression" dxfId="18105" priority="44169">
      <formula>$Y139="Gráfico 11"</formula>
    </cfRule>
    <cfRule type="expression" dxfId="18104" priority="44170">
      <formula>$Y139="Gráfico 9"</formula>
    </cfRule>
    <cfRule type="expression" dxfId="18103" priority="44171">
      <formula>$Y139="Gráfico 8"</formula>
    </cfRule>
    <cfRule type="expression" dxfId="18102" priority="44172">
      <formula>$Y139="Gráfico 7"</formula>
    </cfRule>
    <cfRule type="expression" dxfId="18101" priority="44173">
      <formula>$Y139="Gráfico 6"</formula>
    </cfRule>
    <cfRule type="expression" dxfId="18100" priority="44174">
      <formula>$Y139="Gráfico 4"</formula>
    </cfRule>
    <cfRule type="expression" dxfId="18099" priority="44175">
      <formula>$Y139="Gráfico 3"</formula>
    </cfRule>
    <cfRule type="expression" dxfId="18098" priority="44176">
      <formula>$Y139="Gráfico 2"</formula>
    </cfRule>
    <cfRule type="expression" dxfId="18097" priority="44177">
      <formula>$Y139="Gráfico 1"</formula>
    </cfRule>
    <cfRule type="expression" dxfId="18096" priority="44178">
      <formula>$Y139="Gráfico 5"</formula>
    </cfRule>
  </conditionalFormatting>
  <conditionalFormatting sqref="O156:O172">
    <cfRule type="expression" dxfId="18095" priority="44105">
      <formula>$Y156="Reporte 2"</formula>
    </cfRule>
    <cfRule type="expression" dxfId="18094" priority="44106">
      <formula>$Y156="Reporte 1"</formula>
    </cfRule>
    <cfRule type="expression" dxfId="18093" priority="44107">
      <formula>$Y156="Informe 10"</formula>
    </cfRule>
    <cfRule type="expression" dxfId="18092" priority="44108">
      <formula>$Y156="Informe 9"</formula>
    </cfRule>
    <cfRule type="expression" dxfId="18091" priority="44109">
      <formula>$Y156="Informe 8"</formula>
    </cfRule>
    <cfRule type="expression" dxfId="18090" priority="44110">
      <formula>$Y156="Informe 7"</formula>
    </cfRule>
    <cfRule type="expression" dxfId="18089" priority="44111">
      <formula>$Y156="Informe 6"</formula>
    </cfRule>
    <cfRule type="expression" dxfId="18088" priority="44112">
      <formula>$Y156="Informe 5"</formula>
    </cfRule>
    <cfRule type="expression" dxfId="18087" priority="44113">
      <formula>$Y156="Informe 4"</formula>
    </cfRule>
    <cfRule type="expression" dxfId="18086" priority="44114">
      <formula>$Y156="Informe 3"</formula>
    </cfRule>
    <cfRule type="expression" dxfId="18085" priority="44115">
      <formula>$Y156="Informe 2"</formula>
    </cfRule>
    <cfRule type="expression" dxfId="18084" priority="44116">
      <formula>$Y156="Informe 1"</formula>
    </cfRule>
    <cfRule type="expression" dxfId="18083" priority="44117">
      <formula>$Y156="Gráfico 10"</formula>
    </cfRule>
    <cfRule type="expression" dxfId="18082" priority="44118">
      <formula>$Y156="Gráfico 25"</formula>
    </cfRule>
    <cfRule type="expression" dxfId="18081" priority="44119">
      <formula>$Y156="Gráfico 24"</formula>
    </cfRule>
    <cfRule type="expression" dxfId="18080" priority="44120">
      <formula>$Y156="Gráfico 23"</formula>
    </cfRule>
    <cfRule type="expression" dxfId="18079" priority="44121">
      <formula>$Y156="Gráfico 22"</formula>
    </cfRule>
    <cfRule type="expression" dxfId="18078" priority="44122">
      <formula>$Y156="Gráfico 21"</formula>
    </cfRule>
    <cfRule type="expression" dxfId="18077" priority="44123">
      <formula>$Y156="Gráfico 20"</formula>
    </cfRule>
    <cfRule type="expression" dxfId="18076" priority="44124">
      <formula>$Y156="Gráfico 18"</formula>
    </cfRule>
    <cfRule type="expression" dxfId="18075" priority="44125">
      <formula>$Y156="Gráfico 19"</formula>
    </cfRule>
    <cfRule type="expression" dxfId="18074" priority="44126">
      <formula>$Y156="Gráfico 17"</formula>
    </cfRule>
    <cfRule type="expression" dxfId="18073" priority="44127">
      <formula>$Y156="Gráfico 16"</formula>
    </cfRule>
    <cfRule type="expression" dxfId="18072" priority="44128">
      <formula>$Y156="Gráfico 15"</formula>
    </cfRule>
    <cfRule type="expression" dxfId="18071" priority="44129">
      <formula>$Y156="Gráfico 14"</formula>
    </cfRule>
    <cfRule type="expression" dxfId="18070" priority="44130">
      <formula>$Y156="Gráfico 12"</formula>
    </cfRule>
    <cfRule type="expression" dxfId="18069" priority="44131">
      <formula>$Y156="Gráfico 13"</formula>
    </cfRule>
    <cfRule type="expression" dxfId="18068" priority="44132">
      <formula>$Y156="Gráfico 11"</formula>
    </cfRule>
    <cfRule type="expression" dxfId="18067" priority="44133">
      <formula>$Y156="Gráfico 9"</formula>
    </cfRule>
    <cfRule type="expression" dxfId="18066" priority="44134">
      <formula>$Y156="Gráfico 8"</formula>
    </cfRule>
    <cfRule type="expression" dxfId="18065" priority="44135">
      <formula>$Y156="Gráfico 7"</formula>
    </cfRule>
    <cfRule type="expression" dxfId="18064" priority="44136">
      <formula>$Y156="Gráfico 6"</formula>
    </cfRule>
    <cfRule type="expression" dxfId="18063" priority="44137">
      <formula>$Y156="Gráfico 4"</formula>
    </cfRule>
    <cfRule type="expression" dxfId="18062" priority="44138">
      <formula>$Y156="Gráfico 3"</formula>
    </cfRule>
    <cfRule type="expression" dxfId="18061" priority="44139">
      <formula>$Y156="Gráfico 2"</formula>
    </cfRule>
    <cfRule type="expression" dxfId="18060" priority="44140">
      <formula>$Y156="Gráfico 1"</formula>
    </cfRule>
    <cfRule type="expression" dxfId="18059" priority="44141">
      <formula>$Y156="Gráfico 5"</formula>
    </cfRule>
  </conditionalFormatting>
  <conditionalFormatting sqref="O156:O172">
    <cfRule type="expression" dxfId="18058" priority="44068">
      <formula>$Y156="Reporte 2"</formula>
    </cfRule>
    <cfRule type="expression" dxfId="18057" priority="44069">
      <formula>$Y156="Reporte 1"</formula>
    </cfRule>
    <cfRule type="expression" dxfId="18056" priority="44070">
      <formula>$Y156="Informe 10"</formula>
    </cfRule>
    <cfRule type="expression" dxfId="18055" priority="44071">
      <formula>$Y156="Informe 9"</formula>
    </cfRule>
    <cfRule type="expression" dxfId="18054" priority="44072">
      <formula>$Y156="Informe 8"</formula>
    </cfRule>
    <cfRule type="expression" dxfId="18053" priority="44073">
      <formula>$Y156="Informe 7"</formula>
    </cfRule>
    <cfRule type="expression" dxfId="18052" priority="44074">
      <formula>$Y156="Informe 6"</formula>
    </cfRule>
    <cfRule type="expression" dxfId="18051" priority="44075">
      <formula>$Y156="Informe 5"</formula>
    </cfRule>
    <cfRule type="expression" dxfId="18050" priority="44076">
      <formula>$Y156="Informe 4"</formula>
    </cfRule>
    <cfRule type="expression" dxfId="18049" priority="44077">
      <formula>$Y156="Informe 3"</formula>
    </cfRule>
    <cfRule type="expression" dxfId="18048" priority="44078">
      <formula>$Y156="Informe 2"</formula>
    </cfRule>
    <cfRule type="expression" dxfId="18047" priority="44079">
      <formula>$Y156="Informe 1"</formula>
    </cfRule>
    <cfRule type="expression" dxfId="18046" priority="44080">
      <formula>$Y156="Gráfico 10"</formula>
    </cfRule>
    <cfRule type="expression" dxfId="18045" priority="44081">
      <formula>$Y156="Gráfico 25"</formula>
    </cfRule>
    <cfRule type="expression" dxfId="18044" priority="44082">
      <formula>$Y156="Gráfico 24"</formula>
    </cfRule>
    <cfRule type="expression" dxfId="18043" priority="44083">
      <formula>$Y156="Gráfico 23"</formula>
    </cfRule>
    <cfRule type="expression" dxfId="18042" priority="44084">
      <formula>$Y156="Gráfico 22"</formula>
    </cfRule>
    <cfRule type="expression" dxfId="18041" priority="44085">
      <formula>$Y156="Gráfico 21"</formula>
    </cfRule>
    <cfRule type="expression" dxfId="18040" priority="44086">
      <formula>$Y156="Gráfico 20"</formula>
    </cfRule>
    <cfRule type="expression" dxfId="18039" priority="44087">
      <formula>$Y156="Gráfico 18"</formula>
    </cfRule>
    <cfRule type="expression" dxfId="18038" priority="44088">
      <formula>$Y156="Gráfico 19"</formula>
    </cfRule>
    <cfRule type="expression" dxfId="18037" priority="44089">
      <formula>$Y156="Gráfico 17"</formula>
    </cfRule>
    <cfRule type="expression" dxfId="18036" priority="44090">
      <formula>$Y156="Gráfico 16"</formula>
    </cfRule>
    <cfRule type="expression" dxfId="18035" priority="44091">
      <formula>$Y156="Gráfico 15"</formula>
    </cfRule>
    <cfRule type="expression" dxfId="18034" priority="44092">
      <formula>$Y156="Gráfico 14"</formula>
    </cfRule>
    <cfRule type="expression" dxfId="18033" priority="44093">
      <formula>$Y156="Gráfico 12"</formula>
    </cfRule>
    <cfRule type="expression" dxfId="18032" priority="44094">
      <formula>$Y156="Gráfico 13"</formula>
    </cfRule>
    <cfRule type="expression" dxfId="18031" priority="44095">
      <formula>$Y156="Gráfico 11"</formula>
    </cfRule>
    <cfRule type="expression" dxfId="18030" priority="44096">
      <formula>$Y156="Gráfico 9"</formula>
    </cfRule>
    <cfRule type="expression" dxfId="18029" priority="44097">
      <formula>$Y156="Gráfico 8"</formula>
    </cfRule>
    <cfRule type="expression" dxfId="18028" priority="44098">
      <formula>$Y156="Gráfico 7"</formula>
    </cfRule>
    <cfRule type="expression" dxfId="18027" priority="44099">
      <formula>$Y156="Gráfico 6"</formula>
    </cfRule>
    <cfRule type="expression" dxfId="18026" priority="44100">
      <formula>$Y156="Gráfico 4"</formula>
    </cfRule>
    <cfRule type="expression" dxfId="18025" priority="44101">
      <formula>$Y156="Gráfico 3"</formula>
    </cfRule>
    <cfRule type="expression" dxfId="18024" priority="44102">
      <formula>$Y156="Gráfico 2"</formula>
    </cfRule>
    <cfRule type="expression" dxfId="18023" priority="44103">
      <formula>$Y156="Gráfico 1"</formula>
    </cfRule>
    <cfRule type="expression" dxfId="18022" priority="44104">
      <formula>$Y156="Gráfico 5"</formula>
    </cfRule>
  </conditionalFormatting>
  <conditionalFormatting sqref="O156:O172">
    <cfRule type="expression" dxfId="18021" priority="44031">
      <formula>$Y156="Reporte 2"</formula>
    </cfRule>
    <cfRule type="expression" dxfId="18020" priority="44032">
      <formula>$Y156="Reporte 1"</formula>
    </cfRule>
    <cfRule type="expression" dxfId="18019" priority="44033">
      <formula>$Y156="Informe 10"</formula>
    </cfRule>
    <cfRule type="expression" dxfId="18018" priority="44034">
      <formula>$Y156="Informe 9"</formula>
    </cfRule>
    <cfRule type="expression" dxfId="18017" priority="44035">
      <formula>$Y156="Informe 8"</formula>
    </cfRule>
    <cfRule type="expression" dxfId="18016" priority="44036">
      <formula>$Y156="Informe 7"</formula>
    </cfRule>
    <cfRule type="expression" dxfId="18015" priority="44037">
      <formula>$Y156="Informe 6"</formula>
    </cfRule>
    <cfRule type="expression" dxfId="18014" priority="44038">
      <formula>$Y156="Informe 5"</formula>
    </cfRule>
    <cfRule type="expression" dxfId="18013" priority="44039">
      <formula>$Y156="Informe 4"</formula>
    </cfRule>
    <cfRule type="expression" dxfId="18012" priority="44040">
      <formula>$Y156="Informe 3"</formula>
    </cfRule>
    <cfRule type="expression" dxfId="18011" priority="44041">
      <formula>$Y156="Informe 2"</formula>
    </cfRule>
    <cfRule type="expression" dxfId="18010" priority="44042">
      <formula>$Y156="Informe 1"</formula>
    </cfRule>
    <cfRule type="expression" dxfId="18009" priority="44043">
      <formula>$Y156="Gráfico 10"</formula>
    </cfRule>
    <cfRule type="expression" dxfId="18008" priority="44044">
      <formula>$Y156="Gráfico 25"</formula>
    </cfRule>
    <cfRule type="expression" dxfId="18007" priority="44045">
      <formula>$Y156="Gráfico 24"</formula>
    </cfRule>
    <cfRule type="expression" dxfId="18006" priority="44046">
      <formula>$Y156="Gráfico 23"</formula>
    </cfRule>
    <cfRule type="expression" dxfId="18005" priority="44047">
      <formula>$Y156="Gráfico 22"</formula>
    </cfRule>
    <cfRule type="expression" dxfId="18004" priority="44048">
      <formula>$Y156="Gráfico 21"</formula>
    </cfRule>
    <cfRule type="expression" dxfId="18003" priority="44049">
      <formula>$Y156="Gráfico 20"</formula>
    </cfRule>
    <cfRule type="expression" dxfId="18002" priority="44050">
      <formula>$Y156="Gráfico 18"</formula>
    </cfRule>
    <cfRule type="expression" dxfId="18001" priority="44051">
      <formula>$Y156="Gráfico 19"</formula>
    </cfRule>
    <cfRule type="expression" dxfId="18000" priority="44052">
      <formula>$Y156="Gráfico 17"</formula>
    </cfRule>
    <cfRule type="expression" dxfId="17999" priority="44053">
      <formula>$Y156="Gráfico 16"</formula>
    </cfRule>
    <cfRule type="expression" dxfId="17998" priority="44054">
      <formula>$Y156="Gráfico 15"</formula>
    </cfRule>
    <cfRule type="expression" dxfId="17997" priority="44055">
      <formula>$Y156="Gráfico 14"</formula>
    </cfRule>
    <cfRule type="expression" dxfId="17996" priority="44056">
      <formula>$Y156="Gráfico 12"</formula>
    </cfRule>
    <cfRule type="expression" dxfId="17995" priority="44057">
      <formula>$Y156="Gráfico 13"</formula>
    </cfRule>
    <cfRule type="expression" dxfId="17994" priority="44058">
      <formula>$Y156="Gráfico 11"</formula>
    </cfRule>
    <cfRule type="expression" dxfId="17993" priority="44059">
      <formula>$Y156="Gráfico 9"</formula>
    </cfRule>
    <cfRule type="expression" dxfId="17992" priority="44060">
      <formula>$Y156="Gráfico 8"</formula>
    </cfRule>
    <cfRule type="expression" dxfId="17991" priority="44061">
      <formula>$Y156="Gráfico 7"</formula>
    </cfRule>
    <cfRule type="expression" dxfId="17990" priority="44062">
      <formula>$Y156="Gráfico 6"</formula>
    </cfRule>
    <cfRule type="expression" dxfId="17989" priority="44063">
      <formula>$Y156="Gráfico 4"</formula>
    </cfRule>
    <cfRule type="expression" dxfId="17988" priority="44064">
      <formula>$Y156="Gráfico 3"</formula>
    </cfRule>
    <cfRule type="expression" dxfId="17987" priority="44065">
      <formula>$Y156="Gráfico 2"</formula>
    </cfRule>
    <cfRule type="expression" dxfId="17986" priority="44066">
      <formula>$Y156="Gráfico 1"</formula>
    </cfRule>
    <cfRule type="expression" dxfId="17985" priority="44067">
      <formula>$Y156="Gráfico 5"</formula>
    </cfRule>
  </conditionalFormatting>
  <conditionalFormatting sqref="O173:O189">
    <cfRule type="expression" dxfId="17984" priority="43994">
      <formula>$Y173="Reporte 2"</formula>
    </cfRule>
    <cfRule type="expression" dxfId="17983" priority="43995">
      <formula>$Y173="Reporte 1"</formula>
    </cfRule>
    <cfRule type="expression" dxfId="17982" priority="43996">
      <formula>$Y173="Informe 10"</formula>
    </cfRule>
    <cfRule type="expression" dxfId="17981" priority="43997">
      <formula>$Y173="Informe 9"</formula>
    </cfRule>
    <cfRule type="expression" dxfId="17980" priority="43998">
      <formula>$Y173="Informe 8"</formula>
    </cfRule>
    <cfRule type="expression" dxfId="17979" priority="43999">
      <formula>$Y173="Informe 7"</formula>
    </cfRule>
    <cfRule type="expression" dxfId="17978" priority="44000">
      <formula>$Y173="Informe 6"</formula>
    </cfRule>
    <cfRule type="expression" dxfId="17977" priority="44001">
      <formula>$Y173="Informe 5"</formula>
    </cfRule>
    <cfRule type="expression" dxfId="17976" priority="44002">
      <formula>$Y173="Informe 4"</formula>
    </cfRule>
    <cfRule type="expression" dxfId="17975" priority="44003">
      <formula>$Y173="Informe 3"</formula>
    </cfRule>
    <cfRule type="expression" dxfId="17974" priority="44004">
      <formula>$Y173="Informe 2"</formula>
    </cfRule>
    <cfRule type="expression" dxfId="17973" priority="44005">
      <formula>$Y173="Informe 1"</formula>
    </cfRule>
    <cfRule type="expression" dxfId="17972" priority="44006">
      <formula>$Y173="Gráfico 10"</formula>
    </cfRule>
    <cfRule type="expression" dxfId="17971" priority="44007">
      <formula>$Y173="Gráfico 25"</formula>
    </cfRule>
    <cfRule type="expression" dxfId="17970" priority="44008">
      <formula>$Y173="Gráfico 24"</formula>
    </cfRule>
    <cfRule type="expression" dxfId="17969" priority="44009">
      <formula>$Y173="Gráfico 23"</formula>
    </cfRule>
    <cfRule type="expression" dxfId="17968" priority="44010">
      <formula>$Y173="Gráfico 22"</formula>
    </cfRule>
    <cfRule type="expression" dxfId="17967" priority="44011">
      <formula>$Y173="Gráfico 21"</formula>
    </cfRule>
    <cfRule type="expression" dxfId="17966" priority="44012">
      <formula>$Y173="Gráfico 20"</formula>
    </cfRule>
    <cfRule type="expression" dxfId="17965" priority="44013">
      <formula>$Y173="Gráfico 18"</formula>
    </cfRule>
    <cfRule type="expression" dxfId="17964" priority="44014">
      <formula>$Y173="Gráfico 19"</formula>
    </cfRule>
    <cfRule type="expression" dxfId="17963" priority="44015">
      <formula>$Y173="Gráfico 17"</formula>
    </cfRule>
    <cfRule type="expression" dxfId="17962" priority="44016">
      <formula>$Y173="Gráfico 16"</formula>
    </cfRule>
    <cfRule type="expression" dxfId="17961" priority="44017">
      <formula>$Y173="Gráfico 15"</formula>
    </cfRule>
    <cfRule type="expression" dxfId="17960" priority="44018">
      <formula>$Y173="Gráfico 14"</formula>
    </cfRule>
    <cfRule type="expression" dxfId="17959" priority="44019">
      <formula>$Y173="Gráfico 12"</formula>
    </cfRule>
    <cfRule type="expression" dxfId="17958" priority="44020">
      <formula>$Y173="Gráfico 13"</formula>
    </cfRule>
    <cfRule type="expression" dxfId="17957" priority="44021">
      <formula>$Y173="Gráfico 11"</formula>
    </cfRule>
    <cfRule type="expression" dxfId="17956" priority="44022">
      <formula>$Y173="Gráfico 9"</formula>
    </cfRule>
    <cfRule type="expression" dxfId="17955" priority="44023">
      <formula>$Y173="Gráfico 8"</formula>
    </cfRule>
    <cfRule type="expression" dxfId="17954" priority="44024">
      <formula>$Y173="Gráfico 7"</formula>
    </cfRule>
    <cfRule type="expression" dxfId="17953" priority="44025">
      <formula>$Y173="Gráfico 6"</formula>
    </cfRule>
    <cfRule type="expression" dxfId="17952" priority="44026">
      <formula>$Y173="Gráfico 4"</formula>
    </cfRule>
    <cfRule type="expression" dxfId="17951" priority="44027">
      <formula>$Y173="Gráfico 3"</formula>
    </cfRule>
    <cfRule type="expression" dxfId="17950" priority="44028">
      <formula>$Y173="Gráfico 2"</formula>
    </cfRule>
    <cfRule type="expression" dxfId="17949" priority="44029">
      <formula>$Y173="Gráfico 1"</formula>
    </cfRule>
    <cfRule type="expression" dxfId="17948" priority="44030">
      <formula>$Y173="Gráfico 5"</formula>
    </cfRule>
  </conditionalFormatting>
  <conditionalFormatting sqref="O173:O189">
    <cfRule type="expression" dxfId="17947" priority="43957">
      <formula>$Y173="Reporte 2"</formula>
    </cfRule>
    <cfRule type="expression" dxfId="17946" priority="43958">
      <formula>$Y173="Reporte 1"</formula>
    </cfRule>
    <cfRule type="expression" dxfId="17945" priority="43959">
      <formula>$Y173="Informe 10"</formula>
    </cfRule>
    <cfRule type="expression" dxfId="17944" priority="43960">
      <formula>$Y173="Informe 9"</formula>
    </cfRule>
    <cfRule type="expression" dxfId="17943" priority="43961">
      <formula>$Y173="Informe 8"</formula>
    </cfRule>
    <cfRule type="expression" dxfId="17942" priority="43962">
      <formula>$Y173="Informe 7"</formula>
    </cfRule>
    <cfRule type="expression" dxfId="17941" priority="43963">
      <formula>$Y173="Informe 6"</formula>
    </cfRule>
    <cfRule type="expression" dxfId="17940" priority="43964">
      <formula>$Y173="Informe 5"</formula>
    </cfRule>
    <cfRule type="expression" dxfId="17939" priority="43965">
      <formula>$Y173="Informe 4"</formula>
    </cfRule>
    <cfRule type="expression" dxfId="17938" priority="43966">
      <formula>$Y173="Informe 3"</formula>
    </cfRule>
    <cfRule type="expression" dxfId="17937" priority="43967">
      <formula>$Y173="Informe 2"</formula>
    </cfRule>
    <cfRule type="expression" dxfId="17936" priority="43968">
      <formula>$Y173="Informe 1"</formula>
    </cfRule>
    <cfRule type="expression" dxfId="17935" priority="43969">
      <formula>$Y173="Gráfico 10"</formula>
    </cfRule>
    <cfRule type="expression" dxfId="17934" priority="43970">
      <formula>$Y173="Gráfico 25"</formula>
    </cfRule>
    <cfRule type="expression" dxfId="17933" priority="43971">
      <formula>$Y173="Gráfico 24"</formula>
    </cfRule>
    <cfRule type="expression" dxfId="17932" priority="43972">
      <formula>$Y173="Gráfico 23"</formula>
    </cfRule>
    <cfRule type="expression" dxfId="17931" priority="43973">
      <formula>$Y173="Gráfico 22"</formula>
    </cfRule>
    <cfRule type="expression" dxfId="17930" priority="43974">
      <formula>$Y173="Gráfico 21"</formula>
    </cfRule>
    <cfRule type="expression" dxfId="17929" priority="43975">
      <formula>$Y173="Gráfico 20"</formula>
    </cfRule>
    <cfRule type="expression" dxfId="17928" priority="43976">
      <formula>$Y173="Gráfico 18"</formula>
    </cfRule>
    <cfRule type="expression" dxfId="17927" priority="43977">
      <formula>$Y173="Gráfico 19"</formula>
    </cfRule>
    <cfRule type="expression" dxfId="17926" priority="43978">
      <formula>$Y173="Gráfico 17"</formula>
    </cfRule>
    <cfRule type="expression" dxfId="17925" priority="43979">
      <formula>$Y173="Gráfico 16"</formula>
    </cfRule>
    <cfRule type="expression" dxfId="17924" priority="43980">
      <formula>$Y173="Gráfico 15"</formula>
    </cfRule>
    <cfRule type="expression" dxfId="17923" priority="43981">
      <formula>$Y173="Gráfico 14"</formula>
    </cfRule>
    <cfRule type="expression" dxfId="17922" priority="43982">
      <formula>$Y173="Gráfico 12"</formula>
    </cfRule>
    <cfRule type="expression" dxfId="17921" priority="43983">
      <formula>$Y173="Gráfico 13"</formula>
    </cfRule>
    <cfRule type="expression" dxfId="17920" priority="43984">
      <formula>$Y173="Gráfico 11"</formula>
    </cfRule>
    <cfRule type="expression" dxfId="17919" priority="43985">
      <formula>$Y173="Gráfico 9"</formula>
    </cfRule>
    <cfRule type="expression" dxfId="17918" priority="43986">
      <formula>$Y173="Gráfico 8"</formula>
    </cfRule>
    <cfRule type="expression" dxfId="17917" priority="43987">
      <formula>$Y173="Gráfico 7"</formula>
    </cfRule>
    <cfRule type="expression" dxfId="17916" priority="43988">
      <formula>$Y173="Gráfico 6"</formula>
    </cfRule>
    <cfRule type="expression" dxfId="17915" priority="43989">
      <formula>$Y173="Gráfico 4"</formula>
    </cfRule>
    <cfRule type="expression" dxfId="17914" priority="43990">
      <formula>$Y173="Gráfico 3"</formula>
    </cfRule>
    <cfRule type="expression" dxfId="17913" priority="43991">
      <formula>$Y173="Gráfico 2"</formula>
    </cfRule>
    <cfRule type="expression" dxfId="17912" priority="43992">
      <formula>$Y173="Gráfico 1"</formula>
    </cfRule>
    <cfRule type="expression" dxfId="17911" priority="43993">
      <formula>$Y173="Gráfico 5"</formula>
    </cfRule>
  </conditionalFormatting>
  <conditionalFormatting sqref="O173:O189">
    <cfRule type="expression" dxfId="17910" priority="43920">
      <formula>$Y173="Reporte 2"</formula>
    </cfRule>
    <cfRule type="expression" dxfId="17909" priority="43921">
      <formula>$Y173="Reporte 1"</formula>
    </cfRule>
    <cfRule type="expression" dxfId="17908" priority="43922">
      <formula>$Y173="Informe 10"</formula>
    </cfRule>
    <cfRule type="expression" dxfId="17907" priority="43923">
      <formula>$Y173="Informe 9"</formula>
    </cfRule>
    <cfRule type="expression" dxfId="17906" priority="43924">
      <formula>$Y173="Informe 8"</formula>
    </cfRule>
    <cfRule type="expression" dxfId="17905" priority="43925">
      <formula>$Y173="Informe 7"</formula>
    </cfRule>
    <cfRule type="expression" dxfId="17904" priority="43926">
      <formula>$Y173="Informe 6"</formula>
    </cfRule>
    <cfRule type="expression" dxfId="17903" priority="43927">
      <formula>$Y173="Informe 5"</formula>
    </cfRule>
    <cfRule type="expression" dxfId="17902" priority="43928">
      <formula>$Y173="Informe 4"</formula>
    </cfRule>
    <cfRule type="expression" dxfId="17901" priority="43929">
      <formula>$Y173="Informe 3"</formula>
    </cfRule>
    <cfRule type="expression" dxfId="17900" priority="43930">
      <formula>$Y173="Informe 2"</formula>
    </cfRule>
    <cfRule type="expression" dxfId="17899" priority="43931">
      <formula>$Y173="Informe 1"</formula>
    </cfRule>
    <cfRule type="expression" dxfId="17898" priority="43932">
      <formula>$Y173="Gráfico 10"</formula>
    </cfRule>
    <cfRule type="expression" dxfId="17897" priority="43933">
      <formula>$Y173="Gráfico 25"</formula>
    </cfRule>
    <cfRule type="expression" dxfId="17896" priority="43934">
      <formula>$Y173="Gráfico 24"</formula>
    </cfRule>
    <cfRule type="expression" dxfId="17895" priority="43935">
      <formula>$Y173="Gráfico 23"</formula>
    </cfRule>
    <cfRule type="expression" dxfId="17894" priority="43936">
      <formula>$Y173="Gráfico 22"</formula>
    </cfRule>
    <cfRule type="expression" dxfId="17893" priority="43937">
      <formula>$Y173="Gráfico 21"</formula>
    </cfRule>
    <cfRule type="expression" dxfId="17892" priority="43938">
      <formula>$Y173="Gráfico 20"</formula>
    </cfRule>
    <cfRule type="expression" dxfId="17891" priority="43939">
      <formula>$Y173="Gráfico 18"</formula>
    </cfRule>
    <cfRule type="expression" dxfId="17890" priority="43940">
      <formula>$Y173="Gráfico 19"</formula>
    </cfRule>
    <cfRule type="expression" dxfId="17889" priority="43941">
      <formula>$Y173="Gráfico 17"</formula>
    </cfRule>
    <cfRule type="expression" dxfId="17888" priority="43942">
      <formula>$Y173="Gráfico 16"</formula>
    </cfRule>
    <cfRule type="expression" dxfId="17887" priority="43943">
      <formula>$Y173="Gráfico 15"</formula>
    </cfRule>
    <cfRule type="expression" dxfId="17886" priority="43944">
      <formula>$Y173="Gráfico 14"</formula>
    </cfRule>
    <cfRule type="expression" dxfId="17885" priority="43945">
      <formula>$Y173="Gráfico 12"</formula>
    </cfRule>
    <cfRule type="expression" dxfId="17884" priority="43946">
      <formula>$Y173="Gráfico 13"</formula>
    </cfRule>
    <cfRule type="expression" dxfId="17883" priority="43947">
      <formula>$Y173="Gráfico 11"</formula>
    </cfRule>
    <cfRule type="expression" dxfId="17882" priority="43948">
      <formula>$Y173="Gráfico 9"</formula>
    </cfRule>
    <cfRule type="expression" dxfId="17881" priority="43949">
      <formula>$Y173="Gráfico 8"</formula>
    </cfRule>
    <cfRule type="expression" dxfId="17880" priority="43950">
      <formula>$Y173="Gráfico 7"</formula>
    </cfRule>
    <cfRule type="expression" dxfId="17879" priority="43951">
      <formula>$Y173="Gráfico 6"</formula>
    </cfRule>
    <cfRule type="expression" dxfId="17878" priority="43952">
      <formula>$Y173="Gráfico 4"</formula>
    </cfRule>
    <cfRule type="expression" dxfId="17877" priority="43953">
      <formula>$Y173="Gráfico 3"</formula>
    </cfRule>
    <cfRule type="expression" dxfId="17876" priority="43954">
      <formula>$Y173="Gráfico 2"</formula>
    </cfRule>
    <cfRule type="expression" dxfId="17875" priority="43955">
      <formula>$Y173="Gráfico 1"</formula>
    </cfRule>
    <cfRule type="expression" dxfId="17874" priority="43956">
      <formula>$Y173="Gráfico 5"</formula>
    </cfRule>
  </conditionalFormatting>
  <conditionalFormatting sqref="O190:O206">
    <cfRule type="expression" dxfId="17873" priority="43883">
      <formula>$Y190="Reporte 2"</formula>
    </cfRule>
    <cfRule type="expression" dxfId="17872" priority="43884">
      <formula>$Y190="Reporte 1"</formula>
    </cfRule>
    <cfRule type="expression" dxfId="17871" priority="43885">
      <formula>$Y190="Informe 10"</formula>
    </cfRule>
    <cfRule type="expression" dxfId="17870" priority="43886">
      <formula>$Y190="Informe 9"</formula>
    </cfRule>
    <cfRule type="expression" dxfId="17869" priority="43887">
      <formula>$Y190="Informe 8"</formula>
    </cfRule>
    <cfRule type="expression" dxfId="17868" priority="43888">
      <formula>$Y190="Informe 7"</formula>
    </cfRule>
    <cfRule type="expression" dxfId="17867" priority="43889">
      <formula>$Y190="Informe 6"</formula>
    </cfRule>
    <cfRule type="expression" dxfId="17866" priority="43890">
      <formula>$Y190="Informe 5"</formula>
    </cfRule>
    <cfRule type="expression" dxfId="17865" priority="43891">
      <formula>$Y190="Informe 4"</formula>
    </cfRule>
    <cfRule type="expression" dxfId="17864" priority="43892">
      <formula>$Y190="Informe 3"</formula>
    </cfRule>
    <cfRule type="expression" dxfId="17863" priority="43893">
      <formula>$Y190="Informe 2"</formula>
    </cfRule>
    <cfRule type="expression" dxfId="17862" priority="43894">
      <formula>$Y190="Informe 1"</formula>
    </cfRule>
    <cfRule type="expression" dxfId="17861" priority="43895">
      <formula>$Y190="Gráfico 10"</formula>
    </cfRule>
    <cfRule type="expression" dxfId="17860" priority="43896">
      <formula>$Y190="Gráfico 25"</formula>
    </cfRule>
    <cfRule type="expression" dxfId="17859" priority="43897">
      <formula>$Y190="Gráfico 24"</formula>
    </cfRule>
    <cfRule type="expression" dxfId="17858" priority="43898">
      <formula>$Y190="Gráfico 23"</formula>
    </cfRule>
    <cfRule type="expression" dxfId="17857" priority="43899">
      <formula>$Y190="Gráfico 22"</formula>
    </cfRule>
    <cfRule type="expression" dxfId="17856" priority="43900">
      <formula>$Y190="Gráfico 21"</formula>
    </cfRule>
    <cfRule type="expression" dxfId="17855" priority="43901">
      <formula>$Y190="Gráfico 20"</formula>
    </cfRule>
    <cfRule type="expression" dxfId="17854" priority="43902">
      <formula>$Y190="Gráfico 18"</formula>
    </cfRule>
    <cfRule type="expression" dxfId="17853" priority="43903">
      <formula>$Y190="Gráfico 19"</formula>
    </cfRule>
    <cfRule type="expression" dxfId="17852" priority="43904">
      <formula>$Y190="Gráfico 17"</formula>
    </cfRule>
    <cfRule type="expression" dxfId="17851" priority="43905">
      <formula>$Y190="Gráfico 16"</formula>
    </cfRule>
    <cfRule type="expression" dxfId="17850" priority="43906">
      <formula>$Y190="Gráfico 15"</formula>
    </cfRule>
    <cfRule type="expression" dxfId="17849" priority="43907">
      <formula>$Y190="Gráfico 14"</formula>
    </cfRule>
    <cfRule type="expression" dxfId="17848" priority="43908">
      <formula>$Y190="Gráfico 12"</formula>
    </cfRule>
    <cfRule type="expression" dxfId="17847" priority="43909">
      <formula>$Y190="Gráfico 13"</formula>
    </cfRule>
    <cfRule type="expression" dxfId="17846" priority="43910">
      <formula>$Y190="Gráfico 11"</formula>
    </cfRule>
    <cfRule type="expression" dxfId="17845" priority="43911">
      <formula>$Y190="Gráfico 9"</formula>
    </cfRule>
    <cfRule type="expression" dxfId="17844" priority="43912">
      <formula>$Y190="Gráfico 8"</formula>
    </cfRule>
    <cfRule type="expression" dxfId="17843" priority="43913">
      <formula>$Y190="Gráfico 7"</formula>
    </cfRule>
    <cfRule type="expression" dxfId="17842" priority="43914">
      <formula>$Y190="Gráfico 6"</formula>
    </cfRule>
    <cfRule type="expression" dxfId="17841" priority="43915">
      <formula>$Y190="Gráfico 4"</formula>
    </cfRule>
    <cfRule type="expression" dxfId="17840" priority="43916">
      <formula>$Y190="Gráfico 3"</formula>
    </cfRule>
    <cfRule type="expression" dxfId="17839" priority="43917">
      <formula>$Y190="Gráfico 2"</formula>
    </cfRule>
    <cfRule type="expression" dxfId="17838" priority="43918">
      <formula>$Y190="Gráfico 1"</formula>
    </cfRule>
    <cfRule type="expression" dxfId="17837" priority="43919">
      <formula>$Y190="Gráfico 5"</formula>
    </cfRule>
  </conditionalFormatting>
  <conditionalFormatting sqref="O190:O206">
    <cfRule type="expression" dxfId="17836" priority="43846">
      <formula>$Y190="Reporte 2"</formula>
    </cfRule>
    <cfRule type="expression" dxfId="17835" priority="43847">
      <formula>$Y190="Reporte 1"</formula>
    </cfRule>
    <cfRule type="expression" dxfId="17834" priority="43848">
      <formula>$Y190="Informe 10"</formula>
    </cfRule>
    <cfRule type="expression" dxfId="17833" priority="43849">
      <formula>$Y190="Informe 9"</formula>
    </cfRule>
    <cfRule type="expression" dxfId="17832" priority="43850">
      <formula>$Y190="Informe 8"</formula>
    </cfRule>
    <cfRule type="expression" dxfId="17831" priority="43851">
      <formula>$Y190="Informe 7"</formula>
    </cfRule>
    <cfRule type="expression" dxfId="17830" priority="43852">
      <formula>$Y190="Informe 6"</formula>
    </cfRule>
    <cfRule type="expression" dxfId="17829" priority="43853">
      <formula>$Y190="Informe 5"</formula>
    </cfRule>
    <cfRule type="expression" dxfId="17828" priority="43854">
      <formula>$Y190="Informe 4"</formula>
    </cfRule>
    <cfRule type="expression" dxfId="17827" priority="43855">
      <formula>$Y190="Informe 3"</formula>
    </cfRule>
    <cfRule type="expression" dxfId="17826" priority="43856">
      <formula>$Y190="Informe 2"</formula>
    </cfRule>
    <cfRule type="expression" dxfId="17825" priority="43857">
      <formula>$Y190="Informe 1"</formula>
    </cfRule>
    <cfRule type="expression" dxfId="17824" priority="43858">
      <formula>$Y190="Gráfico 10"</formula>
    </cfRule>
    <cfRule type="expression" dxfId="17823" priority="43859">
      <formula>$Y190="Gráfico 25"</formula>
    </cfRule>
    <cfRule type="expression" dxfId="17822" priority="43860">
      <formula>$Y190="Gráfico 24"</formula>
    </cfRule>
    <cfRule type="expression" dxfId="17821" priority="43861">
      <formula>$Y190="Gráfico 23"</formula>
    </cfRule>
    <cfRule type="expression" dxfId="17820" priority="43862">
      <formula>$Y190="Gráfico 22"</formula>
    </cfRule>
    <cfRule type="expression" dxfId="17819" priority="43863">
      <formula>$Y190="Gráfico 21"</formula>
    </cfRule>
    <cfRule type="expression" dxfId="17818" priority="43864">
      <formula>$Y190="Gráfico 20"</formula>
    </cfRule>
    <cfRule type="expression" dxfId="17817" priority="43865">
      <formula>$Y190="Gráfico 18"</formula>
    </cfRule>
    <cfRule type="expression" dxfId="17816" priority="43866">
      <formula>$Y190="Gráfico 19"</formula>
    </cfRule>
    <cfRule type="expression" dxfId="17815" priority="43867">
      <formula>$Y190="Gráfico 17"</formula>
    </cfRule>
    <cfRule type="expression" dxfId="17814" priority="43868">
      <formula>$Y190="Gráfico 16"</formula>
    </cfRule>
    <cfRule type="expression" dxfId="17813" priority="43869">
      <formula>$Y190="Gráfico 15"</formula>
    </cfRule>
    <cfRule type="expression" dxfId="17812" priority="43870">
      <formula>$Y190="Gráfico 14"</formula>
    </cfRule>
    <cfRule type="expression" dxfId="17811" priority="43871">
      <formula>$Y190="Gráfico 12"</formula>
    </cfRule>
    <cfRule type="expression" dxfId="17810" priority="43872">
      <formula>$Y190="Gráfico 13"</formula>
    </cfRule>
    <cfRule type="expression" dxfId="17809" priority="43873">
      <formula>$Y190="Gráfico 11"</formula>
    </cfRule>
    <cfRule type="expression" dxfId="17808" priority="43874">
      <formula>$Y190="Gráfico 9"</formula>
    </cfRule>
    <cfRule type="expression" dxfId="17807" priority="43875">
      <formula>$Y190="Gráfico 8"</formula>
    </cfRule>
    <cfRule type="expression" dxfId="17806" priority="43876">
      <formula>$Y190="Gráfico 7"</formula>
    </cfRule>
    <cfRule type="expression" dxfId="17805" priority="43877">
      <formula>$Y190="Gráfico 6"</formula>
    </cfRule>
    <cfRule type="expression" dxfId="17804" priority="43878">
      <formula>$Y190="Gráfico 4"</formula>
    </cfRule>
    <cfRule type="expression" dxfId="17803" priority="43879">
      <formula>$Y190="Gráfico 3"</formula>
    </cfRule>
    <cfRule type="expression" dxfId="17802" priority="43880">
      <formula>$Y190="Gráfico 2"</formula>
    </cfRule>
    <cfRule type="expression" dxfId="17801" priority="43881">
      <formula>$Y190="Gráfico 1"</formula>
    </cfRule>
    <cfRule type="expression" dxfId="17800" priority="43882">
      <formula>$Y190="Gráfico 5"</formula>
    </cfRule>
  </conditionalFormatting>
  <conditionalFormatting sqref="O190:O206">
    <cfRule type="expression" dxfId="17799" priority="43809">
      <formula>$Y190="Reporte 2"</formula>
    </cfRule>
    <cfRule type="expression" dxfId="17798" priority="43810">
      <formula>$Y190="Reporte 1"</formula>
    </cfRule>
    <cfRule type="expression" dxfId="17797" priority="43811">
      <formula>$Y190="Informe 10"</formula>
    </cfRule>
    <cfRule type="expression" dxfId="17796" priority="43812">
      <formula>$Y190="Informe 9"</formula>
    </cfRule>
    <cfRule type="expression" dxfId="17795" priority="43813">
      <formula>$Y190="Informe 8"</formula>
    </cfRule>
    <cfRule type="expression" dxfId="17794" priority="43814">
      <formula>$Y190="Informe 7"</formula>
    </cfRule>
    <cfRule type="expression" dxfId="17793" priority="43815">
      <formula>$Y190="Informe 6"</formula>
    </cfRule>
    <cfRule type="expression" dxfId="17792" priority="43816">
      <formula>$Y190="Informe 5"</formula>
    </cfRule>
    <cfRule type="expression" dxfId="17791" priority="43817">
      <formula>$Y190="Informe 4"</formula>
    </cfRule>
    <cfRule type="expression" dxfId="17790" priority="43818">
      <formula>$Y190="Informe 3"</formula>
    </cfRule>
    <cfRule type="expression" dxfId="17789" priority="43819">
      <formula>$Y190="Informe 2"</formula>
    </cfRule>
    <cfRule type="expression" dxfId="17788" priority="43820">
      <formula>$Y190="Informe 1"</formula>
    </cfRule>
    <cfRule type="expression" dxfId="17787" priority="43821">
      <formula>$Y190="Gráfico 10"</formula>
    </cfRule>
    <cfRule type="expression" dxfId="17786" priority="43822">
      <formula>$Y190="Gráfico 25"</formula>
    </cfRule>
    <cfRule type="expression" dxfId="17785" priority="43823">
      <formula>$Y190="Gráfico 24"</formula>
    </cfRule>
    <cfRule type="expression" dxfId="17784" priority="43824">
      <formula>$Y190="Gráfico 23"</formula>
    </cfRule>
    <cfRule type="expression" dxfId="17783" priority="43825">
      <formula>$Y190="Gráfico 22"</formula>
    </cfRule>
    <cfRule type="expression" dxfId="17782" priority="43826">
      <formula>$Y190="Gráfico 21"</formula>
    </cfRule>
    <cfRule type="expression" dxfId="17781" priority="43827">
      <formula>$Y190="Gráfico 20"</formula>
    </cfRule>
    <cfRule type="expression" dxfId="17780" priority="43828">
      <formula>$Y190="Gráfico 18"</formula>
    </cfRule>
    <cfRule type="expression" dxfId="17779" priority="43829">
      <formula>$Y190="Gráfico 19"</formula>
    </cfRule>
    <cfRule type="expression" dxfId="17778" priority="43830">
      <formula>$Y190="Gráfico 17"</formula>
    </cfRule>
    <cfRule type="expression" dxfId="17777" priority="43831">
      <formula>$Y190="Gráfico 16"</formula>
    </cfRule>
    <cfRule type="expression" dxfId="17776" priority="43832">
      <formula>$Y190="Gráfico 15"</formula>
    </cfRule>
    <cfRule type="expression" dxfId="17775" priority="43833">
      <formula>$Y190="Gráfico 14"</formula>
    </cfRule>
    <cfRule type="expression" dxfId="17774" priority="43834">
      <formula>$Y190="Gráfico 12"</formula>
    </cfRule>
    <cfRule type="expression" dxfId="17773" priority="43835">
      <formula>$Y190="Gráfico 13"</formula>
    </cfRule>
    <cfRule type="expression" dxfId="17772" priority="43836">
      <formula>$Y190="Gráfico 11"</formula>
    </cfRule>
    <cfRule type="expression" dxfId="17771" priority="43837">
      <formula>$Y190="Gráfico 9"</formula>
    </cfRule>
    <cfRule type="expression" dxfId="17770" priority="43838">
      <formula>$Y190="Gráfico 8"</formula>
    </cfRule>
    <cfRule type="expression" dxfId="17769" priority="43839">
      <formula>$Y190="Gráfico 7"</formula>
    </cfRule>
    <cfRule type="expression" dxfId="17768" priority="43840">
      <formula>$Y190="Gráfico 6"</formula>
    </cfRule>
    <cfRule type="expression" dxfId="17767" priority="43841">
      <formula>$Y190="Gráfico 4"</formula>
    </cfRule>
    <cfRule type="expression" dxfId="17766" priority="43842">
      <formula>$Y190="Gráfico 3"</formula>
    </cfRule>
    <cfRule type="expression" dxfId="17765" priority="43843">
      <formula>$Y190="Gráfico 2"</formula>
    </cfRule>
    <cfRule type="expression" dxfId="17764" priority="43844">
      <formula>$Y190="Gráfico 1"</formula>
    </cfRule>
    <cfRule type="expression" dxfId="17763" priority="43845">
      <formula>$Y190="Gráfico 5"</formula>
    </cfRule>
  </conditionalFormatting>
  <conditionalFormatting sqref="O207:O223">
    <cfRule type="expression" dxfId="17762" priority="43772">
      <formula>$Y207="Reporte 2"</formula>
    </cfRule>
    <cfRule type="expression" dxfId="17761" priority="43773">
      <formula>$Y207="Reporte 1"</formula>
    </cfRule>
    <cfRule type="expression" dxfId="17760" priority="43774">
      <formula>$Y207="Informe 10"</formula>
    </cfRule>
    <cfRule type="expression" dxfId="17759" priority="43775">
      <formula>$Y207="Informe 9"</formula>
    </cfRule>
    <cfRule type="expression" dxfId="17758" priority="43776">
      <formula>$Y207="Informe 8"</formula>
    </cfRule>
    <cfRule type="expression" dxfId="17757" priority="43777">
      <formula>$Y207="Informe 7"</formula>
    </cfRule>
    <cfRule type="expression" dxfId="17756" priority="43778">
      <formula>$Y207="Informe 6"</formula>
    </cfRule>
    <cfRule type="expression" dxfId="17755" priority="43779">
      <formula>$Y207="Informe 5"</formula>
    </cfRule>
    <cfRule type="expression" dxfId="17754" priority="43780">
      <formula>$Y207="Informe 4"</formula>
    </cfRule>
    <cfRule type="expression" dxfId="17753" priority="43781">
      <formula>$Y207="Informe 3"</formula>
    </cfRule>
    <cfRule type="expression" dxfId="17752" priority="43782">
      <formula>$Y207="Informe 2"</formula>
    </cfRule>
    <cfRule type="expression" dxfId="17751" priority="43783">
      <formula>$Y207="Informe 1"</formula>
    </cfRule>
    <cfRule type="expression" dxfId="17750" priority="43784">
      <formula>$Y207="Gráfico 10"</formula>
    </cfRule>
    <cfRule type="expression" dxfId="17749" priority="43785">
      <formula>$Y207="Gráfico 25"</formula>
    </cfRule>
    <cfRule type="expression" dxfId="17748" priority="43786">
      <formula>$Y207="Gráfico 24"</formula>
    </cfRule>
    <cfRule type="expression" dxfId="17747" priority="43787">
      <formula>$Y207="Gráfico 23"</formula>
    </cfRule>
    <cfRule type="expression" dxfId="17746" priority="43788">
      <formula>$Y207="Gráfico 22"</formula>
    </cfRule>
    <cfRule type="expression" dxfId="17745" priority="43789">
      <formula>$Y207="Gráfico 21"</formula>
    </cfRule>
    <cfRule type="expression" dxfId="17744" priority="43790">
      <formula>$Y207="Gráfico 20"</formula>
    </cfRule>
    <cfRule type="expression" dxfId="17743" priority="43791">
      <formula>$Y207="Gráfico 18"</formula>
    </cfRule>
    <cfRule type="expression" dxfId="17742" priority="43792">
      <formula>$Y207="Gráfico 19"</formula>
    </cfRule>
    <cfRule type="expression" dxfId="17741" priority="43793">
      <formula>$Y207="Gráfico 17"</formula>
    </cfRule>
    <cfRule type="expression" dxfId="17740" priority="43794">
      <formula>$Y207="Gráfico 16"</formula>
    </cfRule>
    <cfRule type="expression" dxfId="17739" priority="43795">
      <formula>$Y207="Gráfico 15"</formula>
    </cfRule>
    <cfRule type="expression" dxfId="17738" priority="43796">
      <formula>$Y207="Gráfico 14"</formula>
    </cfRule>
    <cfRule type="expression" dxfId="17737" priority="43797">
      <formula>$Y207="Gráfico 12"</formula>
    </cfRule>
    <cfRule type="expression" dxfId="17736" priority="43798">
      <formula>$Y207="Gráfico 13"</formula>
    </cfRule>
    <cfRule type="expression" dxfId="17735" priority="43799">
      <formula>$Y207="Gráfico 11"</formula>
    </cfRule>
    <cfRule type="expression" dxfId="17734" priority="43800">
      <formula>$Y207="Gráfico 9"</formula>
    </cfRule>
    <cfRule type="expression" dxfId="17733" priority="43801">
      <formula>$Y207="Gráfico 8"</formula>
    </cfRule>
    <cfRule type="expression" dxfId="17732" priority="43802">
      <formula>$Y207="Gráfico 7"</formula>
    </cfRule>
    <cfRule type="expression" dxfId="17731" priority="43803">
      <formula>$Y207="Gráfico 6"</formula>
    </cfRule>
    <cfRule type="expression" dxfId="17730" priority="43804">
      <formula>$Y207="Gráfico 4"</formula>
    </cfRule>
    <cfRule type="expression" dxfId="17729" priority="43805">
      <formula>$Y207="Gráfico 3"</formula>
    </cfRule>
    <cfRule type="expression" dxfId="17728" priority="43806">
      <formula>$Y207="Gráfico 2"</formula>
    </cfRule>
    <cfRule type="expression" dxfId="17727" priority="43807">
      <formula>$Y207="Gráfico 1"</formula>
    </cfRule>
    <cfRule type="expression" dxfId="17726" priority="43808">
      <formula>$Y207="Gráfico 5"</formula>
    </cfRule>
  </conditionalFormatting>
  <conditionalFormatting sqref="O207:O223">
    <cfRule type="expression" dxfId="17725" priority="43735">
      <formula>$Y207="Reporte 2"</formula>
    </cfRule>
    <cfRule type="expression" dxfId="17724" priority="43736">
      <formula>$Y207="Reporte 1"</formula>
    </cfRule>
    <cfRule type="expression" dxfId="17723" priority="43737">
      <formula>$Y207="Informe 10"</formula>
    </cfRule>
    <cfRule type="expression" dxfId="17722" priority="43738">
      <formula>$Y207="Informe 9"</formula>
    </cfRule>
    <cfRule type="expression" dxfId="17721" priority="43739">
      <formula>$Y207="Informe 8"</formula>
    </cfRule>
    <cfRule type="expression" dxfId="17720" priority="43740">
      <formula>$Y207="Informe 7"</formula>
    </cfRule>
    <cfRule type="expression" dxfId="17719" priority="43741">
      <formula>$Y207="Informe 6"</formula>
    </cfRule>
    <cfRule type="expression" dxfId="17718" priority="43742">
      <formula>$Y207="Informe 5"</formula>
    </cfRule>
    <cfRule type="expression" dxfId="17717" priority="43743">
      <formula>$Y207="Informe 4"</formula>
    </cfRule>
    <cfRule type="expression" dxfId="17716" priority="43744">
      <formula>$Y207="Informe 3"</formula>
    </cfRule>
    <cfRule type="expression" dxfId="17715" priority="43745">
      <formula>$Y207="Informe 2"</formula>
    </cfRule>
    <cfRule type="expression" dxfId="17714" priority="43746">
      <formula>$Y207="Informe 1"</formula>
    </cfRule>
    <cfRule type="expression" dxfId="17713" priority="43747">
      <formula>$Y207="Gráfico 10"</formula>
    </cfRule>
    <cfRule type="expression" dxfId="17712" priority="43748">
      <formula>$Y207="Gráfico 25"</formula>
    </cfRule>
    <cfRule type="expression" dxfId="17711" priority="43749">
      <formula>$Y207="Gráfico 24"</formula>
    </cfRule>
    <cfRule type="expression" dxfId="17710" priority="43750">
      <formula>$Y207="Gráfico 23"</formula>
    </cfRule>
    <cfRule type="expression" dxfId="17709" priority="43751">
      <formula>$Y207="Gráfico 22"</formula>
    </cfRule>
    <cfRule type="expression" dxfId="17708" priority="43752">
      <formula>$Y207="Gráfico 21"</formula>
    </cfRule>
    <cfRule type="expression" dxfId="17707" priority="43753">
      <formula>$Y207="Gráfico 20"</formula>
    </cfRule>
    <cfRule type="expression" dxfId="17706" priority="43754">
      <formula>$Y207="Gráfico 18"</formula>
    </cfRule>
    <cfRule type="expression" dxfId="17705" priority="43755">
      <formula>$Y207="Gráfico 19"</formula>
    </cfRule>
    <cfRule type="expression" dxfId="17704" priority="43756">
      <formula>$Y207="Gráfico 17"</formula>
    </cfRule>
    <cfRule type="expression" dxfId="17703" priority="43757">
      <formula>$Y207="Gráfico 16"</formula>
    </cfRule>
    <cfRule type="expression" dxfId="17702" priority="43758">
      <formula>$Y207="Gráfico 15"</formula>
    </cfRule>
    <cfRule type="expression" dxfId="17701" priority="43759">
      <formula>$Y207="Gráfico 14"</formula>
    </cfRule>
    <cfRule type="expression" dxfId="17700" priority="43760">
      <formula>$Y207="Gráfico 12"</formula>
    </cfRule>
    <cfRule type="expression" dxfId="17699" priority="43761">
      <formula>$Y207="Gráfico 13"</formula>
    </cfRule>
    <cfRule type="expression" dxfId="17698" priority="43762">
      <formula>$Y207="Gráfico 11"</formula>
    </cfRule>
    <cfRule type="expression" dxfId="17697" priority="43763">
      <formula>$Y207="Gráfico 9"</formula>
    </cfRule>
    <cfRule type="expression" dxfId="17696" priority="43764">
      <formula>$Y207="Gráfico 8"</formula>
    </cfRule>
    <cfRule type="expression" dxfId="17695" priority="43765">
      <formula>$Y207="Gráfico 7"</formula>
    </cfRule>
    <cfRule type="expression" dxfId="17694" priority="43766">
      <formula>$Y207="Gráfico 6"</formula>
    </cfRule>
    <cfRule type="expression" dxfId="17693" priority="43767">
      <formula>$Y207="Gráfico 4"</formula>
    </cfRule>
    <cfRule type="expression" dxfId="17692" priority="43768">
      <formula>$Y207="Gráfico 3"</formula>
    </cfRule>
    <cfRule type="expression" dxfId="17691" priority="43769">
      <formula>$Y207="Gráfico 2"</formula>
    </cfRule>
    <cfRule type="expression" dxfId="17690" priority="43770">
      <formula>$Y207="Gráfico 1"</formula>
    </cfRule>
    <cfRule type="expression" dxfId="17689" priority="43771">
      <formula>$Y207="Gráfico 5"</formula>
    </cfRule>
  </conditionalFormatting>
  <conditionalFormatting sqref="O207:O223">
    <cfRule type="expression" dxfId="17688" priority="43698">
      <formula>$Y207="Reporte 2"</formula>
    </cfRule>
    <cfRule type="expression" dxfId="17687" priority="43699">
      <formula>$Y207="Reporte 1"</formula>
    </cfRule>
    <cfRule type="expression" dxfId="17686" priority="43700">
      <formula>$Y207="Informe 10"</formula>
    </cfRule>
    <cfRule type="expression" dxfId="17685" priority="43701">
      <formula>$Y207="Informe 9"</formula>
    </cfRule>
    <cfRule type="expression" dxfId="17684" priority="43702">
      <formula>$Y207="Informe 8"</formula>
    </cfRule>
    <cfRule type="expression" dxfId="17683" priority="43703">
      <formula>$Y207="Informe 7"</formula>
    </cfRule>
    <cfRule type="expression" dxfId="17682" priority="43704">
      <formula>$Y207="Informe 6"</formula>
    </cfRule>
    <cfRule type="expression" dxfId="17681" priority="43705">
      <formula>$Y207="Informe 5"</formula>
    </cfRule>
    <cfRule type="expression" dxfId="17680" priority="43706">
      <formula>$Y207="Informe 4"</formula>
    </cfRule>
    <cfRule type="expression" dxfId="17679" priority="43707">
      <formula>$Y207="Informe 3"</formula>
    </cfRule>
    <cfRule type="expression" dxfId="17678" priority="43708">
      <formula>$Y207="Informe 2"</formula>
    </cfRule>
    <cfRule type="expression" dxfId="17677" priority="43709">
      <formula>$Y207="Informe 1"</formula>
    </cfRule>
    <cfRule type="expression" dxfId="17676" priority="43710">
      <formula>$Y207="Gráfico 10"</formula>
    </cfRule>
    <cfRule type="expression" dxfId="17675" priority="43711">
      <formula>$Y207="Gráfico 25"</formula>
    </cfRule>
    <cfRule type="expression" dxfId="17674" priority="43712">
      <formula>$Y207="Gráfico 24"</formula>
    </cfRule>
    <cfRule type="expression" dxfId="17673" priority="43713">
      <formula>$Y207="Gráfico 23"</formula>
    </cfRule>
    <cfRule type="expression" dxfId="17672" priority="43714">
      <formula>$Y207="Gráfico 22"</formula>
    </cfRule>
    <cfRule type="expression" dxfId="17671" priority="43715">
      <formula>$Y207="Gráfico 21"</formula>
    </cfRule>
    <cfRule type="expression" dxfId="17670" priority="43716">
      <formula>$Y207="Gráfico 20"</formula>
    </cfRule>
    <cfRule type="expression" dxfId="17669" priority="43717">
      <formula>$Y207="Gráfico 18"</formula>
    </cfRule>
    <cfRule type="expression" dxfId="17668" priority="43718">
      <formula>$Y207="Gráfico 19"</formula>
    </cfRule>
    <cfRule type="expression" dxfId="17667" priority="43719">
      <formula>$Y207="Gráfico 17"</formula>
    </cfRule>
    <cfRule type="expression" dxfId="17666" priority="43720">
      <formula>$Y207="Gráfico 16"</formula>
    </cfRule>
    <cfRule type="expression" dxfId="17665" priority="43721">
      <formula>$Y207="Gráfico 15"</formula>
    </cfRule>
    <cfRule type="expression" dxfId="17664" priority="43722">
      <formula>$Y207="Gráfico 14"</formula>
    </cfRule>
    <cfRule type="expression" dxfId="17663" priority="43723">
      <formula>$Y207="Gráfico 12"</formula>
    </cfRule>
    <cfRule type="expression" dxfId="17662" priority="43724">
      <formula>$Y207="Gráfico 13"</formula>
    </cfRule>
    <cfRule type="expression" dxfId="17661" priority="43725">
      <formula>$Y207="Gráfico 11"</formula>
    </cfRule>
    <cfRule type="expression" dxfId="17660" priority="43726">
      <formula>$Y207="Gráfico 9"</formula>
    </cfRule>
    <cfRule type="expression" dxfId="17659" priority="43727">
      <formula>$Y207="Gráfico 8"</formula>
    </cfRule>
    <cfRule type="expression" dxfId="17658" priority="43728">
      <formula>$Y207="Gráfico 7"</formula>
    </cfRule>
    <cfRule type="expression" dxfId="17657" priority="43729">
      <formula>$Y207="Gráfico 6"</formula>
    </cfRule>
    <cfRule type="expression" dxfId="17656" priority="43730">
      <formula>$Y207="Gráfico 4"</formula>
    </cfRule>
    <cfRule type="expression" dxfId="17655" priority="43731">
      <formula>$Y207="Gráfico 3"</formula>
    </cfRule>
    <cfRule type="expression" dxfId="17654" priority="43732">
      <formula>$Y207="Gráfico 2"</formula>
    </cfRule>
    <cfRule type="expression" dxfId="17653" priority="43733">
      <formula>$Y207="Gráfico 1"</formula>
    </cfRule>
    <cfRule type="expression" dxfId="17652" priority="43734">
      <formula>$Y207="Gráfico 5"</formula>
    </cfRule>
  </conditionalFormatting>
  <conditionalFormatting sqref="O241:O257">
    <cfRule type="expression" dxfId="17651" priority="43661">
      <formula>$Y241="Reporte 2"</formula>
    </cfRule>
    <cfRule type="expression" dxfId="17650" priority="43662">
      <formula>$Y241="Reporte 1"</formula>
    </cfRule>
    <cfRule type="expression" dxfId="17649" priority="43663">
      <formula>$Y241="Informe 10"</formula>
    </cfRule>
    <cfRule type="expression" dxfId="17648" priority="43664">
      <formula>$Y241="Informe 9"</formula>
    </cfRule>
    <cfRule type="expression" dxfId="17647" priority="43665">
      <formula>$Y241="Informe 8"</formula>
    </cfRule>
    <cfRule type="expression" dxfId="17646" priority="43666">
      <formula>$Y241="Informe 7"</formula>
    </cfRule>
    <cfRule type="expression" dxfId="17645" priority="43667">
      <formula>$Y241="Informe 6"</formula>
    </cfRule>
    <cfRule type="expression" dxfId="17644" priority="43668">
      <formula>$Y241="Informe 5"</formula>
    </cfRule>
    <cfRule type="expression" dxfId="17643" priority="43669">
      <formula>$Y241="Informe 4"</formula>
    </cfRule>
    <cfRule type="expression" dxfId="17642" priority="43670">
      <formula>$Y241="Informe 3"</formula>
    </cfRule>
    <cfRule type="expression" dxfId="17641" priority="43671">
      <formula>$Y241="Informe 2"</formula>
    </cfRule>
    <cfRule type="expression" dxfId="17640" priority="43672">
      <formula>$Y241="Informe 1"</formula>
    </cfRule>
    <cfRule type="expression" dxfId="17639" priority="43673">
      <formula>$Y241="Gráfico 10"</formula>
    </cfRule>
    <cfRule type="expression" dxfId="17638" priority="43674">
      <formula>$Y241="Gráfico 25"</formula>
    </cfRule>
    <cfRule type="expression" dxfId="17637" priority="43675">
      <formula>$Y241="Gráfico 24"</formula>
    </cfRule>
    <cfRule type="expression" dxfId="17636" priority="43676">
      <formula>$Y241="Gráfico 23"</formula>
    </cfRule>
    <cfRule type="expression" dxfId="17635" priority="43677">
      <formula>$Y241="Gráfico 22"</formula>
    </cfRule>
    <cfRule type="expression" dxfId="17634" priority="43678">
      <formula>$Y241="Gráfico 21"</formula>
    </cfRule>
    <cfRule type="expression" dxfId="17633" priority="43679">
      <formula>$Y241="Gráfico 20"</formula>
    </cfRule>
    <cfRule type="expression" dxfId="17632" priority="43680">
      <formula>$Y241="Gráfico 18"</formula>
    </cfRule>
    <cfRule type="expression" dxfId="17631" priority="43681">
      <formula>$Y241="Gráfico 19"</formula>
    </cfRule>
    <cfRule type="expression" dxfId="17630" priority="43682">
      <formula>$Y241="Gráfico 17"</formula>
    </cfRule>
    <cfRule type="expression" dxfId="17629" priority="43683">
      <formula>$Y241="Gráfico 16"</formula>
    </cfRule>
    <cfRule type="expression" dxfId="17628" priority="43684">
      <formula>$Y241="Gráfico 15"</formula>
    </cfRule>
    <cfRule type="expression" dxfId="17627" priority="43685">
      <formula>$Y241="Gráfico 14"</formula>
    </cfRule>
    <cfRule type="expression" dxfId="17626" priority="43686">
      <formula>$Y241="Gráfico 12"</formula>
    </cfRule>
    <cfRule type="expression" dxfId="17625" priority="43687">
      <formula>$Y241="Gráfico 13"</formula>
    </cfRule>
    <cfRule type="expression" dxfId="17624" priority="43688">
      <formula>$Y241="Gráfico 11"</formula>
    </cfRule>
    <cfRule type="expression" dxfId="17623" priority="43689">
      <formula>$Y241="Gráfico 9"</formula>
    </cfRule>
    <cfRule type="expression" dxfId="17622" priority="43690">
      <formula>$Y241="Gráfico 8"</formula>
    </cfRule>
    <cfRule type="expression" dxfId="17621" priority="43691">
      <formula>$Y241="Gráfico 7"</formula>
    </cfRule>
    <cfRule type="expression" dxfId="17620" priority="43692">
      <formula>$Y241="Gráfico 6"</formula>
    </cfRule>
    <cfRule type="expression" dxfId="17619" priority="43693">
      <formula>$Y241="Gráfico 4"</formula>
    </cfRule>
    <cfRule type="expression" dxfId="17618" priority="43694">
      <formula>$Y241="Gráfico 3"</formula>
    </cfRule>
    <cfRule type="expression" dxfId="17617" priority="43695">
      <formula>$Y241="Gráfico 2"</formula>
    </cfRule>
    <cfRule type="expression" dxfId="17616" priority="43696">
      <formula>$Y241="Gráfico 1"</formula>
    </cfRule>
    <cfRule type="expression" dxfId="17615" priority="43697">
      <formula>$Y241="Gráfico 5"</formula>
    </cfRule>
  </conditionalFormatting>
  <conditionalFormatting sqref="O241:O257">
    <cfRule type="expression" dxfId="17614" priority="43624">
      <formula>$Y241="Reporte 2"</formula>
    </cfRule>
    <cfRule type="expression" dxfId="17613" priority="43625">
      <formula>$Y241="Reporte 1"</formula>
    </cfRule>
    <cfRule type="expression" dxfId="17612" priority="43626">
      <formula>$Y241="Informe 10"</formula>
    </cfRule>
    <cfRule type="expression" dxfId="17611" priority="43627">
      <formula>$Y241="Informe 9"</formula>
    </cfRule>
    <cfRule type="expression" dxfId="17610" priority="43628">
      <formula>$Y241="Informe 8"</formula>
    </cfRule>
    <cfRule type="expression" dxfId="17609" priority="43629">
      <formula>$Y241="Informe 7"</formula>
    </cfRule>
    <cfRule type="expression" dxfId="17608" priority="43630">
      <formula>$Y241="Informe 6"</formula>
    </cfRule>
    <cfRule type="expression" dxfId="17607" priority="43631">
      <formula>$Y241="Informe 5"</formula>
    </cfRule>
    <cfRule type="expression" dxfId="17606" priority="43632">
      <formula>$Y241="Informe 4"</formula>
    </cfRule>
    <cfRule type="expression" dxfId="17605" priority="43633">
      <formula>$Y241="Informe 3"</formula>
    </cfRule>
    <cfRule type="expression" dxfId="17604" priority="43634">
      <formula>$Y241="Informe 2"</formula>
    </cfRule>
    <cfRule type="expression" dxfId="17603" priority="43635">
      <formula>$Y241="Informe 1"</formula>
    </cfRule>
    <cfRule type="expression" dxfId="17602" priority="43636">
      <formula>$Y241="Gráfico 10"</formula>
    </cfRule>
    <cfRule type="expression" dxfId="17601" priority="43637">
      <formula>$Y241="Gráfico 25"</formula>
    </cfRule>
    <cfRule type="expression" dxfId="17600" priority="43638">
      <formula>$Y241="Gráfico 24"</formula>
    </cfRule>
    <cfRule type="expression" dxfId="17599" priority="43639">
      <formula>$Y241="Gráfico 23"</formula>
    </cfRule>
    <cfRule type="expression" dxfId="17598" priority="43640">
      <formula>$Y241="Gráfico 22"</formula>
    </cfRule>
    <cfRule type="expression" dxfId="17597" priority="43641">
      <formula>$Y241="Gráfico 21"</formula>
    </cfRule>
    <cfRule type="expression" dxfId="17596" priority="43642">
      <formula>$Y241="Gráfico 20"</formula>
    </cfRule>
    <cfRule type="expression" dxfId="17595" priority="43643">
      <formula>$Y241="Gráfico 18"</formula>
    </cfRule>
    <cfRule type="expression" dxfId="17594" priority="43644">
      <formula>$Y241="Gráfico 19"</formula>
    </cfRule>
    <cfRule type="expression" dxfId="17593" priority="43645">
      <formula>$Y241="Gráfico 17"</formula>
    </cfRule>
    <cfRule type="expression" dxfId="17592" priority="43646">
      <formula>$Y241="Gráfico 16"</formula>
    </cfRule>
    <cfRule type="expression" dxfId="17591" priority="43647">
      <formula>$Y241="Gráfico 15"</formula>
    </cfRule>
    <cfRule type="expression" dxfId="17590" priority="43648">
      <formula>$Y241="Gráfico 14"</formula>
    </cfRule>
    <cfRule type="expression" dxfId="17589" priority="43649">
      <formula>$Y241="Gráfico 12"</formula>
    </cfRule>
    <cfRule type="expression" dxfId="17588" priority="43650">
      <formula>$Y241="Gráfico 13"</formula>
    </cfRule>
    <cfRule type="expression" dxfId="17587" priority="43651">
      <formula>$Y241="Gráfico 11"</formula>
    </cfRule>
    <cfRule type="expression" dxfId="17586" priority="43652">
      <formula>$Y241="Gráfico 9"</formula>
    </cfRule>
    <cfRule type="expression" dxfId="17585" priority="43653">
      <formula>$Y241="Gráfico 8"</formula>
    </cfRule>
    <cfRule type="expression" dxfId="17584" priority="43654">
      <formula>$Y241="Gráfico 7"</formula>
    </cfRule>
    <cfRule type="expression" dxfId="17583" priority="43655">
      <formula>$Y241="Gráfico 6"</formula>
    </cfRule>
    <cfRule type="expression" dxfId="17582" priority="43656">
      <formula>$Y241="Gráfico 4"</formula>
    </cfRule>
    <cfRule type="expression" dxfId="17581" priority="43657">
      <formula>$Y241="Gráfico 3"</formula>
    </cfRule>
    <cfRule type="expression" dxfId="17580" priority="43658">
      <formula>$Y241="Gráfico 2"</formula>
    </cfRule>
    <cfRule type="expression" dxfId="17579" priority="43659">
      <formula>$Y241="Gráfico 1"</formula>
    </cfRule>
    <cfRule type="expression" dxfId="17578" priority="43660">
      <formula>$Y241="Gráfico 5"</formula>
    </cfRule>
  </conditionalFormatting>
  <conditionalFormatting sqref="O241:O257">
    <cfRule type="expression" dxfId="17577" priority="43587">
      <formula>$Y241="Reporte 2"</formula>
    </cfRule>
    <cfRule type="expression" dxfId="17576" priority="43588">
      <formula>$Y241="Reporte 1"</formula>
    </cfRule>
    <cfRule type="expression" dxfId="17575" priority="43589">
      <formula>$Y241="Informe 10"</formula>
    </cfRule>
    <cfRule type="expression" dxfId="17574" priority="43590">
      <formula>$Y241="Informe 9"</formula>
    </cfRule>
    <cfRule type="expression" dxfId="17573" priority="43591">
      <formula>$Y241="Informe 8"</formula>
    </cfRule>
    <cfRule type="expression" dxfId="17572" priority="43592">
      <formula>$Y241="Informe 7"</formula>
    </cfRule>
    <cfRule type="expression" dxfId="17571" priority="43593">
      <formula>$Y241="Informe 6"</formula>
    </cfRule>
    <cfRule type="expression" dxfId="17570" priority="43594">
      <formula>$Y241="Informe 5"</formula>
    </cfRule>
    <cfRule type="expression" dxfId="17569" priority="43595">
      <formula>$Y241="Informe 4"</formula>
    </cfRule>
    <cfRule type="expression" dxfId="17568" priority="43596">
      <formula>$Y241="Informe 3"</formula>
    </cfRule>
    <cfRule type="expression" dxfId="17567" priority="43597">
      <formula>$Y241="Informe 2"</formula>
    </cfRule>
    <cfRule type="expression" dxfId="17566" priority="43598">
      <formula>$Y241="Informe 1"</formula>
    </cfRule>
    <cfRule type="expression" dxfId="17565" priority="43599">
      <formula>$Y241="Gráfico 10"</formula>
    </cfRule>
    <cfRule type="expression" dxfId="17564" priority="43600">
      <formula>$Y241="Gráfico 25"</formula>
    </cfRule>
    <cfRule type="expression" dxfId="17563" priority="43601">
      <formula>$Y241="Gráfico 24"</formula>
    </cfRule>
    <cfRule type="expression" dxfId="17562" priority="43602">
      <formula>$Y241="Gráfico 23"</formula>
    </cfRule>
    <cfRule type="expression" dxfId="17561" priority="43603">
      <formula>$Y241="Gráfico 22"</formula>
    </cfRule>
    <cfRule type="expression" dxfId="17560" priority="43604">
      <formula>$Y241="Gráfico 21"</formula>
    </cfRule>
    <cfRule type="expression" dxfId="17559" priority="43605">
      <formula>$Y241="Gráfico 20"</formula>
    </cfRule>
    <cfRule type="expression" dxfId="17558" priority="43606">
      <formula>$Y241="Gráfico 18"</formula>
    </cfRule>
    <cfRule type="expression" dxfId="17557" priority="43607">
      <formula>$Y241="Gráfico 19"</formula>
    </cfRule>
    <cfRule type="expression" dxfId="17556" priority="43608">
      <formula>$Y241="Gráfico 17"</formula>
    </cfRule>
    <cfRule type="expression" dxfId="17555" priority="43609">
      <formula>$Y241="Gráfico 16"</formula>
    </cfRule>
    <cfRule type="expression" dxfId="17554" priority="43610">
      <formula>$Y241="Gráfico 15"</formula>
    </cfRule>
    <cfRule type="expression" dxfId="17553" priority="43611">
      <formula>$Y241="Gráfico 14"</formula>
    </cfRule>
    <cfRule type="expression" dxfId="17552" priority="43612">
      <formula>$Y241="Gráfico 12"</formula>
    </cfRule>
    <cfRule type="expression" dxfId="17551" priority="43613">
      <formula>$Y241="Gráfico 13"</formula>
    </cfRule>
    <cfRule type="expression" dxfId="17550" priority="43614">
      <formula>$Y241="Gráfico 11"</formula>
    </cfRule>
    <cfRule type="expression" dxfId="17549" priority="43615">
      <formula>$Y241="Gráfico 9"</formula>
    </cfRule>
    <cfRule type="expression" dxfId="17548" priority="43616">
      <formula>$Y241="Gráfico 8"</formula>
    </cfRule>
    <cfRule type="expression" dxfId="17547" priority="43617">
      <formula>$Y241="Gráfico 7"</formula>
    </cfRule>
    <cfRule type="expression" dxfId="17546" priority="43618">
      <formula>$Y241="Gráfico 6"</formula>
    </cfRule>
    <cfRule type="expression" dxfId="17545" priority="43619">
      <formula>$Y241="Gráfico 4"</formula>
    </cfRule>
    <cfRule type="expression" dxfId="17544" priority="43620">
      <formula>$Y241="Gráfico 3"</formula>
    </cfRule>
    <cfRule type="expression" dxfId="17543" priority="43621">
      <formula>$Y241="Gráfico 2"</formula>
    </cfRule>
    <cfRule type="expression" dxfId="17542" priority="43622">
      <formula>$Y241="Gráfico 1"</formula>
    </cfRule>
    <cfRule type="expression" dxfId="17541" priority="43623">
      <formula>$Y241="Gráfico 5"</formula>
    </cfRule>
  </conditionalFormatting>
  <conditionalFormatting sqref="P258:P274">
    <cfRule type="expression" dxfId="17540" priority="43106">
      <formula>$Y258="Reporte 2"</formula>
    </cfRule>
    <cfRule type="expression" dxfId="17539" priority="43107">
      <formula>$Y258="Reporte 1"</formula>
    </cfRule>
    <cfRule type="expression" dxfId="17538" priority="43108">
      <formula>$Y258="Informe 10"</formula>
    </cfRule>
    <cfRule type="expression" dxfId="17537" priority="43109">
      <formula>$Y258="Informe 9"</formula>
    </cfRule>
    <cfRule type="expression" dxfId="17536" priority="43110">
      <formula>$Y258="Informe 8"</formula>
    </cfRule>
    <cfRule type="expression" dxfId="17535" priority="43111">
      <formula>$Y258="Informe 7"</formula>
    </cfRule>
    <cfRule type="expression" dxfId="17534" priority="43112">
      <formula>$Y258="Informe 6"</formula>
    </cfRule>
    <cfRule type="expression" dxfId="17533" priority="43113">
      <formula>$Y258="Informe 5"</formula>
    </cfRule>
    <cfRule type="expression" dxfId="17532" priority="43114">
      <formula>$Y258="Informe 4"</formula>
    </cfRule>
    <cfRule type="expression" dxfId="17531" priority="43115">
      <formula>$Y258="Informe 3"</formula>
    </cfRule>
    <cfRule type="expression" dxfId="17530" priority="43116">
      <formula>$Y258="Informe 2"</formula>
    </cfRule>
    <cfRule type="expression" dxfId="17529" priority="43117">
      <formula>$Y258="Informe 1"</formula>
    </cfRule>
    <cfRule type="expression" dxfId="17528" priority="43118">
      <formula>$Y258="Gráfico 10"</formula>
    </cfRule>
    <cfRule type="expression" dxfId="17527" priority="43119">
      <formula>$Y258="Gráfico 25"</formula>
    </cfRule>
    <cfRule type="expression" dxfId="17526" priority="43120">
      <formula>$Y258="Gráfico 24"</formula>
    </cfRule>
    <cfRule type="expression" dxfId="17525" priority="43121">
      <formula>$Y258="Gráfico 23"</formula>
    </cfRule>
    <cfRule type="expression" dxfId="17524" priority="43122">
      <formula>$Y258="Gráfico 22"</formula>
    </cfRule>
    <cfRule type="expression" dxfId="17523" priority="43123">
      <formula>$Y258="Gráfico 21"</formula>
    </cfRule>
    <cfRule type="expression" dxfId="17522" priority="43124">
      <formula>$Y258="Gráfico 20"</formula>
    </cfRule>
    <cfRule type="expression" dxfId="17521" priority="43125">
      <formula>$Y258="Gráfico 18"</formula>
    </cfRule>
    <cfRule type="expression" dxfId="17520" priority="43126">
      <formula>$Y258="Gráfico 19"</formula>
    </cfRule>
    <cfRule type="expression" dxfId="17519" priority="43127">
      <formula>$Y258="Gráfico 17"</formula>
    </cfRule>
    <cfRule type="expression" dxfId="17518" priority="43128">
      <formula>$Y258="Gráfico 16"</formula>
    </cfRule>
    <cfRule type="expression" dxfId="17517" priority="43129">
      <formula>$Y258="Gráfico 15"</formula>
    </cfRule>
    <cfRule type="expression" dxfId="17516" priority="43130">
      <formula>$Y258="Gráfico 14"</formula>
    </cfRule>
    <cfRule type="expression" dxfId="17515" priority="43131">
      <formula>$Y258="Gráfico 12"</formula>
    </cfRule>
    <cfRule type="expression" dxfId="17514" priority="43132">
      <formula>$Y258="Gráfico 13"</formula>
    </cfRule>
    <cfRule type="expression" dxfId="17513" priority="43133">
      <formula>$Y258="Gráfico 11"</formula>
    </cfRule>
    <cfRule type="expression" dxfId="17512" priority="43134">
      <formula>$Y258="Gráfico 9"</formula>
    </cfRule>
    <cfRule type="expression" dxfId="17511" priority="43135">
      <formula>$Y258="Gráfico 8"</formula>
    </cfRule>
    <cfRule type="expression" dxfId="17510" priority="43136">
      <formula>$Y258="Gráfico 7"</formula>
    </cfRule>
    <cfRule type="expression" dxfId="17509" priority="43137">
      <formula>$Y258="Gráfico 6"</formula>
    </cfRule>
    <cfRule type="expression" dxfId="17508" priority="43138">
      <formula>$Y258="Gráfico 4"</formula>
    </cfRule>
    <cfRule type="expression" dxfId="17507" priority="43139">
      <formula>$Y258="Gráfico 3"</formula>
    </cfRule>
    <cfRule type="expression" dxfId="17506" priority="43140">
      <formula>$Y258="Gráfico 2"</formula>
    </cfRule>
    <cfRule type="expression" dxfId="17505" priority="43141">
      <formula>$Y258="Gráfico 1"</formula>
    </cfRule>
    <cfRule type="expression" dxfId="17504" priority="43142">
      <formula>$Y258="Gráfico 5"</formula>
    </cfRule>
  </conditionalFormatting>
  <conditionalFormatting sqref="P258:P274">
    <cfRule type="expression" dxfId="17503" priority="43069">
      <formula>$Y258="Reporte 2"</formula>
    </cfRule>
    <cfRule type="expression" dxfId="17502" priority="43070">
      <formula>$Y258="Reporte 1"</formula>
    </cfRule>
    <cfRule type="expression" dxfId="17501" priority="43071">
      <formula>$Y258="Informe 10"</formula>
    </cfRule>
    <cfRule type="expression" dxfId="17500" priority="43072">
      <formula>$Y258="Informe 9"</formula>
    </cfRule>
    <cfRule type="expression" dxfId="17499" priority="43073">
      <formula>$Y258="Informe 8"</formula>
    </cfRule>
    <cfRule type="expression" dxfId="17498" priority="43074">
      <formula>$Y258="Informe 7"</formula>
    </cfRule>
    <cfRule type="expression" dxfId="17497" priority="43075">
      <formula>$Y258="Informe 6"</formula>
    </cfRule>
    <cfRule type="expression" dxfId="17496" priority="43076">
      <formula>$Y258="Informe 5"</formula>
    </cfRule>
    <cfRule type="expression" dxfId="17495" priority="43077">
      <formula>$Y258="Informe 4"</formula>
    </cfRule>
    <cfRule type="expression" dxfId="17494" priority="43078">
      <formula>$Y258="Informe 3"</formula>
    </cfRule>
    <cfRule type="expression" dxfId="17493" priority="43079">
      <formula>$Y258="Informe 2"</formula>
    </cfRule>
    <cfRule type="expression" dxfId="17492" priority="43080">
      <formula>$Y258="Informe 1"</formula>
    </cfRule>
    <cfRule type="expression" dxfId="17491" priority="43081">
      <formula>$Y258="Gráfico 10"</formula>
    </cfRule>
    <cfRule type="expression" dxfId="17490" priority="43082">
      <formula>$Y258="Gráfico 25"</formula>
    </cfRule>
    <cfRule type="expression" dxfId="17489" priority="43083">
      <formula>$Y258="Gráfico 24"</formula>
    </cfRule>
    <cfRule type="expression" dxfId="17488" priority="43084">
      <formula>$Y258="Gráfico 23"</formula>
    </cfRule>
    <cfRule type="expression" dxfId="17487" priority="43085">
      <formula>$Y258="Gráfico 22"</formula>
    </cfRule>
    <cfRule type="expression" dxfId="17486" priority="43086">
      <formula>$Y258="Gráfico 21"</formula>
    </cfRule>
    <cfRule type="expression" dxfId="17485" priority="43087">
      <formula>$Y258="Gráfico 20"</formula>
    </cfRule>
    <cfRule type="expression" dxfId="17484" priority="43088">
      <formula>$Y258="Gráfico 18"</formula>
    </cfRule>
    <cfRule type="expression" dxfId="17483" priority="43089">
      <formula>$Y258="Gráfico 19"</formula>
    </cfRule>
    <cfRule type="expression" dxfId="17482" priority="43090">
      <formula>$Y258="Gráfico 17"</formula>
    </cfRule>
    <cfRule type="expression" dxfId="17481" priority="43091">
      <formula>$Y258="Gráfico 16"</formula>
    </cfRule>
    <cfRule type="expression" dxfId="17480" priority="43092">
      <formula>$Y258="Gráfico 15"</formula>
    </cfRule>
    <cfRule type="expression" dxfId="17479" priority="43093">
      <formula>$Y258="Gráfico 14"</formula>
    </cfRule>
    <cfRule type="expression" dxfId="17478" priority="43094">
      <formula>$Y258="Gráfico 12"</formula>
    </cfRule>
    <cfRule type="expression" dxfId="17477" priority="43095">
      <formula>$Y258="Gráfico 13"</formula>
    </cfRule>
    <cfRule type="expression" dxfId="17476" priority="43096">
      <formula>$Y258="Gráfico 11"</formula>
    </cfRule>
    <cfRule type="expression" dxfId="17475" priority="43097">
      <formula>$Y258="Gráfico 9"</formula>
    </cfRule>
    <cfRule type="expression" dxfId="17474" priority="43098">
      <formula>$Y258="Gráfico 8"</formula>
    </cfRule>
    <cfRule type="expression" dxfId="17473" priority="43099">
      <formula>$Y258="Gráfico 7"</formula>
    </cfRule>
    <cfRule type="expression" dxfId="17472" priority="43100">
      <formula>$Y258="Gráfico 6"</formula>
    </cfRule>
    <cfRule type="expression" dxfId="17471" priority="43101">
      <formula>$Y258="Gráfico 4"</formula>
    </cfRule>
    <cfRule type="expression" dxfId="17470" priority="43102">
      <formula>$Y258="Gráfico 3"</formula>
    </cfRule>
    <cfRule type="expression" dxfId="17469" priority="43103">
      <formula>$Y258="Gráfico 2"</formula>
    </cfRule>
    <cfRule type="expression" dxfId="17468" priority="43104">
      <formula>$Y258="Gráfico 1"</formula>
    </cfRule>
    <cfRule type="expression" dxfId="17467" priority="43105">
      <formula>$Y258="Gráfico 5"</formula>
    </cfRule>
  </conditionalFormatting>
  <conditionalFormatting sqref="P258:P274">
    <cfRule type="expression" dxfId="17466" priority="43032">
      <formula>$Y258="Reporte 2"</formula>
    </cfRule>
    <cfRule type="expression" dxfId="17465" priority="43033">
      <formula>$Y258="Reporte 1"</formula>
    </cfRule>
    <cfRule type="expression" dxfId="17464" priority="43034">
      <formula>$Y258="Informe 10"</formula>
    </cfRule>
    <cfRule type="expression" dxfId="17463" priority="43035">
      <formula>$Y258="Informe 9"</formula>
    </cfRule>
    <cfRule type="expression" dxfId="17462" priority="43036">
      <formula>$Y258="Informe 8"</formula>
    </cfRule>
    <cfRule type="expression" dxfId="17461" priority="43037">
      <formula>$Y258="Informe 7"</formula>
    </cfRule>
    <cfRule type="expression" dxfId="17460" priority="43038">
      <formula>$Y258="Informe 6"</formula>
    </cfRule>
    <cfRule type="expression" dxfId="17459" priority="43039">
      <formula>$Y258="Informe 5"</formula>
    </cfRule>
    <cfRule type="expression" dxfId="17458" priority="43040">
      <formula>$Y258="Informe 4"</formula>
    </cfRule>
    <cfRule type="expression" dxfId="17457" priority="43041">
      <formula>$Y258="Informe 3"</formula>
    </cfRule>
    <cfRule type="expression" dxfId="17456" priority="43042">
      <formula>$Y258="Informe 2"</formula>
    </cfRule>
    <cfRule type="expression" dxfId="17455" priority="43043">
      <formula>$Y258="Informe 1"</formula>
    </cfRule>
    <cfRule type="expression" dxfId="17454" priority="43044">
      <formula>$Y258="Gráfico 10"</formula>
    </cfRule>
    <cfRule type="expression" dxfId="17453" priority="43045">
      <formula>$Y258="Gráfico 25"</formula>
    </cfRule>
    <cfRule type="expression" dxfId="17452" priority="43046">
      <formula>$Y258="Gráfico 24"</formula>
    </cfRule>
    <cfRule type="expression" dxfId="17451" priority="43047">
      <formula>$Y258="Gráfico 23"</formula>
    </cfRule>
    <cfRule type="expression" dxfId="17450" priority="43048">
      <formula>$Y258="Gráfico 22"</formula>
    </cfRule>
    <cfRule type="expression" dxfId="17449" priority="43049">
      <formula>$Y258="Gráfico 21"</formula>
    </cfRule>
    <cfRule type="expression" dxfId="17448" priority="43050">
      <formula>$Y258="Gráfico 20"</formula>
    </cfRule>
    <cfRule type="expression" dxfId="17447" priority="43051">
      <formula>$Y258="Gráfico 18"</formula>
    </cfRule>
    <cfRule type="expression" dxfId="17446" priority="43052">
      <formula>$Y258="Gráfico 19"</formula>
    </cfRule>
    <cfRule type="expression" dxfId="17445" priority="43053">
      <formula>$Y258="Gráfico 17"</formula>
    </cfRule>
    <cfRule type="expression" dxfId="17444" priority="43054">
      <formula>$Y258="Gráfico 16"</formula>
    </cfRule>
    <cfRule type="expression" dxfId="17443" priority="43055">
      <formula>$Y258="Gráfico 15"</formula>
    </cfRule>
    <cfRule type="expression" dxfId="17442" priority="43056">
      <formula>$Y258="Gráfico 14"</formula>
    </cfRule>
    <cfRule type="expression" dxfId="17441" priority="43057">
      <formula>$Y258="Gráfico 12"</formula>
    </cfRule>
    <cfRule type="expression" dxfId="17440" priority="43058">
      <formula>$Y258="Gráfico 13"</formula>
    </cfRule>
    <cfRule type="expression" dxfId="17439" priority="43059">
      <formula>$Y258="Gráfico 11"</formula>
    </cfRule>
    <cfRule type="expression" dxfId="17438" priority="43060">
      <formula>$Y258="Gráfico 9"</formula>
    </cfRule>
    <cfRule type="expression" dxfId="17437" priority="43061">
      <formula>$Y258="Gráfico 8"</formula>
    </cfRule>
    <cfRule type="expression" dxfId="17436" priority="43062">
      <formula>$Y258="Gráfico 7"</formula>
    </cfRule>
    <cfRule type="expression" dxfId="17435" priority="43063">
      <formula>$Y258="Gráfico 6"</formula>
    </cfRule>
    <cfRule type="expression" dxfId="17434" priority="43064">
      <formula>$Y258="Gráfico 4"</formula>
    </cfRule>
    <cfRule type="expression" dxfId="17433" priority="43065">
      <formula>$Y258="Gráfico 3"</formula>
    </cfRule>
    <cfRule type="expression" dxfId="17432" priority="43066">
      <formula>$Y258="Gráfico 2"</formula>
    </cfRule>
    <cfRule type="expression" dxfId="17431" priority="43067">
      <formula>$Y258="Gráfico 1"</formula>
    </cfRule>
    <cfRule type="expression" dxfId="17430" priority="43068">
      <formula>$Y258="Gráfico 5"</formula>
    </cfRule>
  </conditionalFormatting>
  <conditionalFormatting sqref="O258:O274">
    <cfRule type="expression" dxfId="17429" priority="42995">
      <formula>$Y258="Reporte 2"</formula>
    </cfRule>
    <cfRule type="expression" dxfId="17428" priority="42996">
      <formula>$Y258="Reporte 1"</formula>
    </cfRule>
    <cfRule type="expression" dxfId="17427" priority="42997">
      <formula>$Y258="Informe 10"</formula>
    </cfRule>
    <cfRule type="expression" dxfId="17426" priority="42998">
      <formula>$Y258="Informe 9"</formula>
    </cfRule>
    <cfRule type="expression" dxfId="17425" priority="42999">
      <formula>$Y258="Informe 8"</formula>
    </cfRule>
    <cfRule type="expression" dxfId="17424" priority="43000">
      <formula>$Y258="Informe 7"</formula>
    </cfRule>
    <cfRule type="expression" dxfId="17423" priority="43001">
      <formula>$Y258="Informe 6"</formula>
    </cfRule>
    <cfRule type="expression" dxfId="17422" priority="43002">
      <formula>$Y258="Informe 5"</formula>
    </cfRule>
    <cfRule type="expression" dxfId="17421" priority="43003">
      <formula>$Y258="Informe 4"</formula>
    </cfRule>
    <cfRule type="expression" dxfId="17420" priority="43004">
      <formula>$Y258="Informe 3"</formula>
    </cfRule>
    <cfRule type="expression" dxfId="17419" priority="43005">
      <formula>$Y258="Informe 2"</formula>
    </cfRule>
    <cfRule type="expression" dxfId="17418" priority="43006">
      <formula>$Y258="Informe 1"</formula>
    </cfRule>
    <cfRule type="expression" dxfId="17417" priority="43007">
      <formula>$Y258="Gráfico 10"</formula>
    </cfRule>
    <cfRule type="expression" dxfId="17416" priority="43008">
      <formula>$Y258="Gráfico 25"</formula>
    </cfRule>
    <cfRule type="expression" dxfId="17415" priority="43009">
      <formula>$Y258="Gráfico 24"</formula>
    </cfRule>
    <cfRule type="expression" dxfId="17414" priority="43010">
      <formula>$Y258="Gráfico 23"</formula>
    </cfRule>
    <cfRule type="expression" dxfId="17413" priority="43011">
      <formula>$Y258="Gráfico 22"</formula>
    </cfRule>
    <cfRule type="expression" dxfId="17412" priority="43012">
      <formula>$Y258="Gráfico 21"</formula>
    </cfRule>
    <cfRule type="expression" dxfId="17411" priority="43013">
      <formula>$Y258="Gráfico 20"</formula>
    </cfRule>
    <cfRule type="expression" dxfId="17410" priority="43014">
      <formula>$Y258="Gráfico 18"</formula>
    </cfRule>
    <cfRule type="expression" dxfId="17409" priority="43015">
      <formula>$Y258="Gráfico 19"</formula>
    </cfRule>
    <cfRule type="expression" dxfId="17408" priority="43016">
      <formula>$Y258="Gráfico 17"</formula>
    </cfRule>
    <cfRule type="expression" dxfId="17407" priority="43017">
      <formula>$Y258="Gráfico 16"</formula>
    </cfRule>
    <cfRule type="expression" dxfId="17406" priority="43018">
      <formula>$Y258="Gráfico 15"</formula>
    </cfRule>
    <cfRule type="expression" dxfId="17405" priority="43019">
      <formula>$Y258="Gráfico 14"</formula>
    </cfRule>
    <cfRule type="expression" dxfId="17404" priority="43020">
      <formula>$Y258="Gráfico 12"</formula>
    </cfRule>
    <cfRule type="expression" dxfId="17403" priority="43021">
      <formula>$Y258="Gráfico 13"</formula>
    </cfRule>
    <cfRule type="expression" dxfId="17402" priority="43022">
      <formula>$Y258="Gráfico 11"</formula>
    </cfRule>
    <cfRule type="expression" dxfId="17401" priority="43023">
      <formula>$Y258="Gráfico 9"</formula>
    </cfRule>
    <cfRule type="expression" dxfId="17400" priority="43024">
      <formula>$Y258="Gráfico 8"</formula>
    </cfRule>
    <cfRule type="expression" dxfId="17399" priority="43025">
      <formula>$Y258="Gráfico 7"</formula>
    </cfRule>
    <cfRule type="expression" dxfId="17398" priority="43026">
      <formula>$Y258="Gráfico 6"</formula>
    </cfRule>
    <cfRule type="expression" dxfId="17397" priority="43027">
      <formula>$Y258="Gráfico 4"</formula>
    </cfRule>
    <cfRule type="expression" dxfId="17396" priority="43028">
      <formula>$Y258="Gráfico 3"</formula>
    </cfRule>
    <cfRule type="expression" dxfId="17395" priority="43029">
      <formula>$Y258="Gráfico 2"</formula>
    </cfRule>
    <cfRule type="expression" dxfId="17394" priority="43030">
      <formula>$Y258="Gráfico 1"</formula>
    </cfRule>
    <cfRule type="expression" dxfId="17393" priority="43031">
      <formula>$Y258="Gráfico 5"</formula>
    </cfRule>
  </conditionalFormatting>
  <conditionalFormatting sqref="O258:O274">
    <cfRule type="expression" dxfId="17392" priority="42958">
      <formula>$Y258="Reporte 2"</formula>
    </cfRule>
    <cfRule type="expression" dxfId="17391" priority="42959">
      <formula>$Y258="Reporte 1"</formula>
    </cfRule>
    <cfRule type="expression" dxfId="17390" priority="42960">
      <formula>$Y258="Informe 10"</formula>
    </cfRule>
    <cfRule type="expression" dxfId="17389" priority="42961">
      <formula>$Y258="Informe 9"</formula>
    </cfRule>
    <cfRule type="expression" dxfId="17388" priority="42962">
      <formula>$Y258="Informe 8"</formula>
    </cfRule>
    <cfRule type="expression" dxfId="17387" priority="42963">
      <formula>$Y258="Informe 7"</formula>
    </cfRule>
    <cfRule type="expression" dxfId="17386" priority="42964">
      <formula>$Y258="Informe 6"</formula>
    </cfRule>
    <cfRule type="expression" dxfId="17385" priority="42965">
      <formula>$Y258="Informe 5"</formula>
    </cfRule>
    <cfRule type="expression" dxfId="17384" priority="42966">
      <formula>$Y258="Informe 4"</formula>
    </cfRule>
    <cfRule type="expression" dxfId="17383" priority="42967">
      <formula>$Y258="Informe 3"</formula>
    </cfRule>
    <cfRule type="expression" dxfId="17382" priority="42968">
      <formula>$Y258="Informe 2"</formula>
    </cfRule>
    <cfRule type="expression" dxfId="17381" priority="42969">
      <formula>$Y258="Informe 1"</formula>
    </cfRule>
    <cfRule type="expression" dxfId="17380" priority="42970">
      <formula>$Y258="Gráfico 10"</formula>
    </cfRule>
    <cfRule type="expression" dxfId="17379" priority="42971">
      <formula>$Y258="Gráfico 25"</formula>
    </cfRule>
    <cfRule type="expression" dxfId="17378" priority="42972">
      <formula>$Y258="Gráfico 24"</formula>
    </cfRule>
    <cfRule type="expression" dxfId="17377" priority="42973">
      <formula>$Y258="Gráfico 23"</formula>
    </cfRule>
    <cfRule type="expression" dxfId="17376" priority="42974">
      <formula>$Y258="Gráfico 22"</formula>
    </cfRule>
    <cfRule type="expression" dxfId="17375" priority="42975">
      <formula>$Y258="Gráfico 21"</formula>
    </cfRule>
    <cfRule type="expression" dxfId="17374" priority="42976">
      <formula>$Y258="Gráfico 20"</formula>
    </cfRule>
    <cfRule type="expression" dxfId="17373" priority="42977">
      <formula>$Y258="Gráfico 18"</formula>
    </cfRule>
    <cfRule type="expression" dxfId="17372" priority="42978">
      <formula>$Y258="Gráfico 19"</formula>
    </cfRule>
    <cfRule type="expression" dxfId="17371" priority="42979">
      <formula>$Y258="Gráfico 17"</formula>
    </cfRule>
    <cfRule type="expression" dxfId="17370" priority="42980">
      <formula>$Y258="Gráfico 16"</formula>
    </cfRule>
    <cfRule type="expression" dxfId="17369" priority="42981">
      <formula>$Y258="Gráfico 15"</formula>
    </cfRule>
    <cfRule type="expression" dxfId="17368" priority="42982">
      <formula>$Y258="Gráfico 14"</formula>
    </cfRule>
    <cfRule type="expression" dxfId="17367" priority="42983">
      <formula>$Y258="Gráfico 12"</formula>
    </cfRule>
    <cfRule type="expression" dxfId="17366" priority="42984">
      <formula>$Y258="Gráfico 13"</formula>
    </cfRule>
    <cfRule type="expression" dxfId="17365" priority="42985">
      <formula>$Y258="Gráfico 11"</formula>
    </cfRule>
    <cfRule type="expression" dxfId="17364" priority="42986">
      <formula>$Y258="Gráfico 9"</formula>
    </cfRule>
    <cfRule type="expression" dxfId="17363" priority="42987">
      <formula>$Y258="Gráfico 8"</formula>
    </cfRule>
    <cfRule type="expression" dxfId="17362" priority="42988">
      <formula>$Y258="Gráfico 7"</formula>
    </cfRule>
    <cfRule type="expression" dxfId="17361" priority="42989">
      <formula>$Y258="Gráfico 6"</formula>
    </cfRule>
    <cfRule type="expression" dxfId="17360" priority="42990">
      <formula>$Y258="Gráfico 4"</formula>
    </cfRule>
    <cfRule type="expression" dxfId="17359" priority="42991">
      <formula>$Y258="Gráfico 3"</formula>
    </cfRule>
    <cfRule type="expression" dxfId="17358" priority="42992">
      <formula>$Y258="Gráfico 2"</formula>
    </cfRule>
    <cfRule type="expression" dxfId="17357" priority="42993">
      <formula>$Y258="Gráfico 1"</formula>
    </cfRule>
    <cfRule type="expression" dxfId="17356" priority="42994">
      <formula>$Y258="Gráfico 5"</formula>
    </cfRule>
  </conditionalFormatting>
  <conditionalFormatting sqref="O258:O274">
    <cfRule type="expression" dxfId="17355" priority="42921">
      <formula>$Y258="Reporte 2"</formula>
    </cfRule>
    <cfRule type="expression" dxfId="17354" priority="42922">
      <formula>$Y258="Reporte 1"</formula>
    </cfRule>
    <cfRule type="expression" dxfId="17353" priority="42923">
      <formula>$Y258="Informe 10"</formula>
    </cfRule>
    <cfRule type="expression" dxfId="17352" priority="42924">
      <formula>$Y258="Informe 9"</formula>
    </cfRule>
    <cfRule type="expression" dxfId="17351" priority="42925">
      <formula>$Y258="Informe 8"</formula>
    </cfRule>
    <cfRule type="expression" dxfId="17350" priority="42926">
      <formula>$Y258="Informe 7"</formula>
    </cfRule>
    <cfRule type="expression" dxfId="17349" priority="42927">
      <formula>$Y258="Informe 6"</formula>
    </cfRule>
    <cfRule type="expression" dxfId="17348" priority="42928">
      <formula>$Y258="Informe 5"</formula>
    </cfRule>
    <cfRule type="expression" dxfId="17347" priority="42929">
      <formula>$Y258="Informe 4"</formula>
    </cfRule>
    <cfRule type="expression" dxfId="17346" priority="42930">
      <formula>$Y258="Informe 3"</formula>
    </cfRule>
    <cfRule type="expression" dxfId="17345" priority="42931">
      <formula>$Y258="Informe 2"</formula>
    </cfRule>
    <cfRule type="expression" dxfId="17344" priority="42932">
      <formula>$Y258="Informe 1"</formula>
    </cfRule>
    <cfRule type="expression" dxfId="17343" priority="42933">
      <formula>$Y258="Gráfico 10"</formula>
    </cfRule>
    <cfRule type="expression" dxfId="17342" priority="42934">
      <formula>$Y258="Gráfico 25"</formula>
    </cfRule>
    <cfRule type="expression" dxfId="17341" priority="42935">
      <formula>$Y258="Gráfico 24"</formula>
    </cfRule>
    <cfRule type="expression" dxfId="17340" priority="42936">
      <formula>$Y258="Gráfico 23"</formula>
    </cfRule>
    <cfRule type="expression" dxfId="17339" priority="42937">
      <formula>$Y258="Gráfico 22"</formula>
    </cfRule>
    <cfRule type="expression" dxfId="17338" priority="42938">
      <formula>$Y258="Gráfico 21"</formula>
    </cfRule>
    <cfRule type="expression" dxfId="17337" priority="42939">
      <formula>$Y258="Gráfico 20"</formula>
    </cfRule>
    <cfRule type="expression" dxfId="17336" priority="42940">
      <formula>$Y258="Gráfico 18"</formula>
    </cfRule>
    <cfRule type="expression" dxfId="17335" priority="42941">
      <formula>$Y258="Gráfico 19"</formula>
    </cfRule>
    <cfRule type="expression" dxfId="17334" priority="42942">
      <formula>$Y258="Gráfico 17"</formula>
    </cfRule>
    <cfRule type="expression" dxfId="17333" priority="42943">
      <formula>$Y258="Gráfico 16"</formula>
    </cfRule>
    <cfRule type="expression" dxfId="17332" priority="42944">
      <formula>$Y258="Gráfico 15"</formula>
    </cfRule>
    <cfRule type="expression" dxfId="17331" priority="42945">
      <formula>$Y258="Gráfico 14"</formula>
    </cfRule>
    <cfRule type="expression" dxfId="17330" priority="42946">
      <formula>$Y258="Gráfico 12"</formula>
    </cfRule>
    <cfRule type="expression" dxfId="17329" priority="42947">
      <formula>$Y258="Gráfico 13"</formula>
    </cfRule>
    <cfRule type="expression" dxfId="17328" priority="42948">
      <formula>$Y258="Gráfico 11"</formula>
    </cfRule>
    <cfRule type="expression" dxfId="17327" priority="42949">
      <formula>$Y258="Gráfico 9"</formula>
    </cfRule>
    <cfRule type="expression" dxfId="17326" priority="42950">
      <formula>$Y258="Gráfico 8"</formula>
    </cfRule>
    <cfRule type="expression" dxfId="17325" priority="42951">
      <formula>$Y258="Gráfico 7"</formula>
    </cfRule>
    <cfRule type="expression" dxfId="17324" priority="42952">
      <formula>$Y258="Gráfico 6"</formula>
    </cfRule>
    <cfRule type="expression" dxfId="17323" priority="42953">
      <formula>$Y258="Gráfico 4"</formula>
    </cfRule>
    <cfRule type="expression" dxfId="17322" priority="42954">
      <formula>$Y258="Gráfico 3"</formula>
    </cfRule>
    <cfRule type="expression" dxfId="17321" priority="42955">
      <formula>$Y258="Gráfico 2"</formula>
    </cfRule>
    <cfRule type="expression" dxfId="17320" priority="42956">
      <formula>$Y258="Gráfico 1"</formula>
    </cfRule>
    <cfRule type="expression" dxfId="17319" priority="42957">
      <formula>$Y258="Gráfico 5"</formula>
    </cfRule>
  </conditionalFormatting>
  <conditionalFormatting sqref="P275:P291">
    <cfRule type="expression" dxfId="17318" priority="42884">
      <formula>$Y275="Reporte 2"</formula>
    </cfRule>
    <cfRule type="expression" dxfId="17317" priority="42885">
      <formula>$Y275="Reporte 1"</formula>
    </cfRule>
    <cfRule type="expression" dxfId="17316" priority="42886">
      <formula>$Y275="Informe 10"</formula>
    </cfRule>
    <cfRule type="expression" dxfId="17315" priority="42887">
      <formula>$Y275="Informe 9"</formula>
    </cfRule>
    <cfRule type="expression" dxfId="17314" priority="42888">
      <formula>$Y275="Informe 8"</formula>
    </cfRule>
    <cfRule type="expression" dxfId="17313" priority="42889">
      <formula>$Y275="Informe 7"</formula>
    </cfRule>
    <cfRule type="expression" dxfId="17312" priority="42890">
      <formula>$Y275="Informe 6"</formula>
    </cfRule>
    <cfRule type="expression" dxfId="17311" priority="42891">
      <formula>$Y275="Informe 5"</formula>
    </cfRule>
    <cfRule type="expression" dxfId="17310" priority="42892">
      <formula>$Y275="Informe 4"</formula>
    </cfRule>
    <cfRule type="expression" dxfId="17309" priority="42893">
      <formula>$Y275="Informe 3"</formula>
    </cfRule>
    <cfRule type="expression" dxfId="17308" priority="42894">
      <formula>$Y275="Informe 2"</formula>
    </cfRule>
    <cfRule type="expression" dxfId="17307" priority="42895">
      <formula>$Y275="Informe 1"</formula>
    </cfRule>
    <cfRule type="expression" dxfId="17306" priority="42896">
      <formula>$Y275="Gráfico 10"</formula>
    </cfRule>
    <cfRule type="expression" dxfId="17305" priority="42897">
      <formula>$Y275="Gráfico 25"</formula>
    </cfRule>
    <cfRule type="expression" dxfId="17304" priority="42898">
      <formula>$Y275="Gráfico 24"</formula>
    </cfRule>
    <cfRule type="expression" dxfId="17303" priority="42899">
      <formula>$Y275="Gráfico 23"</formula>
    </cfRule>
    <cfRule type="expression" dxfId="17302" priority="42900">
      <formula>$Y275="Gráfico 22"</formula>
    </cfRule>
    <cfRule type="expression" dxfId="17301" priority="42901">
      <formula>$Y275="Gráfico 21"</formula>
    </cfRule>
    <cfRule type="expression" dxfId="17300" priority="42902">
      <formula>$Y275="Gráfico 20"</formula>
    </cfRule>
    <cfRule type="expression" dxfId="17299" priority="42903">
      <formula>$Y275="Gráfico 18"</formula>
    </cfRule>
    <cfRule type="expression" dxfId="17298" priority="42904">
      <formula>$Y275="Gráfico 19"</formula>
    </cfRule>
    <cfRule type="expression" dxfId="17297" priority="42905">
      <formula>$Y275="Gráfico 17"</formula>
    </cfRule>
    <cfRule type="expression" dxfId="17296" priority="42906">
      <formula>$Y275="Gráfico 16"</formula>
    </cfRule>
    <cfRule type="expression" dxfId="17295" priority="42907">
      <formula>$Y275="Gráfico 15"</formula>
    </cfRule>
    <cfRule type="expression" dxfId="17294" priority="42908">
      <formula>$Y275="Gráfico 14"</formula>
    </cfRule>
    <cfRule type="expression" dxfId="17293" priority="42909">
      <formula>$Y275="Gráfico 12"</formula>
    </cfRule>
    <cfRule type="expression" dxfId="17292" priority="42910">
      <formula>$Y275="Gráfico 13"</formula>
    </cfRule>
    <cfRule type="expression" dxfId="17291" priority="42911">
      <formula>$Y275="Gráfico 11"</formula>
    </cfRule>
    <cfRule type="expression" dxfId="17290" priority="42912">
      <formula>$Y275="Gráfico 9"</formula>
    </cfRule>
    <cfRule type="expression" dxfId="17289" priority="42913">
      <formula>$Y275="Gráfico 8"</formula>
    </cfRule>
    <cfRule type="expression" dxfId="17288" priority="42914">
      <formula>$Y275="Gráfico 7"</formula>
    </cfRule>
    <cfRule type="expression" dxfId="17287" priority="42915">
      <formula>$Y275="Gráfico 6"</formula>
    </cfRule>
    <cfRule type="expression" dxfId="17286" priority="42916">
      <formula>$Y275="Gráfico 4"</formula>
    </cfRule>
    <cfRule type="expression" dxfId="17285" priority="42917">
      <formula>$Y275="Gráfico 3"</formula>
    </cfRule>
    <cfRule type="expression" dxfId="17284" priority="42918">
      <formula>$Y275="Gráfico 2"</formula>
    </cfRule>
    <cfRule type="expression" dxfId="17283" priority="42919">
      <formula>$Y275="Gráfico 1"</formula>
    </cfRule>
    <cfRule type="expression" dxfId="17282" priority="42920">
      <formula>$Y275="Gráfico 5"</formula>
    </cfRule>
  </conditionalFormatting>
  <conditionalFormatting sqref="P275:P291">
    <cfRule type="expression" dxfId="17281" priority="42847">
      <formula>$Y275="Reporte 2"</formula>
    </cfRule>
    <cfRule type="expression" dxfId="17280" priority="42848">
      <formula>$Y275="Reporte 1"</formula>
    </cfRule>
    <cfRule type="expression" dxfId="17279" priority="42849">
      <formula>$Y275="Informe 10"</formula>
    </cfRule>
    <cfRule type="expression" dxfId="17278" priority="42850">
      <formula>$Y275="Informe 9"</formula>
    </cfRule>
    <cfRule type="expression" dxfId="17277" priority="42851">
      <formula>$Y275="Informe 8"</formula>
    </cfRule>
    <cfRule type="expression" dxfId="17276" priority="42852">
      <formula>$Y275="Informe 7"</formula>
    </cfRule>
    <cfRule type="expression" dxfId="17275" priority="42853">
      <formula>$Y275="Informe 6"</formula>
    </cfRule>
    <cfRule type="expression" dxfId="17274" priority="42854">
      <formula>$Y275="Informe 5"</formula>
    </cfRule>
    <cfRule type="expression" dxfId="17273" priority="42855">
      <formula>$Y275="Informe 4"</formula>
    </cfRule>
    <cfRule type="expression" dxfId="17272" priority="42856">
      <formula>$Y275="Informe 3"</formula>
    </cfRule>
    <cfRule type="expression" dxfId="17271" priority="42857">
      <formula>$Y275="Informe 2"</formula>
    </cfRule>
    <cfRule type="expression" dxfId="17270" priority="42858">
      <formula>$Y275="Informe 1"</formula>
    </cfRule>
    <cfRule type="expression" dxfId="17269" priority="42859">
      <formula>$Y275="Gráfico 10"</formula>
    </cfRule>
    <cfRule type="expression" dxfId="17268" priority="42860">
      <formula>$Y275="Gráfico 25"</formula>
    </cfRule>
    <cfRule type="expression" dxfId="17267" priority="42861">
      <formula>$Y275="Gráfico 24"</formula>
    </cfRule>
    <cfRule type="expression" dxfId="17266" priority="42862">
      <formula>$Y275="Gráfico 23"</formula>
    </cfRule>
    <cfRule type="expression" dxfId="17265" priority="42863">
      <formula>$Y275="Gráfico 22"</formula>
    </cfRule>
    <cfRule type="expression" dxfId="17264" priority="42864">
      <formula>$Y275="Gráfico 21"</formula>
    </cfRule>
    <cfRule type="expression" dxfId="17263" priority="42865">
      <formula>$Y275="Gráfico 20"</formula>
    </cfRule>
    <cfRule type="expression" dxfId="17262" priority="42866">
      <formula>$Y275="Gráfico 18"</formula>
    </cfRule>
    <cfRule type="expression" dxfId="17261" priority="42867">
      <formula>$Y275="Gráfico 19"</formula>
    </cfRule>
    <cfRule type="expression" dxfId="17260" priority="42868">
      <formula>$Y275="Gráfico 17"</formula>
    </cfRule>
    <cfRule type="expression" dxfId="17259" priority="42869">
      <formula>$Y275="Gráfico 16"</formula>
    </cfRule>
    <cfRule type="expression" dxfId="17258" priority="42870">
      <formula>$Y275="Gráfico 15"</formula>
    </cfRule>
    <cfRule type="expression" dxfId="17257" priority="42871">
      <formula>$Y275="Gráfico 14"</formula>
    </cfRule>
    <cfRule type="expression" dxfId="17256" priority="42872">
      <formula>$Y275="Gráfico 12"</formula>
    </cfRule>
    <cfRule type="expression" dxfId="17255" priority="42873">
      <formula>$Y275="Gráfico 13"</formula>
    </cfRule>
    <cfRule type="expression" dxfId="17254" priority="42874">
      <formula>$Y275="Gráfico 11"</formula>
    </cfRule>
    <cfRule type="expression" dxfId="17253" priority="42875">
      <formula>$Y275="Gráfico 9"</formula>
    </cfRule>
    <cfRule type="expression" dxfId="17252" priority="42876">
      <formula>$Y275="Gráfico 8"</formula>
    </cfRule>
    <cfRule type="expression" dxfId="17251" priority="42877">
      <formula>$Y275="Gráfico 7"</formula>
    </cfRule>
    <cfRule type="expression" dxfId="17250" priority="42878">
      <formula>$Y275="Gráfico 6"</formula>
    </cfRule>
    <cfRule type="expression" dxfId="17249" priority="42879">
      <formula>$Y275="Gráfico 4"</formula>
    </cfRule>
    <cfRule type="expression" dxfId="17248" priority="42880">
      <formula>$Y275="Gráfico 3"</formula>
    </cfRule>
    <cfRule type="expression" dxfId="17247" priority="42881">
      <formula>$Y275="Gráfico 2"</formula>
    </cfRule>
    <cfRule type="expression" dxfId="17246" priority="42882">
      <formula>$Y275="Gráfico 1"</formula>
    </cfRule>
    <cfRule type="expression" dxfId="17245" priority="42883">
      <formula>$Y275="Gráfico 5"</formula>
    </cfRule>
  </conditionalFormatting>
  <conditionalFormatting sqref="P275:P291">
    <cfRule type="expression" dxfId="17244" priority="42810">
      <formula>$Y275="Reporte 2"</formula>
    </cfRule>
    <cfRule type="expression" dxfId="17243" priority="42811">
      <formula>$Y275="Reporte 1"</formula>
    </cfRule>
    <cfRule type="expression" dxfId="17242" priority="42812">
      <formula>$Y275="Informe 10"</formula>
    </cfRule>
    <cfRule type="expression" dxfId="17241" priority="42813">
      <formula>$Y275="Informe 9"</formula>
    </cfRule>
    <cfRule type="expression" dxfId="17240" priority="42814">
      <formula>$Y275="Informe 8"</formula>
    </cfRule>
    <cfRule type="expression" dxfId="17239" priority="42815">
      <formula>$Y275="Informe 7"</formula>
    </cfRule>
    <cfRule type="expression" dxfId="17238" priority="42816">
      <formula>$Y275="Informe 6"</formula>
    </cfRule>
    <cfRule type="expression" dxfId="17237" priority="42817">
      <formula>$Y275="Informe 5"</formula>
    </cfRule>
    <cfRule type="expression" dxfId="17236" priority="42818">
      <formula>$Y275="Informe 4"</formula>
    </cfRule>
    <cfRule type="expression" dxfId="17235" priority="42819">
      <formula>$Y275="Informe 3"</formula>
    </cfRule>
    <cfRule type="expression" dxfId="17234" priority="42820">
      <formula>$Y275="Informe 2"</formula>
    </cfRule>
    <cfRule type="expression" dxfId="17233" priority="42821">
      <formula>$Y275="Informe 1"</formula>
    </cfRule>
    <cfRule type="expression" dxfId="17232" priority="42822">
      <formula>$Y275="Gráfico 10"</formula>
    </cfRule>
    <cfRule type="expression" dxfId="17231" priority="42823">
      <formula>$Y275="Gráfico 25"</formula>
    </cfRule>
    <cfRule type="expression" dxfId="17230" priority="42824">
      <formula>$Y275="Gráfico 24"</formula>
    </cfRule>
    <cfRule type="expression" dxfId="17229" priority="42825">
      <formula>$Y275="Gráfico 23"</formula>
    </cfRule>
    <cfRule type="expression" dxfId="17228" priority="42826">
      <formula>$Y275="Gráfico 22"</formula>
    </cfRule>
    <cfRule type="expression" dxfId="17227" priority="42827">
      <formula>$Y275="Gráfico 21"</formula>
    </cfRule>
    <cfRule type="expression" dxfId="17226" priority="42828">
      <formula>$Y275="Gráfico 20"</formula>
    </cfRule>
    <cfRule type="expression" dxfId="17225" priority="42829">
      <formula>$Y275="Gráfico 18"</formula>
    </cfRule>
    <cfRule type="expression" dxfId="17224" priority="42830">
      <formula>$Y275="Gráfico 19"</formula>
    </cfRule>
    <cfRule type="expression" dxfId="17223" priority="42831">
      <formula>$Y275="Gráfico 17"</formula>
    </cfRule>
    <cfRule type="expression" dxfId="17222" priority="42832">
      <formula>$Y275="Gráfico 16"</formula>
    </cfRule>
    <cfRule type="expression" dxfId="17221" priority="42833">
      <formula>$Y275="Gráfico 15"</formula>
    </cfRule>
    <cfRule type="expression" dxfId="17220" priority="42834">
      <formula>$Y275="Gráfico 14"</formula>
    </cfRule>
    <cfRule type="expression" dxfId="17219" priority="42835">
      <formula>$Y275="Gráfico 12"</formula>
    </cfRule>
    <cfRule type="expression" dxfId="17218" priority="42836">
      <formula>$Y275="Gráfico 13"</formula>
    </cfRule>
    <cfRule type="expression" dxfId="17217" priority="42837">
      <formula>$Y275="Gráfico 11"</formula>
    </cfRule>
    <cfRule type="expression" dxfId="17216" priority="42838">
      <formula>$Y275="Gráfico 9"</formula>
    </cfRule>
    <cfRule type="expression" dxfId="17215" priority="42839">
      <formula>$Y275="Gráfico 8"</formula>
    </cfRule>
    <cfRule type="expression" dxfId="17214" priority="42840">
      <formula>$Y275="Gráfico 7"</formula>
    </cfRule>
    <cfRule type="expression" dxfId="17213" priority="42841">
      <formula>$Y275="Gráfico 6"</formula>
    </cfRule>
    <cfRule type="expression" dxfId="17212" priority="42842">
      <formula>$Y275="Gráfico 4"</formula>
    </cfRule>
    <cfRule type="expression" dxfId="17211" priority="42843">
      <formula>$Y275="Gráfico 3"</formula>
    </cfRule>
    <cfRule type="expression" dxfId="17210" priority="42844">
      <formula>$Y275="Gráfico 2"</formula>
    </cfRule>
    <cfRule type="expression" dxfId="17209" priority="42845">
      <formula>$Y275="Gráfico 1"</formula>
    </cfRule>
    <cfRule type="expression" dxfId="17208" priority="42846">
      <formula>$Y275="Gráfico 5"</formula>
    </cfRule>
  </conditionalFormatting>
  <conditionalFormatting sqref="O275:O291">
    <cfRule type="expression" dxfId="17207" priority="42662">
      <formula>$Y275="Reporte 2"</formula>
    </cfRule>
    <cfRule type="expression" dxfId="17206" priority="42663">
      <formula>$Y275="Reporte 1"</formula>
    </cfRule>
    <cfRule type="expression" dxfId="17205" priority="42664">
      <formula>$Y275="Informe 10"</formula>
    </cfRule>
    <cfRule type="expression" dxfId="17204" priority="42665">
      <formula>$Y275="Informe 9"</formula>
    </cfRule>
    <cfRule type="expression" dxfId="17203" priority="42666">
      <formula>$Y275="Informe 8"</formula>
    </cfRule>
    <cfRule type="expression" dxfId="17202" priority="42667">
      <formula>$Y275="Informe 7"</formula>
    </cfRule>
    <cfRule type="expression" dxfId="17201" priority="42668">
      <formula>$Y275="Informe 6"</formula>
    </cfRule>
    <cfRule type="expression" dxfId="17200" priority="42669">
      <formula>$Y275="Informe 5"</formula>
    </cfRule>
    <cfRule type="expression" dxfId="17199" priority="42670">
      <formula>$Y275="Informe 4"</formula>
    </cfRule>
    <cfRule type="expression" dxfId="17198" priority="42671">
      <formula>$Y275="Informe 3"</formula>
    </cfRule>
    <cfRule type="expression" dxfId="17197" priority="42672">
      <formula>$Y275="Informe 2"</formula>
    </cfRule>
    <cfRule type="expression" dxfId="17196" priority="42673">
      <formula>$Y275="Informe 1"</formula>
    </cfRule>
    <cfRule type="expression" dxfId="17195" priority="42674">
      <formula>$Y275="Gráfico 10"</formula>
    </cfRule>
    <cfRule type="expression" dxfId="17194" priority="42675">
      <formula>$Y275="Gráfico 25"</formula>
    </cfRule>
    <cfRule type="expression" dxfId="17193" priority="42676">
      <formula>$Y275="Gráfico 24"</formula>
    </cfRule>
    <cfRule type="expression" dxfId="17192" priority="42677">
      <formula>$Y275="Gráfico 23"</formula>
    </cfRule>
    <cfRule type="expression" dxfId="17191" priority="42678">
      <formula>$Y275="Gráfico 22"</formula>
    </cfRule>
    <cfRule type="expression" dxfId="17190" priority="42679">
      <formula>$Y275="Gráfico 21"</formula>
    </cfRule>
    <cfRule type="expression" dxfId="17189" priority="42680">
      <formula>$Y275="Gráfico 20"</formula>
    </cfRule>
    <cfRule type="expression" dxfId="17188" priority="42681">
      <formula>$Y275="Gráfico 18"</formula>
    </cfRule>
    <cfRule type="expression" dxfId="17187" priority="42682">
      <formula>$Y275="Gráfico 19"</formula>
    </cfRule>
    <cfRule type="expression" dxfId="17186" priority="42683">
      <formula>$Y275="Gráfico 17"</formula>
    </cfRule>
    <cfRule type="expression" dxfId="17185" priority="42684">
      <formula>$Y275="Gráfico 16"</formula>
    </cfRule>
    <cfRule type="expression" dxfId="17184" priority="42685">
      <formula>$Y275="Gráfico 15"</formula>
    </cfRule>
    <cfRule type="expression" dxfId="17183" priority="42686">
      <formula>$Y275="Gráfico 14"</formula>
    </cfRule>
    <cfRule type="expression" dxfId="17182" priority="42687">
      <formula>$Y275="Gráfico 12"</formula>
    </cfRule>
    <cfRule type="expression" dxfId="17181" priority="42688">
      <formula>$Y275="Gráfico 13"</formula>
    </cfRule>
    <cfRule type="expression" dxfId="17180" priority="42689">
      <formula>$Y275="Gráfico 11"</formula>
    </cfRule>
    <cfRule type="expression" dxfId="17179" priority="42690">
      <formula>$Y275="Gráfico 9"</formula>
    </cfRule>
    <cfRule type="expression" dxfId="17178" priority="42691">
      <formula>$Y275="Gráfico 8"</formula>
    </cfRule>
    <cfRule type="expression" dxfId="17177" priority="42692">
      <formula>$Y275="Gráfico 7"</formula>
    </cfRule>
    <cfRule type="expression" dxfId="17176" priority="42693">
      <formula>$Y275="Gráfico 6"</formula>
    </cfRule>
    <cfRule type="expression" dxfId="17175" priority="42694">
      <formula>$Y275="Gráfico 4"</formula>
    </cfRule>
    <cfRule type="expression" dxfId="17174" priority="42695">
      <formula>$Y275="Gráfico 3"</formula>
    </cfRule>
    <cfRule type="expression" dxfId="17173" priority="42696">
      <formula>$Y275="Gráfico 2"</formula>
    </cfRule>
    <cfRule type="expression" dxfId="17172" priority="42697">
      <formula>$Y275="Gráfico 1"</formula>
    </cfRule>
    <cfRule type="expression" dxfId="17171" priority="42698">
      <formula>$Y275="Gráfico 5"</formula>
    </cfRule>
  </conditionalFormatting>
  <conditionalFormatting sqref="O275:O291">
    <cfRule type="expression" dxfId="17170" priority="42625">
      <formula>$Y275="Reporte 2"</formula>
    </cfRule>
    <cfRule type="expression" dxfId="17169" priority="42626">
      <formula>$Y275="Reporte 1"</formula>
    </cfRule>
    <cfRule type="expression" dxfId="17168" priority="42627">
      <formula>$Y275="Informe 10"</formula>
    </cfRule>
    <cfRule type="expression" dxfId="17167" priority="42628">
      <formula>$Y275="Informe 9"</formula>
    </cfRule>
    <cfRule type="expression" dxfId="17166" priority="42629">
      <formula>$Y275="Informe 8"</formula>
    </cfRule>
    <cfRule type="expression" dxfId="17165" priority="42630">
      <formula>$Y275="Informe 7"</formula>
    </cfRule>
    <cfRule type="expression" dxfId="17164" priority="42631">
      <formula>$Y275="Informe 6"</formula>
    </cfRule>
    <cfRule type="expression" dxfId="17163" priority="42632">
      <formula>$Y275="Informe 5"</formula>
    </cfRule>
    <cfRule type="expression" dxfId="17162" priority="42633">
      <formula>$Y275="Informe 4"</formula>
    </cfRule>
    <cfRule type="expression" dxfId="17161" priority="42634">
      <formula>$Y275="Informe 3"</formula>
    </cfRule>
    <cfRule type="expression" dxfId="17160" priority="42635">
      <formula>$Y275="Informe 2"</formula>
    </cfRule>
    <cfRule type="expression" dxfId="17159" priority="42636">
      <formula>$Y275="Informe 1"</formula>
    </cfRule>
    <cfRule type="expression" dxfId="17158" priority="42637">
      <formula>$Y275="Gráfico 10"</formula>
    </cfRule>
    <cfRule type="expression" dxfId="17157" priority="42638">
      <formula>$Y275="Gráfico 25"</formula>
    </cfRule>
    <cfRule type="expression" dxfId="17156" priority="42639">
      <formula>$Y275="Gráfico 24"</formula>
    </cfRule>
    <cfRule type="expression" dxfId="17155" priority="42640">
      <formula>$Y275="Gráfico 23"</formula>
    </cfRule>
    <cfRule type="expression" dxfId="17154" priority="42641">
      <formula>$Y275="Gráfico 22"</formula>
    </cfRule>
    <cfRule type="expression" dxfId="17153" priority="42642">
      <formula>$Y275="Gráfico 21"</formula>
    </cfRule>
    <cfRule type="expression" dxfId="17152" priority="42643">
      <formula>$Y275="Gráfico 20"</formula>
    </cfRule>
    <cfRule type="expression" dxfId="17151" priority="42644">
      <formula>$Y275="Gráfico 18"</formula>
    </cfRule>
    <cfRule type="expression" dxfId="17150" priority="42645">
      <formula>$Y275="Gráfico 19"</formula>
    </cfRule>
    <cfRule type="expression" dxfId="17149" priority="42646">
      <formula>$Y275="Gráfico 17"</formula>
    </cfRule>
    <cfRule type="expression" dxfId="17148" priority="42647">
      <formula>$Y275="Gráfico 16"</formula>
    </cfRule>
    <cfRule type="expression" dxfId="17147" priority="42648">
      <formula>$Y275="Gráfico 15"</formula>
    </cfRule>
    <cfRule type="expression" dxfId="17146" priority="42649">
      <formula>$Y275="Gráfico 14"</formula>
    </cfRule>
    <cfRule type="expression" dxfId="17145" priority="42650">
      <formula>$Y275="Gráfico 12"</formula>
    </cfRule>
    <cfRule type="expression" dxfId="17144" priority="42651">
      <formula>$Y275="Gráfico 13"</formula>
    </cfRule>
    <cfRule type="expression" dxfId="17143" priority="42652">
      <formula>$Y275="Gráfico 11"</formula>
    </cfRule>
    <cfRule type="expression" dxfId="17142" priority="42653">
      <formula>$Y275="Gráfico 9"</formula>
    </cfRule>
    <cfRule type="expression" dxfId="17141" priority="42654">
      <formula>$Y275="Gráfico 8"</formula>
    </cfRule>
    <cfRule type="expression" dxfId="17140" priority="42655">
      <formula>$Y275="Gráfico 7"</formula>
    </cfRule>
    <cfRule type="expression" dxfId="17139" priority="42656">
      <formula>$Y275="Gráfico 6"</formula>
    </cfRule>
    <cfRule type="expression" dxfId="17138" priority="42657">
      <formula>$Y275="Gráfico 4"</formula>
    </cfRule>
    <cfRule type="expression" dxfId="17137" priority="42658">
      <formula>$Y275="Gráfico 3"</formula>
    </cfRule>
    <cfRule type="expression" dxfId="17136" priority="42659">
      <formula>$Y275="Gráfico 2"</formula>
    </cfRule>
    <cfRule type="expression" dxfId="17135" priority="42660">
      <formula>$Y275="Gráfico 1"</formula>
    </cfRule>
    <cfRule type="expression" dxfId="17134" priority="42661">
      <formula>$Y275="Gráfico 5"</formula>
    </cfRule>
  </conditionalFormatting>
  <conditionalFormatting sqref="O275:O291">
    <cfRule type="expression" dxfId="17133" priority="42588">
      <formula>$Y275="Reporte 2"</formula>
    </cfRule>
    <cfRule type="expression" dxfId="17132" priority="42589">
      <formula>$Y275="Reporte 1"</formula>
    </cfRule>
    <cfRule type="expression" dxfId="17131" priority="42590">
      <formula>$Y275="Informe 10"</formula>
    </cfRule>
    <cfRule type="expression" dxfId="17130" priority="42591">
      <formula>$Y275="Informe 9"</formula>
    </cfRule>
    <cfRule type="expression" dxfId="17129" priority="42592">
      <formula>$Y275="Informe 8"</formula>
    </cfRule>
    <cfRule type="expression" dxfId="17128" priority="42593">
      <formula>$Y275="Informe 7"</formula>
    </cfRule>
    <cfRule type="expression" dxfId="17127" priority="42594">
      <formula>$Y275="Informe 6"</formula>
    </cfRule>
    <cfRule type="expression" dxfId="17126" priority="42595">
      <formula>$Y275="Informe 5"</formula>
    </cfRule>
    <cfRule type="expression" dxfId="17125" priority="42596">
      <formula>$Y275="Informe 4"</formula>
    </cfRule>
    <cfRule type="expression" dxfId="17124" priority="42597">
      <formula>$Y275="Informe 3"</formula>
    </cfRule>
    <cfRule type="expression" dxfId="17123" priority="42598">
      <formula>$Y275="Informe 2"</formula>
    </cfRule>
    <cfRule type="expression" dxfId="17122" priority="42599">
      <formula>$Y275="Informe 1"</formula>
    </cfRule>
    <cfRule type="expression" dxfId="17121" priority="42600">
      <formula>$Y275="Gráfico 10"</formula>
    </cfRule>
    <cfRule type="expression" dxfId="17120" priority="42601">
      <formula>$Y275="Gráfico 25"</formula>
    </cfRule>
    <cfRule type="expression" dxfId="17119" priority="42602">
      <formula>$Y275="Gráfico 24"</formula>
    </cfRule>
    <cfRule type="expression" dxfId="17118" priority="42603">
      <formula>$Y275="Gráfico 23"</formula>
    </cfRule>
    <cfRule type="expression" dxfId="17117" priority="42604">
      <formula>$Y275="Gráfico 22"</formula>
    </cfRule>
    <cfRule type="expression" dxfId="17116" priority="42605">
      <formula>$Y275="Gráfico 21"</formula>
    </cfRule>
    <cfRule type="expression" dxfId="17115" priority="42606">
      <formula>$Y275="Gráfico 20"</formula>
    </cfRule>
    <cfRule type="expression" dxfId="17114" priority="42607">
      <formula>$Y275="Gráfico 18"</formula>
    </cfRule>
    <cfRule type="expression" dxfId="17113" priority="42608">
      <formula>$Y275="Gráfico 19"</formula>
    </cfRule>
    <cfRule type="expression" dxfId="17112" priority="42609">
      <formula>$Y275="Gráfico 17"</formula>
    </cfRule>
    <cfRule type="expression" dxfId="17111" priority="42610">
      <formula>$Y275="Gráfico 16"</formula>
    </cfRule>
    <cfRule type="expression" dxfId="17110" priority="42611">
      <formula>$Y275="Gráfico 15"</formula>
    </cfRule>
    <cfRule type="expression" dxfId="17109" priority="42612">
      <formula>$Y275="Gráfico 14"</formula>
    </cfRule>
    <cfRule type="expression" dxfId="17108" priority="42613">
      <formula>$Y275="Gráfico 12"</formula>
    </cfRule>
    <cfRule type="expression" dxfId="17107" priority="42614">
      <formula>$Y275="Gráfico 13"</formula>
    </cfRule>
    <cfRule type="expression" dxfId="17106" priority="42615">
      <formula>$Y275="Gráfico 11"</formula>
    </cfRule>
    <cfRule type="expression" dxfId="17105" priority="42616">
      <formula>$Y275="Gráfico 9"</formula>
    </cfRule>
    <cfRule type="expression" dxfId="17104" priority="42617">
      <formula>$Y275="Gráfico 8"</formula>
    </cfRule>
    <cfRule type="expression" dxfId="17103" priority="42618">
      <formula>$Y275="Gráfico 7"</formula>
    </cfRule>
    <cfRule type="expression" dxfId="17102" priority="42619">
      <formula>$Y275="Gráfico 6"</formula>
    </cfRule>
    <cfRule type="expression" dxfId="17101" priority="42620">
      <formula>$Y275="Gráfico 4"</formula>
    </cfRule>
    <cfRule type="expression" dxfId="17100" priority="42621">
      <formula>$Y275="Gráfico 3"</formula>
    </cfRule>
    <cfRule type="expression" dxfId="17099" priority="42622">
      <formula>$Y275="Gráfico 2"</formula>
    </cfRule>
    <cfRule type="expression" dxfId="17098" priority="42623">
      <formula>$Y275="Gráfico 1"</formula>
    </cfRule>
    <cfRule type="expression" dxfId="17097" priority="42624">
      <formula>$Y275="Gráfico 5"</formula>
    </cfRule>
  </conditionalFormatting>
  <conditionalFormatting sqref="O299">
    <cfRule type="expression" dxfId="17096" priority="40997">
      <formula>$Y299="Reporte 2"</formula>
    </cfRule>
    <cfRule type="expression" dxfId="17095" priority="40998">
      <formula>$Y299="Reporte 1"</formula>
    </cfRule>
    <cfRule type="expression" dxfId="17094" priority="40999">
      <formula>$Y299="Informe 10"</formula>
    </cfRule>
    <cfRule type="expression" dxfId="17093" priority="41000">
      <formula>$Y299="Informe 9"</formula>
    </cfRule>
    <cfRule type="expression" dxfId="17092" priority="41001">
      <formula>$Y299="Informe 8"</formula>
    </cfRule>
    <cfRule type="expression" dxfId="17091" priority="41002">
      <formula>$Y299="Informe 7"</formula>
    </cfRule>
    <cfRule type="expression" dxfId="17090" priority="41003">
      <formula>$Y299="Informe 6"</formula>
    </cfRule>
    <cfRule type="expression" dxfId="17089" priority="41004">
      <formula>$Y299="Informe 5"</formula>
    </cfRule>
    <cfRule type="expression" dxfId="17088" priority="41005">
      <formula>$Y299="Informe 4"</formula>
    </cfRule>
    <cfRule type="expression" dxfId="17087" priority="41006">
      <formula>$Y299="Informe 3"</formula>
    </cfRule>
    <cfRule type="expression" dxfId="17086" priority="41007">
      <formula>$Y299="Informe 2"</formula>
    </cfRule>
    <cfRule type="expression" dxfId="17085" priority="41008">
      <formula>$Y299="Informe 1"</formula>
    </cfRule>
    <cfRule type="expression" dxfId="17084" priority="41009">
      <formula>$Y299="Gráfico 10"</formula>
    </cfRule>
    <cfRule type="expression" dxfId="17083" priority="41010">
      <formula>$Y299="Gráfico 25"</formula>
    </cfRule>
    <cfRule type="expression" dxfId="17082" priority="41011">
      <formula>$Y299="Gráfico 24"</formula>
    </cfRule>
    <cfRule type="expression" dxfId="17081" priority="41012">
      <formula>$Y299="Gráfico 23"</formula>
    </cfRule>
    <cfRule type="expression" dxfId="17080" priority="41013">
      <formula>$Y299="Gráfico 22"</formula>
    </cfRule>
    <cfRule type="expression" dxfId="17079" priority="41014">
      <formula>$Y299="Gráfico 21"</formula>
    </cfRule>
    <cfRule type="expression" dxfId="17078" priority="41015">
      <formula>$Y299="Gráfico 20"</formula>
    </cfRule>
    <cfRule type="expression" dxfId="17077" priority="41016">
      <formula>$Y299="Gráfico 18"</formula>
    </cfRule>
    <cfRule type="expression" dxfId="17076" priority="41017">
      <formula>$Y299="Gráfico 19"</formula>
    </cfRule>
    <cfRule type="expression" dxfId="17075" priority="41018">
      <formula>$Y299="Gráfico 17"</formula>
    </cfRule>
    <cfRule type="expression" dxfId="17074" priority="41019">
      <formula>$Y299="Gráfico 16"</formula>
    </cfRule>
    <cfRule type="expression" dxfId="17073" priority="41020">
      <formula>$Y299="Gráfico 15"</formula>
    </cfRule>
    <cfRule type="expression" dxfId="17072" priority="41021">
      <formula>$Y299="Gráfico 14"</formula>
    </cfRule>
    <cfRule type="expression" dxfId="17071" priority="41022">
      <formula>$Y299="Gráfico 12"</formula>
    </cfRule>
    <cfRule type="expression" dxfId="17070" priority="41023">
      <formula>$Y299="Gráfico 13"</formula>
    </cfRule>
    <cfRule type="expression" dxfId="17069" priority="41024">
      <formula>$Y299="Gráfico 11"</formula>
    </cfRule>
    <cfRule type="expression" dxfId="17068" priority="41025">
      <formula>$Y299="Gráfico 9"</formula>
    </cfRule>
    <cfRule type="expression" dxfId="17067" priority="41026">
      <formula>$Y299="Gráfico 8"</formula>
    </cfRule>
    <cfRule type="expression" dxfId="17066" priority="41027">
      <formula>$Y299="Gráfico 7"</formula>
    </cfRule>
    <cfRule type="expression" dxfId="17065" priority="41028">
      <formula>$Y299="Gráfico 6"</formula>
    </cfRule>
    <cfRule type="expression" dxfId="17064" priority="41029">
      <formula>$Y299="Gráfico 4"</formula>
    </cfRule>
    <cfRule type="expression" dxfId="17063" priority="41030">
      <formula>$Y299="Gráfico 3"</formula>
    </cfRule>
    <cfRule type="expression" dxfId="17062" priority="41031">
      <formula>$Y299="Gráfico 2"</formula>
    </cfRule>
    <cfRule type="expression" dxfId="17061" priority="41032">
      <formula>$Y299="Gráfico 1"</formula>
    </cfRule>
    <cfRule type="expression" dxfId="17060" priority="41033">
      <formula>$Y299="Gráfico 5"</formula>
    </cfRule>
  </conditionalFormatting>
  <conditionalFormatting sqref="O299">
    <cfRule type="expression" dxfId="17059" priority="40960">
      <formula>$Y299="Reporte 2"</formula>
    </cfRule>
    <cfRule type="expression" dxfId="17058" priority="40961">
      <formula>$Y299="Reporte 1"</formula>
    </cfRule>
    <cfRule type="expression" dxfId="17057" priority="40962">
      <formula>$Y299="Informe 10"</formula>
    </cfRule>
    <cfRule type="expression" dxfId="17056" priority="40963">
      <formula>$Y299="Informe 9"</formula>
    </cfRule>
    <cfRule type="expression" dxfId="17055" priority="40964">
      <formula>$Y299="Informe 8"</formula>
    </cfRule>
    <cfRule type="expression" dxfId="17054" priority="40965">
      <formula>$Y299="Informe 7"</formula>
    </cfRule>
    <cfRule type="expression" dxfId="17053" priority="40966">
      <formula>$Y299="Informe 6"</formula>
    </cfRule>
    <cfRule type="expression" dxfId="17052" priority="40967">
      <formula>$Y299="Informe 5"</formula>
    </cfRule>
    <cfRule type="expression" dxfId="17051" priority="40968">
      <formula>$Y299="Informe 4"</formula>
    </cfRule>
    <cfRule type="expression" dxfId="17050" priority="40969">
      <formula>$Y299="Informe 3"</formula>
    </cfRule>
    <cfRule type="expression" dxfId="17049" priority="40970">
      <formula>$Y299="Informe 2"</formula>
    </cfRule>
    <cfRule type="expression" dxfId="17048" priority="40971">
      <formula>$Y299="Informe 1"</formula>
    </cfRule>
    <cfRule type="expression" dxfId="17047" priority="40972">
      <formula>$Y299="Gráfico 10"</formula>
    </cfRule>
    <cfRule type="expression" dxfId="17046" priority="40973">
      <formula>$Y299="Gráfico 25"</formula>
    </cfRule>
    <cfRule type="expression" dxfId="17045" priority="40974">
      <formula>$Y299="Gráfico 24"</formula>
    </cfRule>
    <cfRule type="expression" dxfId="17044" priority="40975">
      <formula>$Y299="Gráfico 23"</formula>
    </cfRule>
    <cfRule type="expression" dxfId="17043" priority="40976">
      <formula>$Y299="Gráfico 22"</formula>
    </cfRule>
    <cfRule type="expression" dxfId="17042" priority="40977">
      <formula>$Y299="Gráfico 21"</formula>
    </cfRule>
    <cfRule type="expression" dxfId="17041" priority="40978">
      <formula>$Y299="Gráfico 20"</formula>
    </cfRule>
    <cfRule type="expression" dxfId="17040" priority="40979">
      <formula>$Y299="Gráfico 18"</formula>
    </cfRule>
    <cfRule type="expression" dxfId="17039" priority="40980">
      <formula>$Y299="Gráfico 19"</formula>
    </cfRule>
    <cfRule type="expression" dxfId="17038" priority="40981">
      <formula>$Y299="Gráfico 17"</formula>
    </cfRule>
    <cfRule type="expression" dxfId="17037" priority="40982">
      <formula>$Y299="Gráfico 16"</formula>
    </cfRule>
    <cfRule type="expression" dxfId="17036" priority="40983">
      <formula>$Y299="Gráfico 15"</formula>
    </cfRule>
    <cfRule type="expression" dxfId="17035" priority="40984">
      <formula>$Y299="Gráfico 14"</formula>
    </cfRule>
    <cfRule type="expression" dxfId="17034" priority="40985">
      <formula>$Y299="Gráfico 12"</formula>
    </cfRule>
    <cfRule type="expression" dxfId="17033" priority="40986">
      <formula>$Y299="Gráfico 13"</formula>
    </cfRule>
    <cfRule type="expression" dxfId="17032" priority="40987">
      <formula>$Y299="Gráfico 11"</formula>
    </cfRule>
    <cfRule type="expression" dxfId="17031" priority="40988">
      <formula>$Y299="Gráfico 9"</formula>
    </cfRule>
    <cfRule type="expression" dxfId="17030" priority="40989">
      <formula>$Y299="Gráfico 8"</formula>
    </cfRule>
    <cfRule type="expression" dxfId="17029" priority="40990">
      <formula>$Y299="Gráfico 7"</formula>
    </cfRule>
    <cfRule type="expression" dxfId="17028" priority="40991">
      <formula>$Y299="Gráfico 6"</formula>
    </cfRule>
    <cfRule type="expression" dxfId="17027" priority="40992">
      <formula>$Y299="Gráfico 4"</formula>
    </cfRule>
    <cfRule type="expression" dxfId="17026" priority="40993">
      <formula>$Y299="Gráfico 3"</formula>
    </cfRule>
    <cfRule type="expression" dxfId="17025" priority="40994">
      <formula>$Y299="Gráfico 2"</formula>
    </cfRule>
    <cfRule type="expression" dxfId="17024" priority="40995">
      <formula>$Y299="Gráfico 1"</formula>
    </cfRule>
    <cfRule type="expression" dxfId="17023" priority="40996">
      <formula>$Y299="Gráfico 5"</formula>
    </cfRule>
  </conditionalFormatting>
  <conditionalFormatting sqref="O299">
    <cfRule type="expression" dxfId="17022" priority="40923">
      <formula>$Y299="Reporte 2"</formula>
    </cfRule>
    <cfRule type="expression" dxfId="17021" priority="40924">
      <formula>$Y299="Reporte 1"</formula>
    </cfRule>
    <cfRule type="expression" dxfId="17020" priority="40925">
      <formula>$Y299="Informe 10"</formula>
    </cfRule>
    <cfRule type="expression" dxfId="17019" priority="40926">
      <formula>$Y299="Informe 9"</formula>
    </cfRule>
    <cfRule type="expression" dxfId="17018" priority="40927">
      <formula>$Y299="Informe 8"</formula>
    </cfRule>
    <cfRule type="expression" dxfId="17017" priority="40928">
      <formula>$Y299="Informe 7"</formula>
    </cfRule>
    <cfRule type="expression" dxfId="17016" priority="40929">
      <formula>$Y299="Informe 6"</formula>
    </cfRule>
    <cfRule type="expression" dxfId="17015" priority="40930">
      <formula>$Y299="Informe 5"</formula>
    </cfRule>
    <cfRule type="expression" dxfId="17014" priority="40931">
      <formula>$Y299="Informe 4"</formula>
    </cfRule>
    <cfRule type="expression" dxfId="17013" priority="40932">
      <formula>$Y299="Informe 3"</formula>
    </cfRule>
    <cfRule type="expression" dxfId="17012" priority="40933">
      <formula>$Y299="Informe 2"</formula>
    </cfRule>
    <cfRule type="expression" dxfId="17011" priority="40934">
      <formula>$Y299="Informe 1"</formula>
    </cfRule>
    <cfRule type="expression" dxfId="17010" priority="40935">
      <formula>$Y299="Gráfico 10"</formula>
    </cfRule>
    <cfRule type="expression" dxfId="17009" priority="40936">
      <formula>$Y299="Gráfico 25"</formula>
    </cfRule>
    <cfRule type="expression" dxfId="17008" priority="40937">
      <formula>$Y299="Gráfico 24"</formula>
    </cfRule>
    <cfRule type="expression" dxfId="17007" priority="40938">
      <formula>$Y299="Gráfico 23"</formula>
    </cfRule>
    <cfRule type="expression" dxfId="17006" priority="40939">
      <formula>$Y299="Gráfico 22"</formula>
    </cfRule>
    <cfRule type="expression" dxfId="17005" priority="40940">
      <formula>$Y299="Gráfico 21"</formula>
    </cfRule>
    <cfRule type="expression" dxfId="17004" priority="40941">
      <formula>$Y299="Gráfico 20"</formula>
    </cfRule>
    <cfRule type="expression" dxfId="17003" priority="40942">
      <formula>$Y299="Gráfico 18"</formula>
    </cfRule>
    <cfRule type="expression" dxfId="17002" priority="40943">
      <formula>$Y299="Gráfico 19"</formula>
    </cfRule>
    <cfRule type="expression" dxfId="17001" priority="40944">
      <formula>$Y299="Gráfico 17"</formula>
    </cfRule>
    <cfRule type="expression" dxfId="17000" priority="40945">
      <formula>$Y299="Gráfico 16"</formula>
    </cfRule>
    <cfRule type="expression" dxfId="16999" priority="40946">
      <formula>$Y299="Gráfico 15"</formula>
    </cfRule>
    <cfRule type="expression" dxfId="16998" priority="40947">
      <formula>$Y299="Gráfico 14"</formula>
    </cfRule>
    <cfRule type="expression" dxfId="16997" priority="40948">
      <formula>$Y299="Gráfico 12"</formula>
    </cfRule>
    <cfRule type="expression" dxfId="16996" priority="40949">
      <formula>$Y299="Gráfico 13"</formula>
    </cfRule>
    <cfRule type="expression" dxfId="16995" priority="40950">
      <formula>$Y299="Gráfico 11"</formula>
    </cfRule>
    <cfRule type="expression" dxfId="16994" priority="40951">
      <formula>$Y299="Gráfico 9"</formula>
    </cfRule>
    <cfRule type="expression" dxfId="16993" priority="40952">
      <formula>$Y299="Gráfico 8"</formula>
    </cfRule>
    <cfRule type="expression" dxfId="16992" priority="40953">
      <formula>$Y299="Gráfico 7"</formula>
    </cfRule>
    <cfRule type="expression" dxfId="16991" priority="40954">
      <formula>$Y299="Gráfico 6"</formula>
    </cfRule>
    <cfRule type="expression" dxfId="16990" priority="40955">
      <formula>$Y299="Gráfico 4"</formula>
    </cfRule>
    <cfRule type="expression" dxfId="16989" priority="40956">
      <formula>$Y299="Gráfico 3"</formula>
    </cfRule>
    <cfRule type="expression" dxfId="16988" priority="40957">
      <formula>$Y299="Gráfico 2"</formula>
    </cfRule>
    <cfRule type="expression" dxfId="16987" priority="40958">
      <formula>$Y299="Gráfico 1"</formula>
    </cfRule>
    <cfRule type="expression" dxfId="16986" priority="40959">
      <formula>$Y299="Gráfico 5"</formula>
    </cfRule>
  </conditionalFormatting>
  <conditionalFormatting sqref="P292">
    <cfRule type="expression" dxfId="16985" priority="42329">
      <formula>$Y292="Reporte 2"</formula>
    </cfRule>
    <cfRule type="expression" dxfId="16984" priority="42330">
      <formula>$Y292="Reporte 1"</formula>
    </cfRule>
    <cfRule type="expression" dxfId="16983" priority="42331">
      <formula>$Y292="Informe 10"</formula>
    </cfRule>
    <cfRule type="expression" dxfId="16982" priority="42332">
      <formula>$Y292="Informe 9"</formula>
    </cfRule>
    <cfRule type="expression" dxfId="16981" priority="42333">
      <formula>$Y292="Informe 8"</formula>
    </cfRule>
    <cfRule type="expression" dxfId="16980" priority="42334">
      <formula>$Y292="Informe 7"</formula>
    </cfRule>
    <cfRule type="expression" dxfId="16979" priority="42335">
      <formula>$Y292="Informe 6"</formula>
    </cfRule>
    <cfRule type="expression" dxfId="16978" priority="42336">
      <formula>$Y292="Informe 5"</formula>
    </cfRule>
    <cfRule type="expression" dxfId="16977" priority="42337">
      <formula>$Y292="Informe 4"</formula>
    </cfRule>
    <cfRule type="expression" dxfId="16976" priority="42338">
      <formula>$Y292="Informe 3"</formula>
    </cfRule>
    <cfRule type="expression" dxfId="16975" priority="42339">
      <formula>$Y292="Informe 2"</formula>
    </cfRule>
    <cfRule type="expression" dxfId="16974" priority="42340">
      <formula>$Y292="Informe 1"</formula>
    </cfRule>
    <cfRule type="expression" dxfId="16973" priority="42341">
      <formula>$Y292="Gráfico 10"</formula>
    </cfRule>
    <cfRule type="expression" dxfId="16972" priority="42342">
      <formula>$Y292="Gráfico 25"</formula>
    </cfRule>
    <cfRule type="expression" dxfId="16971" priority="42343">
      <formula>$Y292="Gráfico 24"</formula>
    </cfRule>
    <cfRule type="expression" dxfId="16970" priority="42344">
      <formula>$Y292="Gráfico 23"</formula>
    </cfRule>
    <cfRule type="expression" dxfId="16969" priority="42345">
      <formula>$Y292="Gráfico 22"</formula>
    </cfRule>
    <cfRule type="expression" dxfId="16968" priority="42346">
      <formula>$Y292="Gráfico 21"</formula>
    </cfRule>
    <cfRule type="expression" dxfId="16967" priority="42347">
      <formula>$Y292="Gráfico 20"</formula>
    </cfRule>
    <cfRule type="expression" dxfId="16966" priority="42348">
      <formula>$Y292="Gráfico 18"</formula>
    </cfRule>
    <cfRule type="expression" dxfId="16965" priority="42349">
      <formula>$Y292="Gráfico 19"</formula>
    </cfRule>
    <cfRule type="expression" dxfId="16964" priority="42350">
      <formula>$Y292="Gráfico 17"</formula>
    </cfRule>
    <cfRule type="expression" dxfId="16963" priority="42351">
      <formula>$Y292="Gráfico 16"</formula>
    </cfRule>
    <cfRule type="expression" dxfId="16962" priority="42352">
      <formula>$Y292="Gráfico 15"</formula>
    </cfRule>
    <cfRule type="expression" dxfId="16961" priority="42353">
      <formula>$Y292="Gráfico 14"</formula>
    </cfRule>
    <cfRule type="expression" dxfId="16960" priority="42354">
      <formula>$Y292="Gráfico 12"</formula>
    </cfRule>
    <cfRule type="expression" dxfId="16959" priority="42355">
      <formula>$Y292="Gráfico 13"</formula>
    </cfRule>
    <cfRule type="expression" dxfId="16958" priority="42356">
      <formula>$Y292="Gráfico 11"</formula>
    </cfRule>
    <cfRule type="expression" dxfId="16957" priority="42357">
      <formula>$Y292="Gráfico 9"</formula>
    </cfRule>
    <cfRule type="expression" dxfId="16956" priority="42358">
      <formula>$Y292="Gráfico 8"</formula>
    </cfRule>
    <cfRule type="expression" dxfId="16955" priority="42359">
      <formula>$Y292="Gráfico 7"</formula>
    </cfRule>
    <cfRule type="expression" dxfId="16954" priority="42360">
      <formula>$Y292="Gráfico 6"</formula>
    </cfRule>
    <cfRule type="expression" dxfId="16953" priority="42361">
      <formula>$Y292="Gráfico 4"</formula>
    </cfRule>
    <cfRule type="expression" dxfId="16952" priority="42362">
      <formula>$Y292="Gráfico 3"</formula>
    </cfRule>
    <cfRule type="expression" dxfId="16951" priority="42363">
      <formula>$Y292="Gráfico 2"</formula>
    </cfRule>
    <cfRule type="expression" dxfId="16950" priority="42364">
      <formula>$Y292="Gráfico 1"</formula>
    </cfRule>
    <cfRule type="expression" dxfId="16949" priority="42365">
      <formula>$Y292="Gráfico 5"</formula>
    </cfRule>
  </conditionalFormatting>
  <conditionalFormatting sqref="P292">
    <cfRule type="expression" dxfId="16948" priority="42292">
      <formula>$Y292="Reporte 2"</formula>
    </cfRule>
    <cfRule type="expression" dxfId="16947" priority="42293">
      <formula>$Y292="Reporte 1"</formula>
    </cfRule>
    <cfRule type="expression" dxfId="16946" priority="42294">
      <formula>$Y292="Informe 10"</formula>
    </cfRule>
    <cfRule type="expression" dxfId="16945" priority="42295">
      <formula>$Y292="Informe 9"</formula>
    </cfRule>
    <cfRule type="expression" dxfId="16944" priority="42296">
      <formula>$Y292="Informe 8"</formula>
    </cfRule>
    <cfRule type="expression" dxfId="16943" priority="42297">
      <formula>$Y292="Informe 7"</formula>
    </cfRule>
    <cfRule type="expression" dxfId="16942" priority="42298">
      <formula>$Y292="Informe 6"</formula>
    </cfRule>
    <cfRule type="expression" dxfId="16941" priority="42299">
      <formula>$Y292="Informe 5"</formula>
    </cfRule>
    <cfRule type="expression" dxfId="16940" priority="42300">
      <formula>$Y292="Informe 4"</formula>
    </cfRule>
    <cfRule type="expression" dxfId="16939" priority="42301">
      <formula>$Y292="Informe 3"</formula>
    </cfRule>
    <cfRule type="expression" dxfId="16938" priority="42302">
      <formula>$Y292="Informe 2"</formula>
    </cfRule>
    <cfRule type="expression" dxfId="16937" priority="42303">
      <formula>$Y292="Informe 1"</formula>
    </cfRule>
    <cfRule type="expression" dxfId="16936" priority="42304">
      <formula>$Y292="Gráfico 10"</formula>
    </cfRule>
    <cfRule type="expression" dxfId="16935" priority="42305">
      <formula>$Y292="Gráfico 25"</formula>
    </cfRule>
    <cfRule type="expression" dxfId="16934" priority="42306">
      <formula>$Y292="Gráfico 24"</formula>
    </cfRule>
    <cfRule type="expression" dxfId="16933" priority="42307">
      <formula>$Y292="Gráfico 23"</formula>
    </cfRule>
    <cfRule type="expression" dxfId="16932" priority="42308">
      <formula>$Y292="Gráfico 22"</formula>
    </cfRule>
    <cfRule type="expression" dxfId="16931" priority="42309">
      <formula>$Y292="Gráfico 21"</formula>
    </cfRule>
    <cfRule type="expression" dxfId="16930" priority="42310">
      <formula>$Y292="Gráfico 20"</formula>
    </cfRule>
    <cfRule type="expression" dxfId="16929" priority="42311">
      <formula>$Y292="Gráfico 18"</formula>
    </cfRule>
    <cfRule type="expression" dxfId="16928" priority="42312">
      <formula>$Y292="Gráfico 19"</formula>
    </cfRule>
    <cfRule type="expression" dxfId="16927" priority="42313">
      <formula>$Y292="Gráfico 17"</formula>
    </cfRule>
    <cfRule type="expression" dxfId="16926" priority="42314">
      <formula>$Y292="Gráfico 16"</formula>
    </cfRule>
    <cfRule type="expression" dxfId="16925" priority="42315">
      <formula>$Y292="Gráfico 15"</formula>
    </cfRule>
    <cfRule type="expression" dxfId="16924" priority="42316">
      <formula>$Y292="Gráfico 14"</formula>
    </cfRule>
    <cfRule type="expression" dxfId="16923" priority="42317">
      <formula>$Y292="Gráfico 12"</formula>
    </cfRule>
    <cfRule type="expression" dxfId="16922" priority="42318">
      <formula>$Y292="Gráfico 13"</formula>
    </cfRule>
    <cfRule type="expression" dxfId="16921" priority="42319">
      <formula>$Y292="Gráfico 11"</formula>
    </cfRule>
    <cfRule type="expression" dxfId="16920" priority="42320">
      <formula>$Y292="Gráfico 9"</formula>
    </cfRule>
    <cfRule type="expression" dxfId="16919" priority="42321">
      <formula>$Y292="Gráfico 8"</formula>
    </cfRule>
    <cfRule type="expression" dxfId="16918" priority="42322">
      <formula>$Y292="Gráfico 7"</formula>
    </cfRule>
    <cfRule type="expression" dxfId="16917" priority="42323">
      <formula>$Y292="Gráfico 6"</formula>
    </cfRule>
    <cfRule type="expression" dxfId="16916" priority="42324">
      <formula>$Y292="Gráfico 4"</formula>
    </cfRule>
    <cfRule type="expression" dxfId="16915" priority="42325">
      <formula>$Y292="Gráfico 3"</formula>
    </cfRule>
    <cfRule type="expression" dxfId="16914" priority="42326">
      <formula>$Y292="Gráfico 2"</formula>
    </cfRule>
    <cfRule type="expression" dxfId="16913" priority="42327">
      <formula>$Y292="Gráfico 1"</formula>
    </cfRule>
    <cfRule type="expression" dxfId="16912" priority="42328">
      <formula>$Y292="Gráfico 5"</formula>
    </cfRule>
  </conditionalFormatting>
  <conditionalFormatting sqref="P292">
    <cfRule type="expression" dxfId="16911" priority="42255">
      <formula>$Y292="Reporte 2"</formula>
    </cfRule>
    <cfRule type="expression" dxfId="16910" priority="42256">
      <formula>$Y292="Reporte 1"</formula>
    </cfRule>
    <cfRule type="expression" dxfId="16909" priority="42257">
      <formula>$Y292="Informe 10"</formula>
    </cfRule>
    <cfRule type="expression" dxfId="16908" priority="42258">
      <formula>$Y292="Informe 9"</formula>
    </cfRule>
    <cfRule type="expression" dxfId="16907" priority="42259">
      <formula>$Y292="Informe 8"</formula>
    </cfRule>
    <cfRule type="expression" dxfId="16906" priority="42260">
      <formula>$Y292="Informe 7"</formula>
    </cfRule>
    <cfRule type="expression" dxfId="16905" priority="42261">
      <formula>$Y292="Informe 6"</formula>
    </cfRule>
    <cfRule type="expression" dxfId="16904" priority="42262">
      <formula>$Y292="Informe 5"</formula>
    </cfRule>
    <cfRule type="expression" dxfId="16903" priority="42263">
      <formula>$Y292="Informe 4"</formula>
    </cfRule>
    <cfRule type="expression" dxfId="16902" priority="42264">
      <formula>$Y292="Informe 3"</formula>
    </cfRule>
    <cfRule type="expression" dxfId="16901" priority="42265">
      <formula>$Y292="Informe 2"</formula>
    </cfRule>
    <cfRule type="expression" dxfId="16900" priority="42266">
      <formula>$Y292="Informe 1"</formula>
    </cfRule>
    <cfRule type="expression" dxfId="16899" priority="42267">
      <formula>$Y292="Gráfico 10"</formula>
    </cfRule>
    <cfRule type="expression" dxfId="16898" priority="42268">
      <formula>$Y292="Gráfico 25"</formula>
    </cfRule>
    <cfRule type="expression" dxfId="16897" priority="42269">
      <formula>$Y292="Gráfico 24"</formula>
    </cfRule>
    <cfRule type="expression" dxfId="16896" priority="42270">
      <formula>$Y292="Gráfico 23"</formula>
    </cfRule>
    <cfRule type="expression" dxfId="16895" priority="42271">
      <formula>$Y292="Gráfico 22"</formula>
    </cfRule>
    <cfRule type="expression" dxfId="16894" priority="42272">
      <formula>$Y292="Gráfico 21"</formula>
    </cfRule>
    <cfRule type="expression" dxfId="16893" priority="42273">
      <formula>$Y292="Gráfico 20"</formula>
    </cfRule>
    <cfRule type="expression" dxfId="16892" priority="42274">
      <formula>$Y292="Gráfico 18"</formula>
    </cfRule>
    <cfRule type="expression" dxfId="16891" priority="42275">
      <formula>$Y292="Gráfico 19"</formula>
    </cfRule>
    <cfRule type="expression" dxfId="16890" priority="42276">
      <formula>$Y292="Gráfico 17"</formula>
    </cfRule>
    <cfRule type="expression" dxfId="16889" priority="42277">
      <formula>$Y292="Gráfico 16"</formula>
    </cfRule>
    <cfRule type="expression" dxfId="16888" priority="42278">
      <formula>$Y292="Gráfico 15"</formula>
    </cfRule>
    <cfRule type="expression" dxfId="16887" priority="42279">
      <formula>$Y292="Gráfico 14"</formula>
    </cfRule>
    <cfRule type="expression" dxfId="16886" priority="42280">
      <formula>$Y292="Gráfico 12"</formula>
    </cfRule>
    <cfRule type="expression" dxfId="16885" priority="42281">
      <formula>$Y292="Gráfico 13"</formula>
    </cfRule>
    <cfRule type="expression" dxfId="16884" priority="42282">
      <formula>$Y292="Gráfico 11"</formula>
    </cfRule>
    <cfRule type="expression" dxfId="16883" priority="42283">
      <formula>$Y292="Gráfico 9"</formula>
    </cfRule>
    <cfRule type="expression" dxfId="16882" priority="42284">
      <formula>$Y292="Gráfico 8"</formula>
    </cfRule>
    <cfRule type="expression" dxfId="16881" priority="42285">
      <formula>$Y292="Gráfico 7"</formula>
    </cfRule>
    <cfRule type="expression" dxfId="16880" priority="42286">
      <formula>$Y292="Gráfico 6"</formula>
    </cfRule>
    <cfRule type="expression" dxfId="16879" priority="42287">
      <formula>$Y292="Gráfico 4"</formula>
    </cfRule>
    <cfRule type="expression" dxfId="16878" priority="42288">
      <formula>$Y292="Gráfico 3"</formula>
    </cfRule>
    <cfRule type="expression" dxfId="16877" priority="42289">
      <formula>$Y292="Gráfico 2"</formula>
    </cfRule>
    <cfRule type="expression" dxfId="16876" priority="42290">
      <formula>$Y292="Gráfico 1"</formula>
    </cfRule>
    <cfRule type="expression" dxfId="16875" priority="42291">
      <formula>$Y292="Gráfico 5"</formula>
    </cfRule>
  </conditionalFormatting>
  <conditionalFormatting sqref="O292">
    <cfRule type="expression" dxfId="16874" priority="42218">
      <formula>$Y292="Reporte 2"</formula>
    </cfRule>
    <cfRule type="expression" dxfId="16873" priority="42219">
      <formula>$Y292="Reporte 1"</formula>
    </cfRule>
    <cfRule type="expression" dxfId="16872" priority="42220">
      <formula>$Y292="Informe 10"</formula>
    </cfRule>
    <cfRule type="expression" dxfId="16871" priority="42221">
      <formula>$Y292="Informe 9"</formula>
    </cfRule>
    <cfRule type="expression" dxfId="16870" priority="42222">
      <formula>$Y292="Informe 8"</formula>
    </cfRule>
    <cfRule type="expression" dxfId="16869" priority="42223">
      <formula>$Y292="Informe 7"</formula>
    </cfRule>
    <cfRule type="expression" dxfId="16868" priority="42224">
      <formula>$Y292="Informe 6"</formula>
    </cfRule>
    <cfRule type="expression" dxfId="16867" priority="42225">
      <formula>$Y292="Informe 5"</formula>
    </cfRule>
    <cfRule type="expression" dxfId="16866" priority="42226">
      <formula>$Y292="Informe 4"</formula>
    </cfRule>
    <cfRule type="expression" dxfId="16865" priority="42227">
      <formula>$Y292="Informe 3"</formula>
    </cfRule>
    <cfRule type="expression" dxfId="16864" priority="42228">
      <formula>$Y292="Informe 2"</formula>
    </cfRule>
    <cfRule type="expression" dxfId="16863" priority="42229">
      <formula>$Y292="Informe 1"</formula>
    </cfRule>
    <cfRule type="expression" dxfId="16862" priority="42230">
      <formula>$Y292="Gráfico 10"</formula>
    </cfRule>
    <cfRule type="expression" dxfId="16861" priority="42231">
      <formula>$Y292="Gráfico 25"</formula>
    </cfRule>
    <cfRule type="expression" dxfId="16860" priority="42232">
      <formula>$Y292="Gráfico 24"</formula>
    </cfRule>
    <cfRule type="expression" dxfId="16859" priority="42233">
      <formula>$Y292="Gráfico 23"</formula>
    </cfRule>
    <cfRule type="expression" dxfId="16858" priority="42234">
      <formula>$Y292="Gráfico 22"</formula>
    </cfRule>
    <cfRule type="expression" dxfId="16857" priority="42235">
      <formula>$Y292="Gráfico 21"</formula>
    </cfRule>
    <cfRule type="expression" dxfId="16856" priority="42236">
      <formula>$Y292="Gráfico 20"</formula>
    </cfRule>
    <cfRule type="expression" dxfId="16855" priority="42237">
      <formula>$Y292="Gráfico 18"</formula>
    </cfRule>
    <cfRule type="expression" dxfId="16854" priority="42238">
      <formula>$Y292="Gráfico 19"</formula>
    </cfRule>
    <cfRule type="expression" dxfId="16853" priority="42239">
      <formula>$Y292="Gráfico 17"</formula>
    </cfRule>
    <cfRule type="expression" dxfId="16852" priority="42240">
      <formula>$Y292="Gráfico 16"</formula>
    </cfRule>
    <cfRule type="expression" dxfId="16851" priority="42241">
      <formula>$Y292="Gráfico 15"</formula>
    </cfRule>
    <cfRule type="expression" dxfId="16850" priority="42242">
      <formula>$Y292="Gráfico 14"</formula>
    </cfRule>
    <cfRule type="expression" dxfId="16849" priority="42243">
      <formula>$Y292="Gráfico 12"</formula>
    </cfRule>
    <cfRule type="expression" dxfId="16848" priority="42244">
      <formula>$Y292="Gráfico 13"</formula>
    </cfRule>
    <cfRule type="expression" dxfId="16847" priority="42245">
      <formula>$Y292="Gráfico 11"</formula>
    </cfRule>
    <cfRule type="expression" dxfId="16846" priority="42246">
      <formula>$Y292="Gráfico 9"</formula>
    </cfRule>
    <cfRule type="expression" dxfId="16845" priority="42247">
      <formula>$Y292="Gráfico 8"</formula>
    </cfRule>
    <cfRule type="expression" dxfId="16844" priority="42248">
      <formula>$Y292="Gráfico 7"</formula>
    </cfRule>
    <cfRule type="expression" dxfId="16843" priority="42249">
      <formula>$Y292="Gráfico 6"</formula>
    </cfRule>
    <cfRule type="expression" dxfId="16842" priority="42250">
      <formula>$Y292="Gráfico 4"</formula>
    </cfRule>
    <cfRule type="expression" dxfId="16841" priority="42251">
      <formula>$Y292="Gráfico 3"</formula>
    </cfRule>
    <cfRule type="expression" dxfId="16840" priority="42252">
      <formula>$Y292="Gráfico 2"</formula>
    </cfRule>
    <cfRule type="expression" dxfId="16839" priority="42253">
      <formula>$Y292="Gráfico 1"</formula>
    </cfRule>
    <cfRule type="expression" dxfId="16838" priority="42254">
      <formula>$Y292="Gráfico 5"</formula>
    </cfRule>
  </conditionalFormatting>
  <conditionalFormatting sqref="O292">
    <cfRule type="expression" dxfId="16837" priority="42181">
      <formula>$Y292="Reporte 2"</formula>
    </cfRule>
    <cfRule type="expression" dxfId="16836" priority="42182">
      <formula>$Y292="Reporte 1"</formula>
    </cfRule>
    <cfRule type="expression" dxfId="16835" priority="42183">
      <formula>$Y292="Informe 10"</formula>
    </cfRule>
    <cfRule type="expression" dxfId="16834" priority="42184">
      <formula>$Y292="Informe 9"</formula>
    </cfRule>
    <cfRule type="expression" dxfId="16833" priority="42185">
      <formula>$Y292="Informe 8"</formula>
    </cfRule>
    <cfRule type="expression" dxfId="16832" priority="42186">
      <formula>$Y292="Informe 7"</formula>
    </cfRule>
    <cfRule type="expression" dxfId="16831" priority="42187">
      <formula>$Y292="Informe 6"</formula>
    </cfRule>
    <cfRule type="expression" dxfId="16830" priority="42188">
      <formula>$Y292="Informe 5"</formula>
    </cfRule>
    <cfRule type="expression" dxfId="16829" priority="42189">
      <formula>$Y292="Informe 4"</formula>
    </cfRule>
    <cfRule type="expression" dxfId="16828" priority="42190">
      <formula>$Y292="Informe 3"</formula>
    </cfRule>
    <cfRule type="expression" dxfId="16827" priority="42191">
      <formula>$Y292="Informe 2"</formula>
    </cfRule>
    <cfRule type="expression" dxfId="16826" priority="42192">
      <formula>$Y292="Informe 1"</formula>
    </cfRule>
    <cfRule type="expression" dxfId="16825" priority="42193">
      <formula>$Y292="Gráfico 10"</formula>
    </cfRule>
    <cfRule type="expression" dxfId="16824" priority="42194">
      <formula>$Y292="Gráfico 25"</formula>
    </cfRule>
    <cfRule type="expression" dxfId="16823" priority="42195">
      <formula>$Y292="Gráfico 24"</formula>
    </cfRule>
    <cfRule type="expression" dxfId="16822" priority="42196">
      <formula>$Y292="Gráfico 23"</formula>
    </cfRule>
    <cfRule type="expression" dxfId="16821" priority="42197">
      <formula>$Y292="Gráfico 22"</formula>
    </cfRule>
    <cfRule type="expression" dxfId="16820" priority="42198">
      <formula>$Y292="Gráfico 21"</formula>
    </cfRule>
    <cfRule type="expression" dxfId="16819" priority="42199">
      <formula>$Y292="Gráfico 20"</formula>
    </cfRule>
    <cfRule type="expression" dxfId="16818" priority="42200">
      <formula>$Y292="Gráfico 18"</formula>
    </cfRule>
    <cfRule type="expression" dxfId="16817" priority="42201">
      <formula>$Y292="Gráfico 19"</formula>
    </cfRule>
    <cfRule type="expression" dxfId="16816" priority="42202">
      <formula>$Y292="Gráfico 17"</formula>
    </cfRule>
    <cfRule type="expression" dxfId="16815" priority="42203">
      <formula>$Y292="Gráfico 16"</formula>
    </cfRule>
    <cfRule type="expression" dxfId="16814" priority="42204">
      <formula>$Y292="Gráfico 15"</formula>
    </cfRule>
    <cfRule type="expression" dxfId="16813" priority="42205">
      <formula>$Y292="Gráfico 14"</formula>
    </cfRule>
    <cfRule type="expression" dxfId="16812" priority="42206">
      <formula>$Y292="Gráfico 12"</formula>
    </cfRule>
    <cfRule type="expression" dxfId="16811" priority="42207">
      <formula>$Y292="Gráfico 13"</formula>
    </cfRule>
    <cfRule type="expression" dxfId="16810" priority="42208">
      <formula>$Y292="Gráfico 11"</formula>
    </cfRule>
    <cfRule type="expression" dxfId="16809" priority="42209">
      <formula>$Y292="Gráfico 9"</formula>
    </cfRule>
    <cfRule type="expression" dxfId="16808" priority="42210">
      <formula>$Y292="Gráfico 8"</formula>
    </cfRule>
    <cfRule type="expression" dxfId="16807" priority="42211">
      <formula>$Y292="Gráfico 7"</formula>
    </cfRule>
    <cfRule type="expression" dxfId="16806" priority="42212">
      <formula>$Y292="Gráfico 6"</formula>
    </cfRule>
    <cfRule type="expression" dxfId="16805" priority="42213">
      <formula>$Y292="Gráfico 4"</formula>
    </cfRule>
    <cfRule type="expression" dxfId="16804" priority="42214">
      <formula>$Y292="Gráfico 3"</formula>
    </cfRule>
    <cfRule type="expression" dxfId="16803" priority="42215">
      <formula>$Y292="Gráfico 2"</formula>
    </cfRule>
    <cfRule type="expression" dxfId="16802" priority="42216">
      <formula>$Y292="Gráfico 1"</formula>
    </cfRule>
    <cfRule type="expression" dxfId="16801" priority="42217">
      <formula>$Y292="Gráfico 5"</formula>
    </cfRule>
  </conditionalFormatting>
  <conditionalFormatting sqref="O292">
    <cfRule type="expression" dxfId="16800" priority="42144">
      <formula>$Y292="Reporte 2"</formula>
    </cfRule>
    <cfRule type="expression" dxfId="16799" priority="42145">
      <formula>$Y292="Reporte 1"</formula>
    </cfRule>
    <cfRule type="expression" dxfId="16798" priority="42146">
      <formula>$Y292="Informe 10"</formula>
    </cfRule>
    <cfRule type="expression" dxfId="16797" priority="42147">
      <formula>$Y292="Informe 9"</formula>
    </cfRule>
    <cfRule type="expression" dxfId="16796" priority="42148">
      <formula>$Y292="Informe 8"</formula>
    </cfRule>
    <cfRule type="expression" dxfId="16795" priority="42149">
      <formula>$Y292="Informe 7"</formula>
    </cfRule>
    <cfRule type="expression" dxfId="16794" priority="42150">
      <formula>$Y292="Informe 6"</formula>
    </cfRule>
    <cfRule type="expression" dxfId="16793" priority="42151">
      <formula>$Y292="Informe 5"</formula>
    </cfRule>
    <cfRule type="expression" dxfId="16792" priority="42152">
      <formula>$Y292="Informe 4"</formula>
    </cfRule>
    <cfRule type="expression" dxfId="16791" priority="42153">
      <formula>$Y292="Informe 3"</formula>
    </cfRule>
    <cfRule type="expression" dxfId="16790" priority="42154">
      <formula>$Y292="Informe 2"</formula>
    </cfRule>
    <cfRule type="expression" dxfId="16789" priority="42155">
      <formula>$Y292="Informe 1"</formula>
    </cfRule>
    <cfRule type="expression" dxfId="16788" priority="42156">
      <formula>$Y292="Gráfico 10"</formula>
    </cfRule>
    <cfRule type="expression" dxfId="16787" priority="42157">
      <formula>$Y292="Gráfico 25"</formula>
    </cfRule>
    <cfRule type="expression" dxfId="16786" priority="42158">
      <formula>$Y292="Gráfico 24"</formula>
    </cfRule>
    <cfRule type="expression" dxfId="16785" priority="42159">
      <formula>$Y292="Gráfico 23"</formula>
    </cfRule>
    <cfRule type="expression" dxfId="16784" priority="42160">
      <formula>$Y292="Gráfico 22"</formula>
    </cfRule>
    <cfRule type="expression" dxfId="16783" priority="42161">
      <formula>$Y292="Gráfico 21"</formula>
    </cfRule>
    <cfRule type="expression" dxfId="16782" priority="42162">
      <formula>$Y292="Gráfico 20"</formula>
    </cfRule>
    <cfRule type="expression" dxfId="16781" priority="42163">
      <formula>$Y292="Gráfico 18"</formula>
    </cfRule>
    <cfRule type="expression" dxfId="16780" priority="42164">
      <formula>$Y292="Gráfico 19"</formula>
    </cfRule>
    <cfRule type="expression" dxfId="16779" priority="42165">
      <formula>$Y292="Gráfico 17"</formula>
    </cfRule>
    <cfRule type="expression" dxfId="16778" priority="42166">
      <formula>$Y292="Gráfico 16"</formula>
    </cfRule>
    <cfRule type="expression" dxfId="16777" priority="42167">
      <formula>$Y292="Gráfico 15"</formula>
    </cfRule>
    <cfRule type="expression" dxfId="16776" priority="42168">
      <formula>$Y292="Gráfico 14"</formula>
    </cfRule>
    <cfRule type="expression" dxfId="16775" priority="42169">
      <formula>$Y292="Gráfico 12"</formula>
    </cfRule>
    <cfRule type="expression" dxfId="16774" priority="42170">
      <formula>$Y292="Gráfico 13"</formula>
    </cfRule>
    <cfRule type="expression" dxfId="16773" priority="42171">
      <formula>$Y292="Gráfico 11"</formula>
    </cfRule>
    <cfRule type="expression" dxfId="16772" priority="42172">
      <formula>$Y292="Gráfico 9"</formula>
    </cfRule>
    <cfRule type="expression" dxfId="16771" priority="42173">
      <formula>$Y292="Gráfico 8"</formula>
    </cfRule>
    <cfRule type="expression" dxfId="16770" priority="42174">
      <formula>$Y292="Gráfico 7"</formula>
    </cfRule>
    <cfRule type="expression" dxfId="16769" priority="42175">
      <formula>$Y292="Gráfico 6"</formula>
    </cfRule>
    <cfRule type="expression" dxfId="16768" priority="42176">
      <formula>$Y292="Gráfico 4"</formula>
    </cfRule>
    <cfRule type="expression" dxfId="16767" priority="42177">
      <formula>$Y292="Gráfico 3"</formula>
    </cfRule>
    <cfRule type="expression" dxfId="16766" priority="42178">
      <formula>$Y292="Gráfico 2"</formula>
    </cfRule>
    <cfRule type="expression" dxfId="16765" priority="42179">
      <formula>$Y292="Gráfico 1"</formula>
    </cfRule>
    <cfRule type="expression" dxfId="16764" priority="42180">
      <formula>$Y292="Gráfico 5"</formula>
    </cfRule>
  </conditionalFormatting>
  <conditionalFormatting sqref="P293:P298">
    <cfRule type="expression" dxfId="16763" priority="41885">
      <formula>$Y293="Reporte 2"</formula>
    </cfRule>
    <cfRule type="expression" dxfId="16762" priority="41886">
      <formula>$Y293="Reporte 1"</formula>
    </cfRule>
    <cfRule type="expression" dxfId="16761" priority="41887">
      <formula>$Y293="Informe 10"</formula>
    </cfRule>
    <cfRule type="expression" dxfId="16760" priority="41888">
      <formula>$Y293="Informe 9"</formula>
    </cfRule>
    <cfRule type="expression" dxfId="16759" priority="41889">
      <formula>$Y293="Informe 8"</formula>
    </cfRule>
    <cfRule type="expression" dxfId="16758" priority="41890">
      <formula>$Y293="Informe 7"</formula>
    </cfRule>
    <cfRule type="expression" dxfId="16757" priority="41891">
      <formula>$Y293="Informe 6"</formula>
    </cfRule>
    <cfRule type="expression" dxfId="16756" priority="41892">
      <formula>$Y293="Informe 5"</formula>
    </cfRule>
    <cfRule type="expression" dxfId="16755" priority="41893">
      <formula>$Y293="Informe 4"</formula>
    </cfRule>
    <cfRule type="expression" dxfId="16754" priority="41894">
      <formula>$Y293="Informe 3"</formula>
    </cfRule>
    <cfRule type="expression" dxfId="16753" priority="41895">
      <formula>$Y293="Informe 2"</formula>
    </cfRule>
    <cfRule type="expression" dxfId="16752" priority="41896">
      <formula>$Y293="Informe 1"</formula>
    </cfRule>
    <cfRule type="expression" dxfId="16751" priority="41897">
      <formula>$Y293="Gráfico 10"</formula>
    </cfRule>
    <cfRule type="expression" dxfId="16750" priority="41898">
      <formula>$Y293="Gráfico 25"</formula>
    </cfRule>
    <cfRule type="expression" dxfId="16749" priority="41899">
      <formula>$Y293="Gráfico 24"</formula>
    </cfRule>
    <cfRule type="expression" dxfId="16748" priority="41900">
      <formula>$Y293="Gráfico 23"</formula>
    </cfRule>
    <cfRule type="expression" dxfId="16747" priority="41901">
      <formula>$Y293="Gráfico 22"</formula>
    </cfRule>
    <cfRule type="expression" dxfId="16746" priority="41902">
      <formula>$Y293="Gráfico 21"</formula>
    </cfRule>
    <cfRule type="expression" dxfId="16745" priority="41903">
      <formula>$Y293="Gráfico 20"</formula>
    </cfRule>
    <cfRule type="expression" dxfId="16744" priority="41904">
      <formula>$Y293="Gráfico 18"</formula>
    </cfRule>
    <cfRule type="expression" dxfId="16743" priority="41905">
      <formula>$Y293="Gráfico 19"</formula>
    </cfRule>
    <cfRule type="expression" dxfId="16742" priority="41906">
      <formula>$Y293="Gráfico 17"</formula>
    </cfRule>
    <cfRule type="expression" dxfId="16741" priority="41907">
      <formula>$Y293="Gráfico 16"</formula>
    </cfRule>
    <cfRule type="expression" dxfId="16740" priority="41908">
      <formula>$Y293="Gráfico 15"</formula>
    </cfRule>
    <cfRule type="expression" dxfId="16739" priority="41909">
      <formula>$Y293="Gráfico 14"</formula>
    </cfRule>
    <cfRule type="expression" dxfId="16738" priority="41910">
      <formula>$Y293="Gráfico 12"</formula>
    </cfRule>
    <cfRule type="expression" dxfId="16737" priority="41911">
      <formula>$Y293="Gráfico 13"</formula>
    </cfRule>
    <cfRule type="expression" dxfId="16736" priority="41912">
      <formula>$Y293="Gráfico 11"</formula>
    </cfRule>
    <cfRule type="expression" dxfId="16735" priority="41913">
      <formula>$Y293="Gráfico 9"</formula>
    </cfRule>
    <cfRule type="expression" dxfId="16734" priority="41914">
      <formula>$Y293="Gráfico 8"</formula>
    </cfRule>
    <cfRule type="expression" dxfId="16733" priority="41915">
      <formula>$Y293="Gráfico 7"</formula>
    </cfRule>
    <cfRule type="expression" dxfId="16732" priority="41916">
      <formula>$Y293="Gráfico 6"</formula>
    </cfRule>
    <cfRule type="expression" dxfId="16731" priority="41917">
      <formula>$Y293="Gráfico 4"</formula>
    </cfRule>
    <cfRule type="expression" dxfId="16730" priority="41918">
      <formula>$Y293="Gráfico 3"</formula>
    </cfRule>
    <cfRule type="expression" dxfId="16729" priority="41919">
      <formula>$Y293="Gráfico 2"</formula>
    </cfRule>
    <cfRule type="expression" dxfId="16728" priority="41920">
      <formula>$Y293="Gráfico 1"</formula>
    </cfRule>
    <cfRule type="expression" dxfId="16727" priority="41921">
      <formula>$Y293="Gráfico 5"</formula>
    </cfRule>
  </conditionalFormatting>
  <conditionalFormatting sqref="P293:P298">
    <cfRule type="expression" dxfId="16726" priority="41848">
      <formula>$Y293="Reporte 2"</formula>
    </cfRule>
    <cfRule type="expression" dxfId="16725" priority="41849">
      <formula>$Y293="Reporte 1"</formula>
    </cfRule>
    <cfRule type="expression" dxfId="16724" priority="41850">
      <formula>$Y293="Informe 10"</formula>
    </cfRule>
    <cfRule type="expression" dxfId="16723" priority="41851">
      <formula>$Y293="Informe 9"</formula>
    </cfRule>
    <cfRule type="expression" dxfId="16722" priority="41852">
      <formula>$Y293="Informe 8"</formula>
    </cfRule>
    <cfRule type="expression" dxfId="16721" priority="41853">
      <formula>$Y293="Informe 7"</formula>
    </cfRule>
    <cfRule type="expression" dxfId="16720" priority="41854">
      <formula>$Y293="Informe 6"</formula>
    </cfRule>
    <cfRule type="expression" dxfId="16719" priority="41855">
      <formula>$Y293="Informe 5"</formula>
    </cfRule>
    <cfRule type="expression" dxfId="16718" priority="41856">
      <formula>$Y293="Informe 4"</formula>
    </cfRule>
    <cfRule type="expression" dxfId="16717" priority="41857">
      <formula>$Y293="Informe 3"</formula>
    </cfRule>
    <cfRule type="expression" dxfId="16716" priority="41858">
      <formula>$Y293="Informe 2"</formula>
    </cfRule>
    <cfRule type="expression" dxfId="16715" priority="41859">
      <formula>$Y293="Informe 1"</formula>
    </cfRule>
    <cfRule type="expression" dxfId="16714" priority="41860">
      <formula>$Y293="Gráfico 10"</formula>
    </cfRule>
    <cfRule type="expression" dxfId="16713" priority="41861">
      <formula>$Y293="Gráfico 25"</formula>
    </cfRule>
    <cfRule type="expression" dxfId="16712" priority="41862">
      <formula>$Y293="Gráfico 24"</formula>
    </cfRule>
    <cfRule type="expression" dxfId="16711" priority="41863">
      <formula>$Y293="Gráfico 23"</formula>
    </cfRule>
    <cfRule type="expression" dxfId="16710" priority="41864">
      <formula>$Y293="Gráfico 22"</formula>
    </cfRule>
    <cfRule type="expression" dxfId="16709" priority="41865">
      <formula>$Y293="Gráfico 21"</formula>
    </cfRule>
    <cfRule type="expression" dxfId="16708" priority="41866">
      <formula>$Y293="Gráfico 20"</formula>
    </cfRule>
    <cfRule type="expression" dxfId="16707" priority="41867">
      <formula>$Y293="Gráfico 18"</formula>
    </cfRule>
    <cfRule type="expression" dxfId="16706" priority="41868">
      <formula>$Y293="Gráfico 19"</formula>
    </cfRule>
    <cfRule type="expression" dxfId="16705" priority="41869">
      <formula>$Y293="Gráfico 17"</formula>
    </cfRule>
    <cfRule type="expression" dxfId="16704" priority="41870">
      <formula>$Y293="Gráfico 16"</formula>
    </cfRule>
    <cfRule type="expression" dxfId="16703" priority="41871">
      <formula>$Y293="Gráfico 15"</formula>
    </cfRule>
    <cfRule type="expression" dxfId="16702" priority="41872">
      <formula>$Y293="Gráfico 14"</formula>
    </cfRule>
    <cfRule type="expression" dxfId="16701" priority="41873">
      <formula>$Y293="Gráfico 12"</formula>
    </cfRule>
    <cfRule type="expression" dxfId="16700" priority="41874">
      <formula>$Y293="Gráfico 13"</formula>
    </cfRule>
    <cfRule type="expression" dxfId="16699" priority="41875">
      <formula>$Y293="Gráfico 11"</formula>
    </cfRule>
    <cfRule type="expression" dxfId="16698" priority="41876">
      <formula>$Y293="Gráfico 9"</formula>
    </cfRule>
    <cfRule type="expression" dxfId="16697" priority="41877">
      <formula>$Y293="Gráfico 8"</formula>
    </cfRule>
    <cfRule type="expression" dxfId="16696" priority="41878">
      <formula>$Y293="Gráfico 7"</formula>
    </cfRule>
    <cfRule type="expression" dxfId="16695" priority="41879">
      <formula>$Y293="Gráfico 6"</formula>
    </cfRule>
    <cfRule type="expression" dxfId="16694" priority="41880">
      <formula>$Y293="Gráfico 4"</formula>
    </cfRule>
    <cfRule type="expression" dxfId="16693" priority="41881">
      <formula>$Y293="Gráfico 3"</formula>
    </cfRule>
    <cfRule type="expression" dxfId="16692" priority="41882">
      <formula>$Y293="Gráfico 2"</formula>
    </cfRule>
    <cfRule type="expression" dxfId="16691" priority="41883">
      <formula>$Y293="Gráfico 1"</formula>
    </cfRule>
    <cfRule type="expression" dxfId="16690" priority="41884">
      <formula>$Y293="Gráfico 5"</formula>
    </cfRule>
  </conditionalFormatting>
  <conditionalFormatting sqref="P293:P298">
    <cfRule type="expression" dxfId="16689" priority="41811">
      <formula>$Y293="Reporte 2"</formula>
    </cfRule>
    <cfRule type="expression" dxfId="16688" priority="41812">
      <formula>$Y293="Reporte 1"</formula>
    </cfRule>
    <cfRule type="expression" dxfId="16687" priority="41813">
      <formula>$Y293="Informe 10"</formula>
    </cfRule>
    <cfRule type="expression" dxfId="16686" priority="41814">
      <formula>$Y293="Informe 9"</formula>
    </cfRule>
    <cfRule type="expression" dxfId="16685" priority="41815">
      <formula>$Y293="Informe 8"</formula>
    </cfRule>
    <cfRule type="expression" dxfId="16684" priority="41816">
      <formula>$Y293="Informe 7"</formula>
    </cfRule>
    <cfRule type="expression" dxfId="16683" priority="41817">
      <formula>$Y293="Informe 6"</formula>
    </cfRule>
    <cfRule type="expression" dxfId="16682" priority="41818">
      <formula>$Y293="Informe 5"</formula>
    </cfRule>
    <cfRule type="expression" dxfId="16681" priority="41819">
      <formula>$Y293="Informe 4"</formula>
    </cfRule>
    <cfRule type="expression" dxfId="16680" priority="41820">
      <formula>$Y293="Informe 3"</formula>
    </cfRule>
    <cfRule type="expression" dxfId="16679" priority="41821">
      <formula>$Y293="Informe 2"</formula>
    </cfRule>
    <cfRule type="expression" dxfId="16678" priority="41822">
      <formula>$Y293="Informe 1"</formula>
    </cfRule>
    <cfRule type="expression" dxfId="16677" priority="41823">
      <formula>$Y293="Gráfico 10"</formula>
    </cfRule>
    <cfRule type="expression" dxfId="16676" priority="41824">
      <formula>$Y293="Gráfico 25"</formula>
    </cfRule>
    <cfRule type="expression" dxfId="16675" priority="41825">
      <formula>$Y293="Gráfico 24"</formula>
    </cfRule>
    <cfRule type="expression" dxfId="16674" priority="41826">
      <formula>$Y293="Gráfico 23"</formula>
    </cfRule>
    <cfRule type="expression" dxfId="16673" priority="41827">
      <formula>$Y293="Gráfico 22"</formula>
    </cfRule>
    <cfRule type="expression" dxfId="16672" priority="41828">
      <formula>$Y293="Gráfico 21"</formula>
    </cfRule>
    <cfRule type="expression" dxfId="16671" priority="41829">
      <formula>$Y293="Gráfico 20"</formula>
    </cfRule>
    <cfRule type="expression" dxfId="16670" priority="41830">
      <formula>$Y293="Gráfico 18"</formula>
    </cfRule>
    <cfRule type="expression" dxfId="16669" priority="41831">
      <formula>$Y293="Gráfico 19"</formula>
    </cfRule>
    <cfRule type="expression" dxfId="16668" priority="41832">
      <formula>$Y293="Gráfico 17"</formula>
    </cfRule>
    <cfRule type="expression" dxfId="16667" priority="41833">
      <formula>$Y293="Gráfico 16"</formula>
    </cfRule>
    <cfRule type="expression" dxfId="16666" priority="41834">
      <formula>$Y293="Gráfico 15"</formula>
    </cfRule>
    <cfRule type="expression" dxfId="16665" priority="41835">
      <formula>$Y293="Gráfico 14"</formula>
    </cfRule>
    <cfRule type="expression" dxfId="16664" priority="41836">
      <formula>$Y293="Gráfico 12"</formula>
    </cfRule>
    <cfRule type="expression" dxfId="16663" priority="41837">
      <formula>$Y293="Gráfico 13"</formula>
    </cfRule>
    <cfRule type="expression" dxfId="16662" priority="41838">
      <formula>$Y293="Gráfico 11"</formula>
    </cfRule>
    <cfRule type="expression" dxfId="16661" priority="41839">
      <formula>$Y293="Gráfico 9"</formula>
    </cfRule>
    <cfRule type="expression" dxfId="16660" priority="41840">
      <formula>$Y293="Gráfico 8"</formula>
    </cfRule>
    <cfRule type="expression" dxfId="16659" priority="41841">
      <formula>$Y293="Gráfico 7"</formula>
    </cfRule>
    <cfRule type="expression" dxfId="16658" priority="41842">
      <formula>$Y293="Gráfico 6"</formula>
    </cfRule>
    <cfRule type="expression" dxfId="16657" priority="41843">
      <formula>$Y293="Gráfico 4"</formula>
    </cfRule>
    <cfRule type="expression" dxfId="16656" priority="41844">
      <formula>$Y293="Gráfico 3"</formula>
    </cfRule>
    <cfRule type="expression" dxfId="16655" priority="41845">
      <formula>$Y293="Gráfico 2"</formula>
    </cfRule>
    <cfRule type="expression" dxfId="16654" priority="41846">
      <formula>$Y293="Gráfico 1"</formula>
    </cfRule>
    <cfRule type="expression" dxfId="16653" priority="41847">
      <formula>$Y293="Gráfico 5"</formula>
    </cfRule>
  </conditionalFormatting>
  <conditionalFormatting sqref="O294:O298">
    <cfRule type="expression" dxfId="16652" priority="41774">
      <formula>$Y294="Reporte 2"</formula>
    </cfRule>
    <cfRule type="expression" dxfId="16651" priority="41775">
      <formula>$Y294="Reporte 1"</formula>
    </cfRule>
    <cfRule type="expression" dxfId="16650" priority="41776">
      <formula>$Y294="Informe 10"</formula>
    </cfRule>
    <cfRule type="expression" dxfId="16649" priority="41777">
      <formula>$Y294="Informe 9"</formula>
    </cfRule>
    <cfRule type="expression" dxfId="16648" priority="41778">
      <formula>$Y294="Informe 8"</formula>
    </cfRule>
    <cfRule type="expression" dxfId="16647" priority="41779">
      <formula>$Y294="Informe 7"</formula>
    </cfRule>
    <cfRule type="expression" dxfId="16646" priority="41780">
      <formula>$Y294="Informe 6"</formula>
    </cfRule>
    <cfRule type="expression" dxfId="16645" priority="41781">
      <formula>$Y294="Informe 5"</formula>
    </cfRule>
    <cfRule type="expression" dxfId="16644" priority="41782">
      <formula>$Y294="Informe 4"</formula>
    </cfRule>
    <cfRule type="expression" dxfId="16643" priority="41783">
      <formula>$Y294="Informe 3"</formula>
    </cfRule>
    <cfRule type="expression" dxfId="16642" priority="41784">
      <formula>$Y294="Informe 2"</formula>
    </cfRule>
    <cfRule type="expression" dxfId="16641" priority="41785">
      <formula>$Y294="Informe 1"</formula>
    </cfRule>
    <cfRule type="expression" dxfId="16640" priority="41786">
      <formula>$Y294="Gráfico 10"</formula>
    </cfRule>
    <cfRule type="expression" dxfId="16639" priority="41787">
      <formula>$Y294="Gráfico 25"</formula>
    </cfRule>
    <cfRule type="expression" dxfId="16638" priority="41788">
      <formula>$Y294="Gráfico 24"</formula>
    </cfRule>
    <cfRule type="expression" dxfId="16637" priority="41789">
      <formula>$Y294="Gráfico 23"</formula>
    </cfRule>
    <cfRule type="expression" dxfId="16636" priority="41790">
      <formula>$Y294="Gráfico 22"</formula>
    </cfRule>
    <cfRule type="expression" dxfId="16635" priority="41791">
      <formula>$Y294="Gráfico 21"</formula>
    </cfRule>
    <cfRule type="expression" dxfId="16634" priority="41792">
      <formula>$Y294="Gráfico 20"</formula>
    </cfRule>
    <cfRule type="expression" dxfId="16633" priority="41793">
      <formula>$Y294="Gráfico 18"</formula>
    </cfRule>
    <cfRule type="expression" dxfId="16632" priority="41794">
      <formula>$Y294="Gráfico 19"</formula>
    </cfRule>
    <cfRule type="expression" dxfId="16631" priority="41795">
      <formula>$Y294="Gráfico 17"</formula>
    </cfRule>
    <cfRule type="expression" dxfId="16630" priority="41796">
      <formula>$Y294="Gráfico 16"</formula>
    </cfRule>
    <cfRule type="expression" dxfId="16629" priority="41797">
      <formula>$Y294="Gráfico 15"</formula>
    </cfRule>
    <cfRule type="expression" dxfId="16628" priority="41798">
      <formula>$Y294="Gráfico 14"</formula>
    </cfRule>
    <cfRule type="expression" dxfId="16627" priority="41799">
      <formula>$Y294="Gráfico 12"</formula>
    </cfRule>
    <cfRule type="expression" dxfId="16626" priority="41800">
      <formula>$Y294="Gráfico 13"</formula>
    </cfRule>
    <cfRule type="expression" dxfId="16625" priority="41801">
      <formula>$Y294="Gráfico 11"</formula>
    </cfRule>
    <cfRule type="expression" dxfId="16624" priority="41802">
      <formula>$Y294="Gráfico 9"</formula>
    </cfRule>
    <cfRule type="expression" dxfId="16623" priority="41803">
      <formula>$Y294="Gráfico 8"</formula>
    </cfRule>
    <cfRule type="expression" dxfId="16622" priority="41804">
      <formula>$Y294="Gráfico 7"</formula>
    </cfRule>
    <cfRule type="expression" dxfId="16621" priority="41805">
      <formula>$Y294="Gráfico 6"</formula>
    </cfRule>
    <cfRule type="expression" dxfId="16620" priority="41806">
      <formula>$Y294="Gráfico 4"</formula>
    </cfRule>
    <cfRule type="expression" dxfId="16619" priority="41807">
      <formula>$Y294="Gráfico 3"</formula>
    </cfRule>
    <cfRule type="expression" dxfId="16618" priority="41808">
      <formula>$Y294="Gráfico 2"</formula>
    </cfRule>
    <cfRule type="expression" dxfId="16617" priority="41809">
      <formula>$Y294="Gráfico 1"</formula>
    </cfRule>
    <cfRule type="expression" dxfId="16616" priority="41810">
      <formula>$Y294="Gráfico 5"</formula>
    </cfRule>
  </conditionalFormatting>
  <conditionalFormatting sqref="O294:O298">
    <cfRule type="expression" dxfId="16615" priority="41737">
      <formula>$Y294="Reporte 2"</formula>
    </cfRule>
    <cfRule type="expression" dxfId="16614" priority="41738">
      <formula>$Y294="Reporte 1"</formula>
    </cfRule>
    <cfRule type="expression" dxfId="16613" priority="41739">
      <formula>$Y294="Informe 10"</formula>
    </cfRule>
    <cfRule type="expression" dxfId="16612" priority="41740">
      <formula>$Y294="Informe 9"</formula>
    </cfRule>
    <cfRule type="expression" dxfId="16611" priority="41741">
      <formula>$Y294="Informe 8"</formula>
    </cfRule>
    <cfRule type="expression" dxfId="16610" priority="41742">
      <formula>$Y294="Informe 7"</formula>
    </cfRule>
    <cfRule type="expression" dxfId="16609" priority="41743">
      <formula>$Y294="Informe 6"</formula>
    </cfRule>
    <cfRule type="expression" dxfId="16608" priority="41744">
      <formula>$Y294="Informe 5"</formula>
    </cfRule>
    <cfRule type="expression" dxfId="16607" priority="41745">
      <formula>$Y294="Informe 4"</formula>
    </cfRule>
    <cfRule type="expression" dxfId="16606" priority="41746">
      <formula>$Y294="Informe 3"</formula>
    </cfRule>
    <cfRule type="expression" dxfId="16605" priority="41747">
      <formula>$Y294="Informe 2"</formula>
    </cfRule>
    <cfRule type="expression" dxfId="16604" priority="41748">
      <formula>$Y294="Informe 1"</formula>
    </cfRule>
    <cfRule type="expression" dxfId="16603" priority="41749">
      <formula>$Y294="Gráfico 10"</formula>
    </cfRule>
    <cfRule type="expression" dxfId="16602" priority="41750">
      <formula>$Y294="Gráfico 25"</formula>
    </cfRule>
    <cfRule type="expression" dxfId="16601" priority="41751">
      <formula>$Y294="Gráfico 24"</formula>
    </cfRule>
    <cfRule type="expression" dxfId="16600" priority="41752">
      <formula>$Y294="Gráfico 23"</formula>
    </cfRule>
    <cfRule type="expression" dxfId="16599" priority="41753">
      <formula>$Y294="Gráfico 22"</formula>
    </cfRule>
    <cfRule type="expression" dxfId="16598" priority="41754">
      <formula>$Y294="Gráfico 21"</formula>
    </cfRule>
    <cfRule type="expression" dxfId="16597" priority="41755">
      <formula>$Y294="Gráfico 20"</formula>
    </cfRule>
    <cfRule type="expression" dxfId="16596" priority="41756">
      <formula>$Y294="Gráfico 18"</formula>
    </cfRule>
    <cfRule type="expression" dxfId="16595" priority="41757">
      <formula>$Y294="Gráfico 19"</formula>
    </cfRule>
    <cfRule type="expression" dxfId="16594" priority="41758">
      <formula>$Y294="Gráfico 17"</formula>
    </cfRule>
    <cfRule type="expression" dxfId="16593" priority="41759">
      <formula>$Y294="Gráfico 16"</formula>
    </cfRule>
    <cfRule type="expression" dxfId="16592" priority="41760">
      <formula>$Y294="Gráfico 15"</formula>
    </cfRule>
    <cfRule type="expression" dxfId="16591" priority="41761">
      <formula>$Y294="Gráfico 14"</formula>
    </cfRule>
    <cfRule type="expression" dxfId="16590" priority="41762">
      <formula>$Y294="Gráfico 12"</formula>
    </cfRule>
    <cfRule type="expression" dxfId="16589" priority="41763">
      <formula>$Y294="Gráfico 13"</formula>
    </cfRule>
    <cfRule type="expression" dxfId="16588" priority="41764">
      <formula>$Y294="Gráfico 11"</formula>
    </cfRule>
    <cfRule type="expression" dxfId="16587" priority="41765">
      <formula>$Y294="Gráfico 9"</formula>
    </cfRule>
    <cfRule type="expression" dxfId="16586" priority="41766">
      <formula>$Y294="Gráfico 8"</formula>
    </cfRule>
    <cfRule type="expression" dxfId="16585" priority="41767">
      <formula>$Y294="Gráfico 7"</formula>
    </cfRule>
    <cfRule type="expression" dxfId="16584" priority="41768">
      <formula>$Y294="Gráfico 6"</formula>
    </cfRule>
    <cfRule type="expression" dxfId="16583" priority="41769">
      <formula>$Y294="Gráfico 4"</formula>
    </cfRule>
    <cfRule type="expression" dxfId="16582" priority="41770">
      <formula>$Y294="Gráfico 3"</formula>
    </cfRule>
    <cfRule type="expression" dxfId="16581" priority="41771">
      <formula>$Y294="Gráfico 2"</formula>
    </cfRule>
    <cfRule type="expression" dxfId="16580" priority="41772">
      <formula>$Y294="Gráfico 1"</formula>
    </cfRule>
    <cfRule type="expression" dxfId="16579" priority="41773">
      <formula>$Y294="Gráfico 5"</formula>
    </cfRule>
  </conditionalFormatting>
  <conditionalFormatting sqref="O294:O298">
    <cfRule type="expression" dxfId="16578" priority="41700">
      <formula>$Y294="Reporte 2"</formula>
    </cfRule>
    <cfRule type="expression" dxfId="16577" priority="41701">
      <formula>$Y294="Reporte 1"</formula>
    </cfRule>
    <cfRule type="expression" dxfId="16576" priority="41702">
      <formula>$Y294="Informe 10"</formula>
    </cfRule>
    <cfRule type="expression" dxfId="16575" priority="41703">
      <formula>$Y294="Informe 9"</formula>
    </cfRule>
    <cfRule type="expression" dxfId="16574" priority="41704">
      <formula>$Y294="Informe 8"</formula>
    </cfRule>
    <cfRule type="expression" dxfId="16573" priority="41705">
      <formula>$Y294="Informe 7"</formula>
    </cfRule>
    <cfRule type="expression" dxfId="16572" priority="41706">
      <formula>$Y294="Informe 6"</formula>
    </cfRule>
    <cfRule type="expression" dxfId="16571" priority="41707">
      <formula>$Y294="Informe 5"</formula>
    </cfRule>
    <cfRule type="expression" dxfId="16570" priority="41708">
      <formula>$Y294="Informe 4"</formula>
    </cfRule>
    <cfRule type="expression" dxfId="16569" priority="41709">
      <formula>$Y294="Informe 3"</formula>
    </cfRule>
    <cfRule type="expression" dxfId="16568" priority="41710">
      <formula>$Y294="Informe 2"</formula>
    </cfRule>
    <cfRule type="expression" dxfId="16567" priority="41711">
      <formula>$Y294="Informe 1"</formula>
    </cfRule>
    <cfRule type="expression" dxfId="16566" priority="41712">
      <formula>$Y294="Gráfico 10"</formula>
    </cfRule>
    <cfRule type="expression" dxfId="16565" priority="41713">
      <formula>$Y294="Gráfico 25"</formula>
    </cfRule>
    <cfRule type="expression" dxfId="16564" priority="41714">
      <formula>$Y294="Gráfico 24"</formula>
    </cfRule>
    <cfRule type="expression" dxfId="16563" priority="41715">
      <formula>$Y294="Gráfico 23"</formula>
    </cfRule>
    <cfRule type="expression" dxfId="16562" priority="41716">
      <formula>$Y294="Gráfico 22"</formula>
    </cfRule>
    <cfRule type="expression" dxfId="16561" priority="41717">
      <formula>$Y294="Gráfico 21"</formula>
    </cfRule>
    <cfRule type="expression" dxfId="16560" priority="41718">
      <formula>$Y294="Gráfico 20"</formula>
    </cfRule>
    <cfRule type="expression" dxfId="16559" priority="41719">
      <formula>$Y294="Gráfico 18"</formula>
    </cfRule>
    <cfRule type="expression" dxfId="16558" priority="41720">
      <formula>$Y294="Gráfico 19"</formula>
    </cfRule>
    <cfRule type="expression" dxfId="16557" priority="41721">
      <formula>$Y294="Gráfico 17"</formula>
    </cfRule>
    <cfRule type="expression" dxfId="16556" priority="41722">
      <formula>$Y294="Gráfico 16"</formula>
    </cfRule>
    <cfRule type="expression" dxfId="16555" priority="41723">
      <formula>$Y294="Gráfico 15"</formula>
    </cfRule>
    <cfRule type="expression" dxfId="16554" priority="41724">
      <formula>$Y294="Gráfico 14"</formula>
    </cfRule>
    <cfRule type="expression" dxfId="16553" priority="41725">
      <formula>$Y294="Gráfico 12"</formula>
    </cfRule>
    <cfRule type="expression" dxfId="16552" priority="41726">
      <formula>$Y294="Gráfico 13"</formula>
    </cfRule>
    <cfRule type="expression" dxfId="16551" priority="41727">
      <formula>$Y294="Gráfico 11"</formula>
    </cfRule>
    <cfRule type="expression" dxfId="16550" priority="41728">
      <formula>$Y294="Gráfico 9"</formula>
    </cfRule>
    <cfRule type="expression" dxfId="16549" priority="41729">
      <formula>$Y294="Gráfico 8"</formula>
    </cfRule>
    <cfRule type="expression" dxfId="16548" priority="41730">
      <formula>$Y294="Gráfico 7"</formula>
    </cfRule>
    <cfRule type="expression" dxfId="16547" priority="41731">
      <formula>$Y294="Gráfico 6"</formula>
    </cfRule>
    <cfRule type="expression" dxfId="16546" priority="41732">
      <formula>$Y294="Gráfico 4"</formula>
    </cfRule>
    <cfRule type="expression" dxfId="16545" priority="41733">
      <formula>$Y294="Gráfico 3"</formula>
    </cfRule>
    <cfRule type="expression" dxfId="16544" priority="41734">
      <formula>$Y294="Gráfico 2"</formula>
    </cfRule>
    <cfRule type="expression" dxfId="16543" priority="41735">
      <formula>$Y294="Gráfico 1"</formula>
    </cfRule>
    <cfRule type="expression" dxfId="16542" priority="41736">
      <formula>$Y294="Gráfico 5"</formula>
    </cfRule>
  </conditionalFormatting>
  <conditionalFormatting sqref="O293">
    <cfRule type="expression" dxfId="16541" priority="41663">
      <formula>$Y293="Reporte 2"</formula>
    </cfRule>
    <cfRule type="expression" dxfId="16540" priority="41664">
      <formula>$Y293="Reporte 1"</formula>
    </cfRule>
    <cfRule type="expression" dxfId="16539" priority="41665">
      <formula>$Y293="Informe 10"</formula>
    </cfRule>
    <cfRule type="expression" dxfId="16538" priority="41666">
      <formula>$Y293="Informe 9"</formula>
    </cfRule>
    <cfRule type="expression" dxfId="16537" priority="41667">
      <formula>$Y293="Informe 8"</formula>
    </cfRule>
    <cfRule type="expression" dxfId="16536" priority="41668">
      <formula>$Y293="Informe 7"</formula>
    </cfRule>
    <cfRule type="expression" dxfId="16535" priority="41669">
      <formula>$Y293="Informe 6"</formula>
    </cfRule>
    <cfRule type="expression" dxfId="16534" priority="41670">
      <formula>$Y293="Informe 5"</formula>
    </cfRule>
    <cfRule type="expression" dxfId="16533" priority="41671">
      <formula>$Y293="Informe 4"</formula>
    </cfRule>
    <cfRule type="expression" dxfId="16532" priority="41672">
      <formula>$Y293="Informe 3"</formula>
    </cfRule>
    <cfRule type="expression" dxfId="16531" priority="41673">
      <formula>$Y293="Informe 2"</formula>
    </cfRule>
    <cfRule type="expression" dxfId="16530" priority="41674">
      <formula>$Y293="Informe 1"</formula>
    </cfRule>
    <cfRule type="expression" dxfId="16529" priority="41675">
      <formula>$Y293="Gráfico 10"</formula>
    </cfRule>
    <cfRule type="expression" dxfId="16528" priority="41676">
      <formula>$Y293="Gráfico 25"</formula>
    </cfRule>
    <cfRule type="expression" dxfId="16527" priority="41677">
      <formula>$Y293="Gráfico 24"</formula>
    </cfRule>
    <cfRule type="expression" dxfId="16526" priority="41678">
      <formula>$Y293="Gráfico 23"</formula>
    </cfRule>
    <cfRule type="expression" dxfId="16525" priority="41679">
      <formula>$Y293="Gráfico 22"</formula>
    </cfRule>
    <cfRule type="expression" dxfId="16524" priority="41680">
      <formula>$Y293="Gráfico 21"</formula>
    </cfRule>
    <cfRule type="expression" dxfId="16523" priority="41681">
      <formula>$Y293="Gráfico 20"</formula>
    </cfRule>
    <cfRule type="expression" dxfId="16522" priority="41682">
      <formula>$Y293="Gráfico 18"</formula>
    </cfRule>
    <cfRule type="expression" dxfId="16521" priority="41683">
      <formula>$Y293="Gráfico 19"</formula>
    </cfRule>
    <cfRule type="expression" dxfId="16520" priority="41684">
      <formula>$Y293="Gráfico 17"</formula>
    </cfRule>
    <cfRule type="expression" dxfId="16519" priority="41685">
      <formula>$Y293="Gráfico 16"</formula>
    </cfRule>
    <cfRule type="expression" dxfId="16518" priority="41686">
      <formula>$Y293="Gráfico 15"</formula>
    </cfRule>
    <cfRule type="expression" dxfId="16517" priority="41687">
      <formula>$Y293="Gráfico 14"</formula>
    </cfRule>
    <cfRule type="expression" dxfId="16516" priority="41688">
      <formula>$Y293="Gráfico 12"</formula>
    </cfRule>
    <cfRule type="expression" dxfId="16515" priority="41689">
      <formula>$Y293="Gráfico 13"</formula>
    </cfRule>
    <cfRule type="expression" dxfId="16514" priority="41690">
      <formula>$Y293="Gráfico 11"</formula>
    </cfRule>
    <cfRule type="expression" dxfId="16513" priority="41691">
      <formula>$Y293="Gráfico 9"</formula>
    </cfRule>
    <cfRule type="expression" dxfId="16512" priority="41692">
      <formula>$Y293="Gráfico 8"</formula>
    </cfRule>
    <cfRule type="expression" dxfId="16511" priority="41693">
      <formula>$Y293="Gráfico 7"</formula>
    </cfRule>
    <cfRule type="expression" dxfId="16510" priority="41694">
      <formula>$Y293="Gráfico 6"</formula>
    </cfRule>
    <cfRule type="expression" dxfId="16509" priority="41695">
      <formula>$Y293="Gráfico 4"</formula>
    </cfRule>
    <cfRule type="expression" dxfId="16508" priority="41696">
      <formula>$Y293="Gráfico 3"</formula>
    </cfRule>
    <cfRule type="expression" dxfId="16507" priority="41697">
      <formula>$Y293="Gráfico 2"</formula>
    </cfRule>
    <cfRule type="expression" dxfId="16506" priority="41698">
      <formula>$Y293="Gráfico 1"</formula>
    </cfRule>
    <cfRule type="expression" dxfId="16505" priority="41699">
      <formula>$Y293="Gráfico 5"</formula>
    </cfRule>
  </conditionalFormatting>
  <conditionalFormatting sqref="O293">
    <cfRule type="expression" dxfId="16504" priority="41626">
      <formula>$Y293="Reporte 2"</formula>
    </cfRule>
    <cfRule type="expression" dxfId="16503" priority="41627">
      <formula>$Y293="Reporte 1"</formula>
    </cfRule>
    <cfRule type="expression" dxfId="16502" priority="41628">
      <formula>$Y293="Informe 10"</formula>
    </cfRule>
    <cfRule type="expression" dxfId="16501" priority="41629">
      <formula>$Y293="Informe 9"</formula>
    </cfRule>
    <cfRule type="expression" dxfId="16500" priority="41630">
      <formula>$Y293="Informe 8"</formula>
    </cfRule>
    <cfRule type="expression" dxfId="16499" priority="41631">
      <formula>$Y293="Informe 7"</formula>
    </cfRule>
    <cfRule type="expression" dxfId="16498" priority="41632">
      <formula>$Y293="Informe 6"</formula>
    </cfRule>
    <cfRule type="expression" dxfId="16497" priority="41633">
      <formula>$Y293="Informe 5"</formula>
    </cfRule>
    <cfRule type="expression" dxfId="16496" priority="41634">
      <formula>$Y293="Informe 4"</formula>
    </cfRule>
    <cfRule type="expression" dxfId="16495" priority="41635">
      <formula>$Y293="Informe 3"</formula>
    </cfRule>
    <cfRule type="expression" dxfId="16494" priority="41636">
      <formula>$Y293="Informe 2"</formula>
    </cfRule>
    <cfRule type="expression" dxfId="16493" priority="41637">
      <formula>$Y293="Informe 1"</formula>
    </cfRule>
    <cfRule type="expression" dxfId="16492" priority="41638">
      <formula>$Y293="Gráfico 10"</formula>
    </cfRule>
    <cfRule type="expression" dxfId="16491" priority="41639">
      <formula>$Y293="Gráfico 25"</formula>
    </cfRule>
    <cfRule type="expression" dxfId="16490" priority="41640">
      <formula>$Y293="Gráfico 24"</formula>
    </cfRule>
    <cfRule type="expression" dxfId="16489" priority="41641">
      <formula>$Y293="Gráfico 23"</formula>
    </cfRule>
    <cfRule type="expression" dxfId="16488" priority="41642">
      <formula>$Y293="Gráfico 22"</formula>
    </cfRule>
    <cfRule type="expression" dxfId="16487" priority="41643">
      <formula>$Y293="Gráfico 21"</formula>
    </cfRule>
    <cfRule type="expression" dxfId="16486" priority="41644">
      <formula>$Y293="Gráfico 20"</formula>
    </cfRule>
    <cfRule type="expression" dxfId="16485" priority="41645">
      <formula>$Y293="Gráfico 18"</formula>
    </cfRule>
    <cfRule type="expression" dxfId="16484" priority="41646">
      <formula>$Y293="Gráfico 19"</formula>
    </cfRule>
    <cfRule type="expression" dxfId="16483" priority="41647">
      <formula>$Y293="Gráfico 17"</formula>
    </cfRule>
    <cfRule type="expression" dxfId="16482" priority="41648">
      <formula>$Y293="Gráfico 16"</formula>
    </cfRule>
    <cfRule type="expression" dxfId="16481" priority="41649">
      <formula>$Y293="Gráfico 15"</formula>
    </cfRule>
    <cfRule type="expression" dxfId="16480" priority="41650">
      <formula>$Y293="Gráfico 14"</formula>
    </cfRule>
    <cfRule type="expression" dxfId="16479" priority="41651">
      <formula>$Y293="Gráfico 12"</formula>
    </cfRule>
    <cfRule type="expression" dxfId="16478" priority="41652">
      <formula>$Y293="Gráfico 13"</formula>
    </cfRule>
    <cfRule type="expression" dxfId="16477" priority="41653">
      <formula>$Y293="Gráfico 11"</formula>
    </cfRule>
    <cfRule type="expression" dxfId="16476" priority="41654">
      <formula>$Y293="Gráfico 9"</formula>
    </cfRule>
    <cfRule type="expression" dxfId="16475" priority="41655">
      <formula>$Y293="Gráfico 8"</formula>
    </cfRule>
    <cfRule type="expression" dxfId="16474" priority="41656">
      <formula>$Y293="Gráfico 7"</formula>
    </cfRule>
    <cfRule type="expression" dxfId="16473" priority="41657">
      <formula>$Y293="Gráfico 6"</formula>
    </cfRule>
    <cfRule type="expression" dxfId="16472" priority="41658">
      <formula>$Y293="Gráfico 4"</formula>
    </cfRule>
    <cfRule type="expression" dxfId="16471" priority="41659">
      <formula>$Y293="Gráfico 3"</formula>
    </cfRule>
    <cfRule type="expression" dxfId="16470" priority="41660">
      <formula>$Y293="Gráfico 2"</formula>
    </cfRule>
    <cfRule type="expression" dxfId="16469" priority="41661">
      <formula>$Y293="Gráfico 1"</formula>
    </cfRule>
    <cfRule type="expression" dxfId="16468" priority="41662">
      <formula>$Y293="Gráfico 5"</formula>
    </cfRule>
  </conditionalFormatting>
  <conditionalFormatting sqref="O293">
    <cfRule type="expression" dxfId="16467" priority="41589">
      <formula>$Y293="Reporte 2"</formula>
    </cfRule>
    <cfRule type="expression" dxfId="16466" priority="41590">
      <formula>$Y293="Reporte 1"</formula>
    </cfRule>
    <cfRule type="expression" dxfId="16465" priority="41591">
      <formula>$Y293="Informe 10"</formula>
    </cfRule>
    <cfRule type="expression" dxfId="16464" priority="41592">
      <formula>$Y293="Informe 9"</formula>
    </cfRule>
    <cfRule type="expression" dxfId="16463" priority="41593">
      <formula>$Y293="Informe 8"</formula>
    </cfRule>
    <cfRule type="expression" dxfId="16462" priority="41594">
      <formula>$Y293="Informe 7"</formula>
    </cfRule>
    <cfRule type="expression" dxfId="16461" priority="41595">
      <formula>$Y293="Informe 6"</formula>
    </cfRule>
    <cfRule type="expression" dxfId="16460" priority="41596">
      <formula>$Y293="Informe 5"</formula>
    </cfRule>
    <cfRule type="expression" dxfId="16459" priority="41597">
      <formula>$Y293="Informe 4"</formula>
    </cfRule>
    <cfRule type="expression" dxfId="16458" priority="41598">
      <formula>$Y293="Informe 3"</formula>
    </cfRule>
    <cfRule type="expression" dxfId="16457" priority="41599">
      <formula>$Y293="Informe 2"</formula>
    </cfRule>
    <cfRule type="expression" dxfId="16456" priority="41600">
      <formula>$Y293="Informe 1"</formula>
    </cfRule>
    <cfRule type="expression" dxfId="16455" priority="41601">
      <formula>$Y293="Gráfico 10"</formula>
    </cfRule>
    <cfRule type="expression" dxfId="16454" priority="41602">
      <formula>$Y293="Gráfico 25"</formula>
    </cfRule>
    <cfRule type="expression" dxfId="16453" priority="41603">
      <formula>$Y293="Gráfico 24"</formula>
    </cfRule>
    <cfRule type="expression" dxfId="16452" priority="41604">
      <formula>$Y293="Gráfico 23"</formula>
    </cfRule>
    <cfRule type="expression" dxfId="16451" priority="41605">
      <formula>$Y293="Gráfico 22"</formula>
    </cfRule>
    <cfRule type="expression" dxfId="16450" priority="41606">
      <formula>$Y293="Gráfico 21"</formula>
    </cfRule>
    <cfRule type="expression" dxfId="16449" priority="41607">
      <formula>$Y293="Gráfico 20"</formula>
    </cfRule>
    <cfRule type="expression" dxfId="16448" priority="41608">
      <formula>$Y293="Gráfico 18"</formula>
    </cfRule>
    <cfRule type="expression" dxfId="16447" priority="41609">
      <formula>$Y293="Gráfico 19"</formula>
    </cfRule>
    <cfRule type="expression" dxfId="16446" priority="41610">
      <formula>$Y293="Gráfico 17"</formula>
    </cfRule>
    <cfRule type="expression" dxfId="16445" priority="41611">
      <formula>$Y293="Gráfico 16"</formula>
    </cfRule>
    <cfRule type="expression" dxfId="16444" priority="41612">
      <formula>$Y293="Gráfico 15"</formula>
    </cfRule>
    <cfRule type="expression" dxfId="16443" priority="41613">
      <formula>$Y293="Gráfico 14"</formula>
    </cfRule>
    <cfRule type="expression" dxfId="16442" priority="41614">
      <formula>$Y293="Gráfico 12"</formula>
    </cfRule>
    <cfRule type="expression" dxfId="16441" priority="41615">
      <formula>$Y293="Gráfico 13"</formula>
    </cfRule>
    <cfRule type="expression" dxfId="16440" priority="41616">
      <formula>$Y293="Gráfico 11"</formula>
    </cfRule>
    <cfRule type="expression" dxfId="16439" priority="41617">
      <formula>$Y293="Gráfico 9"</formula>
    </cfRule>
    <cfRule type="expression" dxfId="16438" priority="41618">
      <formula>$Y293="Gráfico 8"</formula>
    </cfRule>
    <cfRule type="expression" dxfId="16437" priority="41619">
      <formula>$Y293="Gráfico 7"</formula>
    </cfRule>
    <cfRule type="expression" dxfId="16436" priority="41620">
      <formula>$Y293="Gráfico 6"</formula>
    </cfRule>
    <cfRule type="expression" dxfId="16435" priority="41621">
      <formula>$Y293="Gráfico 4"</formula>
    </cfRule>
    <cfRule type="expression" dxfId="16434" priority="41622">
      <formula>$Y293="Gráfico 3"</formula>
    </cfRule>
    <cfRule type="expression" dxfId="16433" priority="41623">
      <formula>$Y293="Gráfico 2"</formula>
    </cfRule>
    <cfRule type="expression" dxfId="16432" priority="41624">
      <formula>$Y293="Gráfico 1"</formula>
    </cfRule>
    <cfRule type="expression" dxfId="16431" priority="41625">
      <formula>$Y293="Gráfico 5"</formula>
    </cfRule>
  </conditionalFormatting>
  <conditionalFormatting sqref="P304:P306 O305:O306">
    <cfRule type="expression" dxfId="16430" priority="40738">
      <formula>$Y304="Reporte 2"</formula>
    </cfRule>
    <cfRule type="expression" dxfId="16429" priority="40739">
      <formula>$Y304="Reporte 1"</formula>
    </cfRule>
    <cfRule type="expression" dxfId="16428" priority="40740">
      <formula>$Y304="Informe 10"</formula>
    </cfRule>
    <cfRule type="expression" dxfId="16427" priority="40741">
      <formula>$Y304="Informe 9"</formula>
    </cfRule>
    <cfRule type="expression" dxfId="16426" priority="40742">
      <formula>$Y304="Informe 8"</formula>
    </cfRule>
    <cfRule type="expression" dxfId="16425" priority="40743">
      <formula>$Y304="Informe 7"</formula>
    </cfRule>
    <cfRule type="expression" dxfId="16424" priority="40744">
      <formula>$Y304="Informe 6"</formula>
    </cfRule>
    <cfRule type="expression" dxfId="16423" priority="40745">
      <formula>$Y304="Informe 5"</formula>
    </cfRule>
    <cfRule type="expression" dxfId="16422" priority="40746">
      <formula>$Y304="Informe 4"</formula>
    </cfRule>
    <cfRule type="expression" dxfId="16421" priority="40747">
      <formula>$Y304="Informe 3"</formula>
    </cfRule>
    <cfRule type="expression" dxfId="16420" priority="40748">
      <formula>$Y304="Informe 2"</formula>
    </cfRule>
    <cfRule type="expression" dxfId="16419" priority="40749">
      <formula>$Y304="Informe 1"</formula>
    </cfRule>
    <cfRule type="expression" dxfId="16418" priority="40750">
      <formula>$Y304="Gráfico 10"</formula>
    </cfRule>
    <cfRule type="expression" dxfId="16417" priority="40751">
      <formula>$Y304="Gráfico 25"</formula>
    </cfRule>
    <cfRule type="expression" dxfId="16416" priority="40752">
      <formula>$Y304="Gráfico 24"</formula>
    </cfRule>
    <cfRule type="expression" dxfId="16415" priority="40753">
      <formula>$Y304="Gráfico 23"</formula>
    </cfRule>
    <cfRule type="expression" dxfId="16414" priority="40754">
      <formula>$Y304="Gráfico 22"</formula>
    </cfRule>
    <cfRule type="expression" dxfId="16413" priority="40755">
      <formula>$Y304="Gráfico 21"</formula>
    </cfRule>
    <cfRule type="expression" dxfId="16412" priority="40756">
      <formula>$Y304="Gráfico 20"</formula>
    </cfRule>
    <cfRule type="expression" dxfId="16411" priority="40757">
      <formula>$Y304="Gráfico 18"</formula>
    </cfRule>
    <cfRule type="expression" dxfId="16410" priority="40758">
      <formula>$Y304="Gráfico 19"</formula>
    </cfRule>
    <cfRule type="expression" dxfId="16409" priority="40759">
      <formula>$Y304="Gráfico 17"</formula>
    </cfRule>
    <cfRule type="expression" dxfId="16408" priority="40760">
      <formula>$Y304="Gráfico 16"</formula>
    </cfRule>
    <cfRule type="expression" dxfId="16407" priority="40761">
      <formula>$Y304="Gráfico 15"</formula>
    </cfRule>
    <cfRule type="expression" dxfId="16406" priority="40762">
      <formula>$Y304="Gráfico 14"</formula>
    </cfRule>
    <cfRule type="expression" dxfId="16405" priority="40763">
      <formula>$Y304="Gráfico 12"</formula>
    </cfRule>
    <cfRule type="expression" dxfId="16404" priority="40764">
      <formula>$Y304="Gráfico 13"</formula>
    </cfRule>
    <cfRule type="expression" dxfId="16403" priority="40765">
      <formula>$Y304="Gráfico 11"</formula>
    </cfRule>
    <cfRule type="expression" dxfId="16402" priority="40766">
      <formula>$Y304="Gráfico 9"</formula>
    </cfRule>
    <cfRule type="expression" dxfId="16401" priority="40767">
      <formula>$Y304="Gráfico 8"</formula>
    </cfRule>
    <cfRule type="expression" dxfId="16400" priority="40768">
      <formula>$Y304="Gráfico 7"</formula>
    </cfRule>
    <cfRule type="expression" dxfId="16399" priority="40769">
      <formula>$Y304="Gráfico 6"</formula>
    </cfRule>
    <cfRule type="expression" dxfId="16398" priority="40770">
      <formula>$Y304="Gráfico 4"</formula>
    </cfRule>
    <cfRule type="expression" dxfId="16397" priority="40771">
      <formula>$Y304="Gráfico 3"</formula>
    </cfRule>
    <cfRule type="expression" dxfId="16396" priority="40772">
      <formula>$Y304="Gráfico 2"</formula>
    </cfRule>
    <cfRule type="expression" dxfId="16395" priority="40773">
      <formula>$Y304="Gráfico 1"</formula>
    </cfRule>
    <cfRule type="expression" dxfId="16394" priority="40774">
      <formula>$Y304="Gráfico 5"</formula>
    </cfRule>
  </conditionalFormatting>
  <conditionalFormatting sqref="O304">
    <cfRule type="expression" dxfId="16393" priority="40701">
      <formula>$Y304="Reporte 2"</formula>
    </cfRule>
    <cfRule type="expression" dxfId="16392" priority="40702">
      <formula>$Y304="Reporte 1"</formula>
    </cfRule>
    <cfRule type="expression" dxfId="16391" priority="40703">
      <formula>$Y304="Informe 10"</formula>
    </cfRule>
    <cfRule type="expression" dxfId="16390" priority="40704">
      <formula>$Y304="Informe 9"</formula>
    </cfRule>
    <cfRule type="expression" dxfId="16389" priority="40705">
      <formula>$Y304="Informe 8"</formula>
    </cfRule>
    <cfRule type="expression" dxfId="16388" priority="40706">
      <formula>$Y304="Informe 7"</formula>
    </cfRule>
    <cfRule type="expression" dxfId="16387" priority="40707">
      <formula>$Y304="Informe 6"</formula>
    </cfRule>
    <cfRule type="expression" dxfId="16386" priority="40708">
      <formula>$Y304="Informe 5"</formula>
    </cfRule>
    <cfRule type="expression" dxfId="16385" priority="40709">
      <formula>$Y304="Informe 4"</formula>
    </cfRule>
    <cfRule type="expression" dxfId="16384" priority="40710">
      <formula>$Y304="Informe 3"</formula>
    </cfRule>
    <cfRule type="expression" dxfId="16383" priority="40711">
      <formula>$Y304="Informe 2"</formula>
    </cfRule>
    <cfRule type="expression" dxfId="16382" priority="40712">
      <formula>$Y304="Informe 1"</formula>
    </cfRule>
    <cfRule type="expression" dxfId="16381" priority="40713">
      <formula>$Y304="Gráfico 10"</formula>
    </cfRule>
    <cfRule type="expression" dxfId="16380" priority="40714">
      <formula>$Y304="Gráfico 25"</formula>
    </cfRule>
    <cfRule type="expression" dxfId="16379" priority="40715">
      <formula>$Y304="Gráfico 24"</formula>
    </cfRule>
    <cfRule type="expression" dxfId="16378" priority="40716">
      <formula>$Y304="Gráfico 23"</formula>
    </cfRule>
    <cfRule type="expression" dxfId="16377" priority="40717">
      <formula>$Y304="Gráfico 22"</formula>
    </cfRule>
    <cfRule type="expression" dxfId="16376" priority="40718">
      <formula>$Y304="Gráfico 21"</formula>
    </cfRule>
    <cfRule type="expression" dxfId="16375" priority="40719">
      <formula>$Y304="Gráfico 20"</formula>
    </cfRule>
    <cfRule type="expression" dxfId="16374" priority="40720">
      <formula>$Y304="Gráfico 18"</formula>
    </cfRule>
    <cfRule type="expression" dxfId="16373" priority="40721">
      <formula>$Y304="Gráfico 19"</formula>
    </cfRule>
    <cfRule type="expression" dxfId="16372" priority="40722">
      <formula>$Y304="Gráfico 17"</formula>
    </cfRule>
    <cfRule type="expression" dxfId="16371" priority="40723">
      <formula>$Y304="Gráfico 16"</formula>
    </cfRule>
    <cfRule type="expression" dxfId="16370" priority="40724">
      <formula>$Y304="Gráfico 15"</formula>
    </cfRule>
    <cfRule type="expression" dxfId="16369" priority="40725">
      <formula>$Y304="Gráfico 14"</formula>
    </cfRule>
    <cfRule type="expression" dxfId="16368" priority="40726">
      <formula>$Y304="Gráfico 12"</formula>
    </cfRule>
    <cfRule type="expression" dxfId="16367" priority="40727">
      <formula>$Y304="Gráfico 13"</formula>
    </cfRule>
    <cfRule type="expression" dxfId="16366" priority="40728">
      <formula>$Y304="Gráfico 11"</formula>
    </cfRule>
    <cfRule type="expression" dxfId="16365" priority="40729">
      <formula>$Y304="Gráfico 9"</formula>
    </cfRule>
    <cfRule type="expression" dxfId="16364" priority="40730">
      <formula>$Y304="Gráfico 8"</formula>
    </cfRule>
    <cfRule type="expression" dxfId="16363" priority="40731">
      <formula>$Y304="Gráfico 7"</formula>
    </cfRule>
    <cfRule type="expression" dxfId="16362" priority="40732">
      <formula>$Y304="Gráfico 6"</formula>
    </cfRule>
    <cfRule type="expression" dxfId="16361" priority="40733">
      <formula>$Y304="Gráfico 4"</formula>
    </cfRule>
    <cfRule type="expression" dxfId="16360" priority="40734">
      <formula>$Y304="Gráfico 3"</formula>
    </cfRule>
    <cfRule type="expression" dxfId="16359" priority="40735">
      <formula>$Y304="Gráfico 2"</formula>
    </cfRule>
    <cfRule type="expression" dxfId="16358" priority="40736">
      <formula>$Y304="Gráfico 1"</formula>
    </cfRule>
    <cfRule type="expression" dxfId="16357" priority="40737">
      <formula>$Y304="Gráfico 5"</formula>
    </cfRule>
  </conditionalFormatting>
  <conditionalFormatting sqref="O304">
    <cfRule type="expression" dxfId="16356" priority="40664">
      <formula>$Y304="Reporte 2"</formula>
    </cfRule>
    <cfRule type="expression" dxfId="16355" priority="40665">
      <formula>$Y304="Reporte 1"</formula>
    </cfRule>
    <cfRule type="expression" dxfId="16354" priority="40666">
      <formula>$Y304="Informe 10"</formula>
    </cfRule>
    <cfRule type="expression" dxfId="16353" priority="40667">
      <formula>$Y304="Informe 9"</formula>
    </cfRule>
    <cfRule type="expression" dxfId="16352" priority="40668">
      <formula>$Y304="Informe 8"</formula>
    </cfRule>
    <cfRule type="expression" dxfId="16351" priority="40669">
      <formula>$Y304="Informe 7"</formula>
    </cfRule>
    <cfRule type="expression" dxfId="16350" priority="40670">
      <formula>$Y304="Informe 6"</formula>
    </cfRule>
    <cfRule type="expression" dxfId="16349" priority="40671">
      <formula>$Y304="Informe 5"</formula>
    </cfRule>
    <cfRule type="expression" dxfId="16348" priority="40672">
      <formula>$Y304="Informe 4"</formula>
    </cfRule>
    <cfRule type="expression" dxfId="16347" priority="40673">
      <formula>$Y304="Informe 3"</formula>
    </cfRule>
    <cfRule type="expression" dxfId="16346" priority="40674">
      <formula>$Y304="Informe 2"</formula>
    </cfRule>
    <cfRule type="expression" dxfId="16345" priority="40675">
      <formula>$Y304="Informe 1"</formula>
    </cfRule>
    <cfRule type="expression" dxfId="16344" priority="40676">
      <formula>$Y304="Gráfico 10"</formula>
    </cfRule>
    <cfRule type="expression" dxfId="16343" priority="40677">
      <formula>$Y304="Gráfico 25"</formula>
    </cfRule>
    <cfRule type="expression" dxfId="16342" priority="40678">
      <formula>$Y304="Gráfico 24"</formula>
    </cfRule>
    <cfRule type="expression" dxfId="16341" priority="40679">
      <formula>$Y304="Gráfico 23"</formula>
    </cfRule>
    <cfRule type="expression" dxfId="16340" priority="40680">
      <formula>$Y304="Gráfico 22"</formula>
    </cfRule>
    <cfRule type="expression" dxfId="16339" priority="40681">
      <formula>$Y304="Gráfico 21"</formula>
    </cfRule>
    <cfRule type="expression" dxfId="16338" priority="40682">
      <formula>$Y304="Gráfico 20"</formula>
    </cfRule>
    <cfRule type="expression" dxfId="16337" priority="40683">
      <formula>$Y304="Gráfico 18"</formula>
    </cfRule>
    <cfRule type="expression" dxfId="16336" priority="40684">
      <formula>$Y304="Gráfico 19"</formula>
    </cfRule>
    <cfRule type="expression" dxfId="16335" priority="40685">
      <formula>$Y304="Gráfico 17"</formula>
    </cfRule>
    <cfRule type="expression" dxfId="16334" priority="40686">
      <formula>$Y304="Gráfico 16"</formula>
    </cfRule>
    <cfRule type="expression" dxfId="16333" priority="40687">
      <formula>$Y304="Gráfico 15"</formula>
    </cfRule>
    <cfRule type="expression" dxfId="16332" priority="40688">
      <formula>$Y304="Gráfico 14"</formula>
    </cfRule>
    <cfRule type="expression" dxfId="16331" priority="40689">
      <formula>$Y304="Gráfico 12"</formula>
    </cfRule>
    <cfRule type="expression" dxfId="16330" priority="40690">
      <formula>$Y304="Gráfico 13"</formula>
    </cfRule>
    <cfRule type="expression" dxfId="16329" priority="40691">
      <formula>$Y304="Gráfico 11"</formula>
    </cfRule>
    <cfRule type="expression" dxfId="16328" priority="40692">
      <formula>$Y304="Gráfico 9"</formula>
    </cfRule>
    <cfRule type="expression" dxfId="16327" priority="40693">
      <formula>$Y304="Gráfico 8"</formula>
    </cfRule>
    <cfRule type="expression" dxfId="16326" priority="40694">
      <formula>$Y304="Gráfico 7"</formula>
    </cfRule>
    <cfRule type="expression" dxfId="16325" priority="40695">
      <formula>$Y304="Gráfico 6"</formula>
    </cfRule>
    <cfRule type="expression" dxfId="16324" priority="40696">
      <formula>$Y304="Gráfico 4"</formula>
    </cfRule>
    <cfRule type="expression" dxfId="16323" priority="40697">
      <formula>$Y304="Gráfico 3"</formula>
    </cfRule>
    <cfRule type="expression" dxfId="16322" priority="40698">
      <formula>$Y304="Gráfico 2"</formula>
    </cfRule>
    <cfRule type="expression" dxfId="16321" priority="40699">
      <formula>$Y304="Gráfico 1"</formula>
    </cfRule>
    <cfRule type="expression" dxfId="16320" priority="40700">
      <formula>$Y304="Gráfico 5"</formula>
    </cfRule>
  </conditionalFormatting>
  <conditionalFormatting sqref="O304">
    <cfRule type="expression" dxfId="16319" priority="40627">
      <formula>$Y304="Reporte 2"</formula>
    </cfRule>
    <cfRule type="expression" dxfId="16318" priority="40628">
      <formula>$Y304="Reporte 1"</formula>
    </cfRule>
    <cfRule type="expression" dxfId="16317" priority="40629">
      <formula>$Y304="Informe 10"</formula>
    </cfRule>
    <cfRule type="expression" dxfId="16316" priority="40630">
      <formula>$Y304="Informe 9"</formula>
    </cfRule>
    <cfRule type="expression" dxfId="16315" priority="40631">
      <formula>$Y304="Informe 8"</formula>
    </cfRule>
    <cfRule type="expression" dxfId="16314" priority="40632">
      <formula>$Y304="Informe 7"</formula>
    </cfRule>
    <cfRule type="expression" dxfId="16313" priority="40633">
      <formula>$Y304="Informe 6"</formula>
    </cfRule>
    <cfRule type="expression" dxfId="16312" priority="40634">
      <formula>$Y304="Informe 5"</formula>
    </cfRule>
    <cfRule type="expression" dxfId="16311" priority="40635">
      <formula>$Y304="Informe 4"</formula>
    </cfRule>
    <cfRule type="expression" dxfId="16310" priority="40636">
      <formula>$Y304="Informe 3"</formula>
    </cfRule>
    <cfRule type="expression" dxfId="16309" priority="40637">
      <formula>$Y304="Informe 2"</formula>
    </cfRule>
    <cfRule type="expression" dxfId="16308" priority="40638">
      <formula>$Y304="Informe 1"</formula>
    </cfRule>
    <cfRule type="expression" dxfId="16307" priority="40639">
      <formula>$Y304="Gráfico 10"</formula>
    </cfRule>
    <cfRule type="expression" dxfId="16306" priority="40640">
      <formula>$Y304="Gráfico 25"</formula>
    </cfRule>
    <cfRule type="expression" dxfId="16305" priority="40641">
      <formula>$Y304="Gráfico 24"</formula>
    </cfRule>
    <cfRule type="expression" dxfId="16304" priority="40642">
      <formula>$Y304="Gráfico 23"</formula>
    </cfRule>
    <cfRule type="expression" dxfId="16303" priority="40643">
      <formula>$Y304="Gráfico 22"</formula>
    </cfRule>
    <cfRule type="expression" dxfId="16302" priority="40644">
      <formula>$Y304="Gráfico 21"</formula>
    </cfRule>
    <cfRule type="expression" dxfId="16301" priority="40645">
      <formula>$Y304="Gráfico 20"</formula>
    </cfRule>
    <cfRule type="expression" dxfId="16300" priority="40646">
      <formula>$Y304="Gráfico 18"</formula>
    </cfRule>
    <cfRule type="expression" dxfId="16299" priority="40647">
      <formula>$Y304="Gráfico 19"</formula>
    </cfRule>
    <cfRule type="expression" dxfId="16298" priority="40648">
      <formula>$Y304="Gráfico 17"</formula>
    </cfRule>
    <cfRule type="expression" dxfId="16297" priority="40649">
      <formula>$Y304="Gráfico 16"</formula>
    </cfRule>
    <cfRule type="expression" dxfId="16296" priority="40650">
      <formula>$Y304="Gráfico 15"</formula>
    </cfRule>
    <cfRule type="expression" dxfId="16295" priority="40651">
      <formula>$Y304="Gráfico 14"</formula>
    </cfRule>
    <cfRule type="expression" dxfId="16294" priority="40652">
      <formula>$Y304="Gráfico 12"</formula>
    </cfRule>
    <cfRule type="expression" dxfId="16293" priority="40653">
      <formula>$Y304="Gráfico 13"</formula>
    </cfRule>
    <cfRule type="expression" dxfId="16292" priority="40654">
      <formula>$Y304="Gráfico 11"</formula>
    </cfRule>
    <cfRule type="expression" dxfId="16291" priority="40655">
      <formula>$Y304="Gráfico 9"</formula>
    </cfRule>
    <cfRule type="expression" dxfId="16290" priority="40656">
      <formula>$Y304="Gráfico 8"</formula>
    </cfRule>
    <cfRule type="expression" dxfId="16289" priority="40657">
      <formula>$Y304="Gráfico 7"</formula>
    </cfRule>
    <cfRule type="expression" dxfId="16288" priority="40658">
      <formula>$Y304="Gráfico 6"</formula>
    </cfRule>
    <cfRule type="expression" dxfId="16287" priority="40659">
      <formula>$Y304="Gráfico 4"</formula>
    </cfRule>
    <cfRule type="expression" dxfId="16286" priority="40660">
      <formula>$Y304="Gráfico 3"</formula>
    </cfRule>
    <cfRule type="expression" dxfId="16285" priority="40661">
      <formula>$Y304="Gráfico 2"</formula>
    </cfRule>
    <cfRule type="expression" dxfId="16284" priority="40662">
      <formula>$Y304="Gráfico 1"</formula>
    </cfRule>
    <cfRule type="expression" dxfId="16283" priority="40663">
      <formula>$Y304="Gráfico 5"</formula>
    </cfRule>
  </conditionalFormatting>
  <conditionalFormatting sqref="P307">
    <cfRule type="expression" dxfId="16282" priority="40442">
      <formula>$Y307="Reporte 2"</formula>
    </cfRule>
    <cfRule type="expression" dxfId="16281" priority="40443">
      <formula>$Y307="Reporte 1"</formula>
    </cfRule>
    <cfRule type="expression" dxfId="16280" priority="40444">
      <formula>$Y307="Informe 10"</formula>
    </cfRule>
    <cfRule type="expression" dxfId="16279" priority="40445">
      <formula>$Y307="Informe 9"</formula>
    </cfRule>
    <cfRule type="expression" dxfId="16278" priority="40446">
      <formula>$Y307="Informe 8"</formula>
    </cfRule>
    <cfRule type="expression" dxfId="16277" priority="40447">
      <formula>$Y307="Informe 7"</formula>
    </cfRule>
    <cfRule type="expression" dxfId="16276" priority="40448">
      <formula>$Y307="Informe 6"</formula>
    </cfRule>
    <cfRule type="expression" dxfId="16275" priority="40449">
      <formula>$Y307="Informe 5"</formula>
    </cfRule>
    <cfRule type="expression" dxfId="16274" priority="40450">
      <formula>$Y307="Informe 4"</formula>
    </cfRule>
    <cfRule type="expression" dxfId="16273" priority="40451">
      <formula>$Y307="Informe 3"</formula>
    </cfRule>
    <cfRule type="expression" dxfId="16272" priority="40452">
      <formula>$Y307="Informe 2"</formula>
    </cfRule>
    <cfRule type="expression" dxfId="16271" priority="40453">
      <formula>$Y307="Informe 1"</formula>
    </cfRule>
    <cfRule type="expression" dxfId="16270" priority="40454">
      <formula>$Y307="Gráfico 10"</formula>
    </cfRule>
    <cfRule type="expression" dxfId="16269" priority="40455">
      <formula>$Y307="Gráfico 25"</formula>
    </cfRule>
    <cfRule type="expression" dxfId="16268" priority="40456">
      <formula>$Y307="Gráfico 24"</formula>
    </cfRule>
    <cfRule type="expression" dxfId="16267" priority="40457">
      <formula>$Y307="Gráfico 23"</formula>
    </cfRule>
    <cfRule type="expression" dxfId="16266" priority="40458">
      <formula>$Y307="Gráfico 22"</formula>
    </cfRule>
    <cfRule type="expression" dxfId="16265" priority="40459">
      <formula>$Y307="Gráfico 21"</formula>
    </cfRule>
    <cfRule type="expression" dxfId="16264" priority="40460">
      <formula>$Y307="Gráfico 20"</formula>
    </cfRule>
    <cfRule type="expression" dxfId="16263" priority="40461">
      <formula>$Y307="Gráfico 18"</formula>
    </cfRule>
    <cfRule type="expression" dxfId="16262" priority="40462">
      <formula>$Y307="Gráfico 19"</formula>
    </cfRule>
    <cfRule type="expression" dxfId="16261" priority="40463">
      <formula>$Y307="Gráfico 17"</formula>
    </cfRule>
    <cfRule type="expression" dxfId="16260" priority="40464">
      <formula>$Y307="Gráfico 16"</formula>
    </cfRule>
    <cfRule type="expression" dxfId="16259" priority="40465">
      <formula>$Y307="Gráfico 15"</formula>
    </cfRule>
    <cfRule type="expression" dxfId="16258" priority="40466">
      <formula>$Y307="Gráfico 14"</formula>
    </cfRule>
    <cfRule type="expression" dxfId="16257" priority="40467">
      <formula>$Y307="Gráfico 12"</formula>
    </cfRule>
    <cfRule type="expression" dxfId="16256" priority="40468">
      <formula>$Y307="Gráfico 13"</formula>
    </cfRule>
    <cfRule type="expression" dxfId="16255" priority="40469">
      <formula>$Y307="Gráfico 11"</formula>
    </cfRule>
    <cfRule type="expression" dxfId="16254" priority="40470">
      <formula>$Y307="Gráfico 9"</formula>
    </cfRule>
    <cfRule type="expression" dxfId="16253" priority="40471">
      <formula>$Y307="Gráfico 8"</formula>
    </cfRule>
    <cfRule type="expression" dxfId="16252" priority="40472">
      <formula>$Y307="Gráfico 7"</formula>
    </cfRule>
    <cfRule type="expression" dxfId="16251" priority="40473">
      <formula>$Y307="Gráfico 6"</formula>
    </cfRule>
    <cfRule type="expression" dxfId="16250" priority="40474">
      <formula>$Y307="Gráfico 4"</formula>
    </cfRule>
    <cfRule type="expression" dxfId="16249" priority="40475">
      <formula>$Y307="Gráfico 3"</formula>
    </cfRule>
    <cfRule type="expression" dxfId="16248" priority="40476">
      <formula>$Y307="Gráfico 2"</formula>
    </cfRule>
    <cfRule type="expression" dxfId="16247" priority="40477">
      <formula>$Y307="Gráfico 1"</formula>
    </cfRule>
    <cfRule type="expression" dxfId="16246" priority="40478">
      <formula>$Y307="Gráfico 5"</formula>
    </cfRule>
  </conditionalFormatting>
  <conditionalFormatting sqref="O307">
    <cfRule type="expression" dxfId="16245" priority="40405">
      <formula>$Y307="Reporte 2"</formula>
    </cfRule>
    <cfRule type="expression" dxfId="16244" priority="40406">
      <formula>$Y307="Reporte 1"</formula>
    </cfRule>
    <cfRule type="expression" dxfId="16243" priority="40407">
      <formula>$Y307="Informe 10"</formula>
    </cfRule>
    <cfRule type="expression" dxfId="16242" priority="40408">
      <formula>$Y307="Informe 9"</formula>
    </cfRule>
    <cfRule type="expression" dxfId="16241" priority="40409">
      <formula>$Y307="Informe 8"</formula>
    </cfRule>
    <cfRule type="expression" dxfId="16240" priority="40410">
      <formula>$Y307="Informe 7"</formula>
    </cfRule>
    <cfRule type="expression" dxfId="16239" priority="40411">
      <formula>$Y307="Informe 6"</formula>
    </cfRule>
    <cfRule type="expression" dxfId="16238" priority="40412">
      <formula>$Y307="Informe 5"</formula>
    </cfRule>
    <cfRule type="expression" dxfId="16237" priority="40413">
      <formula>$Y307="Informe 4"</formula>
    </cfRule>
    <cfRule type="expression" dxfId="16236" priority="40414">
      <formula>$Y307="Informe 3"</formula>
    </cfRule>
    <cfRule type="expression" dxfId="16235" priority="40415">
      <formula>$Y307="Informe 2"</formula>
    </cfRule>
    <cfRule type="expression" dxfId="16234" priority="40416">
      <formula>$Y307="Informe 1"</formula>
    </cfRule>
    <cfRule type="expression" dxfId="16233" priority="40417">
      <formula>$Y307="Gráfico 10"</formula>
    </cfRule>
    <cfRule type="expression" dxfId="16232" priority="40418">
      <formula>$Y307="Gráfico 25"</formula>
    </cfRule>
    <cfRule type="expression" dxfId="16231" priority="40419">
      <formula>$Y307="Gráfico 24"</formula>
    </cfRule>
    <cfRule type="expression" dxfId="16230" priority="40420">
      <formula>$Y307="Gráfico 23"</formula>
    </cfRule>
    <cfRule type="expression" dxfId="16229" priority="40421">
      <formula>$Y307="Gráfico 22"</formula>
    </cfRule>
    <cfRule type="expression" dxfId="16228" priority="40422">
      <formula>$Y307="Gráfico 21"</formula>
    </cfRule>
    <cfRule type="expression" dxfId="16227" priority="40423">
      <formula>$Y307="Gráfico 20"</formula>
    </cfRule>
    <cfRule type="expression" dxfId="16226" priority="40424">
      <formula>$Y307="Gráfico 18"</formula>
    </cfRule>
    <cfRule type="expression" dxfId="16225" priority="40425">
      <formula>$Y307="Gráfico 19"</formula>
    </cfRule>
    <cfRule type="expression" dxfId="16224" priority="40426">
      <formula>$Y307="Gráfico 17"</formula>
    </cfRule>
    <cfRule type="expression" dxfId="16223" priority="40427">
      <formula>$Y307="Gráfico 16"</formula>
    </cfRule>
    <cfRule type="expression" dxfId="16222" priority="40428">
      <formula>$Y307="Gráfico 15"</formula>
    </cfRule>
    <cfRule type="expression" dxfId="16221" priority="40429">
      <formula>$Y307="Gráfico 14"</formula>
    </cfRule>
    <cfRule type="expression" dxfId="16220" priority="40430">
      <formula>$Y307="Gráfico 12"</formula>
    </cfRule>
    <cfRule type="expression" dxfId="16219" priority="40431">
      <formula>$Y307="Gráfico 13"</formula>
    </cfRule>
    <cfRule type="expression" dxfId="16218" priority="40432">
      <formula>$Y307="Gráfico 11"</formula>
    </cfRule>
    <cfRule type="expression" dxfId="16217" priority="40433">
      <formula>$Y307="Gráfico 9"</formula>
    </cfRule>
    <cfRule type="expression" dxfId="16216" priority="40434">
      <formula>$Y307="Gráfico 8"</formula>
    </cfRule>
    <cfRule type="expression" dxfId="16215" priority="40435">
      <formula>$Y307="Gráfico 7"</formula>
    </cfRule>
    <cfRule type="expression" dxfId="16214" priority="40436">
      <formula>$Y307="Gráfico 6"</formula>
    </cfRule>
    <cfRule type="expression" dxfId="16213" priority="40437">
      <formula>$Y307="Gráfico 4"</formula>
    </cfRule>
    <cfRule type="expression" dxfId="16212" priority="40438">
      <formula>$Y307="Gráfico 3"</formula>
    </cfRule>
    <cfRule type="expression" dxfId="16211" priority="40439">
      <formula>$Y307="Gráfico 2"</formula>
    </cfRule>
    <cfRule type="expression" dxfId="16210" priority="40440">
      <formula>$Y307="Gráfico 1"</formula>
    </cfRule>
    <cfRule type="expression" dxfId="16209" priority="40441">
      <formula>$Y307="Gráfico 5"</formula>
    </cfRule>
  </conditionalFormatting>
  <conditionalFormatting sqref="O307">
    <cfRule type="expression" dxfId="16208" priority="40368">
      <formula>$Y307="Reporte 2"</formula>
    </cfRule>
    <cfRule type="expression" dxfId="16207" priority="40369">
      <formula>$Y307="Reporte 1"</formula>
    </cfRule>
    <cfRule type="expression" dxfId="16206" priority="40370">
      <formula>$Y307="Informe 10"</formula>
    </cfRule>
    <cfRule type="expression" dxfId="16205" priority="40371">
      <formula>$Y307="Informe 9"</formula>
    </cfRule>
    <cfRule type="expression" dxfId="16204" priority="40372">
      <formula>$Y307="Informe 8"</formula>
    </cfRule>
    <cfRule type="expression" dxfId="16203" priority="40373">
      <formula>$Y307="Informe 7"</formula>
    </cfRule>
    <cfRule type="expression" dxfId="16202" priority="40374">
      <formula>$Y307="Informe 6"</formula>
    </cfRule>
    <cfRule type="expression" dxfId="16201" priority="40375">
      <formula>$Y307="Informe 5"</formula>
    </cfRule>
    <cfRule type="expression" dxfId="16200" priority="40376">
      <formula>$Y307="Informe 4"</formula>
    </cfRule>
    <cfRule type="expression" dxfId="16199" priority="40377">
      <formula>$Y307="Informe 3"</formula>
    </cfRule>
    <cfRule type="expression" dxfId="16198" priority="40378">
      <formula>$Y307="Informe 2"</formula>
    </cfRule>
    <cfRule type="expression" dxfId="16197" priority="40379">
      <formula>$Y307="Informe 1"</formula>
    </cfRule>
    <cfRule type="expression" dxfId="16196" priority="40380">
      <formula>$Y307="Gráfico 10"</formula>
    </cfRule>
    <cfRule type="expression" dxfId="16195" priority="40381">
      <formula>$Y307="Gráfico 25"</formula>
    </cfRule>
    <cfRule type="expression" dxfId="16194" priority="40382">
      <formula>$Y307="Gráfico 24"</formula>
    </cfRule>
    <cfRule type="expression" dxfId="16193" priority="40383">
      <formula>$Y307="Gráfico 23"</formula>
    </cfRule>
    <cfRule type="expression" dxfId="16192" priority="40384">
      <formula>$Y307="Gráfico 22"</formula>
    </cfRule>
    <cfRule type="expression" dxfId="16191" priority="40385">
      <formula>$Y307="Gráfico 21"</formula>
    </cfRule>
    <cfRule type="expression" dxfId="16190" priority="40386">
      <formula>$Y307="Gráfico 20"</formula>
    </cfRule>
    <cfRule type="expression" dxfId="16189" priority="40387">
      <formula>$Y307="Gráfico 18"</formula>
    </cfRule>
    <cfRule type="expression" dxfId="16188" priority="40388">
      <formula>$Y307="Gráfico 19"</formula>
    </cfRule>
    <cfRule type="expression" dxfId="16187" priority="40389">
      <formula>$Y307="Gráfico 17"</formula>
    </cfRule>
    <cfRule type="expression" dxfId="16186" priority="40390">
      <formula>$Y307="Gráfico 16"</formula>
    </cfRule>
    <cfRule type="expression" dxfId="16185" priority="40391">
      <formula>$Y307="Gráfico 15"</formula>
    </cfRule>
    <cfRule type="expression" dxfId="16184" priority="40392">
      <formula>$Y307="Gráfico 14"</formula>
    </cfRule>
    <cfRule type="expression" dxfId="16183" priority="40393">
      <formula>$Y307="Gráfico 12"</formula>
    </cfRule>
    <cfRule type="expression" dxfId="16182" priority="40394">
      <formula>$Y307="Gráfico 13"</formula>
    </cfRule>
    <cfRule type="expression" dxfId="16181" priority="40395">
      <formula>$Y307="Gráfico 11"</formula>
    </cfRule>
    <cfRule type="expression" dxfId="16180" priority="40396">
      <formula>$Y307="Gráfico 9"</formula>
    </cfRule>
    <cfRule type="expression" dxfId="16179" priority="40397">
      <formula>$Y307="Gráfico 8"</formula>
    </cfRule>
    <cfRule type="expression" dxfId="16178" priority="40398">
      <formula>$Y307="Gráfico 7"</formula>
    </cfRule>
    <cfRule type="expression" dxfId="16177" priority="40399">
      <formula>$Y307="Gráfico 6"</formula>
    </cfRule>
    <cfRule type="expression" dxfId="16176" priority="40400">
      <formula>$Y307="Gráfico 4"</formula>
    </cfRule>
    <cfRule type="expression" dxfId="16175" priority="40401">
      <formula>$Y307="Gráfico 3"</formula>
    </cfRule>
    <cfRule type="expression" dxfId="16174" priority="40402">
      <formula>$Y307="Gráfico 2"</formula>
    </cfRule>
    <cfRule type="expression" dxfId="16173" priority="40403">
      <formula>$Y307="Gráfico 1"</formula>
    </cfRule>
    <cfRule type="expression" dxfId="16172" priority="40404">
      <formula>$Y307="Gráfico 5"</formula>
    </cfRule>
  </conditionalFormatting>
  <conditionalFormatting sqref="O307">
    <cfRule type="expression" dxfId="16171" priority="40331">
      <formula>$Y307="Reporte 2"</formula>
    </cfRule>
    <cfRule type="expression" dxfId="16170" priority="40332">
      <formula>$Y307="Reporte 1"</formula>
    </cfRule>
    <cfRule type="expression" dxfId="16169" priority="40333">
      <formula>$Y307="Informe 10"</formula>
    </cfRule>
    <cfRule type="expression" dxfId="16168" priority="40334">
      <formula>$Y307="Informe 9"</formula>
    </cfRule>
    <cfRule type="expression" dxfId="16167" priority="40335">
      <formula>$Y307="Informe 8"</formula>
    </cfRule>
    <cfRule type="expression" dxfId="16166" priority="40336">
      <formula>$Y307="Informe 7"</formula>
    </cfRule>
    <cfRule type="expression" dxfId="16165" priority="40337">
      <formula>$Y307="Informe 6"</formula>
    </cfRule>
    <cfRule type="expression" dxfId="16164" priority="40338">
      <formula>$Y307="Informe 5"</formula>
    </cfRule>
    <cfRule type="expression" dxfId="16163" priority="40339">
      <formula>$Y307="Informe 4"</formula>
    </cfRule>
    <cfRule type="expression" dxfId="16162" priority="40340">
      <formula>$Y307="Informe 3"</formula>
    </cfRule>
    <cfRule type="expression" dxfId="16161" priority="40341">
      <formula>$Y307="Informe 2"</formula>
    </cfRule>
    <cfRule type="expression" dxfId="16160" priority="40342">
      <formula>$Y307="Informe 1"</formula>
    </cfRule>
    <cfRule type="expression" dxfId="16159" priority="40343">
      <formula>$Y307="Gráfico 10"</formula>
    </cfRule>
    <cfRule type="expression" dxfId="16158" priority="40344">
      <formula>$Y307="Gráfico 25"</formula>
    </cfRule>
    <cfRule type="expression" dxfId="16157" priority="40345">
      <formula>$Y307="Gráfico 24"</formula>
    </cfRule>
    <cfRule type="expression" dxfId="16156" priority="40346">
      <formula>$Y307="Gráfico 23"</formula>
    </cfRule>
    <cfRule type="expression" dxfId="16155" priority="40347">
      <formula>$Y307="Gráfico 22"</formula>
    </cfRule>
    <cfRule type="expression" dxfId="16154" priority="40348">
      <formula>$Y307="Gráfico 21"</formula>
    </cfRule>
    <cfRule type="expression" dxfId="16153" priority="40349">
      <formula>$Y307="Gráfico 20"</formula>
    </cfRule>
    <cfRule type="expression" dxfId="16152" priority="40350">
      <formula>$Y307="Gráfico 18"</formula>
    </cfRule>
    <cfRule type="expression" dxfId="16151" priority="40351">
      <formula>$Y307="Gráfico 19"</formula>
    </cfRule>
    <cfRule type="expression" dxfId="16150" priority="40352">
      <formula>$Y307="Gráfico 17"</formula>
    </cfRule>
    <cfRule type="expression" dxfId="16149" priority="40353">
      <formula>$Y307="Gráfico 16"</formula>
    </cfRule>
    <cfRule type="expression" dxfId="16148" priority="40354">
      <formula>$Y307="Gráfico 15"</formula>
    </cfRule>
    <cfRule type="expression" dxfId="16147" priority="40355">
      <formula>$Y307="Gráfico 14"</formula>
    </cfRule>
    <cfRule type="expression" dxfId="16146" priority="40356">
      <formula>$Y307="Gráfico 12"</formula>
    </cfRule>
    <cfRule type="expression" dxfId="16145" priority="40357">
      <formula>$Y307="Gráfico 13"</formula>
    </cfRule>
    <cfRule type="expression" dxfId="16144" priority="40358">
      <formula>$Y307="Gráfico 11"</formula>
    </cfRule>
    <cfRule type="expression" dxfId="16143" priority="40359">
      <formula>$Y307="Gráfico 9"</formula>
    </cfRule>
    <cfRule type="expression" dxfId="16142" priority="40360">
      <formula>$Y307="Gráfico 8"</formula>
    </cfRule>
    <cfRule type="expression" dxfId="16141" priority="40361">
      <formula>$Y307="Gráfico 7"</formula>
    </cfRule>
    <cfRule type="expression" dxfId="16140" priority="40362">
      <formula>$Y307="Gráfico 6"</formula>
    </cfRule>
    <cfRule type="expression" dxfId="16139" priority="40363">
      <formula>$Y307="Gráfico 4"</formula>
    </cfRule>
    <cfRule type="expression" dxfId="16138" priority="40364">
      <formula>$Y307="Gráfico 3"</formula>
    </cfRule>
    <cfRule type="expression" dxfId="16137" priority="40365">
      <formula>$Y307="Gráfico 2"</formula>
    </cfRule>
    <cfRule type="expression" dxfId="16136" priority="40366">
      <formula>$Y307="Gráfico 1"</formula>
    </cfRule>
    <cfRule type="expression" dxfId="16135" priority="40367">
      <formula>$Y307="Gráfico 5"</formula>
    </cfRule>
  </conditionalFormatting>
  <conditionalFormatting sqref="P308">
    <cfRule type="expression" dxfId="16134" priority="40146">
      <formula>$Y308="Reporte 2"</formula>
    </cfRule>
    <cfRule type="expression" dxfId="16133" priority="40147">
      <formula>$Y308="Reporte 1"</formula>
    </cfRule>
    <cfRule type="expression" dxfId="16132" priority="40148">
      <formula>$Y308="Informe 10"</formula>
    </cfRule>
    <cfRule type="expression" dxfId="16131" priority="40149">
      <formula>$Y308="Informe 9"</formula>
    </cfRule>
    <cfRule type="expression" dxfId="16130" priority="40150">
      <formula>$Y308="Informe 8"</formula>
    </cfRule>
    <cfRule type="expression" dxfId="16129" priority="40151">
      <formula>$Y308="Informe 7"</formula>
    </cfRule>
    <cfRule type="expression" dxfId="16128" priority="40152">
      <formula>$Y308="Informe 6"</formula>
    </cfRule>
    <cfRule type="expression" dxfId="16127" priority="40153">
      <formula>$Y308="Informe 5"</formula>
    </cfRule>
    <cfRule type="expression" dxfId="16126" priority="40154">
      <formula>$Y308="Informe 4"</formula>
    </cfRule>
    <cfRule type="expression" dxfId="16125" priority="40155">
      <formula>$Y308="Informe 3"</formula>
    </cfRule>
    <cfRule type="expression" dxfId="16124" priority="40156">
      <formula>$Y308="Informe 2"</formula>
    </cfRule>
    <cfRule type="expression" dxfId="16123" priority="40157">
      <formula>$Y308="Informe 1"</formula>
    </cfRule>
    <cfRule type="expression" dxfId="16122" priority="40158">
      <formula>$Y308="Gráfico 10"</formula>
    </cfRule>
    <cfRule type="expression" dxfId="16121" priority="40159">
      <formula>$Y308="Gráfico 25"</formula>
    </cfRule>
    <cfRule type="expression" dxfId="16120" priority="40160">
      <formula>$Y308="Gráfico 24"</formula>
    </cfRule>
    <cfRule type="expression" dxfId="16119" priority="40161">
      <formula>$Y308="Gráfico 23"</formula>
    </cfRule>
    <cfRule type="expression" dxfId="16118" priority="40162">
      <formula>$Y308="Gráfico 22"</formula>
    </cfRule>
    <cfRule type="expression" dxfId="16117" priority="40163">
      <formula>$Y308="Gráfico 21"</formula>
    </cfRule>
    <cfRule type="expression" dxfId="16116" priority="40164">
      <formula>$Y308="Gráfico 20"</formula>
    </cfRule>
    <cfRule type="expression" dxfId="16115" priority="40165">
      <formula>$Y308="Gráfico 18"</formula>
    </cfRule>
    <cfRule type="expression" dxfId="16114" priority="40166">
      <formula>$Y308="Gráfico 19"</formula>
    </cfRule>
    <cfRule type="expression" dxfId="16113" priority="40167">
      <formula>$Y308="Gráfico 17"</formula>
    </cfRule>
    <cfRule type="expression" dxfId="16112" priority="40168">
      <formula>$Y308="Gráfico 16"</formula>
    </cfRule>
    <cfRule type="expression" dxfId="16111" priority="40169">
      <formula>$Y308="Gráfico 15"</formula>
    </cfRule>
    <cfRule type="expression" dxfId="16110" priority="40170">
      <formula>$Y308="Gráfico 14"</formula>
    </cfRule>
    <cfRule type="expression" dxfId="16109" priority="40171">
      <formula>$Y308="Gráfico 12"</formula>
    </cfRule>
    <cfRule type="expression" dxfId="16108" priority="40172">
      <formula>$Y308="Gráfico 13"</formula>
    </cfRule>
    <cfRule type="expression" dxfId="16107" priority="40173">
      <formula>$Y308="Gráfico 11"</formula>
    </cfRule>
    <cfRule type="expression" dxfId="16106" priority="40174">
      <formula>$Y308="Gráfico 9"</formula>
    </cfRule>
    <cfRule type="expression" dxfId="16105" priority="40175">
      <formula>$Y308="Gráfico 8"</formula>
    </cfRule>
    <cfRule type="expression" dxfId="16104" priority="40176">
      <formula>$Y308="Gráfico 7"</formula>
    </cfRule>
    <cfRule type="expression" dxfId="16103" priority="40177">
      <formula>$Y308="Gráfico 6"</formula>
    </cfRule>
    <cfRule type="expression" dxfId="16102" priority="40178">
      <formula>$Y308="Gráfico 4"</formula>
    </cfRule>
    <cfRule type="expression" dxfId="16101" priority="40179">
      <formula>$Y308="Gráfico 3"</formula>
    </cfRule>
    <cfRule type="expression" dxfId="16100" priority="40180">
      <formula>$Y308="Gráfico 2"</formula>
    </cfRule>
    <cfRule type="expression" dxfId="16099" priority="40181">
      <formula>$Y308="Gráfico 1"</formula>
    </cfRule>
    <cfRule type="expression" dxfId="16098" priority="40182">
      <formula>$Y308="Gráfico 5"</formula>
    </cfRule>
  </conditionalFormatting>
  <conditionalFormatting sqref="O308">
    <cfRule type="expression" dxfId="16097" priority="40109">
      <formula>$Y308="Reporte 2"</formula>
    </cfRule>
    <cfRule type="expression" dxfId="16096" priority="40110">
      <formula>$Y308="Reporte 1"</formula>
    </cfRule>
    <cfRule type="expression" dxfId="16095" priority="40111">
      <formula>$Y308="Informe 10"</formula>
    </cfRule>
    <cfRule type="expression" dxfId="16094" priority="40112">
      <formula>$Y308="Informe 9"</formula>
    </cfRule>
    <cfRule type="expression" dxfId="16093" priority="40113">
      <formula>$Y308="Informe 8"</formula>
    </cfRule>
    <cfRule type="expression" dxfId="16092" priority="40114">
      <formula>$Y308="Informe 7"</formula>
    </cfRule>
    <cfRule type="expression" dxfId="16091" priority="40115">
      <formula>$Y308="Informe 6"</formula>
    </cfRule>
    <cfRule type="expression" dxfId="16090" priority="40116">
      <formula>$Y308="Informe 5"</formula>
    </cfRule>
    <cfRule type="expression" dxfId="16089" priority="40117">
      <formula>$Y308="Informe 4"</formula>
    </cfRule>
    <cfRule type="expression" dxfId="16088" priority="40118">
      <formula>$Y308="Informe 3"</formula>
    </cfRule>
    <cfRule type="expression" dxfId="16087" priority="40119">
      <formula>$Y308="Informe 2"</formula>
    </cfRule>
    <cfRule type="expression" dxfId="16086" priority="40120">
      <formula>$Y308="Informe 1"</formula>
    </cfRule>
    <cfRule type="expression" dxfId="16085" priority="40121">
      <formula>$Y308="Gráfico 10"</formula>
    </cfRule>
    <cfRule type="expression" dxfId="16084" priority="40122">
      <formula>$Y308="Gráfico 25"</formula>
    </cfRule>
    <cfRule type="expression" dxfId="16083" priority="40123">
      <formula>$Y308="Gráfico 24"</formula>
    </cfRule>
    <cfRule type="expression" dxfId="16082" priority="40124">
      <formula>$Y308="Gráfico 23"</formula>
    </cfRule>
    <cfRule type="expression" dxfId="16081" priority="40125">
      <formula>$Y308="Gráfico 22"</formula>
    </cfRule>
    <cfRule type="expression" dxfId="16080" priority="40126">
      <formula>$Y308="Gráfico 21"</formula>
    </cfRule>
    <cfRule type="expression" dxfId="16079" priority="40127">
      <formula>$Y308="Gráfico 20"</formula>
    </cfRule>
    <cfRule type="expression" dxfId="16078" priority="40128">
      <formula>$Y308="Gráfico 18"</formula>
    </cfRule>
    <cfRule type="expression" dxfId="16077" priority="40129">
      <formula>$Y308="Gráfico 19"</formula>
    </cfRule>
    <cfRule type="expression" dxfId="16076" priority="40130">
      <formula>$Y308="Gráfico 17"</formula>
    </cfRule>
    <cfRule type="expression" dxfId="16075" priority="40131">
      <formula>$Y308="Gráfico 16"</formula>
    </cfRule>
    <cfRule type="expression" dxfId="16074" priority="40132">
      <formula>$Y308="Gráfico 15"</formula>
    </cfRule>
    <cfRule type="expression" dxfId="16073" priority="40133">
      <formula>$Y308="Gráfico 14"</formula>
    </cfRule>
    <cfRule type="expression" dxfId="16072" priority="40134">
      <formula>$Y308="Gráfico 12"</formula>
    </cfRule>
    <cfRule type="expression" dxfId="16071" priority="40135">
      <formula>$Y308="Gráfico 13"</formula>
    </cfRule>
    <cfRule type="expression" dxfId="16070" priority="40136">
      <formula>$Y308="Gráfico 11"</formula>
    </cfRule>
    <cfRule type="expression" dxfId="16069" priority="40137">
      <formula>$Y308="Gráfico 9"</formula>
    </cfRule>
    <cfRule type="expression" dxfId="16068" priority="40138">
      <formula>$Y308="Gráfico 8"</formula>
    </cfRule>
    <cfRule type="expression" dxfId="16067" priority="40139">
      <formula>$Y308="Gráfico 7"</formula>
    </cfRule>
    <cfRule type="expression" dxfId="16066" priority="40140">
      <formula>$Y308="Gráfico 6"</formula>
    </cfRule>
    <cfRule type="expression" dxfId="16065" priority="40141">
      <formula>$Y308="Gráfico 4"</formula>
    </cfRule>
    <cfRule type="expression" dxfId="16064" priority="40142">
      <formula>$Y308="Gráfico 3"</formula>
    </cfRule>
    <cfRule type="expression" dxfId="16063" priority="40143">
      <formula>$Y308="Gráfico 2"</formula>
    </cfRule>
    <cfRule type="expression" dxfId="16062" priority="40144">
      <formula>$Y308="Gráfico 1"</formula>
    </cfRule>
    <cfRule type="expression" dxfId="16061" priority="40145">
      <formula>$Y308="Gráfico 5"</formula>
    </cfRule>
  </conditionalFormatting>
  <conditionalFormatting sqref="O308">
    <cfRule type="expression" dxfId="16060" priority="40072">
      <formula>$Y308="Reporte 2"</formula>
    </cfRule>
    <cfRule type="expression" dxfId="16059" priority="40073">
      <formula>$Y308="Reporte 1"</formula>
    </cfRule>
    <cfRule type="expression" dxfId="16058" priority="40074">
      <formula>$Y308="Informe 10"</formula>
    </cfRule>
    <cfRule type="expression" dxfId="16057" priority="40075">
      <formula>$Y308="Informe 9"</formula>
    </cfRule>
    <cfRule type="expression" dxfId="16056" priority="40076">
      <formula>$Y308="Informe 8"</formula>
    </cfRule>
    <cfRule type="expression" dxfId="16055" priority="40077">
      <formula>$Y308="Informe 7"</formula>
    </cfRule>
    <cfRule type="expression" dxfId="16054" priority="40078">
      <formula>$Y308="Informe 6"</formula>
    </cfRule>
    <cfRule type="expression" dxfId="16053" priority="40079">
      <formula>$Y308="Informe 5"</formula>
    </cfRule>
    <cfRule type="expression" dxfId="16052" priority="40080">
      <formula>$Y308="Informe 4"</formula>
    </cfRule>
    <cfRule type="expression" dxfId="16051" priority="40081">
      <formula>$Y308="Informe 3"</formula>
    </cfRule>
    <cfRule type="expression" dxfId="16050" priority="40082">
      <formula>$Y308="Informe 2"</formula>
    </cfRule>
    <cfRule type="expression" dxfId="16049" priority="40083">
      <formula>$Y308="Informe 1"</formula>
    </cfRule>
    <cfRule type="expression" dxfId="16048" priority="40084">
      <formula>$Y308="Gráfico 10"</formula>
    </cfRule>
    <cfRule type="expression" dxfId="16047" priority="40085">
      <formula>$Y308="Gráfico 25"</formula>
    </cfRule>
    <cfRule type="expression" dxfId="16046" priority="40086">
      <formula>$Y308="Gráfico 24"</formula>
    </cfRule>
    <cfRule type="expression" dxfId="16045" priority="40087">
      <formula>$Y308="Gráfico 23"</formula>
    </cfRule>
    <cfRule type="expression" dxfId="16044" priority="40088">
      <formula>$Y308="Gráfico 22"</formula>
    </cfRule>
    <cfRule type="expression" dxfId="16043" priority="40089">
      <formula>$Y308="Gráfico 21"</formula>
    </cfRule>
    <cfRule type="expression" dxfId="16042" priority="40090">
      <formula>$Y308="Gráfico 20"</formula>
    </cfRule>
    <cfRule type="expression" dxfId="16041" priority="40091">
      <formula>$Y308="Gráfico 18"</formula>
    </cfRule>
    <cfRule type="expression" dxfId="16040" priority="40092">
      <formula>$Y308="Gráfico 19"</formula>
    </cfRule>
    <cfRule type="expression" dxfId="16039" priority="40093">
      <formula>$Y308="Gráfico 17"</formula>
    </cfRule>
    <cfRule type="expression" dxfId="16038" priority="40094">
      <formula>$Y308="Gráfico 16"</formula>
    </cfRule>
    <cfRule type="expression" dxfId="16037" priority="40095">
      <formula>$Y308="Gráfico 15"</formula>
    </cfRule>
    <cfRule type="expression" dxfId="16036" priority="40096">
      <formula>$Y308="Gráfico 14"</formula>
    </cfRule>
    <cfRule type="expression" dxfId="16035" priority="40097">
      <formula>$Y308="Gráfico 12"</formula>
    </cfRule>
    <cfRule type="expression" dxfId="16034" priority="40098">
      <formula>$Y308="Gráfico 13"</formula>
    </cfRule>
    <cfRule type="expression" dxfId="16033" priority="40099">
      <formula>$Y308="Gráfico 11"</formula>
    </cfRule>
    <cfRule type="expression" dxfId="16032" priority="40100">
      <formula>$Y308="Gráfico 9"</formula>
    </cfRule>
    <cfRule type="expression" dxfId="16031" priority="40101">
      <formula>$Y308="Gráfico 8"</formula>
    </cfRule>
    <cfRule type="expression" dxfId="16030" priority="40102">
      <formula>$Y308="Gráfico 7"</formula>
    </cfRule>
    <cfRule type="expression" dxfId="16029" priority="40103">
      <formula>$Y308="Gráfico 6"</formula>
    </cfRule>
    <cfRule type="expression" dxfId="16028" priority="40104">
      <formula>$Y308="Gráfico 4"</formula>
    </cfRule>
    <cfRule type="expression" dxfId="16027" priority="40105">
      <formula>$Y308="Gráfico 3"</formula>
    </cfRule>
    <cfRule type="expression" dxfId="16026" priority="40106">
      <formula>$Y308="Gráfico 2"</formula>
    </cfRule>
    <cfRule type="expression" dxfId="16025" priority="40107">
      <formula>$Y308="Gráfico 1"</formula>
    </cfRule>
    <cfRule type="expression" dxfId="16024" priority="40108">
      <formula>$Y308="Gráfico 5"</formula>
    </cfRule>
  </conditionalFormatting>
  <conditionalFormatting sqref="O308">
    <cfRule type="expression" dxfId="16023" priority="40035">
      <formula>$Y308="Reporte 2"</formula>
    </cfRule>
    <cfRule type="expression" dxfId="16022" priority="40036">
      <formula>$Y308="Reporte 1"</formula>
    </cfRule>
    <cfRule type="expression" dxfId="16021" priority="40037">
      <formula>$Y308="Informe 10"</formula>
    </cfRule>
    <cfRule type="expression" dxfId="16020" priority="40038">
      <formula>$Y308="Informe 9"</formula>
    </cfRule>
    <cfRule type="expression" dxfId="16019" priority="40039">
      <formula>$Y308="Informe 8"</formula>
    </cfRule>
    <cfRule type="expression" dxfId="16018" priority="40040">
      <formula>$Y308="Informe 7"</formula>
    </cfRule>
    <cfRule type="expression" dxfId="16017" priority="40041">
      <formula>$Y308="Informe 6"</formula>
    </cfRule>
    <cfRule type="expression" dxfId="16016" priority="40042">
      <formula>$Y308="Informe 5"</formula>
    </cfRule>
    <cfRule type="expression" dxfId="16015" priority="40043">
      <formula>$Y308="Informe 4"</formula>
    </cfRule>
    <cfRule type="expression" dxfId="16014" priority="40044">
      <formula>$Y308="Informe 3"</formula>
    </cfRule>
    <cfRule type="expression" dxfId="16013" priority="40045">
      <formula>$Y308="Informe 2"</formula>
    </cfRule>
    <cfRule type="expression" dxfId="16012" priority="40046">
      <formula>$Y308="Informe 1"</formula>
    </cfRule>
    <cfRule type="expression" dxfId="16011" priority="40047">
      <formula>$Y308="Gráfico 10"</formula>
    </cfRule>
    <cfRule type="expression" dxfId="16010" priority="40048">
      <formula>$Y308="Gráfico 25"</formula>
    </cfRule>
    <cfRule type="expression" dxfId="16009" priority="40049">
      <formula>$Y308="Gráfico 24"</formula>
    </cfRule>
    <cfRule type="expression" dxfId="16008" priority="40050">
      <formula>$Y308="Gráfico 23"</formula>
    </cfRule>
    <cfRule type="expression" dxfId="16007" priority="40051">
      <formula>$Y308="Gráfico 22"</formula>
    </cfRule>
    <cfRule type="expression" dxfId="16006" priority="40052">
      <formula>$Y308="Gráfico 21"</formula>
    </cfRule>
    <cfRule type="expression" dxfId="16005" priority="40053">
      <formula>$Y308="Gráfico 20"</formula>
    </cfRule>
    <cfRule type="expression" dxfId="16004" priority="40054">
      <formula>$Y308="Gráfico 18"</formula>
    </cfRule>
    <cfRule type="expression" dxfId="16003" priority="40055">
      <formula>$Y308="Gráfico 19"</formula>
    </cfRule>
    <cfRule type="expression" dxfId="16002" priority="40056">
      <formula>$Y308="Gráfico 17"</formula>
    </cfRule>
    <cfRule type="expression" dxfId="16001" priority="40057">
      <formula>$Y308="Gráfico 16"</formula>
    </cfRule>
    <cfRule type="expression" dxfId="16000" priority="40058">
      <formula>$Y308="Gráfico 15"</formula>
    </cfRule>
    <cfRule type="expression" dxfId="15999" priority="40059">
      <formula>$Y308="Gráfico 14"</formula>
    </cfRule>
    <cfRule type="expression" dxfId="15998" priority="40060">
      <formula>$Y308="Gráfico 12"</formula>
    </cfRule>
    <cfRule type="expression" dxfId="15997" priority="40061">
      <formula>$Y308="Gráfico 13"</formula>
    </cfRule>
    <cfRule type="expression" dxfId="15996" priority="40062">
      <formula>$Y308="Gráfico 11"</formula>
    </cfRule>
    <cfRule type="expression" dxfId="15995" priority="40063">
      <formula>$Y308="Gráfico 9"</formula>
    </cfRule>
    <cfRule type="expression" dxfId="15994" priority="40064">
      <formula>$Y308="Gráfico 8"</formula>
    </cfRule>
    <cfRule type="expression" dxfId="15993" priority="40065">
      <formula>$Y308="Gráfico 7"</formula>
    </cfRule>
    <cfRule type="expression" dxfId="15992" priority="40066">
      <formula>$Y308="Gráfico 6"</formula>
    </cfRule>
    <cfRule type="expression" dxfId="15991" priority="40067">
      <formula>$Y308="Gráfico 4"</formula>
    </cfRule>
    <cfRule type="expression" dxfId="15990" priority="40068">
      <formula>$Y308="Gráfico 3"</formula>
    </cfRule>
    <cfRule type="expression" dxfId="15989" priority="40069">
      <formula>$Y308="Gráfico 2"</formula>
    </cfRule>
    <cfRule type="expression" dxfId="15988" priority="40070">
      <formula>$Y308="Gráfico 1"</formula>
    </cfRule>
    <cfRule type="expression" dxfId="15987" priority="40071">
      <formula>$Y308="Gráfico 5"</formula>
    </cfRule>
  </conditionalFormatting>
  <conditionalFormatting sqref="P309:P312 O310:O312">
    <cfRule type="expression" dxfId="15986" priority="39850">
      <formula>$Y309="Reporte 2"</formula>
    </cfRule>
    <cfRule type="expression" dxfId="15985" priority="39851">
      <formula>$Y309="Reporte 1"</formula>
    </cfRule>
    <cfRule type="expression" dxfId="15984" priority="39852">
      <formula>$Y309="Informe 10"</formula>
    </cfRule>
    <cfRule type="expression" dxfId="15983" priority="39853">
      <formula>$Y309="Informe 9"</formula>
    </cfRule>
    <cfRule type="expression" dxfId="15982" priority="39854">
      <formula>$Y309="Informe 8"</formula>
    </cfRule>
    <cfRule type="expression" dxfId="15981" priority="39855">
      <formula>$Y309="Informe 7"</formula>
    </cfRule>
    <cfRule type="expression" dxfId="15980" priority="39856">
      <formula>$Y309="Informe 6"</formula>
    </cfRule>
    <cfRule type="expression" dxfId="15979" priority="39857">
      <formula>$Y309="Informe 5"</formula>
    </cfRule>
    <cfRule type="expression" dxfId="15978" priority="39858">
      <formula>$Y309="Informe 4"</formula>
    </cfRule>
    <cfRule type="expression" dxfId="15977" priority="39859">
      <formula>$Y309="Informe 3"</formula>
    </cfRule>
    <cfRule type="expression" dxfId="15976" priority="39860">
      <formula>$Y309="Informe 2"</formula>
    </cfRule>
    <cfRule type="expression" dxfId="15975" priority="39861">
      <formula>$Y309="Informe 1"</formula>
    </cfRule>
    <cfRule type="expression" dxfId="15974" priority="39862">
      <formula>$Y309="Gráfico 10"</formula>
    </cfRule>
    <cfRule type="expression" dxfId="15973" priority="39863">
      <formula>$Y309="Gráfico 25"</formula>
    </cfRule>
    <cfRule type="expression" dxfId="15972" priority="39864">
      <formula>$Y309="Gráfico 24"</formula>
    </cfRule>
    <cfRule type="expression" dxfId="15971" priority="39865">
      <formula>$Y309="Gráfico 23"</formula>
    </cfRule>
    <cfRule type="expression" dxfId="15970" priority="39866">
      <formula>$Y309="Gráfico 22"</formula>
    </cfRule>
    <cfRule type="expression" dxfId="15969" priority="39867">
      <formula>$Y309="Gráfico 21"</formula>
    </cfRule>
    <cfRule type="expression" dxfId="15968" priority="39868">
      <formula>$Y309="Gráfico 20"</formula>
    </cfRule>
    <cfRule type="expression" dxfId="15967" priority="39869">
      <formula>$Y309="Gráfico 18"</formula>
    </cfRule>
    <cfRule type="expression" dxfId="15966" priority="39870">
      <formula>$Y309="Gráfico 19"</formula>
    </cfRule>
    <cfRule type="expression" dxfId="15965" priority="39871">
      <formula>$Y309="Gráfico 17"</formula>
    </cfRule>
    <cfRule type="expression" dxfId="15964" priority="39872">
      <formula>$Y309="Gráfico 16"</formula>
    </cfRule>
    <cfRule type="expression" dxfId="15963" priority="39873">
      <formula>$Y309="Gráfico 15"</formula>
    </cfRule>
    <cfRule type="expression" dxfId="15962" priority="39874">
      <formula>$Y309="Gráfico 14"</formula>
    </cfRule>
    <cfRule type="expression" dxfId="15961" priority="39875">
      <formula>$Y309="Gráfico 12"</formula>
    </cfRule>
    <cfRule type="expression" dxfId="15960" priority="39876">
      <formula>$Y309="Gráfico 13"</formula>
    </cfRule>
    <cfRule type="expression" dxfId="15959" priority="39877">
      <formula>$Y309="Gráfico 11"</formula>
    </cfRule>
    <cfRule type="expression" dxfId="15958" priority="39878">
      <formula>$Y309="Gráfico 9"</formula>
    </cfRule>
    <cfRule type="expression" dxfId="15957" priority="39879">
      <formula>$Y309="Gráfico 8"</formula>
    </cfRule>
    <cfRule type="expression" dxfId="15956" priority="39880">
      <formula>$Y309="Gráfico 7"</formula>
    </cfRule>
    <cfRule type="expression" dxfId="15955" priority="39881">
      <formula>$Y309="Gráfico 6"</formula>
    </cfRule>
    <cfRule type="expression" dxfId="15954" priority="39882">
      <formula>$Y309="Gráfico 4"</formula>
    </cfRule>
    <cfRule type="expression" dxfId="15953" priority="39883">
      <formula>$Y309="Gráfico 3"</formula>
    </cfRule>
    <cfRule type="expression" dxfId="15952" priority="39884">
      <formula>$Y309="Gráfico 2"</formula>
    </cfRule>
    <cfRule type="expression" dxfId="15951" priority="39885">
      <formula>$Y309="Gráfico 1"</formula>
    </cfRule>
    <cfRule type="expression" dxfId="15950" priority="39886">
      <formula>$Y309="Gráfico 5"</formula>
    </cfRule>
  </conditionalFormatting>
  <conditionalFormatting sqref="O309">
    <cfRule type="expression" dxfId="15949" priority="39702">
      <formula>$Y309="Reporte 2"</formula>
    </cfRule>
    <cfRule type="expression" dxfId="15948" priority="39703">
      <formula>$Y309="Reporte 1"</formula>
    </cfRule>
    <cfRule type="expression" dxfId="15947" priority="39704">
      <formula>$Y309="Informe 10"</formula>
    </cfRule>
    <cfRule type="expression" dxfId="15946" priority="39705">
      <formula>$Y309="Informe 9"</formula>
    </cfRule>
    <cfRule type="expression" dxfId="15945" priority="39706">
      <formula>$Y309="Informe 8"</formula>
    </cfRule>
    <cfRule type="expression" dxfId="15944" priority="39707">
      <formula>$Y309="Informe 7"</formula>
    </cfRule>
    <cfRule type="expression" dxfId="15943" priority="39708">
      <formula>$Y309="Informe 6"</formula>
    </cfRule>
    <cfRule type="expression" dxfId="15942" priority="39709">
      <formula>$Y309="Informe 5"</formula>
    </cfRule>
    <cfRule type="expression" dxfId="15941" priority="39710">
      <formula>$Y309="Informe 4"</formula>
    </cfRule>
    <cfRule type="expression" dxfId="15940" priority="39711">
      <formula>$Y309="Informe 3"</formula>
    </cfRule>
    <cfRule type="expression" dxfId="15939" priority="39712">
      <formula>$Y309="Informe 2"</formula>
    </cfRule>
    <cfRule type="expression" dxfId="15938" priority="39713">
      <formula>$Y309="Informe 1"</formula>
    </cfRule>
    <cfRule type="expression" dxfId="15937" priority="39714">
      <formula>$Y309="Gráfico 10"</formula>
    </cfRule>
    <cfRule type="expression" dxfId="15936" priority="39715">
      <formula>$Y309="Gráfico 25"</formula>
    </cfRule>
    <cfRule type="expression" dxfId="15935" priority="39716">
      <formula>$Y309="Gráfico 24"</formula>
    </cfRule>
    <cfRule type="expression" dxfId="15934" priority="39717">
      <formula>$Y309="Gráfico 23"</formula>
    </cfRule>
    <cfRule type="expression" dxfId="15933" priority="39718">
      <formula>$Y309="Gráfico 22"</formula>
    </cfRule>
    <cfRule type="expression" dxfId="15932" priority="39719">
      <formula>$Y309="Gráfico 21"</formula>
    </cfRule>
    <cfRule type="expression" dxfId="15931" priority="39720">
      <formula>$Y309="Gráfico 20"</formula>
    </cfRule>
    <cfRule type="expression" dxfId="15930" priority="39721">
      <formula>$Y309="Gráfico 18"</formula>
    </cfRule>
    <cfRule type="expression" dxfId="15929" priority="39722">
      <formula>$Y309="Gráfico 19"</formula>
    </cfRule>
    <cfRule type="expression" dxfId="15928" priority="39723">
      <formula>$Y309="Gráfico 17"</formula>
    </cfRule>
    <cfRule type="expression" dxfId="15927" priority="39724">
      <formula>$Y309="Gráfico 16"</formula>
    </cfRule>
    <cfRule type="expression" dxfId="15926" priority="39725">
      <formula>$Y309="Gráfico 15"</formula>
    </cfRule>
    <cfRule type="expression" dxfId="15925" priority="39726">
      <formula>$Y309="Gráfico 14"</formula>
    </cfRule>
    <cfRule type="expression" dxfId="15924" priority="39727">
      <formula>$Y309="Gráfico 12"</formula>
    </cfRule>
    <cfRule type="expression" dxfId="15923" priority="39728">
      <formula>$Y309="Gráfico 13"</formula>
    </cfRule>
    <cfRule type="expression" dxfId="15922" priority="39729">
      <formula>$Y309="Gráfico 11"</formula>
    </cfRule>
    <cfRule type="expression" dxfId="15921" priority="39730">
      <formula>$Y309="Gráfico 9"</formula>
    </cfRule>
    <cfRule type="expression" dxfId="15920" priority="39731">
      <formula>$Y309="Gráfico 8"</formula>
    </cfRule>
    <cfRule type="expression" dxfId="15919" priority="39732">
      <formula>$Y309="Gráfico 7"</formula>
    </cfRule>
    <cfRule type="expression" dxfId="15918" priority="39733">
      <formula>$Y309="Gráfico 6"</formula>
    </cfRule>
    <cfRule type="expression" dxfId="15917" priority="39734">
      <formula>$Y309="Gráfico 4"</formula>
    </cfRule>
    <cfRule type="expression" dxfId="15916" priority="39735">
      <formula>$Y309="Gráfico 3"</formula>
    </cfRule>
    <cfRule type="expression" dxfId="15915" priority="39736">
      <formula>$Y309="Gráfico 2"</formula>
    </cfRule>
    <cfRule type="expression" dxfId="15914" priority="39737">
      <formula>$Y309="Gráfico 1"</formula>
    </cfRule>
    <cfRule type="expression" dxfId="15913" priority="39738">
      <formula>$Y309="Gráfico 5"</formula>
    </cfRule>
  </conditionalFormatting>
  <conditionalFormatting sqref="O309">
    <cfRule type="expression" dxfId="15912" priority="39665">
      <formula>$Y309="Reporte 2"</formula>
    </cfRule>
    <cfRule type="expression" dxfId="15911" priority="39666">
      <formula>$Y309="Reporte 1"</formula>
    </cfRule>
    <cfRule type="expression" dxfId="15910" priority="39667">
      <formula>$Y309="Informe 10"</formula>
    </cfRule>
    <cfRule type="expression" dxfId="15909" priority="39668">
      <formula>$Y309="Informe 9"</formula>
    </cfRule>
    <cfRule type="expression" dxfId="15908" priority="39669">
      <formula>$Y309="Informe 8"</formula>
    </cfRule>
    <cfRule type="expression" dxfId="15907" priority="39670">
      <formula>$Y309="Informe 7"</formula>
    </cfRule>
    <cfRule type="expression" dxfId="15906" priority="39671">
      <formula>$Y309="Informe 6"</formula>
    </cfRule>
    <cfRule type="expression" dxfId="15905" priority="39672">
      <formula>$Y309="Informe 5"</formula>
    </cfRule>
    <cfRule type="expression" dxfId="15904" priority="39673">
      <formula>$Y309="Informe 4"</formula>
    </cfRule>
    <cfRule type="expression" dxfId="15903" priority="39674">
      <formula>$Y309="Informe 3"</formula>
    </cfRule>
    <cfRule type="expression" dxfId="15902" priority="39675">
      <formula>$Y309="Informe 2"</formula>
    </cfRule>
    <cfRule type="expression" dxfId="15901" priority="39676">
      <formula>$Y309="Informe 1"</formula>
    </cfRule>
    <cfRule type="expression" dxfId="15900" priority="39677">
      <formula>$Y309="Gráfico 10"</formula>
    </cfRule>
    <cfRule type="expression" dxfId="15899" priority="39678">
      <formula>$Y309="Gráfico 25"</formula>
    </cfRule>
    <cfRule type="expression" dxfId="15898" priority="39679">
      <formula>$Y309="Gráfico 24"</formula>
    </cfRule>
    <cfRule type="expression" dxfId="15897" priority="39680">
      <formula>$Y309="Gráfico 23"</formula>
    </cfRule>
    <cfRule type="expression" dxfId="15896" priority="39681">
      <formula>$Y309="Gráfico 22"</formula>
    </cfRule>
    <cfRule type="expression" dxfId="15895" priority="39682">
      <formula>$Y309="Gráfico 21"</formula>
    </cfRule>
    <cfRule type="expression" dxfId="15894" priority="39683">
      <formula>$Y309="Gráfico 20"</formula>
    </cfRule>
    <cfRule type="expression" dxfId="15893" priority="39684">
      <formula>$Y309="Gráfico 18"</formula>
    </cfRule>
    <cfRule type="expression" dxfId="15892" priority="39685">
      <formula>$Y309="Gráfico 19"</formula>
    </cfRule>
    <cfRule type="expression" dxfId="15891" priority="39686">
      <formula>$Y309="Gráfico 17"</formula>
    </cfRule>
    <cfRule type="expression" dxfId="15890" priority="39687">
      <formula>$Y309="Gráfico 16"</formula>
    </cfRule>
    <cfRule type="expression" dxfId="15889" priority="39688">
      <formula>$Y309="Gráfico 15"</formula>
    </cfRule>
    <cfRule type="expression" dxfId="15888" priority="39689">
      <formula>$Y309="Gráfico 14"</formula>
    </cfRule>
    <cfRule type="expression" dxfId="15887" priority="39690">
      <formula>$Y309="Gráfico 12"</formula>
    </cfRule>
    <cfRule type="expression" dxfId="15886" priority="39691">
      <formula>$Y309="Gráfico 13"</formula>
    </cfRule>
    <cfRule type="expression" dxfId="15885" priority="39692">
      <formula>$Y309="Gráfico 11"</formula>
    </cfRule>
    <cfRule type="expression" dxfId="15884" priority="39693">
      <formula>$Y309="Gráfico 9"</formula>
    </cfRule>
    <cfRule type="expression" dxfId="15883" priority="39694">
      <formula>$Y309="Gráfico 8"</formula>
    </cfRule>
    <cfRule type="expression" dxfId="15882" priority="39695">
      <formula>$Y309="Gráfico 7"</formula>
    </cfRule>
    <cfRule type="expression" dxfId="15881" priority="39696">
      <formula>$Y309="Gráfico 6"</formula>
    </cfRule>
    <cfRule type="expression" dxfId="15880" priority="39697">
      <formula>$Y309="Gráfico 4"</formula>
    </cfRule>
    <cfRule type="expression" dxfId="15879" priority="39698">
      <formula>$Y309="Gráfico 3"</formula>
    </cfRule>
    <cfRule type="expression" dxfId="15878" priority="39699">
      <formula>$Y309="Gráfico 2"</formula>
    </cfRule>
    <cfRule type="expression" dxfId="15877" priority="39700">
      <formula>$Y309="Gráfico 1"</formula>
    </cfRule>
    <cfRule type="expression" dxfId="15876" priority="39701">
      <formula>$Y309="Gráfico 5"</formula>
    </cfRule>
  </conditionalFormatting>
  <conditionalFormatting sqref="O309">
    <cfRule type="expression" dxfId="15875" priority="39628">
      <formula>$Y309="Reporte 2"</formula>
    </cfRule>
    <cfRule type="expression" dxfId="15874" priority="39629">
      <formula>$Y309="Reporte 1"</formula>
    </cfRule>
    <cfRule type="expression" dxfId="15873" priority="39630">
      <formula>$Y309="Informe 10"</formula>
    </cfRule>
    <cfRule type="expression" dxfId="15872" priority="39631">
      <formula>$Y309="Informe 9"</formula>
    </cfRule>
    <cfRule type="expression" dxfId="15871" priority="39632">
      <formula>$Y309="Informe 8"</formula>
    </cfRule>
    <cfRule type="expression" dxfId="15870" priority="39633">
      <formula>$Y309="Informe 7"</formula>
    </cfRule>
    <cfRule type="expression" dxfId="15869" priority="39634">
      <formula>$Y309="Informe 6"</formula>
    </cfRule>
    <cfRule type="expression" dxfId="15868" priority="39635">
      <formula>$Y309="Informe 5"</formula>
    </cfRule>
    <cfRule type="expression" dxfId="15867" priority="39636">
      <formula>$Y309="Informe 4"</formula>
    </cfRule>
    <cfRule type="expression" dxfId="15866" priority="39637">
      <formula>$Y309="Informe 3"</formula>
    </cfRule>
    <cfRule type="expression" dxfId="15865" priority="39638">
      <formula>$Y309="Informe 2"</formula>
    </cfRule>
    <cfRule type="expression" dxfId="15864" priority="39639">
      <formula>$Y309="Informe 1"</formula>
    </cfRule>
    <cfRule type="expression" dxfId="15863" priority="39640">
      <formula>$Y309="Gráfico 10"</formula>
    </cfRule>
    <cfRule type="expression" dxfId="15862" priority="39641">
      <formula>$Y309="Gráfico 25"</formula>
    </cfRule>
    <cfRule type="expression" dxfId="15861" priority="39642">
      <formula>$Y309="Gráfico 24"</formula>
    </cfRule>
    <cfRule type="expression" dxfId="15860" priority="39643">
      <formula>$Y309="Gráfico 23"</formula>
    </cfRule>
    <cfRule type="expression" dxfId="15859" priority="39644">
      <formula>$Y309="Gráfico 22"</formula>
    </cfRule>
    <cfRule type="expression" dxfId="15858" priority="39645">
      <formula>$Y309="Gráfico 21"</formula>
    </cfRule>
    <cfRule type="expression" dxfId="15857" priority="39646">
      <formula>$Y309="Gráfico 20"</formula>
    </cfRule>
    <cfRule type="expression" dxfId="15856" priority="39647">
      <formula>$Y309="Gráfico 18"</formula>
    </cfRule>
    <cfRule type="expression" dxfId="15855" priority="39648">
      <formula>$Y309="Gráfico 19"</formula>
    </cfRule>
    <cfRule type="expression" dxfId="15854" priority="39649">
      <formula>$Y309="Gráfico 17"</formula>
    </cfRule>
    <cfRule type="expression" dxfId="15853" priority="39650">
      <formula>$Y309="Gráfico 16"</formula>
    </cfRule>
    <cfRule type="expression" dxfId="15852" priority="39651">
      <formula>$Y309="Gráfico 15"</formula>
    </cfRule>
    <cfRule type="expression" dxfId="15851" priority="39652">
      <formula>$Y309="Gráfico 14"</formula>
    </cfRule>
    <cfRule type="expression" dxfId="15850" priority="39653">
      <formula>$Y309="Gráfico 12"</formula>
    </cfRule>
    <cfRule type="expression" dxfId="15849" priority="39654">
      <formula>$Y309="Gráfico 13"</formula>
    </cfRule>
    <cfRule type="expression" dxfId="15848" priority="39655">
      <formula>$Y309="Gráfico 11"</formula>
    </cfRule>
    <cfRule type="expression" dxfId="15847" priority="39656">
      <formula>$Y309="Gráfico 9"</formula>
    </cfRule>
    <cfRule type="expression" dxfId="15846" priority="39657">
      <formula>$Y309="Gráfico 8"</formula>
    </cfRule>
    <cfRule type="expression" dxfId="15845" priority="39658">
      <formula>$Y309="Gráfico 7"</formula>
    </cfRule>
    <cfRule type="expression" dxfId="15844" priority="39659">
      <formula>$Y309="Gráfico 6"</formula>
    </cfRule>
    <cfRule type="expression" dxfId="15843" priority="39660">
      <formula>$Y309="Gráfico 4"</formula>
    </cfRule>
    <cfRule type="expression" dxfId="15842" priority="39661">
      <formula>$Y309="Gráfico 3"</formula>
    </cfRule>
    <cfRule type="expression" dxfId="15841" priority="39662">
      <formula>$Y309="Gráfico 2"</formula>
    </cfRule>
    <cfRule type="expression" dxfId="15840" priority="39663">
      <formula>$Y309="Gráfico 1"</formula>
    </cfRule>
    <cfRule type="expression" dxfId="15839" priority="39664">
      <formula>$Y309="Gráfico 5"</formula>
    </cfRule>
  </conditionalFormatting>
  <conditionalFormatting sqref="P313:P316 O314:O316">
    <cfRule type="expression" dxfId="15838" priority="39443">
      <formula>$Y313="Reporte 2"</formula>
    </cfRule>
    <cfRule type="expression" dxfId="15837" priority="39444">
      <formula>$Y313="Reporte 1"</formula>
    </cfRule>
    <cfRule type="expression" dxfId="15836" priority="39445">
      <formula>$Y313="Informe 10"</formula>
    </cfRule>
    <cfRule type="expression" dxfId="15835" priority="39446">
      <formula>$Y313="Informe 9"</formula>
    </cfRule>
    <cfRule type="expression" dxfId="15834" priority="39447">
      <formula>$Y313="Informe 8"</formula>
    </cfRule>
    <cfRule type="expression" dxfId="15833" priority="39448">
      <formula>$Y313="Informe 7"</formula>
    </cfRule>
    <cfRule type="expression" dxfId="15832" priority="39449">
      <formula>$Y313="Informe 6"</formula>
    </cfRule>
    <cfRule type="expression" dxfId="15831" priority="39450">
      <formula>$Y313="Informe 5"</formula>
    </cfRule>
    <cfRule type="expression" dxfId="15830" priority="39451">
      <formula>$Y313="Informe 4"</formula>
    </cfRule>
    <cfRule type="expression" dxfId="15829" priority="39452">
      <formula>$Y313="Informe 3"</formula>
    </cfRule>
    <cfRule type="expression" dxfId="15828" priority="39453">
      <formula>$Y313="Informe 2"</formula>
    </cfRule>
    <cfRule type="expression" dxfId="15827" priority="39454">
      <formula>$Y313="Informe 1"</formula>
    </cfRule>
    <cfRule type="expression" dxfId="15826" priority="39455">
      <formula>$Y313="Gráfico 10"</formula>
    </cfRule>
    <cfRule type="expression" dxfId="15825" priority="39456">
      <formula>$Y313="Gráfico 25"</formula>
    </cfRule>
    <cfRule type="expression" dxfId="15824" priority="39457">
      <formula>$Y313="Gráfico 24"</formula>
    </cfRule>
    <cfRule type="expression" dxfId="15823" priority="39458">
      <formula>$Y313="Gráfico 23"</formula>
    </cfRule>
    <cfRule type="expression" dxfId="15822" priority="39459">
      <formula>$Y313="Gráfico 22"</formula>
    </cfRule>
    <cfRule type="expression" dxfId="15821" priority="39460">
      <formula>$Y313="Gráfico 21"</formula>
    </cfRule>
    <cfRule type="expression" dxfId="15820" priority="39461">
      <formula>$Y313="Gráfico 20"</formula>
    </cfRule>
    <cfRule type="expression" dxfId="15819" priority="39462">
      <formula>$Y313="Gráfico 18"</formula>
    </cfRule>
    <cfRule type="expression" dxfId="15818" priority="39463">
      <formula>$Y313="Gráfico 19"</formula>
    </cfRule>
    <cfRule type="expression" dxfId="15817" priority="39464">
      <formula>$Y313="Gráfico 17"</formula>
    </cfRule>
    <cfRule type="expression" dxfId="15816" priority="39465">
      <formula>$Y313="Gráfico 16"</formula>
    </cfRule>
    <cfRule type="expression" dxfId="15815" priority="39466">
      <formula>$Y313="Gráfico 15"</formula>
    </cfRule>
    <cfRule type="expression" dxfId="15814" priority="39467">
      <formula>$Y313="Gráfico 14"</formula>
    </cfRule>
    <cfRule type="expression" dxfId="15813" priority="39468">
      <formula>$Y313="Gráfico 12"</formula>
    </cfRule>
    <cfRule type="expression" dxfId="15812" priority="39469">
      <formula>$Y313="Gráfico 13"</formula>
    </cfRule>
    <cfRule type="expression" dxfId="15811" priority="39470">
      <formula>$Y313="Gráfico 11"</formula>
    </cfRule>
    <cfRule type="expression" dxfId="15810" priority="39471">
      <formula>$Y313="Gráfico 9"</formula>
    </cfRule>
    <cfRule type="expression" dxfId="15809" priority="39472">
      <formula>$Y313="Gráfico 8"</formula>
    </cfRule>
    <cfRule type="expression" dxfId="15808" priority="39473">
      <formula>$Y313="Gráfico 7"</formula>
    </cfRule>
    <cfRule type="expression" dxfId="15807" priority="39474">
      <formula>$Y313="Gráfico 6"</formula>
    </cfRule>
    <cfRule type="expression" dxfId="15806" priority="39475">
      <formula>$Y313="Gráfico 4"</formula>
    </cfRule>
    <cfRule type="expression" dxfId="15805" priority="39476">
      <formula>$Y313="Gráfico 3"</formula>
    </cfRule>
    <cfRule type="expression" dxfId="15804" priority="39477">
      <formula>$Y313="Gráfico 2"</formula>
    </cfRule>
    <cfRule type="expression" dxfId="15803" priority="39478">
      <formula>$Y313="Gráfico 1"</formula>
    </cfRule>
    <cfRule type="expression" dxfId="15802" priority="39479">
      <formula>$Y313="Gráfico 5"</formula>
    </cfRule>
  </conditionalFormatting>
  <conditionalFormatting sqref="O313">
    <cfRule type="expression" dxfId="15801" priority="39406">
      <formula>$Y313="Reporte 2"</formula>
    </cfRule>
    <cfRule type="expression" dxfId="15800" priority="39407">
      <formula>$Y313="Reporte 1"</formula>
    </cfRule>
    <cfRule type="expression" dxfId="15799" priority="39408">
      <formula>$Y313="Informe 10"</formula>
    </cfRule>
    <cfRule type="expression" dxfId="15798" priority="39409">
      <formula>$Y313="Informe 9"</formula>
    </cfRule>
    <cfRule type="expression" dxfId="15797" priority="39410">
      <formula>$Y313="Informe 8"</formula>
    </cfRule>
    <cfRule type="expression" dxfId="15796" priority="39411">
      <formula>$Y313="Informe 7"</formula>
    </cfRule>
    <cfRule type="expression" dxfId="15795" priority="39412">
      <formula>$Y313="Informe 6"</formula>
    </cfRule>
    <cfRule type="expression" dxfId="15794" priority="39413">
      <formula>$Y313="Informe 5"</formula>
    </cfRule>
    <cfRule type="expression" dxfId="15793" priority="39414">
      <formula>$Y313="Informe 4"</formula>
    </cfRule>
    <cfRule type="expression" dxfId="15792" priority="39415">
      <formula>$Y313="Informe 3"</formula>
    </cfRule>
    <cfRule type="expression" dxfId="15791" priority="39416">
      <formula>$Y313="Informe 2"</formula>
    </cfRule>
    <cfRule type="expression" dxfId="15790" priority="39417">
      <formula>$Y313="Informe 1"</formula>
    </cfRule>
    <cfRule type="expression" dxfId="15789" priority="39418">
      <formula>$Y313="Gráfico 10"</formula>
    </cfRule>
    <cfRule type="expression" dxfId="15788" priority="39419">
      <formula>$Y313="Gráfico 25"</formula>
    </cfRule>
    <cfRule type="expression" dxfId="15787" priority="39420">
      <formula>$Y313="Gráfico 24"</formula>
    </cfRule>
    <cfRule type="expression" dxfId="15786" priority="39421">
      <formula>$Y313="Gráfico 23"</formula>
    </cfRule>
    <cfRule type="expression" dxfId="15785" priority="39422">
      <formula>$Y313="Gráfico 22"</formula>
    </cfRule>
    <cfRule type="expression" dxfId="15784" priority="39423">
      <formula>$Y313="Gráfico 21"</formula>
    </cfRule>
    <cfRule type="expression" dxfId="15783" priority="39424">
      <formula>$Y313="Gráfico 20"</formula>
    </cfRule>
    <cfRule type="expression" dxfId="15782" priority="39425">
      <formula>$Y313="Gráfico 18"</formula>
    </cfRule>
    <cfRule type="expression" dxfId="15781" priority="39426">
      <formula>$Y313="Gráfico 19"</formula>
    </cfRule>
    <cfRule type="expression" dxfId="15780" priority="39427">
      <formula>$Y313="Gráfico 17"</formula>
    </cfRule>
    <cfRule type="expression" dxfId="15779" priority="39428">
      <formula>$Y313="Gráfico 16"</formula>
    </cfRule>
    <cfRule type="expression" dxfId="15778" priority="39429">
      <formula>$Y313="Gráfico 15"</formula>
    </cfRule>
    <cfRule type="expression" dxfId="15777" priority="39430">
      <formula>$Y313="Gráfico 14"</formula>
    </cfRule>
    <cfRule type="expression" dxfId="15776" priority="39431">
      <formula>$Y313="Gráfico 12"</formula>
    </cfRule>
    <cfRule type="expression" dxfId="15775" priority="39432">
      <formula>$Y313="Gráfico 13"</formula>
    </cfRule>
    <cfRule type="expression" dxfId="15774" priority="39433">
      <formula>$Y313="Gráfico 11"</formula>
    </cfRule>
    <cfRule type="expression" dxfId="15773" priority="39434">
      <formula>$Y313="Gráfico 9"</formula>
    </cfRule>
    <cfRule type="expression" dxfId="15772" priority="39435">
      <formula>$Y313="Gráfico 8"</formula>
    </cfRule>
    <cfRule type="expression" dxfId="15771" priority="39436">
      <formula>$Y313="Gráfico 7"</formula>
    </cfRule>
    <cfRule type="expression" dxfId="15770" priority="39437">
      <formula>$Y313="Gráfico 6"</formula>
    </cfRule>
    <cfRule type="expression" dxfId="15769" priority="39438">
      <formula>$Y313="Gráfico 4"</formula>
    </cfRule>
    <cfRule type="expression" dxfId="15768" priority="39439">
      <formula>$Y313="Gráfico 3"</formula>
    </cfRule>
    <cfRule type="expression" dxfId="15767" priority="39440">
      <formula>$Y313="Gráfico 2"</formula>
    </cfRule>
    <cfRule type="expression" dxfId="15766" priority="39441">
      <formula>$Y313="Gráfico 1"</formula>
    </cfRule>
    <cfRule type="expression" dxfId="15765" priority="39442">
      <formula>$Y313="Gráfico 5"</formula>
    </cfRule>
  </conditionalFormatting>
  <conditionalFormatting sqref="O313">
    <cfRule type="expression" dxfId="15764" priority="39369">
      <formula>$Y313="Reporte 2"</formula>
    </cfRule>
    <cfRule type="expression" dxfId="15763" priority="39370">
      <formula>$Y313="Reporte 1"</formula>
    </cfRule>
    <cfRule type="expression" dxfId="15762" priority="39371">
      <formula>$Y313="Informe 10"</formula>
    </cfRule>
    <cfRule type="expression" dxfId="15761" priority="39372">
      <formula>$Y313="Informe 9"</formula>
    </cfRule>
    <cfRule type="expression" dxfId="15760" priority="39373">
      <formula>$Y313="Informe 8"</formula>
    </cfRule>
    <cfRule type="expression" dxfId="15759" priority="39374">
      <formula>$Y313="Informe 7"</formula>
    </cfRule>
    <cfRule type="expression" dxfId="15758" priority="39375">
      <formula>$Y313="Informe 6"</formula>
    </cfRule>
    <cfRule type="expression" dxfId="15757" priority="39376">
      <formula>$Y313="Informe 5"</formula>
    </cfRule>
    <cfRule type="expression" dxfId="15756" priority="39377">
      <formula>$Y313="Informe 4"</formula>
    </cfRule>
    <cfRule type="expression" dxfId="15755" priority="39378">
      <formula>$Y313="Informe 3"</formula>
    </cfRule>
    <cfRule type="expression" dxfId="15754" priority="39379">
      <formula>$Y313="Informe 2"</formula>
    </cfRule>
    <cfRule type="expression" dxfId="15753" priority="39380">
      <formula>$Y313="Informe 1"</formula>
    </cfRule>
    <cfRule type="expression" dxfId="15752" priority="39381">
      <formula>$Y313="Gráfico 10"</formula>
    </cfRule>
    <cfRule type="expression" dxfId="15751" priority="39382">
      <formula>$Y313="Gráfico 25"</formula>
    </cfRule>
    <cfRule type="expression" dxfId="15750" priority="39383">
      <formula>$Y313="Gráfico 24"</formula>
    </cfRule>
    <cfRule type="expression" dxfId="15749" priority="39384">
      <formula>$Y313="Gráfico 23"</formula>
    </cfRule>
    <cfRule type="expression" dxfId="15748" priority="39385">
      <formula>$Y313="Gráfico 22"</formula>
    </cfRule>
    <cfRule type="expression" dxfId="15747" priority="39386">
      <formula>$Y313="Gráfico 21"</formula>
    </cfRule>
    <cfRule type="expression" dxfId="15746" priority="39387">
      <formula>$Y313="Gráfico 20"</formula>
    </cfRule>
    <cfRule type="expression" dxfId="15745" priority="39388">
      <formula>$Y313="Gráfico 18"</formula>
    </cfRule>
    <cfRule type="expression" dxfId="15744" priority="39389">
      <formula>$Y313="Gráfico 19"</formula>
    </cfRule>
    <cfRule type="expression" dxfId="15743" priority="39390">
      <formula>$Y313="Gráfico 17"</formula>
    </cfRule>
    <cfRule type="expression" dxfId="15742" priority="39391">
      <formula>$Y313="Gráfico 16"</formula>
    </cfRule>
    <cfRule type="expression" dxfId="15741" priority="39392">
      <formula>$Y313="Gráfico 15"</formula>
    </cfRule>
    <cfRule type="expression" dxfId="15740" priority="39393">
      <formula>$Y313="Gráfico 14"</formula>
    </cfRule>
    <cfRule type="expression" dxfId="15739" priority="39394">
      <formula>$Y313="Gráfico 12"</formula>
    </cfRule>
    <cfRule type="expression" dxfId="15738" priority="39395">
      <formula>$Y313="Gráfico 13"</formula>
    </cfRule>
    <cfRule type="expression" dxfId="15737" priority="39396">
      <formula>$Y313="Gráfico 11"</formula>
    </cfRule>
    <cfRule type="expression" dxfId="15736" priority="39397">
      <formula>$Y313="Gráfico 9"</formula>
    </cfRule>
    <cfRule type="expression" dxfId="15735" priority="39398">
      <formula>$Y313="Gráfico 8"</formula>
    </cfRule>
    <cfRule type="expression" dxfId="15734" priority="39399">
      <formula>$Y313="Gráfico 7"</formula>
    </cfRule>
    <cfRule type="expression" dxfId="15733" priority="39400">
      <formula>$Y313="Gráfico 6"</formula>
    </cfRule>
    <cfRule type="expression" dxfId="15732" priority="39401">
      <formula>$Y313="Gráfico 4"</formula>
    </cfRule>
    <cfRule type="expression" dxfId="15731" priority="39402">
      <formula>$Y313="Gráfico 3"</formula>
    </cfRule>
    <cfRule type="expression" dxfId="15730" priority="39403">
      <formula>$Y313="Gráfico 2"</formula>
    </cfRule>
    <cfRule type="expression" dxfId="15729" priority="39404">
      <formula>$Y313="Gráfico 1"</formula>
    </cfRule>
    <cfRule type="expression" dxfId="15728" priority="39405">
      <formula>$Y313="Gráfico 5"</formula>
    </cfRule>
  </conditionalFormatting>
  <conditionalFormatting sqref="O313">
    <cfRule type="expression" dxfId="15727" priority="39332">
      <formula>$Y313="Reporte 2"</formula>
    </cfRule>
    <cfRule type="expression" dxfId="15726" priority="39333">
      <formula>$Y313="Reporte 1"</formula>
    </cfRule>
    <cfRule type="expression" dxfId="15725" priority="39334">
      <formula>$Y313="Informe 10"</formula>
    </cfRule>
    <cfRule type="expression" dxfId="15724" priority="39335">
      <formula>$Y313="Informe 9"</formula>
    </cfRule>
    <cfRule type="expression" dxfId="15723" priority="39336">
      <formula>$Y313="Informe 8"</formula>
    </cfRule>
    <cfRule type="expression" dxfId="15722" priority="39337">
      <formula>$Y313="Informe 7"</formula>
    </cfRule>
    <cfRule type="expression" dxfId="15721" priority="39338">
      <formula>$Y313="Informe 6"</formula>
    </cfRule>
    <cfRule type="expression" dxfId="15720" priority="39339">
      <formula>$Y313="Informe 5"</formula>
    </cfRule>
    <cfRule type="expression" dxfId="15719" priority="39340">
      <formula>$Y313="Informe 4"</formula>
    </cfRule>
    <cfRule type="expression" dxfId="15718" priority="39341">
      <formula>$Y313="Informe 3"</formula>
    </cfRule>
    <cfRule type="expression" dxfId="15717" priority="39342">
      <formula>$Y313="Informe 2"</formula>
    </cfRule>
    <cfRule type="expression" dxfId="15716" priority="39343">
      <formula>$Y313="Informe 1"</formula>
    </cfRule>
    <cfRule type="expression" dxfId="15715" priority="39344">
      <formula>$Y313="Gráfico 10"</formula>
    </cfRule>
    <cfRule type="expression" dxfId="15714" priority="39345">
      <formula>$Y313="Gráfico 25"</formula>
    </cfRule>
    <cfRule type="expression" dxfId="15713" priority="39346">
      <formula>$Y313="Gráfico 24"</formula>
    </cfRule>
    <cfRule type="expression" dxfId="15712" priority="39347">
      <formula>$Y313="Gráfico 23"</formula>
    </cfRule>
    <cfRule type="expression" dxfId="15711" priority="39348">
      <formula>$Y313="Gráfico 22"</formula>
    </cfRule>
    <cfRule type="expression" dxfId="15710" priority="39349">
      <formula>$Y313="Gráfico 21"</formula>
    </cfRule>
    <cfRule type="expression" dxfId="15709" priority="39350">
      <formula>$Y313="Gráfico 20"</formula>
    </cfRule>
    <cfRule type="expression" dxfId="15708" priority="39351">
      <formula>$Y313="Gráfico 18"</formula>
    </cfRule>
    <cfRule type="expression" dxfId="15707" priority="39352">
      <formula>$Y313="Gráfico 19"</formula>
    </cfRule>
    <cfRule type="expression" dxfId="15706" priority="39353">
      <formula>$Y313="Gráfico 17"</formula>
    </cfRule>
    <cfRule type="expression" dxfId="15705" priority="39354">
      <formula>$Y313="Gráfico 16"</formula>
    </cfRule>
    <cfRule type="expression" dxfId="15704" priority="39355">
      <formula>$Y313="Gráfico 15"</formula>
    </cfRule>
    <cfRule type="expression" dxfId="15703" priority="39356">
      <formula>$Y313="Gráfico 14"</formula>
    </cfRule>
    <cfRule type="expression" dxfId="15702" priority="39357">
      <formula>$Y313="Gráfico 12"</formula>
    </cfRule>
    <cfRule type="expression" dxfId="15701" priority="39358">
      <formula>$Y313="Gráfico 13"</formula>
    </cfRule>
    <cfRule type="expression" dxfId="15700" priority="39359">
      <formula>$Y313="Gráfico 11"</formula>
    </cfRule>
    <cfRule type="expression" dxfId="15699" priority="39360">
      <formula>$Y313="Gráfico 9"</formula>
    </cfRule>
    <cfRule type="expression" dxfId="15698" priority="39361">
      <formula>$Y313="Gráfico 8"</formula>
    </cfRule>
    <cfRule type="expression" dxfId="15697" priority="39362">
      <formula>$Y313="Gráfico 7"</formula>
    </cfRule>
    <cfRule type="expression" dxfId="15696" priority="39363">
      <formula>$Y313="Gráfico 6"</formula>
    </cfRule>
    <cfRule type="expression" dxfId="15695" priority="39364">
      <formula>$Y313="Gráfico 4"</formula>
    </cfRule>
    <cfRule type="expression" dxfId="15694" priority="39365">
      <formula>$Y313="Gráfico 3"</formula>
    </cfRule>
    <cfRule type="expression" dxfId="15693" priority="39366">
      <formula>$Y313="Gráfico 2"</formula>
    </cfRule>
    <cfRule type="expression" dxfId="15692" priority="39367">
      <formula>$Y313="Gráfico 1"</formula>
    </cfRule>
    <cfRule type="expression" dxfId="15691" priority="39368">
      <formula>$Y313="Gráfico 5"</formula>
    </cfRule>
  </conditionalFormatting>
  <conditionalFormatting sqref="P319:P322 O320:O322">
    <cfRule type="expression" dxfId="15690" priority="38851">
      <formula>$Y319="Reporte 2"</formula>
    </cfRule>
    <cfRule type="expression" dxfId="15689" priority="38852">
      <formula>$Y319="Reporte 1"</formula>
    </cfRule>
    <cfRule type="expression" dxfId="15688" priority="38853">
      <formula>$Y319="Informe 10"</formula>
    </cfRule>
    <cfRule type="expression" dxfId="15687" priority="38854">
      <formula>$Y319="Informe 9"</formula>
    </cfRule>
    <cfRule type="expression" dxfId="15686" priority="38855">
      <formula>$Y319="Informe 8"</formula>
    </cfRule>
    <cfRule type="expression" dxfId="15685" priority="38856">
      <formula>$Y319="Informe 7"</formula>
    </cfRule>
    <cfRule type="expression" dxfId="15684" priority="38857">
      <formula>$Y319="Informe 6"</formula>
    </cfRule>
    <cfRule type="expression" dxfId="15683" priority="38858">
      <formula>$Y319="Informe 5"</formula>
    </cfRule>
    <cfRule type="expression" dxfId="15682" priority="38859">
      <formula>$Y319="Informe 4"</formula>
    </cfRule>
    <cfRule type="expression" dxfId="15681" priority="38860">
      <formula>$Y319="Informe 3"</formula>
    </cfRule>
    <cfRule type="expression" dxfId="15680" priority="38861">
      <formula>$Y319="Informe 2"</formula>
    </cfRule>
    <cfRule type="expression" dxfId="15679" priority="38862">
      <formula>$Y319="Informe 1"</formula>
    </cfRule>
    <cfRule type="expression" dxfId="15678" priority="38863">
      <formula>$Y319="Gráfico 10"</formula>
    </cfRule>
    <cfRule type="expression" dxfId="15677" priority="38864">
      <formula>$Y319="Gráfico 25"</formula>
    </cfRule>
    <cfRule type="expression" dxfId="15676" priority="38865">
      <formula>$Y319="Gráfico 24"</formula>
    </cfRule>
    <cfRule type="expression" dxfId="15675" priority="38866">
      <formula>$Y319="Gráfico 23"</formula>
    </cfRule>
    <cfRule type="expression" dxfId="15674" priority="38867">
      <formula>$Y319="Gráfico 22"</formula>
    </cfRule>
    <cfRule type="expression" dxfId="15673" priority="38868">
      <formula>$Y319="Gráfico 21"</formula>
    </cfRule>
    <cfRule type="expression" dxfId="15672" priority="38869">
      <formula>$Y319="Gráfico 20"</formula>
    </cfRule>
    <cfRule type="expression" dxfId="15671" priority="38870">
      <formula>$Y319="Gráfico 18"</formula>
    </cfRule>
    <cfRule type="expression" dxfId="15670" priority="38871">
      <formula>$Y319="Gráfico 19"</formula>
    </cfRule>
    <cfRule type="expression" dxfId="15669" priority="38872">
      <formula>$Y319="Gráfico 17"</formula>
    </cfRule>
    <cfRule type="expression" dxfId="15668" priority="38873">
      <formula>$Y319="Gráfico 16"</formula>
    </cfRule>
    <cfRule type="expression" dxfId="15667" priority="38874">
      <formula>$Y319="Gráfico 15"</formula>
    </cfRule>
    <cfRule type="expression" dxfId="15666" priority="38875">
      <formula>$Y319="Gráfico 14"</formula>
    </cfRule>
    <cfRule type="expression" dxfId="15665" priority="38876">
      <formula>$Y319="Gráfico 12"</formula>
    </cfRule>
    <cfRule type="expression" dxfId="15664" priority="38877">
      <formula>$Y319="Gráfico 13"</formula>
    </cfRule>
    <cfRule type="expression" dxfId="15663" priority="38878">
      <formula>$Y319="Gráfico 11"</formula>
    </cfRule>
    <cfRule type="expression" dxfId="15662" priority="38879">
      <formula>$Y319="Gráfico 9"</formula>
    </cfRule>
    <cfRule type="expression" dxfId="15661" priority="38880">
      <formula>$Y319="Gráfico 8"</formula>
    </cfRule>
    <cfRule type="expression" dxfId="15660" priority="38881">
      <formula>$Y319="Gráfico 7"</formula>
    </cfRule>
    <cfRule type="expression" dxfId="15659" priority="38882">
      <formula>$Y319="Gráfico 6"</formula>
    </cfRule>
    <cfRule type="expression" dxfId="15658" priority="38883">
      <formula>$Y319="Gráfico 4"</formula>
    </cfRule>
    <cfRule type="expression" dxfId="15657" priority="38884">
      <formula>$Y319="Gráfico 3"</formula>
    </cfRule>
    <cfRule type="expression" dxfId="15656" priority="38885">
      <formula>$Y319="Gráfico 2"</formula>
    </cfRule>
    <cfRule type="expression" dxfId="15655" priority="38886">
      <formula>$Y319="Gráfico 1"</formula>
    </cfRule>
    <cfRule type="expression" dxfId="15654" priority="38887">
      <formula>$Y319="Gráfico 5"</formula>
    </cfRule>
  </conditionalFormatting>
  <conditionalFormatting sqref="O319">
    <cfRule type="expression" dxfId="15653" priority="38814">
      <formula>$Y319="Reporte 2"</formula>
    </cfRule>
    <cfRule type="expression" dxfId="15652" priority="38815">
      <formula>$Y319="Reporte 1"</formula>
    </cfRule>
    <cfRule type="expression" dxfId="15651" priority="38816">
      <formula>$Y319="Informe 10"</formula>
    </cfRule>
    <cfRule type="expression" dxfId="15650" priority="38817">
      <formula>$Y319="Informe 9"</formula>
    </cfRule>
    <cfRule type="expression" dxfId="15649" priority="38818">
      <formula>$Y319="Informe 8"</formula>
    </cfRule>
    <cfRule type="expression" dxfId="15648" priority="38819">
      <formula>$Y319="Informe 7"</formula>
    </cfRule>
    <cfRule type="expression" dxfId="15647" priority="38820">
      <formula>$Y319="Informe 6"</formula>
    </cfRule>
    <cfRule type="expression" dxfId="15646" priority="38821">
      <formula>$Y319="Informe 5"</formula>
    </cfRule>
    <cfRule type="expression" dxfId="15645" priority="38822">
      <formula>$Y319="Informe 4"</formula>
    </cfRule>
    <cfRule type="expression" dxfId="15644" priority="38823">
      <formula>$Y319="Informe 3"</formula>
    </cfRule>
    <cfRule type="expression" dxfId="15643" priority="38824">
      <formula>$Y319="Informe 2"</formula>
    </cfRule>
    <cfRule type="expression" dxfId="15642" priority="38825">
      <formula>$Y319="Informe 1"</formula>
    </cfRule>
    <cfRule type="expression" dxfId="15641" priority="38826">
      <formula>$Y319="Gráfico 10"</formula>
    </cfRule>
    <cfRule type="expression" dxfId="15640" priority="38827">
      <formula>$Y319="Gráfico 25"</formula>
    </cfRule>
    <cfRule type="expression" dxfId="15639" priority="38828">
      <formula>$Y319="Gráfico 24"</formula>
    </cfRule>
    <cfRule type="expression" dxfId="15638" priority="38829">
      <formula>$Y319="Gráfico 23"</formula>
    </cfRule>
    <cfRule type="expression" dxfId="15637" priority="38830">
      <formula>$Y319="Gráfico 22"</formula>
    </cfRule>
    <cfRule type="expression" dxfId="15636" priority="38831">
      <formula>$Y319="Gráfico 21"</formula>
    </cfRule>
    <cfRule type="expression" dxfId="15635" priority="38832">
      <formula>$Y319="Gráfico 20"</formula>
    </cfRule>
    <cfRule type="expression" dxfId="15634" priority="38833">
      <formula>$Y319="Gráfico 18"</formula>
    </cfRule>
    <cfRule type="expression" dxfId="15633" priority="38834">
      <formula>$Y319="Gráfico 19"</formula>
    </cfRule>
    <cfRule type="expression" dxfId="15632" priority="38835">
      <formula>$Y319="Gráfico 17"</formula>
    </cfRule>
    <cfRule type="expression" dxfId="15631" priority="38836">
      <formula>$Y319="Gráfico 16"</formula>
    </cfRule>
    <cfRule type="expression" dxfId="15630" priority="38837">
      <formula>$Y319="Gráfico 15"</formula>
    </cfRule>
    <cfRule type="expression" dxfId="15629" priority="38838">
      <formula>$Y319="Gráfico 14"</formula>
    </cfRule>
    <cfRule type="expression" dxfId="15628" priority="38839">
      <formula>$Y319="Gráfico 12"</formula>
    </cfRule>
    <cfRule type="expression" dxfId="15627" priority="38840">
      <formula>$Y319="Gráfico 13"</formula>
    </cfRule>
    <cfRule type="expression" dxfId="15626" priority="38841">
      <formula>$Y319="Gráfico 11"</formula>
    </cfRule>
    <cfRule type="expression" dxfId="15625" priority="38842">
      <formula>$Y319="Gráfico 9"</formula>
    </cfRule>
    <cfRule type="expression" dxfId="15624" priority="38843">
      <formula>$Y319="Gráfico 8"</formula>
    </cfRule>
    <cfRule type="expression" dxfId="15623" priority="38844">
      <formula>$Y319="Gráfico 7"</formula>
    </cfRule>
    <cfRule type="expression" dxfId="15622" priority="38845">
      <formula>$Y319="Gráfico 6"</formula>
    </cfRule>
    <cfRule type="expression" dxfId="15621" priority="38846">
      <formula>$Y319="Gráfico 4"</formula>
    </cfRule>
    <cfRule type="expression" dxfId="15620" priority="38847">
      <formula>$Y319="Gráfico 3"</formula>
    </cfRule>
    <cfRule type="expression" dxfId="15619" priority="38848">
      <formula>$Y319="Gráfico 2"</formula>
    </cfRule>
    <cfRule type="expression" dxfId="15618" priority="38849">
      <formula>$Y319="Gráfico 1"</formula>
    </cfRule>
    <cfRule type="expression" dxfId="15617" priority="38850">
      <formula>$Y319="Gráfico 5"</formula>
    </cfRule>
  </conditionalFormatting>
  <conditionalFormatting sqref="O319">
    <cfRule type="expression" dxfId="15616" priority="38777">
      <formula>$Y319="Reporte 2"</formula>
    </cfRule>
    <cfRule type="expression" dxfId="15615" priority="38778">
      <formula>$Y319="Reporte 1"</formula>
    </cfRule>
    <cfRule type="expression" dxfId="15614" priority="38779">
      <formula>$Y319="Informe 10"</formula>
    </cfRule>
    <cfRule type="expression" dxfId="15613" priority="38780">
      <formula>$Y319="Informe 9"</formula>
    </cfRule>
    <cfRule type="expression" dxfId="15612" priority="38781">
      <formula>$Y319="Informe 8"</formula>
    </cfRule>
    <cfRule type="expression" dxfId="15611" priority="38782">
      <formula>$Y319="Informe 7"</formula>
    </cfRule>
    <cfRule type="expression" dxfId="15610" priority="38783">
      <formula>$Y319="Informe 6"</formula>
    </cfRule>
    <cfRule type="expression" dxfId="15609" priority="38784">
      <formula>$Y319="Informe 5"</formula>
    </cfRule>
    <cfRule type="expression" dxfId="15608" priority="38785">
      <formula>$Y319="Informe 4"</formula>
    </cfRule>
    <cfRule type="expression" dxfId="15607" priority="38786">
      <formula>$Y319="Informe 3"</formula>
    </cfRule>
    <cfRule type="expression" dxfId="15606" priority="38787">
      <formula>$Y319="Informe 2"</formula>
    </cfRule>
    <cfRule type="expression" dxfId="15605" priority="38788">
      <formula>$Y319="Informe 1"</formula>
    </cfRule>
    <cfRule type="expression" dxfId="15604" priority="38789">
      <formula>$Y319="Gráfico 10"</formula>
    </cfRule>
    <cfRule type="expression" dxfId="15603" priority="38790">
      <formula>$Y319="Gráfico 25"</formula>
    </cfRule>
    <cfRule type="expression" dxfId="15602" priority="38791">
      <formula>$Y319="Gráfico 24"</formula>
    </cfRule>
    <cfRule type="expression" dxfId="15601" priority="38792">
      <formula>$Y319="Gráfico 23"</formula>
    </cfRule>
    <cfRule type="expression" dxfId="15600" priority="38793">
      <formula>$Y319="Gráfico 22"</formula>
    </cfRule>
    <cfRule type="expression" dxfId="15599" priority="38794">
      <formula>$Y319="Gráfico 21"</formula>
    </cfRule>
    <cfRule type="expression" dxfId="15598" priority="38795">
      <formula>$Y319="Gráfico 20"</formula>
    </cfRule>
    <cfRule type="expression" dxfId="15597" priority="38796">
      <formula>$Y319="Gráfico 18"</formula>
    </cfRule>
    <cfRule type="expression" dxfId="15596" priority="38797">
      <formula>$Y319="Gráfico 19"</formula>
    </cfRule>
    <cfRule type="expression" dxfId="15595" priority="38798">
      <formula>$Y319="Gráfico 17"</formula>
    </cfRule>
    <cfRule type="expression" dxfId="15594" priority="38799">
      <formula>$Y319="Gráfico 16"</formula>
    </cfRule>
    <cfRule type="expression" dxfId="15593" priority="38800">
      <formula>$Y319="Gráfico 15"</formula>
    </cfRule>
    <cfRule type="expression" dxfId="15592" priority="38801">
      <formula>$Y319="Gráfico 14"</formula>
    </cfRule>
    <cfRule type="expression" dxfId="15591" priority="38802">
      <formula>$Y319="Gráfico 12"</formula>
    </cfRule>
    <cfRule type="expression" dxfId="15590" priority="38803">
      <formula>$Y319="Gráfico 13"</formula>
    </cfRule>
    <cfRule type="expression" dxfId="15589" priority="38804">
      <formula>$Y319="Gráfico 11"</formula>
    </cfRule>
    <cfRule type="expression" dxfId="15588" priority="38805">
      <formula>$Y319="Gráfico 9"</formula>
    </cfRule>
    <cfRule type="expression" dxfId="15587" priority="38806">
      <formula>$Y319="Gráfico 8"</formula>
    </cfRule>
    <cfRule type="expression" dxfId="15586" priority="38807">
      <formula>$Y319="Gráfico 7"</formula>
    </cfRule>
    <cfRule type="expression" dxfId="15585" priority="38808">
      <formula>$Y319="Gráfico 6"</formula>
    </cfRule>
    <cfRule type="expression" dxfId="15584" priority="38809">
      <formula>$Y319="Gráfico 4"</formula>
    </cfRule>
    <cfRule type="expression" dxfId="15583" priority="38810">
      <formula>$Y319="Gráfico 3"</formula>
    </cfRule>
    <cfRule type="expression" dxfId="15582" priority="38811">
      <formula>$Y319="Gráfico 2"</formula>
    </cfRule>
    <cfRule type="expression" dxfId="15581" priority="38812">
      <formula>$Y319="Gráfico 1"</formula>
    </cfRule>
    <cfRule type="expression" dxfId="15580" priority="38813">
      <formula>$Y319="Gráfico 5"</formula>
    </cfRule>
  </conditionalFormatting>
  <conditionalFormatting sqref="O319">
    <cfRule type="expression" dxfId="15579" priority="38740">
      <formula>$Y319="Reporte 2"</formula>
    </cfRule>
    <cfRule type="expression" dxfId="15578" priority="38741">
      <formula>$Y319="Reporte 1"</formula>
    </cfRule>
    <cfRule type="expression" dxfId="15577" priority="38742">
      <formula>$Y319="Informe 10"</formula>
    </cfRule>
    <cfRule type="expression" dxfId="15576" priority="38743">
      <formula>$Y319="Informe 9"</formula>
    </cfRule>
    <cfRule type="expression" dxfId="15575" priority="38744">
      <formula>$Y319="Informe 8"</formula>
    </cfRule>
    <cfRule type="expression" dxfId="15574" priority="38745">
      <formula>$Y319="Informe 7"</formula>
    </cfRule>
    <cfRule type="expression" dxfId="15573" priority="38746">
      <formula>$Y319="Informe 6"</formula>
    </cfRule>
    <cfRule type="expression" dxfId="15572" priority="38747">
      <formula>$Y319="Informe 5"</formula>
    </cfRule>
    <cfRule type="expression" dxfId="15571" priority="38748">
      <formula>$Y319="Informe 4"</formula>
    </cfRule>
    <cfRule type="expression" dxfId="15570" priority="38749">
      <formula>$Y319="Informe 3"</formula>
    </cfRule>
    <cfRule type="expression" dxfId="15569" priority="38750">
      <formula>$Y319="Informe 2"</formula>
    </cfRule>
    <cfRule type="expression" dxfId="15568" priority="38751">
      <formula>$Y319="Informe 1"</formula>
    </cfRule>
    <cfRule type="expression" dxfId="15567" priority="38752">
      <formula>$Y319="Gráfico 10"</formula>
    </cfRule>
    <cfRule type="expression" dxfId="15566" priority="38753">
      <formula>$Y319="Gráfico 25"</formula>
    </cfRule>
    <cfRule type="expression" dxfId="15565" priority="38754">
      <formula>$Y319="Gráfico 24"</formula>
    </cfRule>
    <cfRule type="expression" dxfId="15564" priority="38755">
      <formula>$Y319="Gráfico 23"</formula>
    </cfRule>
    <cfRule type="expression" dxfId="15563" priority="38756">
      <formula>$Y319="Gráfico 22"</formula>
    </cfRule>
    <cfRule type="expression" dxfId="15562" priority="38757">
      <formula>$Y319="Gráfico 21"</formula>
    </cfRule>
    <cfRule type="expression" dxfId="15561" priority="38758">
      <formula>$Y319="Gráfico 20"</formula>
    </cfRule>
    <cfRule type="expression" dxfId="15560" priority="38759">
      <formula>$Y319="Gráfico 18"</formula>
    </cfRule>
    <cfRule type="expression" dxfId="15559" priority="38760">
      <formula>$Y319="Gráfico 19"</formula>
    </cfRule>
    <cfRule type="expression" dxfId="15558" priority="38761">
      <formula>$Y319="Gráfico 17"</formula>
    </cfRule>
    <cfRule type="expression" dxfId="15557" priority="38762">
      <formula>$Y319="Gráfico 16"</formula>
    </cfRule>
    <cfRule type="expression" dxfId="15556" priority="38763">
      <formula>$Y319="Gráfico 15"</formula>
    </cfRule>
    <cfRule type="expression" dxfId="15555" priority="38764">
      <formula>$Y319="Gráfico 14"</formula>
    </cfRule>
    <cfRule type="expression" dxfId="15554" priority="38765">
      <formula>$Y319="Gráfico 12"</formula>
    </cfRule>
    <cfRule type="expression" dxfId="15553" priority="38766">
      <formula>$Y319="Gráfico 13"</formula>
    </cfRule>
    <cfRule type="expression" dxfId="15552" priority="38767">
      <formula>$Y319="Gráfico 11"</formula>
    </cfRule>
    <cfRule type="expression" dxfId="15551" priority="38768">
      <formula>$Y319="Gráfico 9"</formula>
    </cfRule>
    <cfRule type="expression" dxfId="15550" priority="38769">
      <formula>$Y319="Gráfico 8"</formula>
    </cfRule>
    <cfRule type="expression" dxfId="15549" priority="38770">
      <formula>$Y319="Gráfico 7"</formula>
    </cfRule>
    <cfRule type="expression" dxfId="15548" priority="38771">
      <formula>$Y319="Gráfico 6"</formula>
    </cfRule>
    <cfRule type="expression" dxfId="15547" priority="38772">
      <formula>$Y319="Gráfico 4"</formula>
    </cfRule>
    <cfRule type="expression" dxfId="15546" priority="38773">
      <formula>$Y319="Gráfico 3"</formula>
    </cfRule>
    <cfRule type="expression" dxfId="15545" priority="38774">
      <formula>$Y319="Gráfico 2"</formula>
    </cfRule>
    <cfRule type="expression" dxfId="15544" priority="38775">
      <formula>$Y319="Gráfico 1"</formula>
    </cfRule>
    <cfRule type="expression" dxfId="15543" priority="38776">
      <formula>$Y319="Gráfico 5"</formula>
    </cfRule>
  </conditionalFormatting>
  <conditionalFormatting sqref="P318">
    <cfRule type="expression" dxfId="15542" priority="38703">
      <formula>$Y318="Reporte 2"</formula>
    </cfRule>
    <cfRule type="expression" dxfId="15541" priority="38704">
      <formula>$Y318="Reporte 1"</formula>
    </cfRule>
    <cfRule type="expression" dxfId="15540" priority="38705">
      <formula>$Y318="Informe 10"</formula>
    </cfRule>
    <cfRule type="expression" dxfId="15539" priority="38706">
      <formula>$Y318="Informe 9"</formula>
    </cfRule>
    <cfRule type="expression" dxfId="15538" priority="38707">
      <formula>$Y318="Informe 8"</formula>
    </cfRule>
    <cfRule type="expression" dxfId="15537" priority="38708">
      <formula>$Y318="Informe 7"</formula>
    </cfRule>
    <cfRule type="expression" dxfId="15536" priority="38709">
      <formula>$Y318="Informe 6"</formula>
    </cfRule>
    <cfRule type="expression" dxfId="15535" priority="38710">
      <formula>$Y318="Informe 5"</formula>
    </cfRule>
    <cfRule type="expression" dxfId="15534" priority="38711">
      <formula>$Y318="Informe 4"</formula>
    </cfRule>
    <cfRule type="expression" dxfId="15533" priority="38712">
      <formula>$Y318="Informe 3"</formula>
    </cfRule>
    <cfRule type="expression" dxfId="15532" priority="38713">
      <formula>$Y318="Informe 2"</formula>
    </cfRule>
    <cfRule type="expression" dxfId="15531" priority="38714">
      <formula>$Y318="Informe 1"</formula>
    </cfRule>
    <cfRule type="expression" dxfId="15530" priority="38715">
      <formula>$Y318="Gráfico 10"</formula>
    </cfRule>
    <cfRule type="expression" dxfId="15529" priority="38716">
      <formula>$Y318="Gráfico 25"</formula>
    </cfRule>
    <cfRule type="expression" dxfId="15528" priority="38717">
      <formula>$Y318="Gráfico 24"</formula>
    </cfRule>
    <cfRule type="expression" dxfId="15527" priority="38718">
      <formula>$Y318="Gráfico 23"</formula>
    </cfRule>
    <cfRule type="expression" dxfId="15526" priority="38719">
      <formula>$Y318="Gráfico 22"</formula>
    </cfRule>
    <cfRule type="expression" dxfId="15525" priority="38720">
      <formula>$Y318="Gráfico 21"</formula>
    </cfRule>
    <cfRule type="expression" dxfId="15524" priority="38721">
      <formula>$Y318="Gráfico 20"</formula>
    </cfRule>
    <cfRule type="expression" dxfId="15523" priority="38722">
      <formula>$Y318="Gráfico 18"</formula>
    </cfRule>
    <cfRule type="expression" dxfId="15522" priority="38723">
      <formula>$Y318="Gráfico 19"</formula>
    </cfRule>
    <cfRule type="expression" dxfId="15521" priority="38724">
      <formula>$Y318="Gráfico 17"</formula>
    </cfRule>
    <cfRule type="expression" dxfId="15520" priority="38725">
      <formula>$Y318="Gráfico 16"</formula>
    </cfRule>
    <cfRule type="expression" dxfId="15519" priority="38726">
      <formula>$Y318="Gráfico 15"</formula>
    </cfRule>
    <cfRule type="expression" dxfId="15518" priority="38727">
      <formula>$Y318="Gráfico 14"</formula>
    </cfRule>
    <cfRule type="expression" dxfId="15517" priority="38728">
      <formula>$Y318="Gráfico 12"</formula>
    </cfRule>
    <cfRule type="expression" dxfId="15516" priority="38729">
      <formula>$Y318="Gráfico 13"</formula>
    </cfRule>
    <cfRule type="expression" dxfId="15515" priority="38730">
      <formula>$Y318="Gráfico 11"</formula>
    </cfRule>
    <cfRule type="expression" dxfId="15514" priority="38731">
      <formula>$Y318="Gráfico 9"</formula>
    </cfRule>
    <cfRule type="expression" dxfId="15513" priority="38732">
      <formula>$Y318="Gráfico 8"</formula>
    </cfRule>
    <cfRule type="expression" dxfId="15512" priority="38733">
      <formula>$Y318="Gráfico 7"</formula>
    </cfRule>
    <cfRule type="expression" dxfId="15511" priority="38734">
      <formula>$Y318="Gráfico 6"</formula>
    </cfRule>
    <cfRule type="expression" dxfId="15510" priority="38735">
      <formula>$Y318="Gráfico 4"</formula>
    </cfRule>
    <cfRule type="expression" dxfId="15509" priority="38736">
      <formula>$Y318="Gráfico 3"</formula>
    </cfRule>
    <cfRule type="expression" dxfId="15508" priority="38737">
      <formula>$Y318="Gráfico 2"</formula>
    </cfRule>
    <cfRule type="expression" dxfId="15507" priority="38738">
      <formula>$Y318="Gráfico 1"</formula>
    </cfRule>
    <cfRule type="expression" dxfId="15506" priority="38739">
      <formula>$Y318="Gráfico 5"</formula>
    </cfRule>
  </conditionalFormatting>
  <conditionalFormatting sqref="O318">
    <cfRule type="expression" dxfId="15505" priority="38666">
      <formula>$Y318="Reporte 2"</formula>
    </cfRule>
    <cfRule type="expression" dxfId="15504" priority="38667">
      <formula>$Y318="Reporte 1"</formula>
    </cfRule>
    <cfRule type="expression" dxfId="15503" priority="38668">
      <formula>$Y318="Informe 10"</formula>
    </cfRule>
    <cfRule type="expression" dxfId="15502" priority="38669">
      <formula>$Y318="Informe 9"</formula>
    </cfRule>
    <cfRule type="expression" dxfId="15501" priority="38670">
      <formula>$Y318="Informe 8"</formula>
    </cfRule>
    <cfRule type="expression" dxfId="15500" priority="38671">
      <formula>$Y318="Informe 7"</formula>
    </cfRule>
    <cfRule type="expression" dxfId="15499" priority="38672">
      <formula>$Y318="Informe 6"</formula>
    </cfRule>
    <cfRule type="expression" dxfId="15498" priority="38673">
      <formula>$Y318="Informe 5"</formula>
    </cfRule>
    <cfRule type="expression" dxfId="15497" priority="38674">
      <formula>$Y318="Informe 4"</formula>
    </cfRule>
    <cfRule type="expression" dxfId="15496" priority="38675">
      <formula>$Y318="Informe 3"</formula>
    </cfRule>
    <cfRule type="expression" dxfId="15495" priority="38676">
      <formula>$Y318="Informe 2"</formula>
    </cfRule>
    <cfRule type="expression" dxfId="15494" priority="38677">
      <formula>$Y318="Informe 1"</formula>
    </cfRule>
    <cfRule type="expression" dxfId="15493" priority="38678">
      <formula>$Y318="Gráfico 10"</formula>
    </cfRule>
    <cfRule type="expression" dxfId="15492" priority="38679">
      <formula>$Y318="Gráfico 25"</formula>
    </cfRule>
    <cfRule type="expression" dxfId="15491" priority="38680">
      <formula>$Y318="Gráfico 24"</formula>
    </cfRule>
    <cfRule type="expression" dxfId="15490" priority="38681">
      <formula>$Y318="Gráfico 23"</formula>
    </cfRule>
    <cfRule type="expression" dxfId="15489" priority="38682">
      <formula>$Y318="Gráfico 22"</formula>
    </cfRule>
    <cfRule type="expression" dxfId="15488" priority="38683">
      <formula>$Y318="Gráfico 21"</formula>
    </cfRule>
    <cfRule type="expression" dxfId="15487" priority="38684">
      <formula>$Y318="Gráfico 20"</formula>
    </cfRule>
    <cfRule type="expression" dxfId="15486" priority="38685">
      <formula>$Y318="Gráfico 18"</formula>
    </cfRule>
    <cfRule type="expression" dxfId="15485" priority="38686">
      <formula>$Y318="Gráfico 19"</formula>
    </cfRule>
    <cfRule type="expression" dxfId="15484" priority="38687">
      <formula>$Y318="Gráfico 17"</formula>
    </cfRule>
    <cfRule type="expression" dxfId="15483" priority="38688">
      <formula>$Y318="Gráfico 16"</formula>
    </cfRule>
    <cfRule type="expression" dxfId="15482" priority="38689">
      <formula>$Y318="Gráfico 15"</formula>
    </cfRule>
    <cfRule type="expression" dxfId="15481" priority="38690">
      <formula>$Y318="Gráfico 14"</formula>
    </cfRule>
    <cfRule type="expression" dxfId="15480" priority="38691">
      <formula>$Y318="Gráfico 12"</formula>
    </cfRule>
    <cfRule type="expression" dxfId="15479" priority="38692">
      <formula>$Y318="Gráfico 13"</formula>
    </cfRule>
    <cfRule type="expression" dxfId="15478" priority="38693">
      <formula>$Y318="Gráfico 11"</formula>
    </cfRule>
    <cfRule type="expression" dxfId="15477" priority="38694">
      <formula>$Y318="Gráfico 9"</formula>
    </cfRule>
    <cfRule type="expression" dxfId="15476" priority="38695">
      <formula>$Y318="Gráfico 8"</formula>
    </cfRule>
    <cfRule type="expression" dxfId="15475" priority="38696">
      <formula>$Y318="Gráfico 7"</formula>
    </cfRule>
    <cfRule type="expression" dxfId="15474" priority="38697">
      <formula>$Y318="Gráfico 6"</formula>
    </cfRule>
    <cfRule type="expression" dxfId="15473" priority="38698">
      <formula>$Y318="Gráfico 4"</formula>
    </cfRule>
    <cfRule type="expression" dxfId="15472" priority="38699">
      <formula>$Y318="Gráfico 3"</formula>
    </cfRule>
    <cfRule type="expression" dxfId="15471" priority="38700">
      <formula>$Y318="Gráfico 2"</formula>
    </cfRule>
    <cfRule type="expression" dxfId="15470" priority="38701">
      <formula>$Y318="Gráfico 1"</formula>
    </cfRule>
    <cfRule type="expression" dxfId="15469" priority="38702">
      <formula>$Y318="Gráfico 5"</formula>
    </cfRule>
  </conditionalFormatting>
  <conditionalFormatting sqref="O318">
    <cfRule type="expression" dxfId="15468" priority="38629">
      <formula>$Y318="Reporte 2"</formula>
    </cfRule>
    <cfRule type="expression" dxfId="15467" priority="38630">
      <formula>$Y318="Reporte 1"</formula>
    </cfRule>
    <cfRule type="expression" dxfId="15466" priority="38631">
      <formula>$Y318="Informe 10"</formula>
    </cfRule>
    <cfRule type="expression" dxfId="15465" priority="38632">
      <formula>$Y318="Informe 9"</formula>
    </cfRule>
    <cfRule type="expression" dxfId="15464" priority="38633">
      <formula>$Y318="Informe 8"</formula>
    </cfRule>
    <cfRule type="expression" dxfId="15463" priority="38634">
      <formula>$Y318="Informe 7"</formula>
    </cfRule>
    <cfRule type="expression" dxfId="15462" priority="38635">
      <formula>$Y318="Informe 6"</formula>
    </cfRule>
    <cfRule type="expression" dxfId="15461" priority="38636">
      <formula>$Y318="Informe 5"</formula>
    </cfRule>
    <cfRule type="expression" dxfId="15460" priority="38637">
      <formula>$Y318="Informe 4"</formula>
    </cfRule>
    <cfRule type="expression" dxfId="15459" priority="38638">
      <formula>$Y318="Informe 3"</formula>
    </cfRule>
    <cfRule type="expression" dxfId="15458" priority="38639">
      <formula>$Y318="Informe 2"</formula>
    </cfRule>
    <cfRule type="expression" dxfId="15457" priority="38640">
      <formula>$Y318="Informe 1"</formula>
    </cfRule>
    <cfRule type="expression" dxfId="15456" priority="38641">
      <formula>$Y318="Gráfico 10"</formula>
    </cfRule>
    <cfRule type="expression" dxfId="15455" priority="38642">
      <formula>$Y318="Gráfico 25"</formula>
    </cfRule>
    <cfRule type="expression" dxfId="15454" priority="38643">
      <formula>$Y318="Gráfico 24"</formula>
    </cfRule>
    <cfRule type="expression" dxfId="15453" priority="38644">
      <formula>$Y318="Gráfico 23"</formula>
    </cfRule>
    <cfRule type="expression" dxfId="15452" priority="38645">
      <formula>$Y318="Gráfico 22"</formula>
    </cfRule>
    <cfRule type="expression" dxfId="15451" priority="38646">
      <formula>$Y318="Gráfico 21"</formula>
    </cfRule>
    <cfRule type="expression" dxfId="15450" priority="38647">
      <formula>$Y318="Gráfico 20"</formula>
    </cfRule>
    <cfRule type="expression" dxfId="15449" priority="38648">
      <formula>$Y318="Gráfico 18"</formula>
    </cfRule>
    <cfRule type="expression" dxfId="15448" priority="38649">
      <formula>$Y318="Gráfico 19"</formula>
    </cfRule>
    <cfRule type="expression" dxfId="15447" priority="38650">
      <formula>$Y318="Gráfico 17"</formula>
    </cfRule>
    <cfRule type="expression" dxfId="15446" priority="38651">
      <formula>$Y318="Gráfico 16"</formula>
    </cfRule>
    <cfRule type="expression" dxfId="15445" priority="38652">
      <formula>$Y318="Gráfico 15"</formula>
    </cfRule>
    <cfRule type="expression" dxfId="15444" priority="38653">
      <formula>$Y318="Gráfico 14"</formula>
    </cfRule>
    <cfRule type="expression" dxfId="15443" priority="38654">
      <formula>$Y318="Gráfico 12"</formula>
    </cfRule>
    <cfRule type="expression" dxfId="15442" priority="38655">
      <formula>$Y318="Gráfico 13"</formula>
    </cfRule>
    <cfRule type="expression" dxfId="15441" priority="38656">
      <formula>$Y318="Gráfico 11"</formula>
    </cfRule>
    <cfRule type="expression" dxfId="15440" priority="38657">
      <formula>$Y318="Gráfico 9"</formula>
    </cfRule>
    <cfRule type="expression" dxfId="15439" priority="38658">
      <formula>$Y318="Gráfico 8"</formula>
    </cfRule>
    <cfRule type="expression" dxfId="15438" priority="38659">
      <formula>$Y318="Gráfico 7"</formula>
    </cfRule>
    <cfRule type="expression" dxfId="15437" priority="38660">
      <formula>$Y318="Gráfico 6"</formula>
    </cfRule>
    <cfRule type="expression" dxfId="15436" priority="38661">
      <formula>$Y318="Gráfico 4"</formula>
    </cfRule>
    <cfRule type="expression" dxfId="15435" priority="38662">
      <formula>$Y318="Gráfico 3"</formula>
    </cfRule>
    <cfRule type="expression" dxfId="15434" priority="38663">
      <formula>$Y318="Gráfico 2"</formula>
    </cfRule>
    <cfRule type="expression" dxfId="15433" priority="38664">
      <formula>$Y318="Gráfico 1"</formula>
    </cfRule>
    <cfRule type="expression" dxfId="15432" priority="38665">
      <formula>$Y318="Gráfico 5"</formula>
    </cfRule>
  </conditionalFormatting>
  <conditionalFormatting sqref="O318">
    <cfRule type="expression" dxfId="15431" priority="38592">
      <formula>$Y318="Reporte 2"</formula>
    </cfRule>
    <cfRule type="expression" dxfId="15430" priority="38593">
      <formula>$Y318="Reporte 1"</formula>
    </cfRule>
    <cfRule type="expression" dxfId="15429" priority="38594">
      <formula>$Y318="Informe 10"</formula>
    </cfRule>
    <cfRule type="expression" dxfId="15428" priority="38595">
      <formula>$Y318="Informe 9"</formula>
    </cfRule>
    <cfRule type="expression" dxfId="15427" priority="38596">
      <formula>$Y318="Informe 8"</formula>
    </cfRule>
    <cfRule type="expression" dxfId="15426" priority="38597">
      <formula>$Y318="Informe 7"</formula>
    </cfRule>
    <cfRule type="expression" dxfId="15425" priority="38598">
      <formula>$Y318="Informe 6"</formula>
    </cfRule>
    <cfRule type="expression" dxfId="15424" priority="38599">
      <formula>$Y318="Informe 5"</formula>
    </cfRule>
    <cfRule type="expression" dxfId="15423" priority="38600">
      <formula>$Y318="Informe 4"</formula>
    </cfRule>
    <cfRule type="expression" dxfId="15422" priority="38601">
      <formula>$Y318="Informe 3"</formula>
    </cfRule>
    <cfRule type="expression" dxfId="15421" priority="38602">
      <formula>$Y318="Informe 2"</formula>
    </cfRule>
    <cfRule type="expression" dxfId="15420" priority="38603">
      <formula>$Y318="Informe 1"</formula>
    </cfRule>
    <cfRule type="expression" dxfId="15419" priority="38604">
      <formula>$Y318="Gráfico 10"</formula>
    </cfRule>
    <cfRule type="expression" dxfId="15418" priority="38605">
      <formula>$Y318="Gráfico 25"</formula>
    </cfRule>
    <cfRule type="expression" dxfId="15417" priority="38606">
      <formula>$Y318="Gráfico 24"</formula>
    </cfRule>
    <cfRule type="expression" dxfId="15416" priority="38607">
      <formula>$Y318="Gráfico 23"</formula>
    </cfRule>
    <cfRule type="expression" dxfId="15415" priority="38608">
      <formula>$Y318="Gráfico 22"</formula>
    </cfRule>
    <cfRule type="expression" dxfId="15414" priority="38609">
      <formula>$Y318="Gráfico 21"</formula>
    </cfRule>
    <cfRule type="expression" dxfId="15413" priority="38610">
      <formula>$Y318="Gráfico 20"</formula>
    </cfRule>
    <cfRule type="expression" dxfId="15412" priority="38611">
      <formula>$Y318="Gráfico 18"</formula>
    </cfRule>
    <cfRule type="expression" dxfId="15411" priority="38612">
      <formula>$Y318="Gráfico 19"</formula>
    </cfRule>
    <cfRule type="expression" dxfId="15410" priority="38613">
      <formula>$Y318="Gráfico 17"</formula>
    </cfRule>
    <cfRule type="expression" dxfId="15409" priority="38614">
      <formula>$Y318="Gráfico 16"</formula>
    </cfRule>
    <cfRule type="expression" dxfId="15408" priority="38615">
      <formula>$Y318="Gráfico 15"</formula>
    </cfRule>
    <cfRule type="expression" dxfId="15407" priority="38616">
      <formula>$Y318="Gráfico 14"</formula>
    </cfRule>
    <cfRule type="expression" dxfId="15406" priority="38617">
      <formula>$Y318="Gráfico 12"</formula>
    </cfRule>
    <cfRule type="expression" dxfId="15405" priority="38618">
      <formula>$Y318="Gráfico 13"</formula>
    </cfRule>
    <cfRule type="expression" dxfId="15404" priority="38619">
      <formula>$Y318="Gráfico 11"</formula>
    </cfRule>
    <cfRule type="expression" dxfId="15403" priority="38620">
      <formula>$Y318="Gráfico 9"</formula>
    </cfRule>
    <cfRule type="expression" dxfId="15402" priority="38621">
      <formula>$Y318="Gráfico 8"</formula>
    </cfRule>
    <cfRule type="expression" dxfId="15401" priority="38622">
      <formula>$Y318="Gráfico 7"</formula>
    </cfRule>
    <cfRule type="expression" dxfId="15400" priority="38623">
      <formula>$Y318="Gráfico 6"</formula>
    </cfRule>
    <cfRule type="expression" dxfId="15399" priority="38624">
      <formula>$Y318="Gráfico 4"</formula>
    </cfRule>
    <cfRule type="expression" dxfId="15398" priority="38625">
      <formula>$Y318="Gráfico 3"</formula>
    </cfRule>
    <cfRule type="expression" dxfId="15397" priority="38626">
      <formula>$Y318="Gráfico 2"</formula>
    </cfRule>
    <cfRule type="expression" dxfId="15396" priority="38627">
      <formula>$Y318="Gráfico 1"</formula>
    </cfRule>
    <cfRule type="expression" dxfId="15395" priority="38628">
      <formula>$Y318="Gráfico 5"</formula>
    </cfRule>
  </conditionalFormatting>
  <conditionalFormatting sqref="P317">
    <cfRule type="expression" dxfId="15394" priority="38555">
      <formula>$Y317="Reporte 2"</formula>
    </cfRule>
    <cfRule type="expression" dxfId="15393" priority="38556">
      <formula>$Y317="Reporte 1"</formula>
    </cfRule>
    <cfRule type="expression" dxfId="15392" priority="38557">
      <formula>$Y317="Informe 10"</formula>
    </cfRule>
    <cfRule type="expression" dxfId="15391" priority="38558">
      <formula>$Y317="Informe 9"</formula>
    </cfRule>
    <cfRule type="expression" dxfId="15390" priority="38559">
      <formula>$Y317="Informe 8"</formula>
    </cfRule>
    <cfRule type="expression" dxfId="15389" priority="38560">
      <formula>$Y317="Informe 7"</formula>
    </cfRule>
    <cfRule type="expression" dxfId="15388" priority="38561">
      <formula>$Y317="Informe 6"</formula>
    </cfRule>
    <cfRule type="expression" dxfId="15387" priority="38562">
      <formula>$Y317="Informe 5"</formula>
    </cfRule>
    <cfRule type="expression" dxfId="15386" priority="38563">
      <formula>$Y317="Informe 4"</formula>
    </cfRule>
    <cfRule type="expression" dxfId="15385" priority="38564">
      <formula>$Y317="Informe 3"</formula>
    </cfRule>
    <cfRule type="expression" dxfId="15384" priority="38565">
      <formula>$Y317="Informe 2"</formula>
    </cfRule>
    <cfRule type="expression" dxfId="15383" priority="38566">
      <formula>$Y317="Informe 1"</formula>
    </cfRule>
    <cfRule type="expression" dxfId="15382" priority="38567">
      <formula>$Y317="Gráfico 10"</formula>
    </cfRule>
    <cfRule type="expression" dxfId="15381" priority="38568">
      <formula>$Y317="Gráfico 25"</formula>
    </cfRule>
    <cfRule type="expression" dxfId="15380" priority="38569">
      <formula>$Y317="Gráfico 24"</formula>
    </cfRule>
    <cfRule type="expression" dxfId="15379" priority="38570">
      <formula>$Y317="Gráfico 23"</formula>
    </cfRule>
    <cfRule type="expression" dxfId="15378" priority="38571">
      <formula>$Y317="Gráfico 22"</formula>
    </cfRule>
    <cfRule type="expression" dxfId="15377" priority="38572">
      <formula>$Y317="Gráfico 21"</formula>
    </cfRule>
    <cfRule type="expression" dxfId="15376" priority="38573">
      <formula>$Y317="Gráfico 20"</formula>
    </cfRule>
    <cfRule type="expression" dxfId="15375" priority="38574">
      <formula>$Y317="Gráfico 18"</formula>
    </cfRule>
    <cfRule type="expression" dxfId="15374" priority="38575">
      <formula>$Y317="Gráfico 19"</formula>
    </cfRule>
    <cfRule type="expression" dxfId="15373" priority="38576">
      <formula>$Y317="Gráfico 17"</formula>
    </cfRule>
    <cfRule type="expression" dxfId="15372" priority="38577">
      <formula>$Y317="Gráfico 16"</formula>
    </cfRule>
    <cfRule type="expression" dxfId="15371" priority="38578">
      <formula>$Y317="Gráfico 15"</formula>
    </cfRule>
    <cfRule type="expression" dxfId="15370" priority="38579">
      <formula>$Y317="Gráfico 14"</formula>
    </cfRule>
    <cfRule type="expression" dxfId="15369" priority="38580">
      <formula>$Y317="Gráfico 12"</formula>
    </cfRule>
    <cfRule type="expression" dxfId="15368" priority="38581">
      <formula>$Y317="Gráfico 13"</formula>
    </cfRule>
    <cfRule type="expression" dxfId="15367" priority="38582">
      <formula>$Y317="Gráfico 11"</formula>
    </cfRule>
    <cfRule type="expression" dxfId="15366" priority="38583">
      <formula>$Y317="Gráfico 9"</formula>
    </cfRule>
    <cfRule type="expression" dxfId="15365" priority="38584">
      <formula>$Y317="Gráfico 8"</formula>
    </cfRule>
    <cfRule type="expression" dxfId="15364" priority="38585">
      <formula>$Y317="Gráfico 7"</formula>
    </cfRule>
    <cfRule type="expression" dxfId="15363" priority="38586">
      <formula>$Y317="Gráfico 6"</formula>
    </cfRule>
    <cfRule type="expression" dxfId="15362" priority="38587">
      <formula>$Y317="Gráfico 4"</formula>
    </cfRule>
    <cfRule type="expression" dxfId="15361" priority="38588">
      <formula>$Y317="Gráfico 3"</formula>
    </cfRule>
    <cfRule type="expression" dxfId="15360" priority="38589">
      <formula>$Y317="Gráfico 2"</formula>
    </cfRule>
    <cfRule type="expression" dxfId="15359" priority="38590">
      <formula>$Y317="Gráfico 1"</formula>
    </cfRule>
    <cfRule type="expression" dxfId="15358" priority="38591">
      <formula>$Y317="Gráfico 5"</formula>
    </cfRule>
  </conditionalFormatting>
  <conditionalFormatting sqref="O317">
    <cfRule type="expression" dxfId="15357" priority="38518">
      <formula>$Y317="Reporte 2"</formula>
    </cfRule>
    <cfRule type="expression" dxfId="15356" priority="38519">
      <formula>$Y317="Reporte 1"</formula>
    </cfRule>
    <cfRule type="expression" dxfId="15355" priority="38520">
      <formula>$Y317="Informe 10"</formula>
    </cfRule>
    <cfRule type="expression" dxfId="15354" priority="38521">
      <formula>$Y317="Informe 9"</formula>
    </cfRule>
    <cfRule type="expression" dxfId="15353" priority="38522">
      <formula>$Y317="Informe 8"</formula>
    </cfRule>
    <cfRule type="expression" dxfId="15352" priority="38523">
      <formula>$Y317="Informe 7"</formula>
    </cfRule>
    <cfRule type="expression" dxfId="15351" priority="38524">
      <formula>$Y317="Informe 6"</formula>
    </cfRule>
    <cfRule type="expression" dxfId="15350" priority="38525">
      <formula>$Y317="Informe 5"</formula>
    </cfRule>
    <cfRule type="expression" dxfId="15349" priority="38526">
      <formula>$Y317="Informe 4"</formula>
    </cfRule>
    <cfRule type="expression" dxfId="15348" priority="38527">
      <formula>$Y317="Informe 3"</formula>
    </cfRule>
    <cfRule type="expression" dxfId="15347" priority="38528">
      <formula>$Y317="Informe 2"</formula>
    </cfRule>
    <cfRule type="expression" dxfId="15346" priority="38529">
      <formula>$Y317="Informe 1"</formula>
    </cfRule>
    <cfRule type="expression" dxfId="15345" priority="38530">
      <formula>$Y317="Gráfico 10"</formula>
    </cfRule>
    <cfRule type="expression" dxfId="15344" priority="38531">
      <formula>$Y317="Gráfico 25"</formula>
    </cfRule>
    <cfRule type="expression" dxfId="15343" priority="38532">
      <formula>$Y317="Gráfico 24"</formula>
    </cfRule>
    <cfRule type="expression" dxfId="15342" priority="38533">
      <formula>$Y317="Gráfico 23"</formula>
    </cfRule>
    <cfRule type="expression" dxfId="15341" priority="38534">
      <formula>$Y317="Gráfico 22"</formula>
    </cfRule>
    <cfRule type="expression" dxfId="15340" priority="38535">
      <formula>$Y317="Gráfico 21"</formula>
    </cfRule>
    <cfRule type="expression" dxfId="15339" priority="38536">
      <formula>$Y317="Gráfico 20"</formula>
    </cfRule>
    <cfRule type="expression" dxfId="15338" priority="38537">
      <formula>$Y317="Gráfico 18"</formula>
    </cfRule>
    <cfRule type="expression" dxfId="15337" priority="38538">
      <formula>$Y317="Gráfico 19"</formula>
    </cfRule>
    <cfRule type="expression" dxfId="15336" priority="38539">
      <formula>$Y317="Gráfico 17"</formula>
    </cfRule>
    <cfRule type="expression" dxfId="15335" priority="38540">
      <formula>$Y317="Gráfico 16"</formula>
    </cfRule>
    <cfRule type="expression" dxfId="15334" priority="38541">
      <formula>$Y317="Gráfico 15"</formula>
    </cfRule>
    <cfRule type="expression" dxfId="15333" priority="38542">
      <formula>$Y317="Gráfico 14"</formula>
    </cfRule>
    <cfRule type="expression" dxfId="15332" priority="38543">
      <formula>$Y317="Gráfico 12"</formula>
    </cfRule>
    <cfRule type="expression" dxfId="15331" priority="38544">
      <formula>$Y317="Gráfico 13"</formula>
    </cfRule>
    <cfRule type="expression" dxfId="15330" priority="38545">
      <formula>$Y317="Gráfico 11"</formula>
    </cfRule>
    <cfRule type="expression" dxfId="15329" priority="38546">
      <formula>$Y317="Gráfico 9"</formula>
    </cfRule>
    <cfRule type="expression" dxfId="15328" priority="38547">
      <formula>$Y317="Gráfico 8"</formula>
    </cfRule>
    <cfRule type="expression" dxfId="15327" priority="38548">
      <formula>$Y317="Gráfico 7"</formula>
    </cfRule>
    <cfRule type="expression" dxfId="15326" priority="38549">
      <formula>$Y317="Gráfico 6"</formula>
    </cfRule>
    <cfRule type="expression" dxfId="15325" priority="38550">
      <formula>$Y317="Gráfico 4"</formula>
    </cfRule>
    <cfRule type="expression" dxfId="15324" priority="38551">
      <formula>$Y317="Gráfico 3"</formula>
    </cfRule>
    <cfRule type="expression" dxfId="15323" priority="38552">
      <formula>$Y317="Gráfico 2"</formula>
    </cfRule>
    <cfRule type="expression" dxfId="15322" priority="38553">
      <formula>$Y317="Gráfico 1"</formula>
    </cfRule>
    <cfRule type="expression" dxfId="15321" priority="38554">
      <formula>$Y317="Gráfico 5"</formula>
    </cfRule>
  </conditionalFormatting>
  <conditionalFormatting sqref="O317">
    <cfRule type="expression" dxfId="15320" priority="38481">
      <formula>$Y317="Reporte 2"</formula>
    </cfRule>
    <cfRule type="expression" dxfId="15319" priority="38482">
      <formula>$Y317="Reporte 1"</formula>
    </cfRule>
    <cfRule type="expression" dxfId="15318" priority="38483">
      <formula>$Y317="Informe 10"</formula>
    </cfRule>
    <cfRule type="expression" dxfId="15317" priority="38484">
      <formula>$Y317="Informe 9"</formula>
    </cfRule>
    <cfRule type="expression" dxfId="15316" priority="38485">
      <formula>$Y317="Informe 8"</formula>
    </cfRule>
    <cfRule type="expression" dxfId="15315" priority="38486">
      <formula>$Y317="Informe 7"</formula>
    </cfRule>
    <cfRule type="expression" dxfId="15314" priority="38487">
      <formula>$Y317="Informe 6"</formula>
    </cfRule>
    <cfRule type="expression" dxfId="15313" priority="38488">
      <formula>$Y317="Informe 5"</formula>
    </cfRule>
    <cfRule type="expression" dxfId="15312" priority="38489">
      <formula>$Y317="Informe 4"</formula>
    </cfRule>
    <cfRule type="expression" dxfId="15311" priority="38490">
      <formula>$Y317="Informe 3"</formula>
    </cfRule>
    <cfRule type="expression" dxfId="15310" priority="38491">
      <formula>$Y317="Informe 2"</formula>
    </cfRule>
    <cfRule type="expression" dxfId="15309" priority="38492">
      <formula>$Y317="Informe 1"</formula>
    </cfRule>
    <cfRule type="expression" dxfId="15308" priority="38493">
      <formula>$Y317="Gráfico 10"</formula>
    </cfRule>
    <cfRule type="expression" dxfId="15307" priority="38494">
      <formula>$Y317="Gráfico 25"</formula>
    </cfRule>
    <cfRule type="expression" dxfId="15306" priority="38495">
      <formula>$Y317="Gráfico 24"</formula>
    </cfRule>
    <cfRule type="expression" dxfId="15305" priority="38496">
      <formula>$Y317="Gráfico 23"</formula>
    </cfRule>
    <cfRule type="expression" dxfId="15304" priority="38497">
      <formula>$Y317="Gráfico 22"</formula>
    </cfRule>
    <cfRule type="expression" dxfId="15303" priority="38498">
      <formula>$Y317="Gráfico 21"</formula>
    </cfRule>
    <cfRule type="expression" dxfId="15302" priority="38499">
      <formula>$Y317="Gráfico 20"</formula>
    </cfRule>
    <cfRule type="expression" dxfId="15301" priority="38500">
      <formula>$Y317="Gráfico 18"</formula>
    </cfRule>
    <cfRule type="expression" dxfId="15300" priority="38501">
      <formula>$Y317="Gráfico 19"</formula>
    </cfRule>
    <cfRule type="expression" dxfId="15299" priority="38502">
      <formula>$Y317="Gráfico 17"</formula>
    </cfRule>
    <cfRule type="expression" dxfId="15298" priority="38503">
      <formula>$Y317="Gráfico 16"</formula>
    </cfRule>
    <cfRule type="expression" dxfId="15297" priority="38504">
      <formula>$Y317="Gráfico 15"</formula>
    </cfRule>
    <cfRule type="expression" dxfId="15296" priority="38505">
      <formula>$Y317="Gráfico 14"</formula>
    </cfRule>
    <cfRule type="expression" dxfId="15295" priority="38506">
      <formula>$Y317="Gráfico 12"</formula>
    </cfRule>
    <cfRule type="expression" dxfId="15294" priority="38507">
      <formula>$Y317="Gráfico 13"</formula>
    </cfRule>
    <cfRule type="expression" dxfId="15293" priority="38508">
      <formula>$Y317="Gráfico 11"</formula>
    </cfRule>
    <cfRule type="expression" dxfId="15292" priority="38509">
      <formula>$Y317="Gráfico 9"</formula>
    </cfRule>
    <cfRule type="expression" dxfId="15291" priority="38510">
      <formula>$Y317="Gráfico 8"</formula>
    </cfRule>
    <cfRule type="expression" dxfId="15290" priority="38511">
      <formula>$Y317="Gráfico 7"</formula>
    </cfRule>
    <cfRule type="expression" dxfId="15289" priority="38512">
      <formula>$Y317="Gráfico 6"</formula>
    </cfRule>
    <cfRule type="expression" dxfId="15288" priority="38513">
      <formula>$Y317="Gráfico 4"</formula>
    </cfRule>
    <cfRule type="expression" dxfId="15287" priority="38514">
      <formula>$Y317="Gráfico 3"</formula>
    </cfRule>
    <cfRule type="expression" dxfId="15286" priority="38515">
      <formula>$Y317="Gráfico 2"</formula>
    </cfRule>
    <cfRule type="expression" dxfId="15285" priority="38516">
      <formula>$Y317="Gráfico 1"</formula>
    </cfRule>
    <cfRule type="expression" dxfId="15284" priority="38517">
      <formula>$Y317="Gráfico 5"</formula>
    </cfRule>
  </conditionalFormatting>
  <conditionalFormatting sqref="O317">
    <cfRule type="expression" dxfId="15283" priority="38444">
      <formula>$Y317="Reporte 2"</formula>
    </cfRule>
    <cfRule type="expression" dxfId="15282" priority="38445">
      <formula>$Y317="Reporte 1"</formula>
    </cfRule>
    <cfRule type="expression" dxfId="15281" priority="38446">
      <formula>$Y317="Informe 10"</formula>
    </cfRule>
    <cfRule type="expression" dxfId="15280" priority="38447">
      <formula>$Y317="Informe 9"</formula>
    </cfRule>
    <cfRule type="expression" dxfId="15279" priority="38448">
      <formula>$Y317="Informe 8"</formula>
    </cfRule>
    <cfRule type="expression" dxfId="15278" priority="38449">
      <formula>$Y317="Informe 7"</formula>
    </cfRule>
    <cfRule type="expression" dxfId="15277" priority="38450">
      <formula>$Y317="Informe 6"</formula>
    </cfRule>
    <cfRule type="expression" dxfId="15276" priority="38451">
      <formula>$Y317="Informe 5"</formula>
    </cfRule>
    <cfRule type="expression" dxfId="15275" priority="38452">
      <formula>$Y317="Informe 4"</formula>
    </cfRule>
    <cfRule type="expression" dxfId="15274" priority="38453">
      <formula>$Y317="Informe 3"</formula>
    </cfRule>
    <cfRule type="expression" dxfId="15273" priority="38454">
      <formula>$Y317="Informe 2"</formula>
    </cfRule>
    <cfRule type="expression" dxfId="15272" priority="38455">
      <formula>$Y317="Informe 1"</formula>
    </cfRule>
    <cfRule type="expression" dxfId="15271" priority="38456">
      <formula>$Y317="Gráfico 10"</formula>
    </cfRule>
    <cfRule type="expression" dxfId="15270" priority="38457">
      <formula>$Y317="Gráfico 25"</formula>
    </cfRule>
    <cfRule type="expression" dxfId="15269" priority="38458">
      <formula>$Y317="Gráfico 24"</formula>
    </cfRule>
    <cfRule type="expression" dxfId="15268" priority="38459">
      <formula>$Y317="Gráfico 23"</formula>
    </cfRule>
    <cfRule type="expression" dxfId="15267" priority="38460">
      <formula>$Y317="Gráfico 22"</formula>
    </cfRule>
    <cfRule type="expression" dxfId="15266" priority="38461">
      <formula>$Y317="Gráfico 21"</formula>
    </cfRule>
    <cfRule type="expression" dxfId="15265" priority="38462">
      <formula>$Y317="Gráfico 20"</formula>
    </cfRule>
    <cfRule type="expression" dxfId="15264" priority="38463">
      <formula>$Y317="Gráfico 18"</formula>
    </cfRule>
    <cfRule type="expression" dxfId="15263" priority="38464">
      <formula>$Y317="Gráfico 19"</formula>
    </cfRule>
    <cfRule type="expression" dxfId="15262" priority="38465">
      <formula>$Y317="Gráfico 17"</formula>
    </cfRule>
    <cfRule type="expression" dxfId="15261" priority="38466">
      <formula>$Y317="Gráfico 16"</formula>
    </cfRule>
    <cfRule type="expression" dxfId="15260" priority="38467">
      <formula>$Y317="Gráfico 15"</formula>
    </cfRule>
    <cfRule type="expression" dxfId="15259" priority="38468">
      <formula>$Y317="Gráfico 14"</formula>
    </cfRule>
    <cfRule type="expression" dxfId="15258" priority="38469">
      <formula>$Y317="Gráfico 12"</formula>
    </cfRule>
    <cfRule type="expression" dxfId="15257" priority="38470">
      <formula>$Y317="Gráfico 13"</formula>
    </cfRule>
    <cfRule type="expression" dxfId="15256" priority="38471">
      <formula>$Y317="Gráfico 11"</formula>
    </cfRule>
    <cfRule type="expression" dxfId="15255" priority="38472">
      <formula>$Y317="Gráfico 9"</formula>
    </cfRule>
    <cfRule type="expression" dxfId="15254" priority="38473">
      <formula>$Y317="Gráfico 8"</formula>
    </cfRule>
    <cfRule type="expression" dxfId="15253" priority="38474">
      <formula>$Y317="Gráfico 7"</formula>
    </cfRule>
    <cfRule type="expression" dxfId="15252" priority="38475">
      <formula>$Y317="Gráfico 6"</formula>
    </cfRule>
    <cfRule type="expression" dxfId="15251" priority="38476">
      <formula>$Y317="Gráfico 4"</formula>
    </cfRule>
    <cfRule type="expression" dxfId="15250" priority="38477">
      <formula>$Y317="Gráfico 3"</formula>
    </cfRule>
    <cfRule type="expression" dxfId="15249" priority="38478">
      <formula>$Y317="Gráfico 2"</formula>
    </cfRule>
    <cfRule type="expression" dxfId="15248" priority="38479">
      <formula>$Y317="Gráfico 1"</formula>
    </cfRule>
    <cfRule type="expression" dxfId="15247" priority="38480">
      <formula>$Y317="Gráfico 5"</formula>
    </cfRule>
  </conditionalFormatting>
  <conditionalFormatting sqref="P323:P325 O324:O325">
    <cfRule type="expression" dxfId="15246" priority="38259">
      <formula>$Y323="Reporte 2"</formula>
    </cfRule>
    <cfRule type="expression" dxfId="15245" priority="38260">
      <formula>$Y323="Reporte 1"</formula>
    </cfRule>
    <cfRule type="expression" dxfId="15244" priority="38261">
      <formula>$Y323="Informe 10"</formula>
    </cfRule>
    <cfRule type="expression" dxfId="15243" priority="38262">
      <formula>$Y323="Informe 9"</formula>
    </cfRule>
    <cfRule type="expression" dxfId="15242" priority="38263">
      <formula>$Y323="Informe 8"</formula>
    </cfRule>
    <cfRule type="expression" dxfId="15241" priority="38264">
      <formula>$Y323="Informe 7"</formula>
    </cfRule>
    <cfRule type="expression" dxfId="15240" priority="38265">
      <formula>$Y323="Informe 6"</formula>
    </cfRule>
    <cfRule type="expression" dxfId="15239" priority="38266">
      <formula>$Y323="Informe 5"</formula>
    </cfRule>
    <cfRule type="expression" dxfId="15238" priority="38267">
      <formula>$Y323="Informe 4"</formula>
    </cfRule>
    <cfRule type="expression" dxfId="15237" priority="38268">
      <formula>$Y323="Informe 3"</formula>
    </cfRule>
    <cfRule type="expression" dxfId="15236" priority="38269">
      <formula>$Y323="Informe 2"</formula>
    </cfRule>
    <cfRule type="expression" dxfId="15235" priority="38270">
      <formula>$Y323="Informe 1"</formula>
    </cfRule>
    <cfRule type="expression" dxfId="15234" priority="38271">
      <formula>$Y323="Gráfico 10"</formula>
    </cfRule>
    <cfRule type="expression" dxfId="15233" priority="38272">
      <formula>$Y323="Gráfico 25"</formula>
    </cfRule>
    <cfRule type="expression" dxfId="15232" priority="38273">
      <formula>$Y323="Gráfico 24"</formula>
    </cfRule>
    <cfRule type="expression" dxfId="15231" priority="38274">
      <formula>$Y323="Gráfico 23"</formula>
    </cfRule>
    <cfRule type="expression" dxfId="15230" priority="38275">
      <formula>$Y323="Gráfico 22"</formula>
    </cfRule>
    <cfRule type="expression" dxfId="15229" priority="38276">
      <formula>$Y323="Gráfico 21"</formula>
    </cfRule>
    <cfRule type="expression" dxfId="15228" priority="38277">
      <formula>$Y323="Gráfico 20"</formula>
    </cfRule>
    <cfRule type="expression" dxfId="15227" priority="38278">
      <formula>$Y323="Gráfico 18"</formula>
    </cfRule>
    <cfRule type="expression" dxfId="15226" priority="38279">
      <formula>$Y323="Gráfico 19"</formula>
    </cfRule>
    <cfRule type="expression" dxfId="15225" priority="38280">
      <formula>$Y323="Gráfico 17"</formula>
    </cfRule>
    <cfRule type="expression" dxfId="15224" priority="38281">
      <formula>$Y323="Gráfico 16"</formula>
    </cfRule>
    <cfRule type="expression" dxfId="15223" priority="38282">
      <formula>$Y323="Gráfico 15"</formula>
    </cfRule>
    <cfRule type="expression" dxfId="15222" priority="38283">
      <formula>$Y323="Gráfico 14"</formula>
    </cfRule>
    <cfRule type="expression" dxfId="15221" priority="38284">
      <formula>$Y323="Gráfico 12"</formula>
    </cfRule>
    <cfRule type="expression" dxfId="15220" priority="38285">
      <formula>$Y323="Gráfico 13"</formula>
    </cfRule>
    <cfRule type="expression" dxfId="15219" priority="38286">
      <formula>$Y323="Gráfico 11"</formula>
    </cfRule>
    <cfRule type="expression" dxfId="15218" priority="38287">
      <formula>$Y323="Gráfico 9"</formula>
    </cfRule>
    <cfRule type="expression" dxfId="15217" priority="38288">
      <formula>$Y323="Gráfico 8"</formula>
    </cfRule>
    <cfRule type="expression" dxfId="15216" priority="38289">
      <formula>$Y323="Gráfico 7"</formula>
    </cfRule>
    <cfRule type="expression" dxfId="15215" priority="38290">
      <formula>$Y323="Gráfico 6"</formula>
    </cfRule>
    <cfRule type="expression" dxfId="15214" priority="38291">
      <formula>$Y323="Gráfico 4"</formula>
    </cfRule>
    <cfRule type="expression" dxfId="15213" priority="38292">
      <formula>$Y323="Gráfico 3"</formula>
    </cfRule>
    <cfRule type="expression" dxfId="15212" priority="38293">
      <formula>$Y323="Gráfico 2"</formula>
    </cfRule>
    <cfRule type="expression" dxfId="15211" priority="38294">
      <formula>$Y323="Gráfico 1"</formula>
    </cfRule>
    <cfRule type="expression" dxfId="15210" priority="38295">
      <formula>$Y323="Gráfico 5"</formula>
    </cfRule>
  </conditionalFormatting>
  <conditionalFormatting sqref="O323">
    <cfRule type="expression" dxfId="15209" priority="38222">
      <formula>$Y323="Reporte 2"</formula>
    </cfRule>
    <cfRule type="expression" dxfId="15208" priority="38223">
      <formula>$Y323="Reporte 1"</formula>
    </cfRule>
    <cfRule type="expression" dxfId="15207" priority="38224">
      <formula>$Y323="Informe 10"</formula>
    </cfRule>
    <cfRule type="expression" dxfId="15206" priority="38225">
      <formula>$Y323="Informe 9"</formula>
    </cfRule>
    <cfRule type="expression" dxfId="15205" priority="38226">
      <formula>$Y323="Informe 8"</formula>
    </cfRule>
    <cfRule type="expression" dxfId="15204" priority="38227">
      <formula>$Y323="Informe 7"</formula>
    </cfRule>
    <cfRule type="expression" dxfId="15203" priority="38228">
      <formula>$Y323="Informe 6"</formula>
    </cfRule>
    <cfRule type="expression" dxfId="15202" priority="38229">
      <formula>$Y323="Informe 5"</formula>
    </cfRule>
    <cfRule type="expression" dxfId="15201" priority="38230">
      <formula>$Y323="Informe 4"</formula>
    </cfRule>
    <cfRule type="expression" dxfId="15200" priority="38231">
      <formula>$Y323="Informe 3"</formula>
    </cfRule>
    <cfRule type="expression" dxfId="15199" priority="38232">
      <formula>$Y323="Informe 2"</formula>
    </cfRule>
    <cfRule type="expression" dxfId="15198" priority="38233">
      <formula>$Y323="Informe 1"</formula>
    </cfRule>
    <cfRule type="expression" dxfId="15197" priority="38234">
      <formula>$Y323="Gráfico 10"</formula>
    </cfRule>
    <cfRule type="expression" dxfId="15196" priority="38235">
      <formula>$Y323="Gráfico 25"</formula>
    </cfRule>
    <cfRule type="expression" dxfId="15195" priority="38236">
      <formula>$Y323="Gráfico 24"</formula>
    </cfRule>
    <cfRule type="expression" dxfId="15194" priority="38237">
      <formula>$Y323="Gráfico 23"</formula>
    </cfRule>
    <cfRule type="expression" dxfId="15193" priority="38238">
      <formula>$Y323="Gráfico 22"</formula>
    </cfRule>
    <cfRule type="expression" dxfId="15192" priority="38239">
      <formula>$Y323="Gráfico 21"</formula>
    </cfRule>
    <cfRule type="expression" dxfId="15191" priority="38240">
      <formula>$Y323="Gráfico 20"</formula>
    </cfRule>
    <cfRule type="expression" dxfId="15190" priority="38241">
      <formula>$Y323="Gráfico 18"</formula>
    </cfRule>
    <cfRule type="expression" dxfId="15189" priority="38242">
      <formula>$Y323="Gráfico 19"</formula>
    </cfRule>
    <cfRule type="expression" dxfId="15188" priority="38243">
      <formula>$Y323="Gráfico 17"</formula>
    </cfRule>
    <cfRule type="expression" dxfId="15187" priority="38244">
      <formula>$Y323="Gráfico 16"</formula>
    </cfRule>
    <cfRule type="expression" dxfId="15186" priority="38245">
      <formula>$Y323="Gráfico 15"</formula>
    </cfRule>
    <cfRule type="expression" dxfId="15185" priority="38246">
      <formula>$Y323="Gráfico 14"</formula>
    </cfRule>
    <cfRule type="expression" dxfId="15184" priority="38247">
      <formula>$Y323="Gráfico 12"</formula>
    </cfRule>
    <cfRule type="expression" dxfId="15183" priority="38248">
      <formula>$Y323="Gráfico 13"</formula>
    </cfRule>
    <cfRule type="expression" dxfId="15182" priority="38249">
      <formula>$Y323="Gráfico 11"</formula>
    </cfRule>
    <cfRule type="expression" dxfId="15181" priority="38250">
      <formula>$Y323="Gráfico 9"</formula>
    </cfRule>
    <cfRule type="expression" dxfId="15180" priority="38251">
      <formula>$Y323="Gráfico 8"</formula>
    </cfRule>
    <cfRule type="expression" dxfId="15179" priority="38252">
      <formula>$Y323="Gráfico 7"</formula>
    </cfRule>
    <cfRule type="expression" dxfId="15178" priority="38253">
      <formula>$Y323="Gráfico 6"</formula>
    </cfRule>
    <cfRule type="expression" dxfId="15177" priority="38254">
      <formula>$Y323="Gráfico 4"</formula>
    </cfRule>
    <cfRule type="expression" dxfId="15176" priority="38255">
      <formula>$Y323="Gráfico 3"</formula>
    </cfRule>
    <cfRule type="expression" dxfId="15175" priority="38256">
      <formula>$Y323="Gráfico 2"</formula>
    </cfRule>
    <cfRule type="expression" dxfId="15174" priority="38257">
      <formula>$Y323="Gráfico 1"</formula>
    </cfRule>
    <cfRule type="expression" dxfId="15173" priority="38258">
      <formula>$Y323="Gráfico 5"</formula>
    </cfRule>
  </conditionalFormatting>
  <conditionalFormatting sqref="O323">
    <cfRule type="expression" dxfId="15172" priority="38185">
      <formula>$Y323="Reporte 2"</formula>
    </cfRule>
    <cfRule type="expression" dxfId="15171" priority="38186">
      <formula>$Y323="Reporte 1"</formula>
    </cfRule>
    <cfRule type="expression" dxfId="15170" priority="38187">
      <formula>$Y323="Informe 10"</formula>
    </cfRule>
    <cfRule type="expression" dxfId="15169" priority="38188">
      <formula>$Y323="Informe 9"</formula>
    </cfRule>
    <cfRule type="expression" dxfId="15168" priority="38189">
      <formula>$Y323="Informe 8"</formula>
    </cfRule>
    <cfRule type="expression" dxfId="15167" priority="38190">
      <formula>$Y323="Informe 7"</formula>
    </cfRule>
    <cfRule type="expression" dxfId="15166" priority="38191">
      <formula>$Y323="Informe 6"</formula>
    </cfRule>
    <cfRule type="expression" dxfId="15165" priority="38192">
      <formula>$Y323="Informe 5"</formula>
    </cfRule>
    <cfRule type="expression" dxfId="15164" priority="38193">
      <formula>$Y323="Informe 4"</formula>
    </cfRule>
    <cfRule type="expression" dxfId="15163" priority="38194">
      <formula>$Y323="Informe 3"</formula>
    </cfRule>
    <cfRule type="expression" dxfId="15162" priority="38195">
      <formula>$Y323="Informe 2"</formula>
    </cfRule>
    <cfRule type="expression" dxfId="15161" priority="38196">
      <formula>$Y323="Informe 1"</formula>
    </cfRule>
    <cfRule type="expression" dxfId="15160" priority="38197">
      <formula>$Y323="Gráfico 10"</formula>
    </cfRule>
    <cfRule type="expression" dxfId="15159" priority="38198">
      <formula>$Y323="Gráfico 25"</formula>
    </cfRule>
    <cfRule type="expression" dxfId="15158" priority="38199">
      <formula>$Y323="Gráfico 24"</formula>
    </cfRule>
    <cfRule type="expression" dxfId="15157" priority="38200">
      <formula>$Y323="Gráfico 23"</formula>
    </cfRule>
    <cfRule type="expression" dxfId="15156" priority="38201">
      <formula>$Y323="Gráfico 22"</formula>
    </cfRule>
    <cfRule type="expression" dxfId="15155" priority="38202">
      <formula>$Y323="Gráfico 21"</formula>
    </cfRule>
    <cfRule type="expression" dxfId="15154" priority="38203">
      <formula>$Y323="Gráfico 20"</formula>
    </cfRule>
    <cfRule type="expression" dxfId="15153" priority="38204">
      <formula>$Y323="Gráfico 18"</formula>
    </cfRule>
    <cfRule type="expression" dxfId="15152" priority="38205">
      <formula>$Y323="Gráfico 19"</formula>
    </cfRule>
    <cfRule type="expression" dxfId="15151" priority="38206">
      <formula>$Y323="Gráfico 17"</formula>
    </cfRule>
    <cfRule type="expression" dxfId="15150" priority="38207">
      <formula>$Y323="Gráfico 16"</formula>
    </cfRule>
    <cfRule type="expression" dxfId="15149" priority="38208">
      <formula>$Y323="Gráfico 15"</formula>
    </cfRule>
    <cfRule type="expression" dxfId="15148" priority="38209">
      <formula>$Y323="Gráfico 14"</formula>
    </cfRule>
    <cfRule type="expression" dxfId="15147" priority="38210">
      <formula>$Y323="Gráfico 12"</formula>
    </cfRule>
    <cfRule type="expression" dxfId="15146" priority="38211">
      <formula>$Y323="Gráfico 13"</formula>
    </cfRule>
    <cfRule type="expression" dxfId="15145" priority="38212">
      <formula>$Y323="Gráfico 11"</formula>
    </cfRule>
    <cfRule type="expression" dxfId="15144" priority="38213">
      <formula>$Y323="Gráfico 9"</formula>
    </cfRule>
    <cfRule type="expression" dxfId="15143" priority="38214">
      <formula>$Y323="Gráfico 8"</formula>
    </cfRule>
    <cfRule type="expression" dxfId="15142" priority="38215">
      <formula>$Y323="Gráfico 7"</formula>
    </cfRule>
    <cfRule type="expression" dxfId="15141" priority="38216">
      <formula>$Y323="Gráfico 6"</formula>
    </cfRule>
    <cfRule type="expression" dxfId="15140" priority="38217">
      <formula>$Y323="Gráfico 4"</formula>
    </cfRule>
    <cfRule type="expression" dxfId="15139" priority="38218">
      <formula>$Y323="Gráfico 3"</formula>
    </cfRule>
    <cfRule type="expression" dxfId="15138" priority="38219">
      <formula>$Y323="Gráfico 2"</formula>
    </cfRule>
    <cfRule type="expression" dxfId="15137" priority="38220">
      <formula>$Y323="Gráfico 1"</formula>
    </cfRule>
    <cfRule type="expression" dxfId="15136" priority="38221">
      <formula>$Y323="Gráfico 5"</formula>
    </cfRule>
  </conditionalFormatting>
  <conditionalFormatting sqref="O323">
    <cfRule type="expression" dxfId="15135" priority="38148">
      <formula>$Y323="Reporte 2"</formula>
    </cfRule>
    <cfRule type="expression" dxfId="15134" priority="38149">
      <formula>$Y323="Reporte 1"</formula>
    </cfRule>
    <cfRule type="expression" dxfId="15133" priority="38150">
      <formula>$Y323="Informe 10"</formula>
    </cfRule>
    <cfRule type="expression" dxfId="15132" priority="38151">
      <formula>$Y323="Informe 9"</formula>
    </cfRule>
    <cfRule type="expression" dxfId="15131" priority="38152">
      <formula>$Y323="Informe 8"</formula>
    </cfRule>
    <cfRule type="expression" dxfId="15130" priority="38153">
      <formula>$Y323="Informe 7"</formula>
    </cfRule>
    <cfRule type="expression" dxfId="15129" priority="38154">
      <formula>$Y323="Informe 6"</formula>
    </cfRule>
    <cfRule type="expression" dxfId="15128" priority="38155">
      <formula>$Y323="Informe 5"</formula>
    </cfRule>
    <cfRule type="expression" dxfId="15127" priority="38156">
      <formula>$Y323="Informe 4"</formula>
    </cfRule>
    <cfRule type="expression" dxfId="15126" priority="38157">
      <formula>$Y323="Informe 3"</formula>
    </cfRule>
    <cfRule type="expression" dxfId="15125" priority="38158">
      <formula>$Y323="Informe 2"</formula>
    </cfRule>
    <cfRule type="expression" dxfId="15124" priority="38159">
      <formula>$Y323="Informe 1"</formula>
    </cfRule>
    <cfRule type="expression" dxfId="15123" priority="38160">
      <formula>$Y323="Gráfico 10"</formula>
    </cfRule>
    <cfRule type="expression" dxfId="15122" priority="38161">
      <formula>$Y323="Gráfico 25"</formula>
    </cfRule>
    <cfRule type="expression" dxfId="15121" priority="38162">
      <formula>$Y323="Gráfico 24"</formula>
    </cfRule>
    <cfRule type="expression" dxfId="15120" priority="38163">
      <formula>$Y323="Gráfico 23"</formula>
    </cfRule>
    <cfRule type="expression" dxfId="15119" priority="38164">
      <formula>$Y323="Gráfico 22"</formula>
    </cfRule>
    <cfRule type="expression" dxfId="15118" priority="38165">
      <formula>$Y323="Gráfico 21"</formula>
    </cfRule>
    <cfRule type="expression" dxfId="15117" priority="38166">
      <formula>$Y323="Gráfico 20"</formula>
    </cfRule>
    <cfRule type="expression" dxfId="15116" priority="38167">
      <formula>$Y323="Gráfico 18"</formula>
    </cfRule>
    <cfRule type="expression" dxfId="15115" priority="38168">
      <formula>$Y323="Gráfico 19"</formula>
    </cfRule>
    <cfRule type="expression" dxfId="15114" priority="38169">
      <formula>$Y323="Gráfico 17"</formula>
    </cfRule>
    <cfRule type="expression" dxfId="15113" priority="38170">
      <formula>$Y323="Gráfico 16"</formula>
    </cfRule>
    <cfRule type="expression" dxfId="15112" priority="38171">
      <formula>$Y323="Gráfico 15"</formula>
    </cfRule>
    <cfRule type="expression" dxfId="15111" priority="38172">
      <formula>$Y323="Gráfico 14"</formula>
    </cfRule>
    <cfRule type="expression" dxfId="15110" priority="38173">
      <formula>$Y323="Gráfico 12"</formula>
    </cfRule>
    <cfRule type="expression" dxfId="15109" priority="38174">
      <formula>$Y323="Gráfico 13"</formula>
    </cfRule>
    <cfRule type="expression" dxfId="15108" priority="38175">
      <formula>$Y323="Gráfico 11"</formula>
    </cfRule>
    <cfRule type="expression" dxfId="15107" priority="38176">
      <formula>$Y323="Gráfico 9"</formula>
    </cfRule>
    <cfRule type="expression" dxfId="15106" priority="38177">
      <formula>$Y323="Gráfico 8"</formula>
    </cfRule>
    <cfRule type="expression" dxfId="15105" priority="38178">
      <formula>$Y323="Gráfico 7"</formula>
    </cfRule>
    <cfRule type="expression" dxfId="15104" priority="38179">
      <formula>$Y323="Gráfico 6"</formula>
    </cfRule>
    <cfRule type="expression" dxfId="15103" priority="38180">
      <formula>$Y323="Gráfico 4"</formula>
    </cfRule>
    <cfRule type="expression" dxfId="15102" priority="38181">
      <formula>$Y323="Gráfico 3"</formula>
    </cfRule>
    <cfRule type="expression" dxfId="15101" priority="38182">
      <formula>$Y323="Gráfico 2"</formula>
    </cfRule>
    <cfRule type="expression" dxfId="15100" priority="38183">
      <formula>$Y323="Gráfico 1"</formula>
    </cfRule>
    <cfRule type="expression" dxfId="15099" priority="38184">
      <formula>$Y323="Gráfico 5"</formula>
    </cfRule>
  </conditionalFormatting>
  <conditionalFormatting sqref="P658">
    <cfRule type="expression" dxfId="15098" priority="21757">
      <formula>$Y658="Reporte 2"</formula>
    </cfRule>
    <cfRule type="expression" dxfId="15097" priority="21758">
      <formula>$Y658="Reporte 1"</formula>
    </cfRule>
    <cfRule type="expression" dxfId="15096" priority="21759">
      <formula>$Y658="Informe 10"</formula>
    </cfRule>
    <cfRule type="expression" dxfId="15095" priority="21760">
      <formula>$Y658="Informe 9"</formula>
    </cfRule>
    <cfRule type="expression" dxfId="15094" priority="21761">
      <formula>$Y658="Informe 8"</formula>
    </cfRule>
    <cfRule type="expression" dxfId="15093" priority="21762">
      <formula>$Y658="Informe 7"</formula>
    </cfRule>
    <cfRule type="expression" dxfId="15092" priority="21763">
      <formula>$Y658="Informe 6"</formula>
    </cfRule>
    <cfRule type="expression" dxfId="15091" priority="21764">
      <formula>$Y658="Informe 5"</formula>
    </cfRule>
    <cfRule type="expression" dxfId="15090" priority="21765">
      <formula>$Y658="Informe 4"</formula>
    </cfRule>
    <cfRule type="expression" dxfId="15089" priority="21766">
      <formula>$Y658="Informe 3"</formula>
    </cfRule>
    <cfRule type="expression" dxfId="15088" priority="21767">
      <formula>$Y658="Informe 2"</formula>
    </cfRule>
    <cfRule type="expression" dxfId="15087" priority="21768">
      <formula>$Y658="Informe 1"</formula>
    </cfRule>
    <cfRule type="expression" dxfId="15086" priority="21769">
      <formula>$Y658="Gráfico 10"</formula>
    </cfRule>
    <cfRule type="expression" dxfId="15085" priority="21770">
      <formula>$Y658="Gráfico 25"</formula>
    </cfRule>
    <cfRule type="expression" dxfId="15084" priority="21771">
      <formula>$Y658="Gráfico 24"</formula>
    </cfRule>
    <cfRule type="expression" dxfId="15083" priority="21772">
      <formula>$Y658="Gráfico 23"</formula>
    </cfRule>
    <cfRule type="expression" dxfId="15082" priority="21773">
      <formula>$Y658="Gráfico 22"</formula>
    </cfRule>
    <cfRule type="expression" dxfId="15081" priority="21774">
      <formula>$Y658="Gráfico 21"</formula>
    </cfRule>
    <cfRule type="expression" dxfId="15080" priority="21775">
      <formula>$Y658="Gráfico 20"</formula>
    </cfRule>
    <cfRule type="expression" dxfId="15079" priority="21776">
      <formula>$Y658="Gráfico 18"</formula>
    </cfRule>
    <cfRule type="expression" dxfId="15078" priority="21777">
      <formula>$Y658="Gráfico 19"</formula>
    </cfRule>
    <cfRule type="expression" dxfId="15077" priority="21778">
      <formula>$Y658="Gráfico 17"</formula>
    </cfRule>
    <cfRule type="expression" dxfId="15076" priority="21779">
      <formula>$Y658="Gráfico 16"</formula>
    </cfRule>
    <cfRule type="expression" dxfId="15075" priority="21780">
      <formula>$Y658="Gráfico 15"</formula>
    </cfRule>
    <cfRule type="expression" dxfId="15074" priority="21781">
      <formula>$Y658="Gráfico 14"</formula>
    </cfRule>
    <cfRule type="expression" dxfId="15073" priority="21782">
      <formula>$Y658="Gráfico 12"</formula>
    </cfRule>
    <cfRule type="expression" dxfId="15072" priority="21783">
      <formula>$Y658="Gráfico 13"</formula>
    </cfRule>
    <cfRule type="expression" dxfId="15071" priority="21784">
      <formula>$Y658="Gráfico 11"</formula>
    </cfRule>
    <cfRule type="expression" dxfId="15070" priority="21785">
      <formula>$Y658="Gráfico 9"</formula>
    </cfRule>
    <cfRule type="expression" dxfId="15069" priority="21786">
      <formula>$Y658="Gráfico 8"</formula>
    </cfRule>
    <cfRule type="expression" dxfId="15068" priority="21787">
      <formula>$Y658="Gráfico 7"</formula>
    </cfRule>
    <cfRule type="expression" dxfId="15067" priority="21788">
      <formula>$Y658="Gráfico 6"</formula>
    </cfRule>
    <cfRule type="expression" dxfId="15066" priority="21789">
      <formula>$Y658="Gráfico 4"</formula>
    </cfRule>
    <cfRule type="expression" dxfId="15065" priority="21790">
      <formula>$Y658="Gráfico 3"</formula>
    </cfRule>
    <cfRule type="expression" dxfId="15064" priority="21791">
      <formula>$Y658="Gráfico 2"</formula>
    </cfRule>
    <cfRule type="expression" dxfId="15063" priority="21792">
      <formula>$Y658="Gráfico 1"</formula>
    </cfRule>
    <cfRule type="expression" dxfId="15062" priority="21793">
      <formula>$Y658="Gráfico 5"</formula>
    </cfRule>
  </conditionalFormatting>
  <conditionalFormatting sqref="P326:P330 O327:O331">
    <cfRule type="expression" dxfId="15061" priority="37963">
      <formula>$Y326="Reporte 2"</formula>
    </cfRule>
    <cfRule type="expression" dxfId="15060" priority="37964">
      <formula>$Y326="Reporte 1"</formula>
    </cfRule>
    <cfRule type="expression" dxfId="15059" priority="37965">
      <formula>$Y326="Informe 10"</formula>
    </cfRule>
    <cfRule type="expression" dxfId="15058" priority="37966">
      <formula>$Y326="Informe 9"</formula>
    </cfRule>
    <cfRule type="expression" dxfId="15057" priority="37967">
      <formula>$Y326="Informe 8"</formula>
    </cfRule>
    <cfRule type="expression" dxfId="15056" priority="37968">
      <formula>$Y326="Informe 7"</formula>
    </cfRule>
    <cfRule type="expression" dxfId="15055" priority="37969">
      <formula>$Y326="Informe 6"</formula>
    </cfRule>
    <cfRule type="expression" dxfId="15054" priority="37970">
      <formula>$Y326="Informe 5"</formula>
    </cfRule>
    <cfRule type="expression" dxfId="15053" priority="37971">
      <formula>$Y326="Informe 4"</formula>
    </cfRule>
    <cfRule type="expression" dxfId="15052" priority="37972">
      <formula>$Y326="Informe 3"</formula>
    </cfRule>
    <cfRule type="expression" dxfId="15051" priority="37973">
      <formula>$Y326="Informe 2"</formula>
    </cfRule>
    <cfRule type="expression" dxfId="15050" priority="37974">
      <formula>$Y326="Informe 1"</formula>
    </cfRule>
    <cfRule type="expression" dxfId="15049" priority="37975">
      <formula>$Y326="Gráfico 10"</formula>
    </cfRule>
    <cfRule type="expression" dxfId="15048" priority="37976">
      <formula>$Y326="Gráfico 25"</formula>
    </cfRule>
    <cfRule type="expression" dxfId="15047" priority="37977">
      <formula>$Y326="Gráfico 24"</formula>
    </cfRule>
    <cfRule type="expression" dxfId="15046" priority="37978">
      <formula>$Y326="Gráfico 23"</formula>
    </cfRule>
    <cfRule type="expression" dxfId="15045" priority="37979">
      <formula>$Y326="Gráfico 22"</formula>
    </cfRule>
    <cfRule type="expression" dxfId="15044" priority="37980">
      <formula>$Y326="Gráfico 21"</formula>
    </cfRule>
    <cfRule type="expression" dxfId="15043" priority="37981">
      <formula>$Y326="Gráfico 20"</formula>
    </cfRule>
    <cfRule type="expression" dxfId="15042" priority="37982">
      <formula>$Y326="Gráfico 18"</formula>
    </cfRule>
    <cfRule type="expression" dxfId="15041" priority="37983">
      <formula>$Y326="Gráfico 19"</formula>
    </cfRule>
    <cfRule type="expression" dxfId="15040" priority="37984">
      <formula>$Y326="Gráfico 17"</formula>
    </cfRule>
    <cfRule type="expression" dxfId="15039" priority="37985">
      <formula>$Y326="Gráfico 16"</formula>
    </cfRule>
    <cfRule type="expression" dxfId="15038" priority="37986">
      <formula>$Y326="Gráfico 15"</formula>
    </cfRule>
    <cfRule type="expression" dxfId="15037" priority="37987">
      <formula>$Y326="Gráfico 14"</formula>
    </cfRule>
    <cfRule type="expression" dxfId="15036" priority="37988">
      <formula>$Y326="Gráfico 12"</formula>
    </cfRule>
    <cfRule type="expression" dxfId="15035" priority="37989">
      <formula>$Y326="Gráfico 13"</formula>
    </cfRule>
    <cfRule type="expression" dxfId="15034" priority="37990">
      <formula>$Y326="Gráfico 11"</formula>
    </cfRule>
    <cfRule type="expression" dxfId="15033" priority="37991">
      <formula>$Y326="Gráfico 9"</formula>
    </cfRule>
    <cfRule type="expression" dxfId="15032" priority="37992">
      <formula>$Y326="Gráfico 8"</formula>
    </cfRule>
    <cfRule type="expression" dxfId="15031" priority="37993">
      <formula>$Y326="Gráfico 7"</formula>
    </cfRule>
    <cfRule type="expression" dxfId="15030" priority="37994">
      <formula>$Y326="Gráfico 6"</formula>
    </cfRule>
    <cfRule type="expression" dxfId="15029" priority="37995">
      <formula>$Y326="Gráfico 4"</formula>
    </cfRule>
    <cfRule type="expression" dxfId="15028" priority="37996">
      <formula>$Y326="Gráfico 3"</formula>
    </cfRule>
    <cfRule type="expression" dxfId="15027" priority="37997">
      <formula>$Y326="Gráfico 2"</formula>
    </cfRule>
    <cfRule type="expression" dxfId="15026" priority="37998">
      <formula>$Y326="Gráfico 1"</formula>
    </cfRule>
    <cfRule type="expression" dxfId="15025" priority="37999">
      <formula>$Y326="Gráfico 5"</formula>
    </cfRule>
  </conditionalFormatting>
  <conditionalFormatting sqref="O326">
    <cfRule type="expression" dxfId="15024" priority="37926">
      <formula>$Y326="Reporte 2"</formula>
    </cfRule>
    <cfRule type="expression" dxfId="15023" priority="37927">
      <formula>$Y326="Reporte 1"</formula>
    </cfRule>
    <cfRule type="expression" dxfId="15022" priority="37928">
      <formula>$Y326="Informe 10"</formula>
    </cfRule>
    <cfRule type="expression" dxfId="15021" priority="37929">
      <formula>$Y326="Informe 9"</formula>
    </cfRule>
    <cfRule type="expression" dxfId="15020" priority="37930">
      <formula>$Y326="Informe 8"</formula>
    </cfRule>
    <cfRule type="expression" dxfId="15019" priority="37931">
      <formula>$Y326="Informe 7"</formula>
    </cfRule>
    <cfRule type="expression" dxfId="15018" priority="37932">
      <formula>$Y326="Informe 6"</formula>
    </cfRule>
    <cfRule type="expression" dxfId="15017" priority="37933">
      <formula>$Y326="Informe 5"</formula>
    </cfRule>
    <cfRule type="expression" dxfId="15016" priority="37934">
      <formula>$Y326="Informe 4"</formula>
    </cfRule>
    <cfRule type="expression" dxfId="15015" priority="37935">
      <formula>$Y326="Informe 3"</formula>
    </cfRule>
    <cfRule type="expression" dxfId="15014" priority="37936">
      <formula>$Y326="Informe 2"</formula>
    </cfRule>
    <cfRule type="expression" dxfId="15013" priority="37937">
      <formula>$Y326="Informe 1"</formula>
    </cfRule>
    <cfRule type="expression" dxfId="15012" priority="37938">
      <formula>$Y326="Gráfico 10"</formula>
    </cfRule>
    <cfRule type="expression" dxfId="15011" priority="37939">
      <formula>$Y326="Gráfico 25"</formula>
    </cfRule>
    <cfRule type="expression" dxfId="15010" priority="37940">
      <formula>$Y326="Gráfico 24"</formula>
    </cfRule>
    <cfRule type="expression" dxfId="15009" priority="37941">
      <formula>$Y326="Gráfico 23"</formula>
    </cfRule>
    <cfRule type="expression" dxfId="15008" priority="37942">
      <formula>$Y326="Gráfico 22"</formula>
    </cfRule>
    <cfRule type="expression" dxfId="15007" priority="37943">
      <formula>$Y326="Gráfico 21"</formula>
    </cfRule>
    <cfRule type="expression" dxfId="15006" priority="37944">
      <formula>$Y326="Gráfico 20"</formula>
    </cfRule>
    <cfRule type="expression" dxfId="15005" priority="37945">
      <formula>$Y326="Gráfico 18"</formula>
    </cfRule>
    <cfRule type="expression" dxfId="15004" priority="37946">
      <formula>$Y326="Gráfico 19"</formula>
    </cfRule>
    <cfRule type="expression" dxfId="15003" priority="37947">
      <formula>$Y326="Gráfico 17"</formula>
    </cfRule>
    <cfRule type="expression" dxfId="15002" priority="37948">
      <formula>$Y326="Gráfico 16"</formula>
    </cfRule>
    <cfRule type="expression" dxfId="15001" priority="37949">
      <formula>$Y326="Gráfico 15"</formula>
    </cfRule>
    <cfRule type="expression" dxfId="15000" priority="37950">
      <formula>$Y326="Gráfico 14"</formula>
    </cfRule>
    <cfRule type="expression" dxfId="14999" priority="37951">
      <formula>$Y326="Gráfico 12"</formula>
    </cfRule>
    <cfRule type="expression" dxfId="14998" priority="37952">
      <formula>$Y326="Gráfico 13"</formula>
    </cfRule>
    <cfRule type="expression" dxfId="14997" priority="37953">
      <formula>$Y326="Gráfico 11"</formula>
    </cfRule>
    <cfRule type="expression" dxfId="14996" priority="37954">
      <formula>$Y326="Gráfico 9"</formula>
    </cfRule>
    <cfRule type="expression" dxfId="14995" priority="37955">
      <formula>$Y326="Gráfico 8"</formula>
    </cfRule>
    <cfRule type="expression" dxfId="14994" priority="37956">
      <formula>$Y326="Gráfico 7"</formula>
    </cfRule>
    <cfRule type="expression" dxfId="14993" priority="37957">
      <formula>$Y326="Gráfico 6"</formula>
    </cfRule>
    <cfRule type="expression" dxfId="14992" priority="37958">
      <formula>$Y326="Gráfico 4"</formula>
    </cfRule>
    <cfRule type="expression" dxfId="14991" priority="37959">
      <formula>$Y326="Gráfico 3"</formula>
    </cfRule>
    <cfRule type="expression" dxfId="14990" priority="37960">
      <formula>$Y326="Gráfico 2"</formula>
    </cfRule>
    <cfRule type="expression" dxfId="14989" priority="37961">
      <formula>$Y326="Gráfico 1"</formula>
    </cfRule>
    <cfRule type="expression" dxfId="14988" priority="37962">
      <formula>$Y326="Gráfico 5"</formula>
    </cfRule>
  </conditionalFormatting>
  <conditionalFormatting sqref="O326">
    <cfRule type="expression" dxfId="14987" priority="37889">
      <formula>$Y326="Reporte 2"</formula>
    </cfRule>
    <cfRule type="expression" dxfId="14986" priority="37890">
      <formula>$Y326="Reporte 1"</formula>
    </cfRule>
    <cfRule type="expression" dxfId="14985" priority="37891">
      <formula>$Y326="Informe 10"</formula>
    </cfRule>
    <cfRule type="expression" dxfId="14984" priority="37892">
      <formula>$Y326="Informe 9"</formula>
    </cfRule>
    <cfRule type="expression" dxfId="14983" priority="37893">
      <formula>$Y326="Informe 8"</formula>
    </cfRule>
    <cfRule type="expression" dxfId="14982" priority="37894">
      <formula>$Y326="Informe 7"</formula>
    </cfRule>
    <cfRule type="expression" dxfId="14981" priority="37895">
      <formula>$Y326="Informe 6"</formula>
    </cfRule>
    <cfRule type="expression" dxfId="14980" priority="37896">
      <formula>$Y326="Informe 5"</formula>
    </cfRule>
    <cfRule type="expression" dxfId="14979" priority="37897">
      <formula>$Y326="Informe 4"</formula>
    </cfRule>
    <cfRule type="expression" dxfId="14978" priority="37898">
      <formula>$Y326="Informe 3"</formula>
    </cfRule>
    <cfRule type="expression" dxfId="14977" priority="37899">
      <formula>$Y326="Informe 2"</formula>
    </cfRule>
    <cfRule type="expression" dxfId="14976" priority="37900">
      <formula>$Y326="Informe 1"</formula>
    </cfRule>
    <cfRule type="expression" dxfId="14975" priority="37901">
      <formula>$Y326="Gráfico 10"</formula>
    </cfRule>
    <cfRule type="expression" dxfId="14974" priority="37902">
      <formula>$Y326="Gráfico 25"</formula>
    </cfRule>
    <cfRule type="expression" dxfId="14973" priority="37903">
      <formula>$Y326="Gráfico 24"</formula>
    </cfRule>
    <cfRule type="expression" dxfId="14972" priority="37904">
      <formula>$Y326="Gráfico 23"</formula>
    </cfRule>
    <cfRule type="expression" dxfId="14971" priority="37905">
      <formula>$Y326="Gráfico 22"</formula>
    </cfRule>
    <cfRule type="expression" dxfId="14970" priority="37906">
      <formula>$Y326="Gráfico 21"</formula>
    </cfRule>
    <cfRule type="expression" dxfId="14969" priority="37907">
      <formula>$Y326="Gráfico 20"</formula>
    </cfRule>
    <cfRule type="expression" dxfId="14968" priority="37908">
      <formula>$Y326="Gráfico 18"</formula>
    </cfRule>
    <cfRule type="expression" dxfId="14967" priority="37909">
      <formula>$Y326="Gráfico 19"</formula>
    </cfRule>
    <cfRule type="expression" dxfId="14966" priority="37910">
      <formula>$Y326="Gráfico 17"</formula>
    </cfRule>
    <cfRule type="expression" dxfId="14965" priority="37911">
      <formula>$Y326="Gráfico 16"</formula>
    </cfRule>
    <cfRule type="expression" dxfId="14964" priority="37912">
      <formula>$Y326="Gráfico 15"</formula>
    </cfRule>
    <cfRule type="expression" dxfId="14963" priority="37913">
      <formula>$Y326="Gráfico 14"</formula>
    </cfRule>
    <cfRule type="expression" dxfId="14962" priority="37914">
      <formula>$Y326="Gráfico 12"</formula>
    </cfRule>
    <cfRule type="expression" dxfId="14961" priority="37915">
      <formula>$Y326="Gráfico 13"</formula>
    </cfRule>
    <cfRule type="expression" dxfId="14960" priority="37916">
      <formula>$Y326="Gráfico 11"</formula>
    </cfRule>
    <cfRule type="expression" dxfId="14959" priority="37917">
      <formula>$Y326="Gráfico 9"</formula>
    </cfRule>
    <cfRule type="expression" dxfId="14958" priority="37918">
      <formula>$Y326="Gráfico 8"</formula>
    </cfRule>
    <cfRule type="expression" dxfId="14957" priority="37919">
      <formula>$Y326="Gráfico 7"</formula>
    </cfRule>
    <cfRule type="expression" dxfId="14956" priority="37920">
      <formula>$Y326="Gráfico 6"</formula>
    </cfRule>
    <cfRule type="expression" dxfId="14955" priority="37921">
      <formula>$Y326="Gráfico 4"</formula>
    </cfRule>
    <cfRule type="expression" dxfId="14954" priority="37922">
      <formula>$Y326="Gráfico 3"</formula>
    </cfRule>
    <cfRule type="expression" dxfId="14953" priority="37923">
      <formula>$Y326="Gráfico 2"</formula>
    </cfRule>
    <cfRule type="expression" dxfId="14952" priority="37924">
      <formula>$Y326="Gráfico 1"</formula>
    </cfRule>
    <cfRule type="expression" dxfId="14951" priority="37925">
      <formula>$Y326="Gráfico 5"</formula>
    </cfRule>
  </conditionalFormatting>
  <conditionalFormatting sqref="O326">
    <cfRule type="expression" dxfId="14950" priority="37852">
      <formula>$Y326="Reporte 2"</formula>
    </cfRule>
    <cfRule type="expression" dxfId="14949" priority="37853">
      <formula>$Y326="Reporte 1"</formula>
    </cfRule>
    <cfRule type="expression" dxfId="14948" priority="37854">
      <formula>$Y326="Informe 10"</formula>
    </cfRule>
    <cfRule type="expression" dxfId="14947" priority="37855">
      <formula>$Y326="Informe 9"</formula>
    </cfRule>
    <cfRule type="expression" dxfId="14946" priority="37856">
      <formula>$Y326="Informe 8"</formula>
    </cfRule>
    <cfRule type="expression" dxfId="14945" priority="37857">
      <formula>$Y326="Informe 7"</formula>
    </cfRule>
    <cfRule type="expression" dxfId="14944" priority="37858">
      <formula>$Y326="Informe 6"</formula>
    </cfRule>
    <cfRule type="expression" dxfId="14943" priority="37859">
      <formula>$Y326="Informe 5"</formula>
    </cfRule>
    <cfRule type="expression" dxfId="14942" priority="37860">
      <formula>$Y326="Informe 4"</formula>
    </cfRule>
    <cfRule type="expression" dxfId="14941" priority="37861">
      <formula>$Y326="Informe 3"</formula>
    </cfRule>
    <cfRule type="expression" dxfId="14940" priority="37862">
      <formula>$Y326="Informe 2"</formula>
    </cfRule>
    <cfRule type="expression" dxfId="14939" priority="37863">
      <formula>$Y326="Informe 1"</formula>
    </cfRule>
    <cfRule type="expression" dxfId="14938" priority="37864">
      <formula>$Y326="Gráfico 10"</formula>
    </cfRule>
    <cfRule type="expression" dxfId="14937" priority="37865">
      <formula>$Y326="Gráfico 25"</formula>
    </cfRule>
    <cfRule type="expression" dxfId="14936" priority="37866">
      <formula>$Y326="Gráfico 24"</formula>
    </cfRule>
    <cfRule type="expression" dxfId="14935" priority="37867">
      <formula>$Y326="Gráfico 23"</formula>
    </cfRule>
    <cfRule type="expression" dxfId="14934" priority="37868">
      <formula>$Y326="Gráfico 22"</formula>
    </cfRule>
    <cfRule type="expression" dxfId="14933" priority="37869">
      <formula>$Y326="Gráfico 21"</formula>
    </cfRule>
    <cfRule type="expression" dxfId="14932" priority="37870">
      <formula>$Y326="Gráfico 20"</formula>
    </cfRule>
    <cfRule type="expression" dxfId="14931" priority="37871">
      <formula>$Y326="Gráfico 18"</formula>
    </cfRule>
    <cfRule type="expression" dxfId="14930" priority="37872">
      <formula>$Y326="Gráfico 19"</formula>
    </cfRule>
    <cfRule type="expression" dxfId="14929" priority="37873">
      <formula>$Y326="Gráfico 17"</formula>
    </cfRule>
    <cfRule type="expression" dxfId="14928" priority="37874">
      <formula>$Y326="Gráfico 16"</formula>
    </cfRule>
    <cfRule type="expression" dxfId="14927" priority="37875">
      <formula>$Y326="Gráfico 15"</formula>
    </cfRule>
    <cfRule type="expression" dxfId="14926" priority="37876">
      <formula>$Y326="Gráfico 14"</formula>
    </cfRule>
    <cfRule type="expression" dxfId="14925" priority="37877">
      <formula>$Y326="Gráfico 12"</formula>
    </cfRule>
    <cfRule type="expression" dxfId="14924" priority="37878">
      <formula>$Y326="Gráfico 13"</formula>
    </cfRule>
    <cfRule type="expression" dxfId="14923" priority="37879">
      <formula>$Y326="Gráfico 11"</formula>
    </cfRule>
    <cfRule type="expression" dxfId="14922" priority="37880">
      <formula>$Y326="Gráfico 9"</formula>
    </cfRule>
    <cfRule type="expression" dxfId="14921" priority="37881">
      <formula>$Y326="Gráfico 8"</formula>
    </cfRule>
    <cfRule type="expression" dxfId="14920" priority="37882">
      <formula>$Y326="Gráfico 7"</formula>
    </cfRule>
    <cfRule type="expression" dxfId="14919" priority="37883">
      <formula>$Y326="Gráfico 6"</formula>
    </cfRule>
    <cfRule type="expression" dxfId="14918" priority="37884">
      <formula>$Y326="Gráfico 4"</formula>
    </cfRule>
    <cfRule type="expression" dxfId="14917" priority="37885">
      <formula>$Y326="Gráfico 3"</formula>
    </cfRule>
    <cfRule type="expression" dxfId="14916" priority="37886">
      <formula>$Y326="Gráfico 2"</formula>
    </cfRule>
    <cfRule type="expression" dxfId="14915" priority="37887">
      <formula>$Y326="Gráfico 1"</formula>
    </cfRule>
    <cfRule type="expression" dxfId="14914" priority="37888">
      <formula>$Y326="Gráfico 5"</formula>
    </cfRule>
  </conditionalFormatting>
  <conditionalFormatting sqref="P331">
    <cfRule type="expression" dxfId="14913" priority="37815">
      <formula>$Y331="Reporte 2"</formula>
    </cfRule>
    <cfRule type="expression" dxfId="14912" priority="37816">
      <formula>$Y331="Reporte 1"</formula>
    </cfRule>
    <cfRule type="expression" dxfId="14911" priority="37817">
      <formula>$Y331="Informe 10"</formula>
    </cfRule>
    <cfRule type="expression" dxfId="14910" priority="37818">
      <formula>$Y331="Informe 9"</formula>
    </cfRule>
    <cfRule type="expression" dxfId="14909" priority="37819">
      <formula>$Y331="Informe 8"</formula>
    </cfRule>
    <cfRule type="expression" dxfId="14908" priority="37820">
      <formula>$Y331="Informe 7"</formula>
    </cfRule>
    <cfRule type="expression" dxfId="14907" priority="37821">
      <formula>$Y331="Informe 6"</formula>
    </cfRule>
    <cfRule type="expression" dxfId="14906" priority="37822">
      <formula>$Y331="Informe 5"</formula>
    </cfRule>
    <cfRule type="expression" dxfId="14905" priority="37823">
      <formula>$Y331="Informe 4"</formula>
    </cfRule>
    <cfRule type="expression" dxfId="14904" priority="37824">
      <formula>$Y331="Informe 3"</formula>
    </cfRule>
    <cfRule type="expression" dxfId="14903" priority="37825">
      <formula>$Y331="Informe 2"</formula>
    </cfRule>
    <cfRule type="expression" dxfId="14902" priority="37826">
      <formula>$Y331="Informe 1"</formula>
    </cfRule>
    <cfRule type="expression" dxfId="14901" priority="37827">
      <formula>$Y331="Gráfico 10"</formula>
    </cfRule>
    <cfRule type="expression" dxfId="14900" priority="37828">
      <formula>$Y331="Gráfico 25"</formula>
    </cfRule>
    <cfRule type="expression" dxfId="14899" priority="37829">
      <formula>$Y331="Gráfico 24"</formula>
    </cfRule>
    <cfRule type="expression" dxfId="14898" priority="37830">
      <formula>$Y331="Gráfico 23"</formula>
    </cfRule>
    <cfRule type="expression" dxfId="14897" priority="37831">
      <formula>$Y331="Gráfico 22"</formula>
    </cfRule>
    <cfRule type="expression" dxfId="14896" priority="37832">
      <formula>$Y331="Gráfico 21"</formula>
    </cfRule>
    <cfRule type="expression" dxfId="14895" priority="37833">
      <formula>$Y331="Gráfico 20"</formula>
    </cfRule>
    <cfRule type="expression" dxfId="14894" priority="37834">
      <formula>$Y331="Gráfico 18"</formula>
    </cfRule>
    <cfRule type="expression" dxfId="14893" priority="37835">
      <formula>$Y331="Gráfico 19"</formula>
    </cfRule>
    <cfRule type="expression" dxfId="14892" priority="37836">
      <formula>$Y331="Gráfico 17"</formula>
    </cfRule>
    <cfRule type="expression" dxfId="14891" priority="37837">
      <formula>$Y331="Gráfico 16"</formula>
    </cfRule>
    <cfRule type="expression" dxfId="14890" priority="37838">
      <formula>$Y331="Gráfico 15"</formula>
    </cfRule>
    <cfRule type="expression" dxfId="14889" priority="37839">
      <formula>$Y331="Gráfico 14"</formula>
    </cfRule>
    <cfRule type="expression" dxfId="14888" priority="37840">
      <formula>$Y331="Gráfico 12"</formula>
    </cfRule>
    <cfRule type="expression" dxfId="14887" priority="37841">
      <formula>$Y331="Gráfico 13"</formula>
    </cfRule>
    <cfRule type="expression" dxfId="14886" priority="37842">
      <formula>$Y331="Gráfico 11"</formula>
    </cfRule>
    <cfRule type="expression" dxfId="14885" priority="37843">
      <formula>$Y331="Gráfico 9"</formula>
    </cfRule>
    <cfRule type="expression" dxfId="14884" priority="37844">
      <formula>$Y331="Gráfico 8"</formula>
    </cfRule>
    <cfRule type="expression" dxfId="14883" priority="37845">
      <formula>$Y331="Gráfico 7"</formula>
    </cfRule>
    <cfRule type="expression" dxfId="14882" priority="37846">
      <formula>$Y331="Gráfico 6"</formula>
    </cfRule>
    <cfRule type="expression" dxfId="14881" priority="37847">
      <formula>$Y331="Gráfico 4"</formula>
    </cfRule>
    <cfRule type="expression" dxfId="14880" priority="37848">
      <formula>$Y331="Gráfico 3"</formula>
    </cfRule>
    <cfRule type="expression" dxfId="14879" priority="37849">
      <formula>$Y331="Gráfico 2"</formula>
    </cfRule>
    <cfRule type="expression" dxfId="14878" priority="37850">
      <formula>$Y331="Gráfico 1"</formula>
    </cfRule>
    <cfRule type="expression" dxfId="14877" priority="37851">
      <formula>$Y331="Gráfico 5"</formula>
    </cfRule>
  </conditionalFormatting>
  <conditionalFormatting sqref="P332:P336 O333:O336">
    <cfRule type="expression" dxfId="14876" priority="37630">
      <formula>$Y332="Reporte 2"</formula>
    </cfRule>
    <cfRule type="expression" dxfId="14875" priority="37631">
      <formula>$Y332="Reporte 1"</formula>
    </cfRule>
    <cfRule type="expression" dxfId="14874" priority="37632">
      <formula>$Y332="Informe 10"</formula>
    </cfRule>
    <cfRule type="expression" dxfId="14873" priority="37633">
      <formula>$Y332="Informe 9"</formula>
    </cfRule>
    <cfRule type="expression" dxfId="14872" priority="37634">
      <formula>$Y332="Informe 8"</formula>
    </cfRule>
    <cfRule type="expression" dxfId="14871" priority="37635">
      <formula>$Y332="Informe 7"</formula>
    </cfRule>
    <cfRule type="expression" dxfId="14870" priority="37636">
      <formula>$Y332="Informe 6"</formula>
    </cfRule>
    <cfRule type="expression" dxfId="14869" priority="37637">
      <formula>$Y332="Informe 5"</formula>
    </cfRule>
    <cfRule type="expression" dxfId="14868" priority="37638">
      <formula>$Y332="Informe 4"</formula>
    </cfRule>
    <cfRule type="expression" dxfId="14867" priority="37639">
      <formula>$Y332="Informe 3"</formula>
    </cfRule>
    <cfRule type="expression" dxfId="14866" priority="37640">
      <formula>$Y332="Informe 2"</formula>
    </cfRule>
    <cfRule type="expression" dxfId="14865" priority="37641">
      <formula>$Y332="Informe 1"</formula>
    </cfRule>
    <cfRule type="expression" dxfId="14864" priority="37642">
      <formula>$Y332="Gráfico 10"</formula>
    </cfRule>
    <cfRule type="expression" dxfId="14863" priority="37643">
      <formula>$Y332="Gráfico 25"</formula>
    </cfRule>
    <cfRule type="expression" dxfId="14862" priority="37644">
      <formula>$Y332="Gráfico 24"</formula>
    </cfRule>
    <cfRule type="expression" dxfId="14861" priority="37645">
      <formula>$Y332="Gráfico 23"</formula>
    </cfRule>
    <cfRule type="expression" dxfId="14860" priority="37646">
      <formula>$Y332="Gráfico 22"</formula>
    </cfRule>
    <cfRule type="expression" dxfId="14859" priority="37647">
      <formula>$Y332="Gráfico 21"</formula>
    </cfRule>
    <cfRule type="expression" dxfId="14858" priority="37648">
      <formula>$Y332="Gráfico 20"</formula>
    </cfRule>
    <cfRule type="expression" dxfId="14857" priority="37649">
      <formula>$Y332="Gráfico 18"</formula>
    </cfRule>
    <cfRule type="expression" dxfId="14856" priority="37650">
      <formula>$Y332="Gráfico 19"</formula>
    </cfRule>
    <cfRule type="expression" dxfId="14855" priority="37651">
      <formula>$Y332="Gráfico 17"</formula>
    </cfRule>
    <cfRule type="expression" dxfId="14854" priority="37652">
      <formula>$Y332="Gráfico 16"</formula>
    </cfRule>
    <cfRule type="expression" dxfId="14853" priority="37653">
      <formula>$Y332="Gráfico 15"</formula>
    </cfRule>
    <cfRule type="expression" dxfId="14852" priority="37654">
      <formula>$Y332="Gráfico 14"</formula>
    </cfRule>
    <cfRule type="expression" dxfId="14851" priority="37655">
      <formula>$Y332="Gráfico 12"</formula>
    </cfRule>
    <cfRule type="expression" dxfId="14850" priority="37656">
      <formula>$Y332="Gráfico 13"</formula>
    </cfRule>
    <cfRule type="expression" dxfId="14849" priority="37657">
      <formula>$Y332="Gráfico 11"</formula>
    </cfRule>
    <cfRule type="expression" dxfId="14848" priority="37658">
      <formula>$Y332="Gráfico 9"</formula>
    </cfRule>
    <cfRule type="expression" dxfId="14847" priority="37659">
      <formula>$Y332="Gráfico 8"</formula>
    </cfRule>
    <cfRule type="expression" dxfId="14846" priority="37660">
      <formula>$Y332="Gráfico 7"</formula>
    </cfRule>
    <cfRule type="expression" dxfId="14845" priority="37661">
      <formula>$Y332="Gráfico 6"</formula>
    </cfRule>
    <cfRule type="expression" dxfId="14844" priority="37662">
      <formula>$Y332="Gráfico 4"</formula>
    </cfRule>
    <cfRule type="expression" dxfId="14843" priority="37663">
      <formula>$Y332="Gráfico 3"</formula>
    </cfRule>
    <cfRule type="expression" dxfId="14842" priority="37664">
      <formula>$Y332="Gráfico 2"</formula>
    </cfRule>
    <cfRule type="expression" dxfId="14841" priority="37665">
      <formula>$Y332="Gráfico 1"</formula>
    </cfRule>
    <cfRule type="expression" dxfId="14840" priority="37666">
      <formula>$Y332="Gráfico 5"</formula>
    </cfRule>
  </conditionalFormatting>
  <conditionalFormatting sqref="O332">
    <cfRule type="expression" dxfId="14839" priority="37593">
      <formula>$Y332="Reporte 2"</formula>
    </cfRule>
    <cfRule type="expression" dxfId="14838" priority="37594">
      <formula>$Y332="Reporte 1"</formula>
    </cfRule>
    <cfRule type="expression" dxfId="14837" priority="37595">
      <formula>$Y332="Informe 10"</formula>
    </cfRule>
    <cfRule type="expression" dxfId="14836" priority="37596">
      <formula>$Y332="Informe 9"</formula>
    </cfRule>
    <cfRule type="expression" dxfId="14835" priority="37597">
      <formula>$Y332="Informe 8"</formula>
    </cfRule>
    <cfRule type="expression" dxfId="14834" priority="37598">
      <formula>$Y332="Informe 7"</formula>
    </cfRule>
    <cfRule type="expression" dxfId="14833" priority="37599">
      <formula>$Y332="Informe 6"</formula>
    </cfRule>
    <cfRule type="expression" dxfId="14832" priority="37600">
      <formula>$Y332="Informe 5"</formula>
    </cfRule>
    <cfRule type="expression" dxfId="14831" priority="37601">
      <formula>$Y332="Informe 4"</formula>
    </cfRule>
    <cfRule type="expression" dxfId="14830" priority="37602">
      <formula>$Y332="Informe 3"</formula>
    </cfRule>
    <cfRule type="expression" dxfId="14829" priority="37603">
      <formula>$Y332="Informe 2"</formula>
    </cfRule>
    <cfRule type="expression" dxfId="14828" priority="37604">
      <formula>$Y332="Informe 1"</formula>
    </cfRule>
    <cfRule type="expression" dxfId="14827" priority="37605">
      <formula>$Y332="Gráfico 10"</formula>
    </cfRule>
    <cfRule type="expression" dxfId="14826" priority="37606">
      <formula>$Y332="Gráfico 25"</formula>
    </cfRule>
    <cfRule type="expression" dxfId="14825" priority="37607">
      <formula>$Y332="Gráfico 24"</formula>
    </cfRule>
    <cfRule type="expression" dxfId="14824" priority="37608">
      <formula>$Y332="Gráfico 23"</formula>
    </cfRule>
    <cfRule type="expression" dxfId="14823" priority="37609">
      <formula>$Y332="Gráfico 22"</formula>
    </cfRule>
    <cfRule type="expression" dxfId="14822" priority="37610">
      <formula>$Y332="Gráfico 21"</formula>
    </cfRule>
    <cfRule type="expression" dxfId="14821" priority="37611">
      <formula>$Y332="Gráfico 20"</formula>
    </cfRule>
    <cfRule type="expression" dxfId="14820" priority="37612">
      <formula>$Y332="Gráfico 18"</formula>
    </cfRule>
    <cfRule type="expression" dxfId="14819" priority="37613">
      <formula>$Y332="Gráfico 19"</formula>
    </cfRule>
    <cfRule type="expression" dxfId="14818" priority="37614">
      <formula>$Y332="Gráfico 17"</formula>
    </cfRule>
    <cfRule type="expression" dxfId="14817" priority="37615">
      <formula>$Y332="Gráfico 16"</formula>
    </cfRule>
    <cfRule type="expression" dxfId="14816" priority="37616">
      <formula>$Y332="Gráfico 15"</formula>
    </cfRule>
    <cfRule type="expression" dxfId="14815" priority="37617">
      <formula>$Y332="Gráfico 14"</formula>
    </cfRule>
    <cfRule type="expression" dxfId="14814" priority="37618">
      <formula>$Y332="Gráfico 12"</formula>
    </cfRule>
    <cfRule type="expression" dxfId="14813" priority="37619">
      <formula>$Y332="Gráfico 13"</formula>
    </cfRule>
    <cfRule type="expression" dxfId="14812" priority="37620">
      <formula>$Y332="Gráfico 11"</formula>
    </cfRule>
    <cfRule type="expression" dxfId="14811" priority="37621">
      <formula>$Y332="Gráfico 9"</formula>
    </cfRule>
    <cfRule type="expression" dxfId="14810" priority="37622">
      <formula>$Y332="Gráfico 8"</formula>
    </cfRule>
    <cfRule type="expression" dxfId="14809" priority="37623">
      <formula>$Y332="Gráfico 7"</formula>
    </cfRule>
    <cfRule type="expression" dxfId="14808" priority="37624">
      <formula>$Y332="Gráfico 6"</formula>
    </cfRule>
    <cfRule type="expression" dxfId="14807" priority="37625">
      <formula>$Y332="Gráfico 4"</formula>
    </cfRule>
    <cfRule type="expression" dxfId="14806" priority="37626">
      <formula>$Y332="Gráfico 3"</formula>
    </cfRule>
    <cfRule type="expression" dxfId="14805" priority="37627">
      <formula>$Y332="Gráfico 2"</formula>
    </cfRule>
    <cfRule type="expression" dxfId="14804" priority="37628">
      <formula>$Y332="Gráfico 1"</formula>
    </cfRule>
    <cfRule type="expression" dxfId="14803" priority="37629">
      <formula>$Y332="Gráfico 5"</formula>
    </cfRule>
  </conditionalFormatting>
  <conditionalFormatting sqref="O332">
    <cfRule type="expression" dxfId="14802" priority="37556">
      <formula>$Y332="Reporte 2"</formula>
    </cfRule>
    <cfRule type="expression" dxfId="14801" priority="37557">
      <formula>$Y332="Reporte 1"</formula>
    </cfRule>
    <cfRule type="expression" dxfId="14800" priority="37558">
      <formula>$Y332="Informe 10"</formula>
    </cfRule>
    <cfRule type="expression" dxfId="14799" priority="37559">
      <formula>$Y332="Informe 9"</formula>
    </cfRule>
    <cfRule type="expression" dxfId="14798" priority="37560">
      <formula>$Y332="Informe 8"</formula>
    </cfRule>
    <cfRule type="expression" dxfId="14797" priority="37561">
      <formula>$Y332="Informe 7"</formula>
    </cfRule>
    <cfRule type="expression" dxfId="14796" priority="37562">
      <formula>$Y332="Informe 6"</formula>
    </cfRule>
    <cfRule type="expression" dxfId="14795" priority="37563">
      <formula>$Y332="Informe 5"</formula>
    </cfRule>
    <cfRule type="expression" dxfId="14794" priority="37564">
      <formula>$Y332="Informe 4"</formula>
    </cfRule>
    <cfRule type="expression" dxfId="14793" priority="37565">
      <formula>$Y332="Informe 3"</formula>
    </cfRule>
    <cfRule type="expression" dxfId="14792" priority="37566">
      <formula>$Y332="Informe 2"</formula>
    </cfRule>
    <cfRule type="expression" dxfId="14791" priority="37567">
      <formula>$Y332="Informe 1"</formula>
    </cfRule>
    <cfRule type="expression" dxfId="14790" priority="37568">
      <formula>$Y332="Gráfico 10"</formula>
    </cfRule>
    <cfRule type="expression" dxfId="14789" priority="37569">
      <formula>$Y332="Gráfico 25"</formula>
    </cfRule>
    <cfRule type="expression" dxfId="14788" priority="37570">
      <formula>$Y332="Gráfico 24"</formula>
    </cfRule>
    <cfRule type="expression" dxfId="14787" priority="37571">
      <formula>$Y332="Gráfico 23"</formula>
    </cfRule>
    <cfRule type="expression" dxfId="14786" priority="37572">
      <formula>$Y332="Gráfico 22"</formula>
    </cfRule>
    <cfRule type="expression" dxfId="14785" priority="37573">
      <formula>$Y332="Gráfico 21"</formula>
    </cfRule>
    <cfRule type="expression" dxfId="14784" priority="37574">
      <formula>$Y332="Gráfico 20"</formula>
    </cfRule>
    <cfRule type="expression" dxfId="14783" priority="37575">
      <formula>$Y332="Gráfico 18"</formula>
    </cfRule>
    <cfRule type="expression" dxfId="14782" priority="37576">
      <formula>$Y332="Gráfico 19"</formula>
    </cfRule>
    <cfRule type="expression" dxfId="14781" priority="37577">
      <formula>$Y332="Gráfico 17"</formula>
    </cfRule>
    <cfRule type="expression" dxfId="14780" priority="37578">
      <formula>$Y332="Gráfico 16"</formula>
    </cfRule>
    <cfRule type="expression" dxfId="14779" priority="37579">
      <formula>$Y332="Gráfico 15"</formula>
    </cfRule>
    <cfRule type="expression" dxfId="14778" priority="37580">
      <formula>$Y332="Gráfico 14"</formula>
    </cfRule>
    <cfRule type="expression" dxfId="14777" priority="37581">
      <formula>$Y332="Gráfico 12"</formula>
    </cfRule>
    <cfRule type="expression" dxfId="14776" priority="37582">
      <formula>$Y332="Gráfico 13"</formula>
    </cfRule>
    <cfRule type="expression" dxfId="14775" priority="37583">
      <formula>$Y332="Gráfico 11"</formula>
    </cfRule>
    <cfRule type="expression" dxfId="14774" priority="37584">
      <formula>$Y332="Gráfico 9"</formula>
    </cfRule>
    <cfRule type="expression" dxfId="14773" priority="37585">
      <formula>$Y332="Gráfico 8"</formula>
    </cfRule>
    <cfRule type="expression" dxfId="14772" priority="37586">
      <formula>$Y332="Gráfico 7"</formula>
    </cfRule>
    <cfRule type="expression" dxfId="14771" priority="37587">
      <formula>$Y332="Gráfico 6"</formula>
    </cfRule>
    <cfRule type="expression" dxfId="14770" priority="37588">
      <formula>$Y332="Gráfico 4"</formula>
    </cfRule>
    <cfRule type="expression" dxfId="14769" priority="37589">
      <formula>$Y332="Gráfico 3"</formula>
    </cfRule>
    <cfRule type="expression" dxfId="14768" priority="37590">
      <formula>$Y332="Gráfico 2"</formula>
    </cfRule>
    <cfRule type="expression" dxfId="14767" priority="37591">
      <formula>$Y332="Gráfico 1"</formula>
    </cfRule>
    <cfRule type="expression" dxfId="14766" priority="37592">
      <formula>$Y332="Gráfico 5"</formula>
    </cfRule>
  </conditionalFormatting>
  <conditionalFormatting sqref="O332">
    <cfRule type="expression" dxfId="14765" priority="37519">
      <formula>$Y332="Reporte 2"</formula>
    </cfRule>
    <cfRule type="expression" dxfId="14764" priority="37520">
      <formula>$Y332="Reporte 1"</formula>
    </cfRule>
    <cfRule type="expression" dxfId="14763" priority="37521">
      <formula>$Y332="Informe 10"</formula>
    </cfRule>
    <cfRule type="expression" dxfId="14762" priority="37522">
      <formula>$Y332="Informe 9"</formula>
    </cfRule>
    <cfRule type="expression" dxfId="14761" priority="37523">
      <formula>$Y332="Informe 8"</formula>
    </cfRule>
    <cfRule type="expression" dxfId="14760" priority="37524">
      <formula>$Y332="Informe 7"</formula>
    </cfRule>
    <cfRule type="expression" dxfId="14759" priority="37525">
      <formula>$Y332="Informe 6"</formula>
    </cfRule>
    <cfRule type="expression" dxfId="14758" priority="37526">
      <formula>$Y332="Informe 5"</formula>
    </cfRule>
    <cfRule type="expression" dxfId="14757" priority="37527">
      <formula>$Y332="Informe 4"</formula>
    </cfRule>
    <cfRule type="expression" dxfId="14756" priority="37528">
      <formula>$Y332="Informe 3"</formula>
    </cfRule>
    <cfRule type="expression" dxfId="14755" priority="37529">
      <formula>$Y332="Informe 2"</formula>
    </cfRule>
    <cfRule type="expression" dxfId="14754" priority="37530">
      <formula>$Y332="Informe 1"</formula>
    </cfRule>
    <cfRule type="expression" dxfId="14753" priority="37531">
      <formula>$Y332="Gráfico 10"</formula>
    </cfRule>
    <cfRule type="expression" dxfId="14752" priority="37532">
      <formula>$Y332="Gráfico 25"</formula>
    </cfRule>
    <cfRule type="expression" dxfId="14751" priority="37533">
      <formula>$Y332="Gráfico 24"</formula>
    </cfRule>
    <cfRule type="expression" dxfId="14750" priority="37534">
      <formula>$Y332="Gráfico 23"</formula>
    </cfRule>
    <cfRule type="expression" dxfId="14749" priority="37535">
      <formula>$Y332="Gráfico 22"</formula>
    </cfRule>
    <cfRule type="expression" dxfId="14748" priority="37536">
      <formula>$Y332="Gráfico 21"</formula>
    </cfRule>
    <cfRule type="expression" dxfId="14747" priority="37537">
      <formula>$Y332="Gráfico 20"</formula>
    </cfRule>
    <cfRule type="expression" dxfId="14746" priority="37538">
      <formula>$Y332="Gráfico 18"</formula>
    </cfRule>
    <cfRule type="expression" dxfId="14745" priority="37539">
      <formula>$Y332="Gráfico 19"</formula>
    </cfRule>
    <cfRule type="expression" dxfId="14744" priority="37540">
      <formula>$Y332="Gráfico 17"</formula>
    </cfRule>
    <cfRule type="expression" dxfId="14743" priority="37541">
      <formula>$Y332="Gráfico 16"</formula>
    </cfRule>
    <cfRule type="expression" dxfId="14742" priority="37542">
      <formula>$Y332="Gráfico 15"</formula>
    </cfRule>
    <cfRule type="expression" dxfId="14741" priority="37543">
      <formula>$Y332="Gráfico 14"</formula>
    </cfRule>
    <cfRule type="expression" dxfId="14740" priority="37544">
      <formula>$Y332="Gráfico 12"</formula>
    </cfRule>
    <cfRule type="expression" dxfId="14739" priority="37545">
      <formula>$Y332="Gráfico 13"</formula>
    </cfRule>
    <cfRule type="expression" dxfId="14738" priority="37546">
      <formula>$Y332="Gráfico 11"</formula>
    </cfRule>
    <cfRule type="expression" dxfId="14737" priority="37547">
      <formula>$Y332="Gráfico 9"</formula>
    </cfRule>
    <cfRule type="expression" dxfId="14736" priority="37548">
      <formula>$Y332="Gráfico 8"</formula>
    </cfRule>
    <cfRule type="expression" dxfId="14735" priority="37549">
      <formula>$Y332="Gráfico 7"</formula>
    </cfRule>
    <cfRule type="expression" dxfId="14734" priority="37550">
      <formula>$Y332="Gráfico 6"</formula>
    </cfRule>
    <cfRule type="expression" dxfId="14733" priority="37551">
      <formula>$Y332="Gráfico 4"</formula>
    </cfRule>
    <cfRule type="expression" dxfId="14732" priority="37552">
      <formula>$Y332="Gráfico 3"</formula>
    </cfRule>
    <cfRule type="expression" dxfId="14731" priority="37553">
      <formula>$Y332="Gráfico 2"</formula>
    </cfRule>
    <cfRule type="expression" dxfId="14730" priority="37554">
      <formula>$Y332="Gráfico 1"</formula>
    </cfRule>
    <cfRule type="expression" dxfId="14729" priority="37555">
      <formula>$Y332="Gráfico 5"</formula>
    </cfRule>
  </conditionalFormatting>
  <conditionalFormatting sqref="P337:P341 O338:O341">
    <cfRule type="expression" dxfId="14728" priority="37334">
      <formula>$Y337="Reporte 2"</formula>
    </cfRule>
    <cfRule type="expression" dxfId="14727" priority="37335">
      <formula>$Y337="Reporte 1"</formula>
    </cfRule>
    <cfRule type="expression" dxfId="14726" priority="37336">
      <formula>$Y337="Informe 10"</formula>
    </cfRule>
    <cfRule type="expression" dxfId="14725" priority="37337">
      <formula>$Y337="Informe 9"</formula>
    </cfRule>
    <cfRule type="expression" dxfId="14724" priority="37338">
      <formula>$Y337="Informe 8"</formula>
    </cfRule>
    <cfRule type="expression" dxfId="14723" priority="37339">
      <formula>$Y337="Informe 7"</formula>
    </cfRule>
    <cfRule type="expression" dxfId="14722" priority="37340">
      <formula>$Y337="Informe 6"</formula>
    </cfRule>
    <cfRule type="expression" dxfId="14721" priority="37341">
      <formula>$Y337="Informe 5"</formula>
    </cfRule>
    <cfRule type="expression" dxfId="14720" priority="37342">
      <formula>$Y337="Informe 4"</formula>
    </cfRule>
    <cfRule type="expression" dxfId="14719" priority="37343">
      <formula>$Y337="Informe 3"</formula>
    </cfRule>
    <cfRule type="expression" dxfId="14718" priority="37344">
      <formula>$Y337="Informe 2"</formula>
    </cfRule>
    <cfRule type="expression" dxfId="14717" priority="37345">
      <formula>$Y337="Informe 1"</formula>
    </cfRule>
    <cfRule type="expression" dxfId="14716" priority="37346">
      <formula>$Y337="Gráfico 10"</formula>
    </cfRule>
    <cfRule type="expression" dxfId="14715" priority="37347">
      <formula>$Y337="Gráfico 25"</formula>
    </cfRule>
    <cfRule type="expression" dxfId="14714" priority="37348">
      <formula>$Y337="Gráfico 24"</formula>
    </cfRule>
    <cfRule type="expression" dxfId="14713" priority="37349">
      <formula>$Y337="Gráfico 23"</formula>
    </cfRule>
    <cfRule type="expression" dxfId="14712" priority="37350">
      <formula>$Y337="Gráfico 22"</formula>
    </cfRule>
    <cfRule type="expression" dxfId="14711" priority="37351">
      <formula>$Y337="Gráfico 21"</formula>
    </cfRule>
    <cfRule type="expression" dxfId="14710" priority="37352">
      <formula>$Y337="Gráfico 20"</formula>
    </cfRule>
    <cfRule type="expression" dxfId="14709" priority="37353">
      <formula>$Y337="Gráfico 18"</formula>
    </cfRule>
    <cfRule type="expression" dxfId="14708" priority="37354">
      <formula>$Y337="Gráfico 19"</formula>
    </cfRule>
    <cfRule type="expression" dxfId="14707" priority="37355">
      <formula>$Y337="Gráfico 17"</formula>
    </cfRule>
    <cfRule type="expression" dxfId="14706" priority="37356">
      <formula>$Y337="Gráfico 16"</formula>
    </cfRule>
    <cfRule type="expression" dxfId="14705" priority="37357">
      <formula>$Y337="Gráfico 15"</formula>
    </cfRule>
    <cfRule type="expression" dxfId="14704" priority="37358">
      <formula>$Y337="Gráfico 14"</formula>
    </cfRule>
    <cfRule type="expression" dxfId="14703" priority="37359">
      <formula>$Y337="Gráfico 12"</formula>
    </cfRule>
    <cfRule type="expression" dxfId="14702" priority="37360">
      <formula>$Y337="Gráfico 13"</formula>
    </cfRule>
    <cfRule type="expression" dxfId="14701" priority="37361">
      <formula>$Y337="Gráfico 11"</formula>
    </cfRule>
    <cfRule type="expression" dxfId="14700" priority="37362">
      <formula>$Y337="Gráfico 9"</formula>
    </cfRule>
    <cfRule type="expression" dxfId="14699" priority="37363">
      <formula>$Y337="Gráfico 8"</formula>
    </cfRule>
    <cfRule type="expression" dxfId="14698" priority="37364">
      <formula>$Y337="Gráfico 7"</formula>
    </cfRule>
    <cfRule type="expression" dxfId="14697" priority="37365">
      <formula>$Y337="Gráfico 6"</formula>
    </cfRule>
    <cfRule type="expression" dxfId="14696" priority="37366">
      <formula>$Y337="Gráfico 4"</formula>
    </cfRule>
    <cfRule type="expression" dxfId="14695" priority="37367">
      <formula>$Y337="Gráfico 3"</formula>
    </cfRule>
    <cfRule type="expression" dxfId="14694" priority="37368">
      <formula>$Y337="Gráfico 2"</formula>
    </cfRule>
    <cfRule type="expression" dxfId="14693" priority="37369">
      <formula>$Y337="Gráfico 1"</formula>
    </cfRule>
    <cfRule type="expression" dxfId="14692" priority="37370">
      <formula>$Y337="Gráfico 5"</formula>
    </cfRule>
  </conditionalFormatting>
  <conditionalFormatting sqref="O337">
    <cfRule type="expression" dxfId="14691" priority="37297">
      <formula>$Y337="Reporte 2"</formula>
    </cfRule>
    <cfRule type="expression" dxfId="14690" priority="37298">
      <formula>$Y337="Reporte 1"</formula>
    </cfRule>
    <cfRule type="expression" dxfId="14689" priority="37299">
      <formula>$Y337="Informe 10"</formula>
    </cfRule>
    <cfRule type="expression" dxfId="14688" priority="37300">
      <formula>$Y337="Informe 9"</formula>
    </cfRule>
    <cfRule type="expression" dxfId="14687" priority="37301">
      <formula>$Y337="Informe 8"</formula>
    </cfRule>
    <cfRule type="expression" dxfId="14686" priority="37302">
      <formula>$Y337="Informe 7"</formula>
    </cfRule>
    <cfRule type="expression" dxfId="14685" priority="37303">
      <formula>$Y337="Informe 6"</formula>
    </cfRule>
    <cfRule type="expression" dxfId="14684" priority="37304">
      <formula>$Y337="Informe 5"</formula>
    </cfRule>
    <cfRule type="expression" dxfId="14683" priority="37305">
      <formula>$Y337="Informe 4"</formula>
    </cfRule>
    <cfRule type="expression" dxfId="14682" priority="37306">
      <formula>$Y337="Informe 3"</formula>
    </cfRule>
    <cfRule type="expression" dxfId="14681" priority="37307">
      <formula>$Y337="Informe 2"</formula>
    </cfRule>
    <cfRule type="expression" dxfId="14680" priority="37308">
      <formula>$Y337="Informe 1"</formula>
    </cfRule>
    <cfRule type="expression" dxfId="14679" priority="37309">
      <formula>$Y337="Gráfico 10"</formula>
    </cfRule>
    <cfRule type="expression" dxfId="14678" priority="37310">
      <formula>$Y337="Gráfico 25"</formula>
    </cfRule>
    <cfRule type="expression" dxfId="14677" priority="37311">
      <formula>$Y337="Gráfico 24"</formula>
    </cfRule>
    <cfRule type="expression" dxfId="14676" priority="37312">
      <formula>$Y337="Gráfico 23"</formula>
    </cfRule>
    <cfRule type="expression" dxfId="14675" priority="37313">
      <formula>$Y337="Gráfico 22"</formula>
    </cfRule>
    <cfRule type="expression" dxfId="14674" priority="37314">
      <formula>$Y337="Gráfico 21"</formula>
    </cfRule>
    <cfRule type="expression" dxfId="14673" priority="37315">
      <formula>$Y337="Gráfico 20"</formula>
    </cfRule>
    <cfRule type="expression" dxfId="14672" priority="37316">
      <formula>$Y337="Gráfico 18"</formula>
    </cfRule>
    <cfRule type="expression" dxfId="14671" priority="37317">
      <formula>$Y337="Gráfico 19"</formula>
    </cfRule>
    <cfRule type="expression" dxfId="14670" priority="37318">
      <formula>$Y337="Gráfico 17"</formula>
    </cfRule>
    <cfRule type="expression" dxfId="14669" priority="37319">
      <formula>$Y337="Gráfico 16"</formula>
    </cfRule>
    <cfRule type="expression" dxfId="14668" priority="37320">
      <formula>$Y337="Gráfico 15"</formula>
    </cfRule>
    <cfRule type="expression" dxfId="14667" priority="37321">
      <formula>$Y337="Gráfico 14"</formula>
    </cfRule>
    <cfRule type="expression" dxfId="14666" priority="37322">
      <formula>$Y337="Gráfico 12"</formula>
    </cfRule>
    <cfRule type="expression" dxfId="14665" priority="37323">
      <formula>$Y337="Gráfico 13"</formula>
    </cfRule>
    <cfRule type="expression" dxfId="14664" priority="37324">
      <formula>$Y337="Gráfico 11"</formula>
    </cfRule>
    <cfRule type="expression" dxfId="14663" priority="37325">
      <formula>$Y337="Gráfico 9"</formula>
    </cfRule>
    <cfRule type="expression" dxfId="14662" priority="37326">
      <formula>$Y337="Gráfico 8"</formula>
    </cfRule>
    <cfRule type="expression" dxfId="14661" priority="37327">
      <formula>$Y337="Gráfico 7"</formula>
    </cfRule>
    <cfRule type="expression" dxfId="14660" priority="37328">
      <formula>$Y337="Gráfico 6"</formula>
    </cfRule>
    <cfRule type="expression" dxfId="14659" priority="37329">
      <formula>$Y337="Gráfico 4"</formula>
    </cfRule>
    <cfRule type="expression" dxfId="14658" priority="37330">
      <formula>$Y337="Gráfico 3"</formula>
    </cfRule>
    <cfRule type="expression" dxfId="14657" priority="37331">
      <formula>$Y337="Gráfico 2"</formula>
    </cfRule>
    <cfRule type="expression" dxfId="14656" priority="37332">
      <formula>$Y337="Gráfico 1"</formula>
    </cfRule>
    <cfRule type="expression" dxfId="14655" priority="37333">
      <formula>$Y337="Gráfico 5"</formula>
    </cfRule>
  </conditionalFormatting>
  <conditionalFormatting sqref="O337">
    <cfRule type="expression" dxfId="14654" priority="37260">
      <formula>$Y337="Reporte 2"</formula>
    </cfRule>
    <cfRule type="expression" dxfId="14653" priority="37261">
      <formula>$Y337="Reporte 1"</formula>
    </cfRule>
    <cfRule type="expression" dxfId="14652" priority="37262">
      <formula>$Y337="Informe 10"</formula>
    </cfRule>
    <cfRule type="expression" dxfId="14651" priority="37263">
      <formula>$Y337="Informe 9"</formula>
    </cfRule>
    <cfRule type="expression" dxfId="14650" priority="37264">
      <formula>$Y337="Informe 8"</formula>
    </cfRule>
    <cfRule type="expression" dxfId="14649" priority="37265">
      <formula>$Y337="Informe 7"</formula>
    </cfRule>
    <cfRule type="expression" dxfId="14648" priority="37266">
      <formula>$Y337="Informe 6"</formula>
    </cfRule>
    <cfRule type="expression" dxfId="14647" priority="37267">
      <formula>$Y337="Informe 5"</formula>
    </cfRule>
    <cfRule type="expression" dxfId="14646" priority="37268">
      <formula>$Y337="Informe 4"</formula>
    </cfRule>
    <cfRule type="expression" dxfId="14645" priority="37269">
      <formula>$Y337="Informe 3"</formula>
    </cfRule>
    <cfRule type="expression" dxfId="14644" priority="37270">
      <formula>$Y337="Informe 2"</formula>
    </cfRule>
    <cfRule type="expression" dxfId="14643" priority="37271">
      <formula>$Y337="Informe 1"</formula>
    </cfRule>
    <cfRule type="expression" dxfId="14642" priority="37272">
      <formula>$Y337="Gráfico 10"</formula>
    </cfRule>
    <cfRule type="expression" dxfId="14641" priority="37273">
      <formula>$Y337="Gráfico 25"</formula>
    </cfRule>
    <cfRule type="expression" dxfId="14640" priority="37274">
      <formula>$Y337="Gráfico 24"</formula>
    </cfRule>
    <cfRule type="expression" dxfId="14639" priority="37275">
      <formula>$Y337="Gráfico 23"</formula>
    </cfRule>
    <cfRule type="expression" dxfId="14638" priority="37276">
      <formula>$Y337="Gráfico 22"</formula>
    </cfRule>
    <cfRule type="expression" dxfId="14637" priority="37277">
      <formula>$Y337="Gráfico 21"</formula>
    </cfRule>
    <cfRule type="expression" dxfId="14636" priority="37278">
      <formula>$Y337="Gráfico 20"</formula>
    </cfRule>
    <cfRule type="expression" dxfId="14635" priority="37279">
      <formula>$Y337="Gráfico 18"</formula>
    </cfRule>
    <cfRule type="expression" dxfId="14634" priority="37280">
      <formula>$Y337="Gráfico 19"</formula>
    </cfRule>
    <cfRule type="expression" dxfId="14633" priority="37281">
      <formula>$Y337="Gráfico 17"</formula>
    </cfRule>
    <cfRule type="expression" dxfId="14632" priority="37282">
      <formula>$Y337="Gráfico 16"</formula>
    </cfRule>
    <cfRule type="expression" dxfId="14631" priority="37283">
      <formula>$Y337="Gráfico 15"</formula>
    </cfRule>
    <cfRule type="expression" dxfId="14630" priority="37284">
      <formula>$Y337="Gráfico 14"</formula>
    </cfRule>
    <cfRule type="expression" dxfId="14629" priority="37285">
      <formula>$Y337="Gráfico 12"</formula>
    </cfRule>
    <cfRule type="expression" dxfId="14628" priority="37286">
      <formula>$Y337="Gráfico 13"</formula>
    </cfRule>
    <cfRule type="expression" dxfId="14627" priority="37287">
      <formula>$Y337="Gráfico 11"</formula>
    </cfRule>
    <cfRule type="expression" dxfId="14626" priority="37288">
      <formula>$Y337="Gráfico 9"</formula>
    </cfRule>
    <cfRule type="expression" dxfId="14625" priority="37289">
      <formula>$Y337="Gráfico 8"</formula>
    </cfRule>
    <cfRule type="expression" dxfId="14624" priority="37290">
      <formula>$Y337="Gráfico 7"</formula>
    </cfRule>
    <cfRule type="expression" dxfId="14623" priority="37291">
      <formula>$Y337="Gráfico 6"</formula>
    </cfRule>
    <cfRule type="expression" dxfId="14622" priority="37292">
      <formula>$Y337="Gráfico 4"</formula>
    </cfRule>
    <cfRule type="expression" dxfId="14621" priority="37293">
      <formula>$Y337="Gráfico 3"</formula>
    </cfRule>
    <cfRule type="expression" dxfId="14620" priority="37294">
      <formula>$Y337="Gráfico 2"</formula>
    </cfRule>
    <cfRule type="expression" dxfId="14619" priority="37295">
      <formula>$Y337="Gráfico 1"</formula>
    </cfRule>
    <cfRule type="expression" dxfId="14618" priority="37296">
      <formula>$Y337="Gráfico 5"</formula>
    </cfRule>
  </conditionalFormatting>
  <conditionalFormatting sqref="O337">
    <cfRule type="expression" dxfId="14617" priority="37223">
      <formula>$Y337="Reporte 2"</formula>
    </cfRule>
    <cfRule type="expression" dxfId="14616" priority="37224">
      <formula>$Y337="Reporte 1"</formula>
    </cfRule>
    <cfRule type="expression" dxfId="14615" priority="37225">
      <formula>$Y337="Informe 10"</formula>
    </cfRule>
    <cfRule type="expression" dxfId="14614" priority="37226">
      <formula>$Y337="Informe 9"</formula>
    </cfRule>
    <cfRule type="expression" dxfId="14613" priority="37227">
      <formula>$Y337="Informe 8"</formula>
    </cfRule>
    <cfRule type="expression" dxfId="14612" priority="37228">
      <formula>$Y337="Informe 7"</formula>
    </cfRule>
    <cfRule type="expression" dxfId="14611" priority="37229">
      <formula>$Y337="Informe 6"</formula>
    </cfRule>
    <cfRule type="expression" dxfId="14610" priority="37230">
      <formula>$Y337="Informe 5"</formula>
    </cfRule>
    <cfRule type="expression" dxfId="14609" priority="37231">
      <formula>$Y337="Informe 4"</formula>
    </cfRule>
    <cfRule type="expression" dxfId="14608" priority="37232">
      <formula>$Y337="Informe 3"</formula>
    </cfRule>
    <cfRule type="expression" dxfId="14607" priority="37233">
      <formula>$Y337="Informe 2"</formula>
    </cfRule>
    <cfRule type="expression" dxfId="14606" priority="37234">
      <formula>$Y337="Informe 1"</formula>
    </cfRule>
    <cfRule type="expression" dxfId="14605" priority="37235">
      <formula>$Y337="Gráfico 10"</formula>
    </cfRule>
    <cfRule type="expression" dxfId="14604" priority="37236">
      <formula>$Y337="Gráfico 25"</formula>
    </cfRule>
    <cfRule type="expression" dxfId="14603" priority="37237">
      <formula>$Y337="Gráfico 24"</formula>
    </cfRule>
    <cfRule type="expression" dxfId="14602" priority="37238">
      <formula>$Y337="Gráfico 23"</formula>
    </cfRule>
    <cfRule type="expression" dxfId="14601" priority="37239">
      <formula>$Y337="Gráfico 22"</formula>
    </cfRule>
    <cfRule type="expression" dxfId="14600" priority="37240">
      <formula>$Y337="Gráfico 21"</formula>
    </cfRule>
    <cfRule type="expression" dxfId="14599" priority="37241">
      <formula>$Y337="Gráfico 20"</formula>
    </cfRule>
    <cfRule type="expression" dxfId="14598" priority="37242">
      <formula>$Y337="Gráfico 18"</formula>
    </cfRule>
    <cfRule type="expression" dxfId="14597" priority="37243">
      <formula>$Y337="Gráfico 19"</formula>
    </cfRule>
    <cfRule type="expression" dxfId="14596" priority="37244">
      <formula>$Y337="Gráfico 17"</formula>
    </cfRule>
    <cfRule type="expression" dxfId="14595" priority="37245">
      <formula>$Y337="Gráfico 16"</formula>
    </cfRule>
    <cfRule type="expression" dxfId="14594" priority="37246">
      <formula>$Y337="Gráfico 15"</formula>
    </cfRule>
    <cfRule type="expression" dxfId="14593" priority="37247">
      <formula>$Y337="Gráfico 14"</formula>
    </cfRule>
    <cfRule type="expression" dxfId="14592" priority="37248">
      <formula>$Y337="Gráfico 12"</formula>
    </cfRule>
    <cfRule type="expression" dxfId="14591" priority="37249">
      <formula>$Y337="Gráfico 13"</formula>
    </cfRule>
    <cfRule type="expression" dxfId="14590" priority="37250">
      <formula>$Y337="Gráfico 11"</formula>
    </cfRule>
    <cfRule type="expression" dxfId="14589" priority="37251">
      <formula>$Y337="Gráfico 9"</formula>
    </cfRule>
    <cfRule type="expression" dxfId="14588" priority="37252">
      <formula>$Y337="Gráfico 8"</formula>
    </cfRule>
    <cfRule type="expression" dxfId="14587" priority="37253">
      <formula>$Y337="Gráfico 7"</formula>
    </cfRule>
    <cfRule type="expression" dxfId="14586" priority="37254">
      <formula>$Y337="Gráfico 6"</formula>
    </cfRule>
    <cfRule type="expression" dxfId="14585" priority="37255">
      <formula>$Y337="Gráfico 4"</formula>
    </cfRule>
    <cfRule type="expression" dxfId="14584" priority="37256">
      <formula>$Y337="Gráfico 3"</formula>
    </cfRule>
    <cfRule type="expression" dxfId="14583" priority="37257">
      <formula>$Y337="Gráfico 2"</formula>
    </cfRule>
    <cfRule type="expression" dxfId="14582" priority="37258">
      <formula>$Y337="Gráfico 1"</formula>
    </cfRule>
    <cfRule type="expression" dxfId="14581" priority="37259">
      <formula>$Y337="Gráfico 5"</formula>
    </cfRule>
  </conditionalFormatting>
  <conditionalFormatting sqref="P342:P344 O343:O344">
    <cfRule type="expression" dxfId="14580" priority="37038">
      <formula>$Y342="Reporte 2"</formula>
    </cfRule>
    <cfRule type="expression" dxfId="14579" priority="37039">
      <formula>$Y342="Reporte 1"</formula>
    </cfRule>
    <cfRule type="expression" dxfId="14578" priority="37040">
      <formula>$Y342="Informe 10"</formula>
    </cfRule>
    <cfRule type="expression" dxfId="14577" priority="37041">
      <formula>$Y342="Informe 9"</formula>
    </cfRule>
    <cfRule type="expression" dxfId="14576" priority="37042">
      <formula>$Y342="Informe 8"</formula>
    </cfRule>
    <cfRule type="expression" dxfId="14575" priority="37043">
      <formula>$Y342="Informe 7"</formula>
    </cfRule>
    <cfRule type="expression" dxfId="14574" priority="37044">
      <formula>$Y342="Informe 6"</formula>
    </cfRule>
    <cfRule type="expression" dxfId="14573" priority="37045">
      <formula>$Y342="Informe 5"</formula>
    </cfRule>
    <cfRule type="expression" dxfId="14572" priority="37046">
      <formula>$Y342="Informe 4"</formula>
    </cfRule>
    <cfRule type="expression" dxfId="14571" priority="37047">
      <formula>$Y342="Informe 3"</formula>
    </cfRule>
    <cfRule type="expression" dxfId="14570" priority="37048">
      <formula>$Y342="Informe 2"</formula>
    </cfRule>
    <cfRule type="expression" dxfId="14569" priority="37049">
      <formula>$Y342="Informe 1"</formula>
    </cfRule>
    <cfRule type="expression" dxfId="14568" priority="37050">
      <formula>$Y342="Gráfico 10"</formula>
    </cfRule>
    <cfRule type="expression" dxfId="14567" priority="37051">
      <formula>$Y342="Gráfico 25"</formula>
    </cfRule>
    <cfRule type="expression" dxfId="14566" priority="37052">
      <formula>$Y342="Gráfico 24"</formula>
    </cfRule>
    <cfRule type="expression" dxfId="14565" priority="37053">
      <formula>$Y342="Gráfico 23"</formula>
    </cfRule>
    <cfRule type="expression" dxfId="14564" priority="37054">
      <formula>$Y342="Gráfico 22"</formula>
    </cfRule>
    <cfRule type="expression" dxfId="14563" priority="37055">
      <formula>$Y342="Gráfico 21"</formula>
    </cfRule>
    <cfRule type="expression" dxfId="14562" priority="37056">
      <formula>$Y342="Gráfico 20"</formula>
    </cfRule>
    <cfRule type="expression" dxfId="14561" priority="37057">
      <formula>$Y342="Gráfico 18"</formula>
    </cfRule>
    <cfRule type="expression" dxfId="14560" priority="37058">
      <formula>$Y342="Gráfico 19"</formula>
    </cfRule>
    <cfRule type="expression" dxfId="14559" priority="37059">
      <formula>$Y342="Gráfico 17"</formula>
    </cfRule>
    <cfRule type="expression" dxfId="14558" priority="37060">
      <formula>$Y342="Gráfico 16"</formula>
    </cfRule>
    <cfRule type="expression" dxfId="14557" priority="37061">
      <formula>$Y342="Gráfico 15"</formula>
    </cfRule>
    <cfRule type="expression" dxfId="14556" priority="37062">
      <formula>$Y342="Gráfico 14"</formula>
    </cfRule>
    <cfRule type="expression" dxfId="14555" priority="37063">
      <formula>$Y342="Gráfico 12"</formula>
    </cfRule>
    <cfRule type="expression" dxfId="14554" priority="37064">
      <formula>$Y342="Gráfico 13"</formula>
    </cfRule>
    <cfRule type="expression" dxfId="14553" priority="37065">
      <formula>$Y342="Gráfico 11"</formula>
    </cfRule>
    <cfRule type="expression" dxfId="14552" priority="37066">
      <formula>$Y342="Gráfico 9"</formula>
    </cfRule>
    <cfRule type="expression" dxfId="14551" priority="37067">
      <formula>$Y342="Gráfico 8"</formula>
    </cfRule>
    <cfRule type="expression" dxfId="14550" priority="37068">
      <formula>$Y342="Gráfico 7"</formula>
    </cfRule>
    <cfRule type="expression" dxfId="14549" priority="37069">
      <formula>$Y342="Gráfico 6"</formula>
    </cfRule>
    <cfRule type="expression" dxfId="14548" priority="37070">
      <formula>$Y342="Gráfico 4"</formula>
    </cfRule>
    <cfRule type="expression" dxfId="14547" priority="37071">
      <formula>$Y342="Gráfico 3"</formula>
    </cfRule>
    <cfRule type="expression" dxfId="14546" priority="37072">
      <formula>$Y342="Gráfico 2"</formula>
    </cfRule>
    <cfRule type="expression" dxfId="14545" priority="37073">
      <formula>$Y342="Gráfico 1"</formula>
    </cfRule>
    <cfRule type="expression" dxfId="14544" priority="37074">
      <formula>$Y342="Gráfico 5"</formula>
    </cfRule>
  </conditionalFormatting>
  <conditionalFormatting sqref="O342">
    <cfRule type="expression" dxfId="14543" priority="37001">
      <formula>$Y342="Reporte 2"</formula>
    </cfRule>
    <cfRule type="expression" dxfId="14542" priority="37002">
      <formula>$Y342="Reporte 1"</formula>
    </cfRule>
    <cfRule type="expression" dxfId="14541" priority="37003">
      <formula>$Y342="Informe 10"</formula>
    </cfRule>
    <cfRule type="expression" dxfId="14540" priority="37004">
      <formula>$Y342="Informe 9"</formula>
    </cfRule>
    <cfRule type="expression" dxfId="14539" priority="37005">
      <formula>$Y342="Informe 8"</formula>
    </cfRule>
    <cfRule type="expression" dxfId="14538" priority="37006">
      <formula>$Y342="Informe 7"</formula>
    </cfRule>
    <cfRule type="expression" dxfId="14537" priority="37007">
      <formula>$Y342="Informe 6"</formula>
    </cfRule>
    <cfRule type="expression" dxfId="14536" priority="37008">
      <formula>$Y342="Informe 5"</formula>
    </cfRule>
    <cfRule type="expression" dxfId="14535" priority="37009">
      <formula>$Y342="Informe 4"</formula>
    </cfRule>
    <cfRule type="expression" dxfId="14534" priority="37010">
      <formula>$Y342="Informe 3"</formula>
    </cfRule>
    <cfRule type="expression" dxfId="14533" priority="37011">
      <formula>$Y342="Informe 2"</formula>
    </cfRule>
    <cfRule type="expression" dxfId="14532" priority="37012">
      <formula>$Y342="Informe 1"</formula>
    </cfRule>
    <cfRule type="expression" dxfId="14531" priority="37013">
      <formula>$Y342="Gráfico 10"</formula>
    </cfRule>
    <cfRule type="expression" dxfId="14530" priority="37014">
      <formula>$Y342="Gráfico 25"</formula>
    </cfRule>
    <cfRule type="expression" dxfId="14529" priority="37015">
      <formula>$Y342="Gráfico 24"</formula>
    </cfRule>
    <cfRule type="expression" dxfId="14528" priority="37016">
      <formula>$Y342="Gráfico 23"</formula>
    </cfRule>
    <cfRule type="expression" dxfId="14527" priority="37017">
      <formula>$Y342="Gráfico 22"</formula>
    </cfRule>
    <cfRule type="expression" dxfId="14526" priority="37018">
      <formula>$Y342="Gráfico 21"</formula>
    </cfRule>
    <cfRule type="expression" dxfId="14525" priority="37019">
      <formula>$Y342="Gráfico 20"</formula>
    </cfRule>
    <cfRule type="expression" dxfId="14524" priority="37020">
      <formula>$Y342="Gráfico 18"</formula>
    </cfRule>
    <cfRule type="expression" dxfId="14523" priority="37021">
      <formula>$Y342="Gráfico 19"</formula>
    </cfRule>
    <cfRule type="expression" dxfId="14522" priority="37022">
      <formula>$Y342="Gráfico 17"</formula>
    </cfRule>
    <cfRule type="expression" dxfId="14521" priority="37023">
      <formula>$Y342="Gráfico 16"</formula>
    </cfRule>
    <cfRule type="expression" dxfId="14520" priority="37024">
      <formula>$Y342="Gráfico 15"</formula>
    </cfRule>
    <cfRule type="expression" dxfId="14519" priority="37025">
      <formula>$Y342="Gráfico 14"</formula>
    </cfRule>
    <cfRule type="expression" dxfId="14518" priority="37026">
      <formula>$Y342="Gráfico 12"</formula>
    </cfRule>
    <cfRule type="expression" dxfId="14517" priority="37027">
      <formula>$Y342="Gráfico 13"</formula>
    </cfRule>
    <cfRule type="expression" dxfId="14516" priority="37028">
      <formula>$Y342="Gráfico 11"</formula>
    </cfRule>
    <cfRule type="expression" dxfId="14515" priority="37029">
      <formula>$Y342="Gráfico 9"</formula>
    </cfRule>
    <cfRule type="expression" dxfId="14514" priority="37030">
      <formula>$Y342="Gráfico 8"</formula>
    </cfRule>
    <cfRule type="expression" dxfId="14513" priority="37031">
      <formula>$Y342="Gráfico 7"</formula>
    </cfRule>
    <cfRule type="expression" dxfId="14512" priority="37032">
      <formula>$Y342="Gráfico 6"</formula>
    </cfRule>
    <cfRule type="expression" dxfId="14511" priority="37033">
      <formula>$Y342="Gráfico 4"</formula>
    </cfRule>
    <cfRule type="expression" dxfId="14510" priority="37034">
      <formula>$Y342="Gráfico 3"</formula>
    </cfRule>
    <cfRule type="expression" dxfId="14509" priority="37035">
      <formula>$Y342="Gráfico 2"</formula>
    </cfRule>
    <cfRule type="expression" dxfId="14508" priority="37036">
      <formula>$Y342="Gráfico 1"</formula>
    </cfRule>
    <cfRule type="expression" dxfId="14507" priority="37037">
      <formula>$Y342="Gráfico 5"</formula>
    </cfRule>
  </conditionalFormatting>
  <conditionalFormatting sqref="O342">
    <cfRule type="expression" dxfId="14506" priority="36964">
      <formula>$Y342="Reporte 2"</formula>
    </cfRule>
    <cfRule type="expression" dxfId="14505" priority="36965">
      <formula>$Y342="Reporte 1"</formula>
    </cfRule>
    <cfRule type="expression" dxfId="14504" priority="36966">
      <formula>$Y342="Informe 10"</formula>
    </cfRule>
    <cfRule type="expression" dxfId="14503" priority="36967">
      <formula>$Y342="Informe 9"</formula>
    </cfRule>
    <cfRule type="expression" dxfId="14502" priority="36968">
      <formula>$Y342="Informe 8"</formula>
    </cfRule>
    <cfRule type="expression" dxfId="14501" priority="36969">
      <formula>$Y342="Informe 7"</formula>
    </cfRule>
    <cfRule type="expression" dxfId="14500" priority="36970">
      <formula>$Y342="Informe 6"</formula>
    </cfRule>
    <cfRule type="expression" dxfId="14499" priority="36971">
      <formula>$Y342="Informe 5"</formula>
    </cfRule>
    <cfRule type="expression" dxfId="14498" priority="36972">
      <formula>$Y342="Informe 4"</formula>
    </cfRule>
    <cfRule type="expression" dxfId="14497" priority="36973">
      <formula>$Y342="Informe 3"</formula>
    </cfRule>
    <cfRule type="expression" dxfId="14496" priority="36974">
      <formula>$Y342="Informe 2"</formula>
    </cfRule>
    <cfRule type="expression" dxfId="14495" priority="36975">
      <formula>$Y342="Informe 1"</formula>
    </cfRule>
    <cfRule type="expression" dxfId="14494" priority="36976">
      <formula>$Y342="Gráfico 10"</formula>
    </cfRule>
    <cfRule type="expression" dxfId="14493" priority="36977">
      <formula>$Y342="Gráfico 25"</formula>
    </cfRule>
    <cfRule type="expression" dxfId="14492" priority="36978">
      <formula>$Y342="Gráfico 24"</formula>
    </cfRule>
    <cfRule type="expression" dxfId="14491" priority="36979">
      <formula>$Y342="Gráfico 23"</formula>
    </cfRule>
    <cfRule type="expression" dxfId="14490" priority="36980">
      <formula>$Y342="Gráfico 22"</formula>
    </cfRule>
    <cfRule type="expression" dxfId="14489" priority="36981">
      <formula>$Y342="Gráfico 21"</formula>
    </cfRule>
    <cfRule type="expression" dxfId="14488" priority="36982">
      <formula>$Y342="Gráfico 20"</formula>
    </cfRule>
    <cfRule type="expression" dxfId="14487" priority="36983">
      <formula>$Y342="Gráfico 18"</formula>
    </cfRule>
    <cfRule type="expression" dxfId="14486" priority="36984">
      <formula>$Y342="Gráfico 19"</formula>
    </cfRule>
    <cfRule type="expression" dxfId="14485" priority="36985">
      <formula>$Y342="Gráfico 17"</formula>
    </cfRule>
    <cfRule type="expression" dxfId="14484" priority="36986">
      <formula>$Y342="Gráfico 16"</formula>
    </cfRule>
    <cfRule type="expression" dxfId="14483" priority="36987">
      <formula>$Y342="Gráfico 15"</formula>
    </cfRule>
    <cfRule type="expression" dxfId="14482" priority="36988">
      <formula>$Y342="Gráfico 14"</formula>
    </cfRule>
    <cfRule type="expression" dxfId="14481" priority="36989">
      <formula>$Y342="Gráfico 12"</formula>
    </cfRule>
    <cfRule type="expression" dxfId="14480" priority="36990">
      <formula>$Y342="Gráfico 13"</formula>
    </cfRule>
    <cfRule type="expression" dxfId="14479" priority="36991">
      <formula>$Y342="Gráfico 11"</formula>
    </cfRule>
    <cfRule type="expression" dxfId="14478" priority="36992">
      <formula>$Y342="Gráfico 9"</formula>
    </cfRule>
    <cfRule type="expression" dxfId="14477" priority="36993">
      <formula>$Y342="Gráfico 8"</formula>
    </cfRule>
    <cfRule type="expression" dxfId="14476" priority="36994">
      <formula>$Y342="Gráfico 7"</formula>
    </cfRule>
    <cfRule type="expression" dxfId="14475" priority="36995">
      <formula>$Y342="Gráfico 6"</formula>
    </cfRule>
    <cfRule type="expression" dxfId="14474" priority="36996">
      <formula>$Y342="Gráfico 4"</formula>
    </cfRule>
    <cfRule type="expression" dxfId="14473" priority="36997">
      <formula>$Y342="Gráfico 3"</formula>
    </cfRule>
    <cfRule type="expression" dxfId="14472" priority="36998">
      <formula>$Y342="Gráfico 2"</formula>
    </cfRule>
    <cfRule type="expression" dxfId="14471" priority="36999">
      <formula>$Y342="Gráfico 1"</formula>
    </cfRule>
    <cfRule type="expression" dxfId="14470" priority="37000">
      <formula>$Y342="Gráfico 5"</formula>
    </cfRule>
  </conditionalFormatting>
  <conditionalFormatting sqref="O342">
    <cfRule type="expression" dxfId="14469" priority="36927">
      <formula>$Y342="Reporte 2"</formula>
    </cfRule>
    <cfRule type="expression" dxfId="14468" priority="36928">
      <formula>$Y342="Reporte 1"</formula>
    </cfRule>
    <cfRule type="expression" dxfId="14467" priority="36929">
      <formula>$Y342="Informe 10"</formula>
    </cfRule>
    <cfRule type="expression" dxfId="14466" priority="36930">
      <formula>$Y342="Informe 9"</formula>
    </cfRule>
    <cfRule type="expression" dxfId="14465" priority="36931">
      <formula>$Y342="Informe 8"</formula>
    </cfRule>
    <cfRule type="expression" dxfId="14464" priority="36932">
      <formula>$Y342="Informe 7"</formula>
    </cfRule>
    <cfRule type="expression" dxfId="14463" priority="36933">
      <formula>$Y342="Informe 6"</formula>
    </cfRule>
    <cfRule type="expression" dxfId="14462" priority="36934">
      <formula>$Y342="Informe 5"</formula>
    </cfRule>
    <cfRule type="expression" dxfId="14461" priority="36935">
      <formula>$Y342="Informe 4"</formula>
    </cfRule>
    <cfRule type="expression" dxfId="14460" priority="36936">
      <formula>$Y342="Informe 3"</formula>
    </cfRule>
    <cfRule type="expression" dxfId="14459" priority="36937">
      <formula>$Y342="Informe 2"</formula>
    </cfRule>
    <cfRule type="expression" dxfId="14458" priority="36938">
      <formula>$Y342="Informe 1"</formula>
    </cfRule>
    <cfRule type="expression" dxfId="14457" priority="36939">
      <formula>$Y342="Gráfico 10"</formula>
    </cfRule>
    <cfRule type="expression" dxfId="14456" priority="36940">
      <formula>$Y342="Gráfico 25"</formula>
    </cfRule>
    <cfRule type="expression" dxfId="14455" priority="36941">
      <formula>$Y342="Gráfico 24"</formula>
    </cfRule>
    <cfRule type="expression" dxfId="14454" priority="36942">
      <formula>$Y342="Gráfico 23"</formula>
    </cfRule>
    <cfRule type="expression" dxfId="14453" priority="36943">
      <formula>$Y342="Gráfico 22"</formula>
    </cfRule>
    <cfRule type="expression" dxfId="14452" priority="36944">
      <formula>$Y342="Gráfico 21"</formula>
    </cfRule>
    <cfRule type="expression" dxfId="14451" priority="36945">
      <formula>$Y342="Gráfico 20"</formula>
    </cfRule>
    <cfRule type="expression" dxfId="14450" priority="36946">
      <formula>$Y342="Gráfico 18"</formula>
    </cfRule>
    <cfRule type="expression" dxfId="14449" priority="36947">
      <formula>$Y342="Gráfico 19"</formula>
    </cfRule>
    <cfRule type="expression" dxfId="14448" priority="36948">
      <formula>$Y342="Gráfico 17"</formula>
    </cfRule>
    <cfRule type="expression" dxfId="14447" priority="36949">
      <formula>$Y342="Gráfico 16"</formula>
    </cfRule>
    <cfRule type="expression" dxfId="14446" priority="36950">
      <formula>$Y342="Gráfico 15"</formula>
    </cfRule>
    <cfRule type="expression" dxfId="14445" priority="36951">
      <formula>$Y342="Gráfico 14"</formula>
    </cfRule>
    <cfRule type="expression" dxfId="14444" priority="36952">
      <formula>$Y342="Gráfico 12"</formula>
    </cfRule>
    <cfRule type="expression" dxfId="14443" priority="36953">
      <formula>$Y342="Gráfico 13"</formula>
    </cfRule>
    <cfRule type="expression" dxfId="14442" priority="36954">
      <formula>$Y342="Gráfico 11"</formula>
    </cfRule>
    <cfRule type="expression" dxfId="14441" priority="36955">
      <formula>$Y342="Gráfico 9"</formula>
    </cfRule>
    <cfRule type="expression" dxfId="14440" priority="36956">
      <formula>$Y342="Gráfico 8"</formula>
    </cfRule>
    <cfRule type="expression" dxfId="14439" priority="36957">
      <formula>$Y342="Gráfico 7"</formula>
    </cfRule>
    <cfRule type="expression" dxfId="14438" priority="36958">
      <formula>$Y342="Gráfico 6"</formula>
    </cfRule>
    <cfRule type="expression" dxfId="14437" priority="36959">
      <formula>$Y342="Gráfico 4"</formula>
    </cfRule>
    <cfRule type="expression" dxfId="14436" priority="36960">
      <formula>$Y342="Gráfico 3"</formula>
    </cfRule>
    <cfRule type="expression" dxfId="14435" priority="36961">
      <formula>$Y342="Gráfico 2"</formula>
    </cfRule>
    <cfRule type="expression" dxfId="14434" priority="36962">
      <formula>$Y342="Gráfico 1"</formula>
    </cfRule>
    <cfRule type="expression" dxfId="14433" priority="36963">
      <formula>$Y342="Gráfico 5"</formula>
    </cfRule>
  </conditionalFormatting>
  <conditionalFormatting sqref="P345:P347 O346:O347">
    <cfRule type="expression" dxfId="14432" priority="36742">
      <formula>$Y345="Reporte 2"</formula>
    </cfRule>
    <cfRule type="expression" dxfId="14431" priority="36743">
      <formula>$Y345="Reporte 1"</formula>
    </cfRule>
    <cfRule type="expression" dxfId="14430" priority="36744">
      <formula>$Y345="Informe 10"</formula>
    </cfRule>
    <cfRule type="expression" dxfId="14429" priority="36745">
      <formula>$Y345="Informe 9"</formula>
    </cfRule>
    <cfRule type="expression" dxfId="14428" priority="36746">
      <formula>$Y345="Informe 8"</formula>
    </cfRule>
    <cfRule type="expression" dxfId="14427" priority="36747">
      <formula>$Y345="Informe 7"</formula>
    </cfRule>
    <cfRule type="expression" dxfId="14426" priority="36748">
      <formula>$Y345="Informe 6"</formula>
    </cfRule>
    <cfRule type="expression" dxfId="14425" priority="36749">
      <formula>$Y345="Informe 5"</formula>
    </cfRule>
    <cfRule type="expression" dxfId="14424" priority="36750">
      <formula>$Y345="Informe 4"</formula>
    </cfRule>
    <cfRule type="expression" dxfId="14423" priority="36751">
      <formula>$Y345="Informe 3"</formula>
    </cfRule>
    <cfRule type="expression" dxfId="14422" priority="36752">
      <formula>$Y345="Informe 2"</formula>
    </cfRule>
    <cfRule type="expression" dxfId="14421" priority="36753">
      <formula>$Y345="Informe 1"</formula>
    </cfRule>
    <cfRule type="expression" dxfId="14420" priority="36754">
      <formula>$Y345="Gráfico 10"</formula>
    </cfRule>
    <cfRule type="expression" dxfId="14419" priority="36755">
      <formula>$Y345="Gráfico 25"</formula>
    </cfRule>
    <cfRule type="expression" dxfId="14418" priority="36756">
      <formula>$Y345="Gráfico 24"</formula>
    </cfRule>
    <cfRule type="expression" dxfId="14417" priority="36757">
      <formula>$Y345="Gráfico 23"</formula>
    </cfRule>
    <cfRule type="expression" dxfId="14416" priority="36758">
      <formula>$Y345="Gráfico 22"</formula>
    </cfRule>
    <cfRule type="expression" dxfId="14415" priority="36759">
      <formula>$Y345="Gráfico 21"</formula>
    </cfRule>
    <cfRule type="expression" dxfId="14414" priority="36760">
      <formula>$Y345="Gráfico 20"</formula>
    </cfRule>
    <cfRule type="expression" dxfId="14413" priority="36761">
      <formula>$Y345="Gráfico 18"</formula>
    </cfRule>
    <cfRule type="expression" dxfId="14412" priority="36762">
      <formula>$Y345="Gráfico 19"</formula>
    </cfRule>
    <cfRule type="expression" dxfId="14411" priority="36763">
      <formula>$Y345="Gráfico 17"</formula>
    </cfRule>
    <cfRule type="expression" dxfId="14410" priority="36764">
      <formula>$Y345="Gráfico 16"</formula>
    </cfRule>
    <cfRule type="expression" dxfId="14409" priority="36765">
      <formula>$Y345="Gráfico 15"</formula>
    </cfRule>
    <cfRule type="expression" dxfId="14408" priority="36766">
      <formula>$Y345="Gráfico 14"</formula>
    </cfRule>
    <cfRule type="expression" dxfId="14407" priority="36767">
      <formula>$Y345="Gráfico 12"</formula>
    </cfRule>
    <cfRule type="expression" dxfId="14406" priority="36768">
      <formula>$Y345="Gráfico 13"</formula>
    </cfRule>
    <cfRule type="expression" dxfId="14405" priority="36769">
      <formula>$Y345="Gráfico 11"</formula>
    </cfRule>
    <cfRule type="expression" dxfId="14404" priority="36770">
      <formula>$Y345="Gráfico 9"</formula>
    </cfRule>
    <cfRule type="expression" dxfId="14403" priority="36771">
      <formula>$Y345="Gráfico 8"</formula>
    </cfRule>
    <cfRule type="expression" dxfId="14402" priority="36772">
      <formula>$Y345="Gráfico 7"</formula>
    </cfRule>
    <cfRule type="expression" dxfId="14401" priority="36773">
      <formula>$Y345="Gráfico 6"</formula>
    </cfRule>
    <cfRule type="expression" dxfId="14400" priority="36774">
      <formula>$Y345="Gráfico 4"</formula>
    </cfRule>
    <cfRule type="expression" dxfId="14399" priority="36775">
      <formula>$Y345="Gráfico 3"</formula>
    </cfRule>
    <cfRule type="expression" dxfId="14398" priority="36776">
      <formula>$Y345="Gráfico 2"</formula>
    </cfRule>
    <cfRule type="expression" dxfId="14397" priority="36777">
      <formula>$Y345="Gráfico 1"</formula>
    </cfRule>
    <cfRule type="expression" dxfId="14396" priority="36778">
      <formula>$Y345="Gráfico 5"</formula>
    </cfRule>
  </conditionalFormatting>
  <conditionalFormatting sqref="O345">
    <cfRule type="expression" dxfId="14395" priority="36705">
      <formula>$Y345="Reporte 2"</formula>
    </cfRule>
    <cfRule type="expression" dxfId="14394" priority="36706">
      <formula>$Y345="Reporte 1"</formula>
    </cfRule>
    <cfRule type="expression" dxfId="14393" priority="36707">
      <formula>$Y345="Informe 10"</formula>
    </cfRule>
    <cfRule type="expression" dxfId="14392" priority="36708">
      <formula>$Y345="Informe 9"</formula>
    </cfRule>
    <cfRule type="expression" dxfId="14391" priority="36709">
      <formula>$Y345="Informe 8"</formula>
    </cfRule>
    <cfRule type="expression" dxfId="14390" priority="36710">
      <formula>$Y345="Informe 7"</formula>
    </cfRule>
    <cfRule type="expression" dxfId="14389" priority="36711">
      <formula>$Y345="Informe 6"</formula>
    </cfRule>
    <cfRule type="expression" dxfId="14388" priority="36712">
      <formula>$Y345="Informe 5"</formula>
    </cfRule>
    <cfRule type="expression" dxfId="14387" priority="36713">
      <formula>$Y345="Informe 4"</formula>
    </cfRule>
    <cfRule type="expression" dxfId="14386" priority="36714">
      <formula>$Y345="Informe 3"</formula>
    </cfRule>
    <cfRule type="expression" dxfId="14385" priority="36715">
      <formula>$Y345="Informe 2"</formula>
    </cfRule>
    <cfRule type="expression" dxfId="14384" priority="36716">
      <formula>$Y345="Informe 1"</formula>
    </cfRule>
    <cfRule type="expression" dxfId="14383" priority="36717">
      <formula>$Y345="Gráfico 10"</formula>
    </cfRule>
    <cfRule type="expression" dxfId="14382" priority="36718">
      <formula>$Y345="Gráfico 25"</formula>
    </cfRule>
    <cfRule type="expression" dxfId="14381" priority="36719">
      <formula>$Y345="Gráfico 24"</formula>
    </cfRule>
    <cfRule type="expression" dxfId="14380" priority="36720">
      <formula>$Y345="Gráfico 23"</formula>
    </cfRule>
    <cfRule type="expression" dxfId="14379" priority="36721">
      <formula>$Y345="Gráfico 22"</formula>
    </cfRule>
    <cfRule type="expression" dxfId="14378" priority="36722">
      <formula>$Y345="Gráfico 21"</formula>
    </cfRule>
    <cfRule type="expression" dxfId="14377" priority="36723">
      <formula>$Y345="Gráfico 20"</formula>
    </cfRule>
    <cfRule type="expression" dxfId="14376" priority="36724">
      <formula>$Y345="Gráfico 18"</formula>
    </cfRule>
    <cfRule type="expression" dxfId="14375" priority="36725">
      <formula>$Y345="Gráfico 19"</formula>
    </cfRule>
    <cfRule type="expression" dxfId="14374" priority="36726">
      <formula>$Y345="Gráfico 17"</formula>
    </cfRule>
    <cfRule type="expression" dxfId="14373" priority="36727">
      <formula>$Y345="Gráfico 16"</formula>
    </cfRule>
    <cfRule type="expression" dxfId="14372" priority="36728">
      <formula>$Y345="Gráfico 15"</formula>
    </cfRule>
    <cfRule type="expression" dxfId="14371" priority="36729">
      <formula>$Y345="Gráfico 14"</formula>
    </cfRule>
    <cfRule type="expression" dxfId="14370" priority="36730">
      <formula>$Y345="Gráfico 12"</formula>
    </cfRule>
    <cfRule type="expression" dxfId="14369" priority="36731">
      <formula>$Y345="Gráfico 13"</formula>
    </cfRule>
    <cfRule type="expression" dxfId="14368" priority="36732">
      <formula>$Y345="Gráfico 11"</formula>
    </cfRule>
    <cfRule type="expression" dxfId="14367" priority="36733">
      <formula>$Y345="Gráfico 9"</formula>
    </cfRule>
    <cfRule type="expression" dxfId="14366" priority="36734">
      <formula>$Y345="Gráfico 8"</formula>
    </cfRule>
    <cfRule type="expression" dxfId="14365" priority="36735">
      <formula>$Y345="Gráfico 7"</formula>
    </cfRule>
    <cfRule type="expression" dxfId="14364" priority="36736">
      <formula>$Y345="Gráfico 6"</formula>
    </cfRule>
    <cfRule type="expression" dxfId="14363" priority="36737">
      <formula>$Y345="Gráfico 4"</formula>
    </cfRule>
    <cfRule type="expression" dxfId="14362" priority="36738">
      <formula>$Y345="Gráfico 3"</formula>
    </cfRule>
    <cfRule type="expression" dxfId="14361" priority="36739">
      <formula>$Y345="Gráfico 2"</formula>
    </cfRule>
    <cfRule type="expression" dxfId="14360" priority="36740">
      <formula>$Y345="Gráfico 1"</formula>
    </cfRule>
    <cfRule type="expression" dxfId="14359" priority="36741">
      <formula>$Y345="Gráfico 5"</formula>
    </cfRule>
  </conditionalFormatting>
  <conditionalFormatting sqref="O345">
    <cfRule type="expression" dxfId="14358" priority="36668">
      <formula>$Y345="Reporte 2"</formula>
    </cfRule>
    <cfRule type="expression" dxfId="14357" priority="36669">
      <formula>$Y345="Reporte 1"</formula>
    </cfRule>
    <cfRule type="expression" dxfId="14356" priority="36670">
      <formula>$Y345="Informe 10"</formula>
    </cfRule>
    <cfRule type="expression" dxfId="14355" priority="36671">
      <formula>$Y345="Informe 9"</formula>
    </cfRule>
    <cfRule type="expression" dxfId="14354" priority="36672">
      <formula>$Y345="Informe 8"</formula>
    </cfRule>
    <cfRule type="expression" dxfId="14353" priority="36673">
      <formula>$Y345="Informe 7"</formula>
    </cfRule>
    <cfRule type="expression" dxfId="14352" priority="36674">
      <formula>$Y345="Informe 6"</formula>
    </cfRule>
    <cfRule type="expression" dxfId="14351" priority="36675">
      <formula>$Y345="Informe 5"</formula>
    </cfRule>
    <cfRule type="expression" dxfId="14350" priority="36676">
      <formula>$Y345="Informe 4"</formula>
    </cfRule>
    <cfRule type="expression" dxfId="14349" priority="36677">
      <formula>$Y345="Informe 3"</formula>
    </cfRule>
    <cfRule type="expression" dxfId="14348" priority="36678">
      <formula>$Y345="Informe 2"</formula>
    </cfRule>
    <cfRule type="expression" dxfId="14347" priority="36679">
      <formula>$Y345="Informe 1"</formula>
    </cfRule>
    <cfRule type="expression" dxfId="14346" priority="36680">
      <formula>$Y345="Gráfico 10"</formula>
    </cfRule>
    <cfRule type="expression" dxfId="14345" priority="36681">
      <formula>$Y345="Gráfico 25"</formula>
    </cfRule>
    <cfRule type="expression" dxfId="14344" priority="36682">
      <formula>$Y345="Gráfico 24"</formula>
    </cfRule>
    <cfRule type="expression" dxfId="14343" priority="36683">
      <formula>$Y345="Gráfico 23"</formula>
    </cfRule>
    <cfRule type="expression" dxfId="14342" priority="36684">
      <formula>$Y345="Gráfico 22"</formula>
    </cfRule>
    <cfRule type="expression" dxfId="14341" priority="36685">
      <formula>$Y345="Gráfico 21"</formula>
    </cfRule>
    <cfRule type="expression" dxfId="14340" priority="36686">
      <formula>$Y345="Gráfico 20"</formula>
    </cfRule>
    <cfRule type="expression" dxfId="14339" priority="36687">
      <formula>$Y345="Gráfico 18"</formula>
    </cfRule>
    <cfRule type="expression" dxfId="14338" priority="36688">
      <formula>$Y345="Gráfico 19"</formula>
    </cfRule>
    <cfRule type="expression" dxfId="14337" priority="36689">
      <formula>$Y345="Gráfico 17"</formula>
    </cfRule>
    <cfRule type="expression" dxfId="14336" priority="36690">
      <formula>$Y345="Gráfico 16"</formula>
    </cfRule>
    <cfRule type="expression" dxfId="14335" priority="36691">
      <formula>$Y345="Gráfico 15"</formula>
    </cfRule>
    <cfRule type="expression" dxfId="14334" priority="36692">
      <formula>$Y345="Gráfico 14"</formula>
    </cfRule>
    <cfRule type="expression" dxfId="14333" priority="36693">
      <formula>$Y345="Gráfico 12"</formula>
    </cfRule>
    <cfRule type="expression" dxfId="14332" priority="36694">
      <formula>$Y345="Gráfico 13"</formula>
    </cfRule>
    <cfRule type="expression" dxfId="14331" priority="36695">
      <formula>$Y345="Gráfico 11"</formula>
    </cfRule>
    <cfRule type="expression" dxfId="14330" priority="36696">
      <formula>$Y345="Gráfico 9"</formula>
    </cfRule>
    <cfRule type="expression" dxfId="14329" priority="36697">
      <formula>$Y345="Gráfico 8"</formula>
    </cfRule>
    <cfRule type="expression" dxfId="14328" priority="36698">
      <formula>$Y345="Gráfico 7"</formula>
    </cfRule>
    <cfRule type="expression" dxfId="14327" priority="36699">
      <formula>$Y345="Gráfico 6"</formula>
    </cfRule>
    <cfRule type="expression" dxfId="14326" priority="36700">
      <formula>$Y345="Gráfico 4"</formula>
    </cfRule>
    <cfRule type="expression" dxfId="14325" priority="36701">
      <formula>$Y345="Gráfico 3"</formula>
    </cfRule>
    <cfRule type="expression" dxfId="14324" priority="36702">
      <formula>$Y345="Gráfico 2"</formula>
    </cfRule>
    <cfRule type="expression" dxfId="14323" priority="36703">
      <formula>$Y345="Gráfico 1"</formula>
    </cfRule>
    <cfRule type="expression" dxfId="14322" priority="36704">
      <formula>$Y345="Gráfico 5"</formula>
    </cfRule>
  </conditionalFormatting>
  <conditionalFormatting sqref="O345">
    <cfRule type="expression" dxfId="14321" priority="36631">
      <formula>$Y345="Reporte 2"</formula>
    </cfRule>
    <cfRule type="expression" dxfId="14320" priority="36632">
      <formula>$Y345="Reporte 1"</formula>
    </cfRule>
    <cfRule type="expression" dxfId="14319" priority="36633">
      <formula>$Y345="Informe 10"</formula>
    </cfRule>
    <cfRule type="expression" dxfId="14318" priority="36634">
      <formula>$Y345="Informe 9"</formula>
    </cfRule>
    <cfRule type="expression" dxfId="14317" priority="36635">
      <formula>$Y345="Informe 8"</formula>
    </cfRule>
    <cfRule type="expression" dxfId="14316" priority="36636">
      <formula>$Y345="Informe 7"</formula>
    </cfRule>
    <cfRule type="expression" dxfId="14315" priority="36637">
      <formula>$Y345="Informe 6"</formula>
    </cfRule>
    <cfRule type="expression" dxfId="14314" priority="36638">
      <formula>$Y345="Informe 5"</formula>
    </cfRule>
    <cfRule type="expression" dxfId="14313" priority="36639">
      <formula>$Y345="Informe 4"</formula>
    </cfRule>
    <cfRule type="expression" dxfId="14312" priority="36640">
      <formula>$Y345="Informe 3"</formula>
    </cfRule>
    <cfRule type="expression" dxfId="14311" priority="36641">
      <formula>$Y345="Informe 2"</formula>
    </cfRule>
    <cfRule type="expression" dxfId="14310" priority="36642">
      <formula>$Y345="Informe 1"</formula>
    </cfRule>
    <cfRule type="expression" dxfId="14309" priority="36643">
      <formula>$Y345="Gráfico 10"</formula>
    </cfRule>
    <cfRule type="expression" dxfId="14308" priority="36644">
      <formula>$Y345="Gráfico 25"</formula>
    </cfRule>
    <cfRule type="expression" dxfId="14307" priority="36645">
      <formula>$Y345="Gráfico 24"</formula>
    </cfRule>
    <cfRule type="expression" dxfId="14306" priority="36646">
      <formula>$Y345="Gráfico 23"</formula>
    </cfRule>
    <cfRule type="expression" dxfId="14305" priority="36647">
      <formula>$Y345="Gráfico 22"</formula>
    </cfRule>
    <cfRule type="expression" dxfId="14304" priority="36648">
      <formula>$Y345="Gráfico 21"</formula>
    </cfRule>
    <cfRule type="expression" dxfId="14303" priority="36649">
      <formula>$Y345="Gráfico 20"</formula>
    </cfRule>
    <cfRule type="expression" dxfId="14302" priority="36650">
      <formula>$Y345="Gráfico 18"</formula>
    </cfRule>
    <cfRule type="expression" dxfId="14301" priority="36651">
      <formula>$Y345="Gráfico 19"</formula>
    </cfRule>
    <cfRule type="expression" dxfId="14300" priority="36652">
      <formula>$Y345="Gráfico 17"</formula>
    </cfRule>
    <cfRule type="expression" dxfId="14299" priority="36653">
      <formula>$Y345="Gráfico 16"</formula>
    </cfRule>
    <cfRule type="expression" dxfId="14298" priority="36654">
      <formula>$Y345="Gráfico 15"</formula>
    </cfRule>
    <cfRule type="expression" dxfId="14297" priority="36655">
      <formula>$Y345="Gráfico 14"</formula>
    </cfRule>
    <cfRule type="expression" dxfId="14296" priority="36656">
      <formula>$Y345="Gráfico 12"</formula>
    </cfRule>
    <cfRule type="expression" dxfId="14295" priority="36657">
      <formula>$Y345="Gráfico 13"</formula>
    </cfRule>
    <cfRule type="expression" dxfId="14294" priority="36658">
      <formula>$Y345="Gráfico 11"</formula>
    </cfRule>
    <cfRule type="expression" dxfId="14293" priority="36659">
      <formula>$Y345="Gráfico 9"</formula>
    </cfRule>
    <cfRule type="expression" dxfId="14292" priority="36660">
      <formula>$Y345="Gráfico 8"</formula>
    </cfRule>
    <cfRule type="expression" dxfId="14291" priority="36661">
      <formula>$Y345="Gráfico 7"</formula>
    </cfRule>
    <cfRule type="expression" dxfId="14290" priority="36662">
      <formula>$Y345="Gráfico 6"</formula>
    </cfRule>
    <cfRule type="expression" dxfId="14289" priority="36663">
      <formula>$Y345="Gráfico 4"</formula>
    </cfRule>
    <cfRule type="expression" dxfId="14288" priority="36664">
      <formula>$Y345="Gráfico 3"</formula>
    </cfRule>
    <cfRule type="expression" dxfId="14287" priority="36665">
      <formula>$Y345="Gráfico 2"</formula>
    </cfRule>
    <cfRule type="expression" dxfId="14286" priority="36666">
      <formula>$Y345="Gráfico 1"</formula>
    </cfRule>
    <cfRule type="expression" dxfId="14285" priority="36667">
      <formula>$Y345="Gráfico 5"</formula>
    </cfRule>
  </conditionalFormatting>
  <conditionalFormatting sqref="P348:P352 O349:O352">
    <cfRule type="expression" dxfId="14284" priority="36446">
      <formula>$Y348="Reporte 2"</formula>
    </cfRule>
    <cfRule type="expression" dxfId="14283" priority="36447">
      <formula>$Y348="Reporte 1"</formula>
    </cfRule>
    <cfRule type="expression" dxfId="14282" priority="36448">
      <formula>$Y348="Informe 10"</formula>
    </cfRule>
    <cfRule type="expression" dxfId="14281" priority="36449">
      <formula>$Y348="Informe 9"</formula>
    </cfRule>
    <cfRule type="expression" dxfId="14280" priority="36450">
      <formula>$Y348="Informe 8"</formula>
    </cfRule>
    <cfRule type="expression" dxfId="14279" priority="36451">
      <formula>$Y348="Informe 7"</formula>
    </cfRule>
    <cfRule type="expression" dxfId="14278" priority="36452">
      <formula>$Y348="Informe 6"</formula>
    </cfRule>
    <cfRule type="expression" dxfId="14277" priority="36453">
      <formula>$Y348="Informe 5"</formula>
    </cfRule>
    <cfRule type="expression" dxfId="14276" priority="36454">
      <formula>$Y348="Informe 4"</formula>
    </cfRule>
    <cfRule type="expression" dxfId="14275" priority="36455">
      <formula>$Y348="Informe 3"</formula>
    </cfRule>
    <cfRule type="expression" dxfId="14274" priority="36456">
      <formula>$Y348="Informe 2"</formula>
    </cfRule>
    <cfRule type="expression" dxfId="14273" priority="36457">
      <formula>$Y348="Informe 1"</formula>
    </cfRule>
    <cfRule type="expression" dxfId="14272" priority="36458">
      <formula>$Y348="Gráfico 10"</formula>
    </cfRule>
    <cfRule type="expression" dxfId="14271" priority="36459">
      <formula>$Y348="Gráfico 25"</formula>
    </cfRule>
    <cfRule type="expression" dxfId="14270" priority="36460">
      <formula>$Y348="Gráfico 24"</formula>
    </cfRule>
    <cfRule type="expression" dxfId="14269" priority="36461">
      <formula>$Y348="Gráfico 23"</formula>
    </cfRule>
    <cfRule type="expression" dxfId="14268" priority="36462">
      <formula>$Y348="Gráfico 22"</formula>
    </cfRule>
    <cfRule type="expression" dxfId="14267" priority="36463">
      <formula>$Y348="Gráfico 21"</formula>
    </cfRule>
    <cfRule type="expression" dxfId="14266" priority="36464">
      <formula>$Y348="Gráfico 20"</formula>
    </cfRule>
    <cfRule type="expression" dxfId="14265" priority="36465">
      <formula>$Y348="Gráfico 18"</formula>
    </cfRule>
    <cfRule type="expression" dxfId="14264" priority="36466">
      <formula>$Y348="Gráfico 19"</formula>
    </cfRule>
    <cfRule type="expression" dxfId="14263" priority="36467">
      <formula>$Y348="Gráfico 17"</formula>
    </cfRule>
    <cfRule type="expression" dxfId="14262" priority="36468">
      <formula>$Y348="Gráfico 16"</formula>
    </cfRule>
    <cfRule type="expression" dxfId="14261" priority="36469">
      <formula>$Y348="Gráfico 15"</formula>
    </cfRule>
    <cfRule type="expression" dxfId="14260" priority="36470">
      <formula>$Y348="Gráfico 14"</formula>
    </cfRule>
    <cfRule type="expression" dxfId="14259" priority="36471">
      <formula>$Y348="Gráfico 12"</formula>
    </cfRule>
    <cfRule type="expression" dxfId="14258" priority="36472">
      <formula>$Y348="Gráfico 13"</formula>
    </cfRule>
    <cfRule type="expression" dxfId="14257" priority="36473">
      <formula>$Y348="Gráfico 11"</formula>
    </cfRule>
    <cfRule type="expression" dxfId="14256" priority="36474">
      <formula>$Y348="Gráfico 9"</formula>
    </cfRule>
    <cfRule type="expression" dxfId="14255" priority="36475">
      <formula>$Y348="Gráfico 8"</formula>
    </cfRule>
    <cfRule type="expression" dxfId="14254" priority="36476">
      <formula>$Y348="Gráfico 7"</formula>
    </cfRule>
    <cfRule type="expression" dxfId="14253" priority="36477">
      <formula>$Y348="Gráfico 6"</formula>
    </cfRule>
    <cfRule type="expression" dxfId="14252" priority="36478">
      <formula>$Y348="Gráfico 4"</formula>
    </cfRule>
    <cfRule type="expression" dxfId="14251" priority="36479">
      <formula>$Y348="Gráfico 3"</formula>
    </cfRule>
    <cfRule type="expression" dxfId="14250" priority="36480">
      <formula>$Y348="Gráfico 2"</formula>
    </cfRule>
    <cfRule type="expression" dxfId="14249" priority="36481">
      <formula>$Y348="Gráfico 1"</formula>
    </cfRule>
    <cfRule type="expression" dxfId="14248" priority="36482">
      <formula>$Y348="Gráfico 5"</formula>
    </cfRule>
  </conditionalFormatting>
  <conditionalFormatting sqref="O348">
    <cfRule type="expression" dxfId="14247" priority="36409">
      <formula>$Y348="Reporte 2"</formula>
    </cfRule>
    <cfRule type="expression" dxfId="14246" priority="36410">
      <formula>$Y348="Reporte 1"</formula>
    </cfRule>
    <cfRule type="expression" dxfId="14245" priority="36411">
      <formula>$Y348="Informe 10"</formula>
    </cfRule>
    <cfRule type="expression" dxfId="14244" priority="36412">
      <formula>$Y348="Informe 9"</formula>
    </cfRule>
    <cfRule type="expression" dxfId="14243" priority="36413">
      <formula>$Y348="Informe 8"</formula>
    </cfRule>
    <cfRule type="expression" dxfId="14242" priority="36414">
      <formula>$Y348="Informe 7"</formula>
    </cfRule>
    <cfRule type="expression" dxfId="14241" priority="36415">
      <formula>$Y348="Informe 6"</formula>
    </cfRule>
    <cfRule type="expression" dxfId="14240" priority="36416">
      <formula>$Y348="Informe 5"</formula>
    </cfRule>
    <cfRule type="expression" dxfId="14239" priority="36417">
      <formula>$Y348="Informe 4"</formula>
    </cfRule>
    <cfRule type="expression" dxfId="14238" priority="36418">
      <formula>$Y348="Informe 3"</formula>
    </cfRule>
    <cfRule type="expression" dxfId="14237" priority="36419">
      <formula>$Y348="Informe 2"</formula>
    </cfRule>
    <cfRule type="expression" dxfId="14236" priority="36420">
      <formula>$Y348="Informe 1"</formula>
    </cfRule>
    <cfRule type="expression" dxfId="14235" priority="36421">
      <formula>$Y348="Gráfico 10"</formula>
    </cfRule>
    <cfRule type="expression" dxfId="14234" priority="36422">
      <formula>$Y348="Gráfico 25"</formula>
    </cfRule>
    <cfRule type="expression" dxfId="14233" priority="36423">
      <formula>$Y348="Gráfico 24"</formula>
    </cfRule>
    <cfRule type="expression" dxfId="14232" priority="36424">
      <formula>$Y348="Gráfico 23"</formula>
    </cfRule>
    <cfRule type="expression" dxfId="14231" priority="36425">
      <formula>$Y348="Gráfico 22"</formula>
    </cfRule>
    <cfRule type="expression" dxfId="14230" priority="36426">
      <formula>$Y348="Gráfico 21"</formula>
    </cfRule>
    <cfRule type="expression" dxfId="14229" priority="36427">
      <formula>$Y348="Gráfico 20"</formula>
    </cfRule>
    <cfRule type="expression" dxfId="14228" priority="36428">
      <formula>$Y348="Gráfico 18"</formula>
    </cfRule>
    <cfRule type="expression" dxfId="14227" priority="36429">
      <formula>$Y348="Gráfico 19"</formula>
    </cfRule>
    <cfRule type="expression" dxfId="14226" priority="36430">
      <formula>$Y348="Gráfico 17"</formula>
    </cfRule>
    <cfRule type="expression" dxfId="14225" priority="36431">
      <formula>$Y348="Gráfico 16"</formula>
    </cfRule>
    <cfRule type="expression" dxfId="14224" priority="36432">
      <formula>$Y348="Gráfico 15"</formula>
    </cfRule>
    <cfRule type="expression" dxfId="14223" priority="36433">
      <formula>$Y348="Gráfico 14"</formula>
    </cfRule>
    <cfRule type="expression" dxfId="14222" priority="36434">
      <formula>$Y348="Gráfico 12"</formula>
    </cfRule>
    <cfRule type="expression" dxfId="14221" priority="36435">
      <formula>$Y348="Gráfico 13"</formula>
    </cfRule>
    <cfRule type="expression" dxfId="14220" priority="36436">
      <formula>$Y348="Gráfico 11"</formula>
    </cfRule>
    <cfRule type="expression" dxfId="14219" priority="36437">
      <formula>$Y348="Gráfico 9"</formula>
    </cfRule>
    <cfRule type="expression" dxfId="14218" priority="36438">
      <formula>$Y348="Gráfico 8"</formula>
    </cfRule>
    <cfRule type="expression" dxfId="14217" priority="36439">
      <formula>$Y348="Gráfico 7"</formula>
    </cfRule>
    <cfRule type="expression" dxfId="14216" priority="36440">
      <formula>$Y348="Gráfico 6"</formula>
    </cfRule>
    <cfRule type="expression" dxfId="14215" priority="36441">
      <formula>$Y348="Gráfico 4"</formula>
    </cfRule>
    <cfRule type="expression" dxfId="14214" priority="36442">
      <formula>$Y348="Gráfico 3"</formula>
    </cfRule>
    <cfRule type="expression" dxfId="14213" priority="36443">
      <formula>$Y348="Gráfico 2"</formula>
    </cfRule>
    <cfRule type="expression" dxfId="14212" priority="36444">
      <formula>$Y348="Gráfico 1"</formula>
    </cfRule>
    <cfRule type="expression" dxfId="14211" priority="36445">
      <formula>$Y348="Gráfico 5"</formula>
    </cfRule>
  </conditionalFormatting>
  <conditionalFormatting sqref="O348">
    <cfRule type="expression" dxfId="14210" priority="36372">
      <formula>$Y348="Reporte 2"</formula>
    </cfRule>
    <cfRule type="expression" dxfId="14209" priority="36373">
      <formula>$Y348="Reporte 1"</formula>
    </cfRule>
    <cfRule type="expression" dxfId="14208" priority="36374">
      <formula>$Y348="Informe 10"</formula>
    </cfRule>
    <cfRule type="expression" dxfId="14207" priority="36375">
      <formula>$Y348="Informe 9"</formula>
    </cfRule>
    <cfRule type="expression" dxfId="14206" priority="36376">
      <formula>$Y348="Informe 8"</formula>
    </cfRule>
    <cfRule type="expression" dxfId="14205" priority="36377">
      <formula>$Y348="Informe 7"</formula>
    </cfRule>
    <cfRule type="expression" dxfId="14204" priority="36378">
      <formula>$Y348="Informe 6"</formula>
    </cfRule>
    <cfRule type="expression" dxfId="14203" priority="36379">
      <formula>$Y348="Informe 5"</formula>
    </cfRule>
    <cfRule type="expression" dxfId="14202" priority="36380">
      <formula>$Y348="Informe 4"</formula>
    </cfRule>
    <cfRule type="expression" dxfId="14201" priority="36381">
      <formula>$Y348="Informe 3"</formula>
    </cfRule>
    <cfRule type="expression" dxfId="14200" priority="36382">
      <formula>$Y348="Informe 2"</formula>
    </cfRule>
    <cfRule type="expression" dxfId="14199" priority="36383">
      <formula>$Y348="Informe 1"</formula>
    </cfRule>
    <cfRule type="expression" dxfId="14198" priority="36384">
      <formula>$Y348="Gráfico 10"</formula>
    </cfRule>
    <cfRule type="expression" dxfId="14197" priority="36385">
      <formula>$Y348="Gráfico 25"</formula>
    </cfRule>
    <cfRule type="expression" dxfId="14196" priority="36386">
      <formula>$Y348="Gráfico 24"</formula>
    </cfRule>
    <cfRule type="expression" dxfId="14195" priority="36387">
      <formula>$Y348="Gráfico 23"</formula>
    </cfRule>
    <cfRule type="expression" dxfId="14194" priority="36388">
      <formula>$Y348="Gráfico 22"</formula>
    </cfRule>
    <cfRule type="expression" dxfId="14193" priority="36389">
      <formula>$Y348="Gráfico 21"</formula>
    </cfRule>
    <cfRule type="expression" dxfId="14192" priority="36390">
      <formula>$Y348="Gráfico 20"</formula>
    </cfRule>
    <cfRule type="expression" dxfId="14191" priority="36391">
      <formula>$Y348="Gráfico 18"</formula>
    </cfRule>
    <cfRule type="expression" dxfId="14190" priority="36392">
      <formula>$Y348="Gráfico 19"</formula>
    </cfRule>
    <cfRule type="expression" dxfId="14189" priority="36393">
      <formula>$Y348="Gráfico 17"</formula>
    </cfRule>
    <cfRule type="expression" dxfId="14188" priority="36394">
      <formula>$Y348="Gráfico 16"</formula>
    </cfRule>
    <cfRule type="expression" dxfId="14187" priority="36395">
      <formula>$Y348="Gráfico 15"</formula>
    </cfRule>
    <cfRule type="expression" dxfId="14186" priority="36396">
      <formula>$Y348="Gráfico 14"</formula>
    </cfRule>
    <cfRule type="expression" dxfId="14185" priority="36397">
      <formula>$Y348="Gráfico 12"</formula>
    </cfRule>
    <cfRule type="expression" dxfId="14184" priority="36398">
      <formula>$Y348="Gráfico 13"</formula>
    </cfRule>
    <cfRule type="expression" dxfId="14183" priority="36399">
      <formula>$Y348="Gráfico 11"</formula>
    </cfRule>
    <cfRule type="expression" dxfId="14182" priority="36400">
      <formula>$Y348="Gráfico 9"</formula>
    </cfRule>
    <cfRule type="expression" dxfId="14181" priority="36401">
      <formula>$Y348="Gráfico 8"</formula>
    </cfRule>
    <cfRule type="expression" dxfId="14180" priority="36402">
      <formula>$Y348="Gráfico 7"</formula>
    </cfRule>
    <cfRule type="expression" dxfId="14179" priority="36403">
      <formula>$Y348="Gráfico 6"</formula>
    </cfRule>
    <cfRule type="expression" dxfId="14178" priority="36404">
      <formula>$Y348="Gráfico 4"</formula>
    </cfRule>
    <cfRule type="expression" dxfId="14177" priority="36405">
      <formula>$Y348="Gráfico 3"</formula>
    </cfRule>
    <cfRule type="expression" dxfId="14176" priority="36406">
      <formula>$Y348="Gráfico 2"</formula>
    </cfRule>
    <cfRule type="expression" dxfId="14175" priority="36407">
      <formula>$Y348="Gráfico 1"</formula>
    </cfRule>
    <cfRule type="expression" dxfId="14174" priority="36408">
      <formula>$Y348="Gráfico 5"</formula>
    </cfRule>
  </conditionalFormatting>
  <conditionalFormatting sqref="O348">
    <cfRule type="expression" dxfId="14173" priority="36335">
      <formula>$Y348="Reporte 2"</formula>
    </cfRule>
    <cfRule type="expression" dxfId="14172" priority="36336">
      <formula>$Y348="Reporte 1"</formula>
    </cfRule>
    <cfRule type="expression" dxfId="14171" priority="36337">
      <formula>$Y348="Informe 10"</formula>
    </cfRule>
    <cfRule type="expression" dxfId="14170" priority="36338">
      <formula>$Y348="Informe 9"</formula>
    </cfRule>
    <cfRule type="expression" dxfId="14169" priority="36339">
      <formula>$Y348="Informe 8"</formula>
    </cfRule>
    <cfRule type="expression" dxfId="14168" priority="36340">
      <formula>$Y348="Informe 7"</formula>
    </cfRule>
    <cfRule type="expression" dxfId="14167" priority="36341">
      <formula>$Y348="Informe 6"</formula>
    </cfRule>
    <cfRule type="expression" dxfId="14166" priority="36342">
      <formula>$Y348="Informe 5"</formula>
    </cfRule>
    <cfRule type="expression" dxfId="14165" priority="36343">
      <formula>$Y348="Informe 4"</formula>
    </cfRule>
    <cfRule type="expression" dxfId="14164" priority="36344">
      <formula>$Y348="Informe 3"</formula>
    </cfRule>
    <cfRule type="expression" dxfId="14163" priority="36345">
      <formula>$Y348="Informe 2"</formula>
    </cfRule>
    <cfRule type="expression" dxfId="14162" priority="36346">
      <formula>$Y348="Informe 1"</formula>
    </cfRule>
    <cfRule type="expression" dxfId="14161" priority="36347">
      <formula>$Y348="Gráfico 10"</formula>
    </cfRule>
    <cfRule type="expression" dxfId="14160" priority="36348">
      <formula>$Y348="Gráfico 25"</formula>
    </cfRule>
    <cfRule type="expression" dxfId="14159" priority="36349">
      <formula>$Y348="Gráfico 24"</formula>
    </cfRule>
    <cfRule type="expression" dxfId="14158" priority="36350">
      <formula>$Y348="Gráfico 23"</formula>
    </cfRule>
    <cfRule type="expression" dxfId="14157" priority="36351">
      <formula>$Y348="Gráfico 22"</formula>
    </cfRule>
    <cfRule type="expression" dxfId="14156" priority="36352">
      <formula>$Y348="Gráfico 21"</formula>
    </cfRule>
    <cfRule type="expression" dxfId="14155" priority="36353">
      <formula>$Y348="Gráfico 20"</formula>
    </cfRule>
    <cfRule type="expression" dxfId="14154" priority="36354">
      <formula>$Y348="Gráfico 18"</formula>
    </cfRule>
    <cfRule type="expression" dxfId="14153" priority="36355">
      <formula>$Y348="Gráfico 19"</formula>
    </cfRule>
    <cfRule type="expression" dxfId="14152" priority="36356">
      <formula>$Y348="Gráfico 17"</formula>
    </cfRule>
    <cfRule type="expression" dxfId="14151" priority="36357">
      <formula>$Y348="Gráfico 16"</formula>
    </cfRule>
    <cfRule type="expression" dxfId="14150" priority="36358">
      <formula>$Y348="Gráfico 15"</formula>
    </cfRule>
    <cfRule type="expression" dxfId="14149" priority="36359">
      <formula>$Y348="Gráfico 14"</formula>
    </cfRule>
    <cfRule type="expression" dxfId="14148" priority="36360">
      <formula>$Y348="Gráfico 12"</formula>
    </cfRule>
    <cfRule type="expression" dxfId="14147" priority="36361">
      <formula>$Y348="Gráfico 13"</formula>
    </cfRule>
    <cfRule type="expression" dxfId="14146" priority="36362">
      <formula>$Y348="Gráfico 11"</formula>
    </cfRule>
    <cfRule type="expression" dxfId="14145" priority="36363">
      <formula>$Y348="Gráfico 9"</formula>
    </cfRule>
    <cfRule type="expression" dxfId="14144" priority="36364">
      <formula>$Y348="Gráfico 8"</formula>
    </cfRule>
    <cfRule type="expression" dxfId="14143" priority="36365">
      <formula>$Y348="Gráfico 7"</formula>
    </cfRule>
    <cfRule type="expression" dxfId="14142" priority="36366">
      <formula>$Y348="Gráfico 6"</formula>
    </cfRule>
    <cfRule type="expression" dxfId="14141" priority="36367">
      <formula>$Y348="Gráfico 4"</formula>
    </cfRule>
    <cfRule type="expression" dxfId="14140" priority="36368">
      <formula>$Y348="Gráfico 3"</formula>
    </cfRule>
    <cfRule type="expression" dxfId="14139" priority="36369">
      <formula>$Y348="Gráfico 2"</formula>
    </cfRule>
    <cfRule type="expression" dxfId="14138" priority="36370">
      <formula>$Y348="Gráfico 1"</formula>
    </cfRule>
    <cfRule type="expression" dxfId="14137" priority="36371">
      <formula>$Y348="Gráfico 5"</formula>
    </cfRule>
  </conditionalFormatting>
  <conditionalFormatting sqref="P353">
    <cfRule type="expression" dxfId="14136" priority="36150">
      <formula>$Y353="Reporte 2"</formula>
    </cfRule>
    <cfRule type="expression" dxfId="14135" priority="36151">
      <formula>$Y353="Reporte 1"</formula>
    </cfRule>
    <cfRule type="expression" dxfId="14134" priority="36152">
      <formula>$Y353="Informe 10"</formula>
    </cfRule>
    <cfRule type="expression" dxfId="14133" priority="36153">
      <formula>$Y353="Informe 9"</formula>
    </cfRule>
    <cfRule type="expression" dxfId="14132" priority="36154">
      <formula>$Y353="Informe 8"</formula>
    </cfRule>
    <cfRule type="expression" dxfId="14131" priority="36155">
      <formula>$Y353="Informe 7"</formula>
    </cfRule>
    <cfRule type="expression" dxfId="14130" priority="36156">
      <formula>$Y353="Informe 6"</formula>
    </cfRule>
    <cfRule type="expression" dxfId="14129" priority="36157">
      <formula>$Y353="Informe 5"</formula>
    </cfRule>
    <cfRule type="expression" dxfId="14128" priority="36158">
      <formula>$Y353="Informe 4"</formula>
    </cfRule>
    <cfRule type="expression" dxfId="14127" priority="36159">
      <formula>$Y353="Informe 3"</formula>
    </cfRule>
    <cfRule type="expression" dxfId="14126" priority="36160">
      <formula>$Y353="Informe 2"</formula>
    </cfRule>
    <cfRule type="expression" dxfId="14125" priority="36161">
      <formula>$Y353="Informe 1"</formula>
    </cfRule>
    <cfRule type="expression" dxfId="14124" priority="36162">
      <formula>$Y353="Gráfico 10"</formula>
    </cfRule>
    <cfRule type="expression" dxfId="14123" priority="36163">
      <formula>$Y353="Gráfico 25"</formula>
    </cfRule>
    <cfRule type="expression" dxfId="14122" priority="36164">
      <formula>$Y353="Gráfico 24"</formula>
    </cfRule>
    <cfRule type="expression" dxfId="14121" priority="36165">
      <formula>$Y353="Gráfico 23"</formula>
    </cfRule>
    <cfRule type="expression" dxfId="14120" priority="36166">
      <formula>$Y353="Gráfico 22"</formula>
    </cfRule>
    <cfRule type="expression" dxfId="14119" priority="36167">
      <formula>$Y353="Gráfico 21"</formula>
    </cfRule>
    <cfRule type="expression" dxfId="14118" priority="36168">
      <formula>$Y353="Gráfico 20"</formula>
    </cfRule>
    <cfRule type="expression" dxfId="14117" priority="36169">
      <formula>$Y353="Gráfico 18"</formula>
    </cfRule>
    <cfRule type="expression" dxfId="14116" priority="36170">
      <formula>$Y353="Gráfico 19"</formula>
    </cfRule>
    <cfRule type="expression" dxfId="14115" priority="36171">
      <formula>$Y353="Gráfico 17"</formula>
    </cfRule>
    <cfRule type="expression" dxfId="14114" priority="36172">
      <formula>$Y353="Gráfico 16"</formula>
    </cfRule>
    <cfRule type="expression" dxfId="14113" priority="36173">
      <formula>$Y353="Gráfico 15"</formula>
    </cfRule>
    <cfRule type="expression" dxfId="14112" priority="36174">
      <formula>$Y353="Gráfico 14"</formula>
    </cfRule>
    <cfRule type="expression" dxfId="14111" priority="36175">
      <formula>$Y353="Gráfico 12"</formula>
    </cfRule>
    <cfRule type="expression" dxfId="14110" priority="36176">
      <formula>$Y353="Gráfico 13"</formula>
    </cfRule>
    <cfRule type="expression" dxfId="14109" priority="36177">
      <formula>$Y353="Gráfico 11"</formula>
    </cfRule>
    <cfRule type="expression" dxfId="14108" priority="36178">
      <formula>$Y353="Gráfico 9"</formula>
    </cfRule>
    <cfRule type="expression" dxfId="14107" priority="36179">
      <formula>$Y353="Gráfico 8"</formula>
    </cfRule>
    <cfRule type="expression" dxfId="14106" priority="36180">
      <formula>$Y353="Gráfico 7"</formula>
    </cfRule>
    <cfRule type="expression" dxfId="14105" priority="36181">
      <formula>$Y353="Gráfico 6"</formula>
    </cfRule>
    <cfRule type="expression" dxfId="14104" priority="36182">
      <formula>$Y353="Gráfico 4"</formula>
    </cfRule>
    <cfRule type="expression" dxfId="14103" priority="36183">
      <formula>$Y353="Gráfico 3"</formula>
    </cfRule>
    <cfRule type="expression" dxfId="14102" priority="36184">
      <formula>$Y353="Gráfico 2"</formula>
    </cfRule>
    <cfRule type="expression" dxfId="14101" priority="36185">
      <formula>$Y353="Gráfico 1"</formula>
    </cfRule>
    <cfRule type="expression" dxfId="14100" priority="36186">
      <formula>$Y353="Gráfico 5"</formula>
    </cfRule>
  </conditionalFormatting>
  <conditionalFormatting sqref="O353">
    <cfRule type="expression" dxfId="14099" priority="36113">
      <formula>$Y353="Reporte 2"</formula>
    </cfRule>
    <cfRule type="expression" dxfId="14098" priority="36114">
      <formula>$Y353="Reporte 1"</formula>
    </cfRule>
    <cfRule type="expression" dxfId="14097" priority="36115">
      <formula>$Y353="Informe 10"</formula>
    </cfRule>
    <cfRule type="expression" dxfId="14096" priority="36116">
      <formula>$Y353="Informe 9"</formula>
    </cfRule>
    <cfRule type="expression" dxfId="14095" priority="36117">
      <formula>$Y353="Informe 8"</formula>
    </cfRule>
    <cfRule type="expression" dxfId="14094" priority="36118">
      <formula>$Y353="Informe 7"</formula>
    </cfRule>
    <cfRule type="expression" dxfId="14093" priority="36119">
      <formula>$Y353="Informe 6"</formula>
    </cfRule>
    <cfRule type="expression" dxfId="14092" priority="36120">
      <formula>$Y353="Informe 5"</formula>
    </cfRule>
    <cfRule type="expression" dxfId="14091" priority="36121">
      <formula>$Y353="Informe 4"</formula>
    </cfRule>
    <cfRule type="expression" dxfId="14090" priority="36122">
      <formula>$Y353="Informe 3"</formula>
    </cfRule>
    <cfRule type="expression" dxfId="14089" priority="36123">
      <formula>$Y353="Informe 2"</formula>
    </cfRule>
    <cfRule type="expression" dxfId="14088" priority="36124">
      <formula>$Y353="Informe 1"</formula>
    </cfRule>
    <cfRule type="expression" dxfId="14087" priority="36125">
      <formula>$Y353="Gráfico 10"</formula>
    </cfRule>
    <cfRule type="expression" dxfId="14086" priority="36126">
      <formula>$Y353="Gráfico 25"</formula>
    </cfRule>
    <cfRule type="expression" dxfId="14085" priority="36127">
      <formula>$Y353="Gráfico 24"</formula>
    </cfRule>
    <cfRule type="expression" dxfId="14084" priority="36128">
      <formula>$Y353="Gráfico 23"</formula>
    </cfRule>
    <cfRule type="expression" dxfId="14083" priority="36129">
      <formula>$Y353="Gráfico 22"</formula>
    </cfRule>
    <cfRule type="expression" dxfId="14082" priority="36130">
      <formula>$Y353="Gráfico 21"</formula>
    </cfRule>
    <cfRule type="expression" dxfId="14081" priority="36131">
      <formula>$Y353="Gráfico 20"</formula>
    </cfRule>
    <cfRule type="expression" dxfId="14080" priority="36132">
      <formula>$Y353="Gráfico 18"</formula>
    </cfRule>
    <cfRule type="expression" dxfId="14079" priority="36133">
      <formula>$Y353="Gráfico 19"</formula>
    </cfRule>
    <cfRule type="expression" dxfId="14078" priority="36134">
      <formula>$Y353="Gráfico 17"</formula>
    </cfRule>
    <cfRule type="expression" dxfId="14077" priority="36135">
      <formula>$Y353="Gráfico 16"</formula>
    </cfRule>
    <cfRule type="expression" dxfId="14076" priority="36136">
      <formula>$Y353="Gráfico 15"</formula>
    </cfRule>
    <cfRule type="expression" dxfId="14075" priority="36137">
      <formula>$Y353="Gráfico 14"</formula>
    </cfRule>
    <cfRule type="expression" dxfId="14074" priority="36138">
      <formula>$Y353="Gráfico 12"</formula>
    </cfRule>
    <cfRule type="expression" dxfId="14073" priority="36139">
      <formula>$Y353="Gráfico 13"</formula>
    </cfRule>
    <cfRule type="expression" dxfId="14072" priority="36140">
      <formula>$Y353="Gráfico 11"</formula>
    </cfRule>
    <cfRule type="expression" dxfId="14071" priority="36141">
      <formula>$Y353="Gráfico 9"</formula>
    </cfRule>
    <cfRule type="expression" dxfId="14070" priority="36142">
      <formula>$Y353="Gráfico 8"</formula>
    </cfRule>
    <cfRule type="expression" dxfId="14069" priority="36143">
      <formula>$Y353="Gráfico 7"</formula>
    </cfRule>
    <cfRule type="expression" dxfId="14068" priority="36144">
      <formula>$Y353="Gráfico 6"</formula>
    </cfRule>
    <cfRule type="expression" dxfId="14067" priority="36145">
      <formula>$Y353="Gráfico 4"</formula>
    </cfRule>
    <cfRule type="expression" dxfId="14066" priority="36146">
      <formula>$Y353="Gráfico 3"</formula>
    </cfRule>
    <cfRule type="expression" dxfId="14065" priority="36147">
      <formula>$Y353="Gráfico 2"</formula>
    </cfRule>
    <cfRule type="expression" dxfId="14064" priority="36148">
      <formula>$Y353="Gráfico 1"</formula>
    </cfRule>
    <cfRule type="expression" dxfId="14063" priority="36149">
      <formula>$Y353="Gráfico 5"</formula>
    </cfRule>
  </conditionalFormatting>
  <conditionalFormatting sqref="O353">
    <cfRule type="expression" dxfId="14062" priority="36076">
      <formula>$Y353="Reporte 2"</formula>
    </cfRule>
    <cfRule type="expression" dxfId="14061" priority="36077">
      <formula>$Y353="Reporte 1"</formula>
    </cfRule>
    <cfRule type="expression" dxfId="14060" priority="36078">
      <formula>$Y353="Informe 10"</formula>
    </cfRule>
    <cfRule type="expression" dxfId="14059" priority="36079">
      <formula>$Y353="Informe 9"</formula>
    </cfRule>
    <cfRule type="expression" dxfId="14058" priority="36080">
      <formula>$Y353="Informe 8"</formula>
    </cfRule>
    <cfRule type="expression" dxfId="14057" priority="36081">
      <formula>$Y353="Informe 7"</formula>
    </cfRule>
    <cfRule type="expression" dxfId="14056" priority="36082">
      <formula>$Y353="Informe 6"</formula>
    </cfRule>
    <cfRule type="expression" dxfId="14055" priority="36083">
      <formula>$Y353="Informe 5"</formula>
    </cfRule>
    <cfRule type="expression" dxfId="14054" priority="36084">
      <formula>$Y353="Informe 4"</formula>
    </cfRule>
    <cfRule type="expression" dxfId="14053" priority="36085">
      <formula>$Y353="Informe 3"</formula>
    </cfRule>
    <cfRule type="expression" dxfId="14052" priority="36086">
      <formula>$Y353="Informe 2"</formula>
    </cfRule>
    <cfRule type="expression" dxfId="14051" priority="36087">
      <formula>$Y353="Informe 1"</formula>
    </cfRule>
    <cfRule type="expression" dxfId="14050" priority="36088">
      <formula>$Y353="Gráfico 10"</formula>
    </cfRule>
    <cfRule type="expression" dxfId="14049" priority="36089">
      <formula>$Y353="Gráfico 25"</formula>
    </cfRule>
    <cfRule type="expression" dxfId="14048" priority="36090">
      <formula>$Y353="Gráfico 24"</formula>
    </cfRule>
    <cfRule type="expression" dxfId="14047" priority="36091">
      <formula>$Y353="Gráfico 23"</formula>
    </cfRule>
    <cfRule type="expression" dxfId="14046" priority="36092">
      <formula>$Y353="Gráfico 22"</formula>
    </cfRule>
    <cfRule type="expression" dxfId="14045" priority="36093">
      <formula>$Y353="Gráfico 21"</formula>
    </cfRule>
    <cfRule type="expression" dxfId="14044" priority="36094">
      <formula>$Y353="Gráfico 20"</formula>
    </cfRule>
    <cfRule type="expression" dxfId="14043" priority="36095">
      <formula>$Y353="Gráfico 18"</formula>
    </cfRule>
    <cfRule type="expression" dxfId="14042" priority="36096">
      <formula>$Y353="Gráfico 19"</formula>
    </cfRule>
    <cfRule type="expression" dxfId="14041" priority="36097">
      <formula>$Y353="Gráfico 17"</formula>
    </cfRule>
    <cfRule type="expression" dxfId="14040" priority="36098">
      <formula>$Y353="Gráfico 16"</formula>
    </cfRule>
    <cfRule type="expression" dxfId="14039" priority="36099">
      <formula>$Y353="Gráfico 15"</formula>
    </cfRule>
    <cfRule type="expression" dxfId="14038" priority="36100">
      <formula>$Y353="Gráfico 14"</formula>
    </cfRule>
    <cfRule type="expression" dxfId="14037" priority="36101">
      <formula>$Y353="Gráfico 12"</formula>
    </cfRule>
    <cfRule type="expression" dxfId="14036" priority="36102">
      <formula>$Y353="Gráfico 13"</formula>
    </cfRule>
    <cfRule type="expression" dxfId="14035" priority="36103">
      <formula>$Y353="Gráfico 11"</formula>
    </cfRule>
    <cfRule type="expression" dxfId="14034" priority="36104">
      <formula>$Y353="Gráfico 9"</formula>
    </cfRule>
    <cfRule type="expression" dxfId="14033" priority="36105">
      <formula>$Y353="Gráfico 8"</formula>
    </cfRule>
    <cfRule type="expression" dxfId="14032" priority="36106">
      <formula>$Y353="Gráfico 7"</formula>
    </cfRule>
    <cfRule type="expression" dxfId="14031" priority="36107">
      <formula>$Y353="Gráfico 6"</formula>
    </cfRule>
    <cfRule type="expression" dxfId="14030" priority="36108">
      <formula>$Y353="Gráfico 4"</formula>
    </cfRule>
    <cfRule type="expression" dxfId="14029" priority="36109">
      <formula>$Y353="Gráfico 3"</formula>
    </cfRule>
    <cfRule type="expression" dxfId="14028" priority="36110">
      <formula>$Y353="Gráfico 2"</formula>
    </cfRule>
    <cfRule type="expression" dxfId="14027" priority="36111">
      <formula>$Y353="Gráfico 1"</formula>
    </cfRule>
    <cfRule type="expression" dxfId="14026" priority="36112">
      <formula>$Y353="Gráfico 5"</formula>
    </cfRule>
  </conditionalFormatting>
  <conditionalFormatting sqref="O353">
    <cfRule type="expression" dxfId="14025" priority="36039">
      <formula>$Y353="Reporte 2"</formula>
    </cfRule>
    <cfRule type="expression" dxfId="14024" priority="36040">
      <formula>$Y353="Reporte 1"</formula>
    </cfRule>
    <cfRule type="expression" dxfId="14023" priority="36041">
      <formula>$Y353="Informe 10"</formula>
    </cfRule>
    <cfRule type="expression" dxfId="14022" priority="36042">
      <formula>$Y353="Informe 9"</formula>
    </cfRule>
    <cfRule type="expression" dxfId="14021" priority="36043">
      <formula>$Y353="Informe 8"</formula>
    </cfRule>
    <cfRule type="expression" dxfId="14020" priority="36044">
      <formula>$Y353="Informe 7"</formula>
    </cfRule>
    <cfRule type="expression" dxfId="14019" priority="36045">
      <formula>$Y353="Informe 6"</formula>
    </cfRule>
    <cfRule type="expression" dxfId="14018" priority="36046">
      <formula>$Y353="Informe 5"</formula>
    </cfRule>
    <cfRule type="expression" dxfId="14017" priority="36047">
      <formula>$Y353="Informe 4"</formula>
    </cfRule>
    <cfRule type="expression" dxfId="14016" priority="36048">
      <formula>$Y353="Informe 3"</formula>
    </cfRule>
    <cfRule type="expression" dxfId="14015" priority="36049">
      <formula>$Y353="Informe 2"</formula>
    </cfRule>
    <cfRule type="expression" dxfId="14014" priority="36050">
      <formula>$Y353="Informe 1"</formula>
    </cfRule>
    <cfRule type="expression" dxfId="14013" priority="36051">
      <formula>$Y353="Gráfico 10"</formula>
    </cfRule>
    <cfRule type="expression" dxfId="14012" priority="36052">
      <formula>$Y353="Gráfico 25"</formula>
    </cfRule>
    <cfRule type="expression" dxfId="14011" priority="36053">
      <formula>$Y353="Gráfico 24"</formula>
    </cfRule>
    <cfRule type="expression" dxfId="14010" priority="36054">
      <formula>$Y353="Gráfico 23"</formula>
    </cfRule>
    <cfRule type="expression" dxfId="14009" priority="36055">
      <formula>$Y353="Gráfico 22"</formula>
    </cfRule>
    <cfRule type="expression" dxfId="14008" priority="36056">
      <formula>$Y353="Gráfico 21"</formula>
    </cfRule>
    <cfRule type="expression" dxfId="14007" priority="36057">
      <formula>$Y353="Gráfico 20"</formula>
    </cfRule>
    <cfRule type="expression" dxfId="14006" priority="36058">
      <formula>$Y353="Gráfico 18"</formula>
    </cfRule>
    <cfRule type="expression" dxfId="14005" priority="36059">
      <formula>$Y353="Gráfico 19"</formula>
    </cfRule>
    <cfRule type="expression" dxfId="14004" priority="36060">
      <formula>$Y353="Gráfico 17"</formula>
    </cfRule>
    <cfRule type="expression" dxfId="14003" priority="36061">
      <formula>$Y353="Gráfico 16"</formula>
    </cfRule>
    <cfRule type="expression" dxfId="14002" priority="36062">
      <formula>$Y353="Gráfico 15"</formula>
    </cfRule>
    <cfRule type="expression" dxfId="14001" priority="36063">
      <formula>$Y353="Gráfico 14"</formula>
    </cfRule>
    <cfRule type="expression" dxfId="14000" priority="36064">
      <formula>$Y353="Gráfico 12"</formula>
    </cfRule>
    <cfRule type="expression" dxfId="13999" priority="36065">
      <formula>$Y353="Gráfico 13"</formula>
    </cfRule>
    <cfRule type="expression" dxfId="13998" priority="36066">
      <formula>$Y353="Gráfico 11"</formula>
    </cfRule>
    <cfRule type="expression" dxfId="13997" priority="36067">
      <formula>$Y353="Gráfico 9"</formula>
    </cfRule>
    <cfRule type="expression" dxfId="13996" priority="36068">
      <formula>$Y353="Gráfico 8"</formula>
    </cfRule>
    <cfRule type="expression" dxfId="13995" priority="36069">
      <formula>$Y353="Gráfico 7"</formula>
    </cfRule>
    <cfRule type="expression" dxfId="13994" priority="36070">
      <formula>$Y353="Gráfico 6"</formula>
    </cfRule>
    <cfRule type="expression" dxfId="13993" priority="36071">
      <formula>$Y353="Gráfico 4"</formula>
    </cfRule>
    <cfRule type="expression" dxfId="13992" priority="36072">
      <formula>$Y353="Gráfico 3"</formula>
    </cfRule>
    <cfRule type="expression" dxfId="13991" priority="36073">
      <formula>$Y353="Gráfico 2"</formula>
    </cfRule>
    <cfRule type="expression" dxfId="13990" priority="36074">
      <formula>$Y353="Gráfico 1"</formula>
    </cfRule>
    <cfRule type="expression" dxfId="13989" priority="36075">
      <formula>$Y353="Gráfico 5"</formula>
    </cfRule>
  </conditionalFormatting>
  <conditionalFormatting sqref="P354:P356 O355:O356">
    <cfRule type="expression" dxfId="13988" priority="35854">
      <formula>$Y354="Reporte 2"</formula>
    </cfRule>
    <cfRule type="expression" dxfId="13987" priority="35855">
      <formula>$Y354="Reporte 1"</formula>
    </cfRule>
    <cfRule type="expression" dxfId="13986" priority="35856">
      <formula>$Y354="Informe 10"</formula>
    </cfRule>
    <cfRule type="expression" dxfId="13985" priority="35857">
      <formula>$Y354="Informe 9"</formula>
    </cfRule>
    <cfRule type="expression" dxfId="13984" priority="35858">
      <formula>$Y354="Informe 8"</formula>
    </cfRule>
    <cfRule type="expression" dxfId="13983" priority="35859">
      <formula>$Y354="Informe 7"</formula>
    </cfRule>
    <cfRule type="expression" dxfId="13982" priority="35860">
      <formula>$Y354="Informe 6"</formula>
    </cfRule>
    <cfRule type="expression" dxfId="13981" priority="35861">
      <formula>$Y354="Informe 5"</formula>
    </cfRule>
    <cfRule type="expression" dxfId="13980" priority="35862">
      <formula>$Y354="Informe 4"</formula>
    </cfRule>
    <cfRule type="expression" dxfId="13979" priority="35863">
      <formula>$Y354="Informe 3"</formula>
    </cfRule>
    <cfRule type="expression" dxfId="13978" priority="35864">
      <formula>$Y354="Informe 2"</formula>
    </cfRule>
    <cfRule type="expression" dxfId="13977" priority="35865">
      <formula>$Y354="Informe 1"</formula>
    </cfRule>
    <cfRule type="expression" dxfId="13976" priority="35866">
      <formula>$Y354="Gráfico 10"</formula>
    </cfRule>
    <cfRule type="expression" dxfId="13975" priority="35867">
      <formula>$Y354="Gráfico 25"</formula>
    </cfRule>
    <cfRule type="expression" dxfId="13974" priority="35868">
      <formula>$Y354="Gráfico 24"</formula>
    </cfRule>
    <cfRule type="expression" dxfId="13973" priority="35869">
      <formula>$Y354="Gráfico 23"</formula>
    </cfRule>
    <cfRule type="expression" dxfId="13972" priority="35870">
      <formula>$Y354="Gráfico 22"</formula>
    </cfRule>
    <cfRule type="expression" dxfId="13971" priority="35871">
      <formula>$Y354="Gráfico 21"</formula>
    </cfRule>
    <cfRule type="expression" dxfId="13970" priority="35872">
      <formula>$Y354="Gráfico 20"</formula>
    </cfRule>
    <cfRule type="expression" dxfId="13969" priority="35873">
      <formula>$Y354="Gráfico 18"</formula>
    </cfRule>
    <cfRule type="expression" dxfId="13968" priority="35874">
      <formula>$Y354="Gráfico 19"</formula>
    </cfRule>
    <cfRule type="expression" dxfId="13967" priority="35875">
      <formula>$Y354="Gráfico 17"</formula>
    </cfRule>
    <cfRule type="expression" dxfId="13966" priority="35876">
      <formula>$Y354="Gráfico 16"</formula>
    </cfRule>
    <cfRule type="expression" dxfId="13965" priority="35877">
      <formula>$Y354="Gráfico 15"</formula>
    </cfRule>
    <cfRule type="expression" dxfId="13964" priority="35878">
      <formula>$Y354="Gráfico 14"</formula>
    </cfRule>
    <cfRule type="expression" dxfId="13963" priority="35879">
      <formula>$Y354="Gráfico 12"</formula>
    </cfRule>
    <cfRule type="expression" dxfId="13962" priority="35880">
      <formula>$Y354="Gráfico 13"</formula>
    </cfRule>
    <cfRule type="expression" dxfId="13961" priority="35881">
      <formula>$Y354="Gráfico 11"</formula>
    </cfRule>
    <cfRule type="expression" dxfId="13960" priority="35882">
      <formula>$Y354="Gráfico 9"</formula>
    </cfRule>
    <cfRule type="expression" dxfId="13959" priority="35883">
      <formula>$Y354="Gráfico 8"</formula>
    </cfRule>
    <cfRule type="expression" dxfId="13958" priority="35884">
      <formula>$Y354="Gráfico 7"</formula>
    </cfRule>
    <cfRule type="expression" dxfId="13957" priority="35885">
      <formula>$Y354="Gráfico 6"</formula>
    </cfRule>
    <cfRule type="expression" dxfId="13956" priority="35886">
      <formula>$Y354="Gráfico 4"</formula>
    </cfRule>
    <cfRule type="expression" dxfId="13955" priority="35887">
      <formula>$Y354="Gráfico 3"</formula>
    </cfRule>
    <cfRule type="expression" dxfId="13954" priority="35888">
      <formula>$Y354="Gráfico 2"</formula>
    </cfRule>
    <cfRule type="expression" dxfId="13953" priority="35889">
      <formula>$Y354="Gráfico 1"</formula>
    </cfRule>
    <cfRule type="expression" dxfId="13952" priority="35890">
      <formula>$Y354="Gráfico 5"</formula>
    </cfRule>
  </conditionalFormatting>
  <conditionalFormatting sqref="O354">
    <cfRule type="expression" dxfId="13951" priority="35817">
      <formula>$Y354="Reporte 2"</formula>
    </cfRule>
    <cfRule type="expression" dxfId="13950" priority="35818">
      <formula>$Y354="Reporte 1"</formula>
    </cfRule>
    <cfRule type="expression" dxfId="13949" priority="35819">
      <formula>$Y354="Informe 10"</formula>
    </cfRule>
    <cfRule type="expression" dxfId="13948" priority="35820">
      <formula>$Y354="Informe 9"</formula>
    </cfRule>
    <cfRule type="expression" dxfId="13947" priority="35821">
      <formula>$Y354="Informe 8"</formula>
    </cfRule>
    <cfRule type="expression" dxfId="13946" priority="35822">
      <formula>$Y354="Informe 7"</formula>
    </cfRule>
    <cfRule type="expression" dxfId="13945" priority="35823">
      <formula>$Y354="Informe 6"</formula>
    </cfRule>
    <cfRule type="expression" dxfId="13944" priority="35824">
      <formula>$Y354="Informe 5"</formula>
    </cfRule>
    <cfRule type="expression" dxfId="13943" priority="35825">
      <formula>$Y354="Informe 4"</formula>
    </cfRule>
    <cfRule type="expression" dxfId="13942" priority="35826">
      <formula>$Y354="Informe 3"</formula>
    </cfRule>
    <cfRule type="expression" dxfId="13941" priority="35827">
      <formula>$Y354="Informe 2"</formula>
    </cfRule>
    <cfRule type="expression" dxfId="13940" priority="35828">
      <formula>$Y354="Informe 1"</formula>
    </cfRule>
    <cfRule type="expression" dxfId="13939" priority="35829">
      <formula>$Y354="Gráfico 10"</formula>
    </cfRule>
    <cfRule type="expression" dxfId="13938" priority="35830">
      <formula>$Y354="Gráfico 25"</formula>
    </cfRule>
    <cfRule type="expression" dxfId="13937" priority="35831">
      <formula>$Y354="Gráfico 24"</formula>
    </cfRule>
    <cfRule type="expression" dxfId="13936" priority="35832">
      <formula>$Y354="Gráfico 23"</formula>
    </cfRule>
    <cfRule type="expression" dxfId="13935" priority="35833">
      <formula>$Y354="Gráfico 22"</formula>
    </cfRule>
    <cfRule type="expression" dxfId="13934" priority="35834">
      <formula>$Y354="Gráfico 21"</formula>
    </cfRule>
    <cfRule type="expression" dxfId="13933" priority="35835">
      <formula>$Y354="Gráfico 20"</formula>
    </cfRule>
    <cfRule type="expression" dxfId="13932" priority="35836">
      <formula>$Y354="Gráfico 18"</formula>
    </cfRule>
    <cfRule type="expression" dxfId="13931" priority="35837">
      <formula>$Y354="Gráfico 19"</formula>
    </cfRule>
    <cfRule type="expression" dxfId="13930" priority="35838">
      <formula>$Y354="Gráfico 17"</formula>
    </cfRule>
    <cfRule type="expression" dxfId="13929" priority="35839">
      <formula>$Y354="Gráfico 16"</formula>
    </cfRule>
    <cfRule type="expression" dxfId="13928" priority="35840">
      <formula>$Y354="Gráfico 15"</formula>
    </cfRule>
    <cfRule type="expression" dxfId="13927" priority="35841">
      <formula>$Y354="Gráfico 14"</formula>
    </cfRule>
    <cfRule type="expression" dxfId="13926" priority="35842">
      <formula>$Y354="Gráfico 12"</formula>
    </cfRule>
    <cfRule type="expression" dxfId="13925" priority="35843">
      <formula>$Y354="Gráfico 13"</formula>
    </cfRule>
    <cfRule type="expression" dxfId="13924" priority="35844">
      <formula>$Y354="Gráfico 11"</formula>
    </cfRule>
    <cfRule type="expression" dxfId="13923" priority="35845">
      <formula>$Y354="Gráfico 9"</formula>
    </cfRule>
    <cfRule type="expression" dxfId="13922" priority="35846">
      <formula>$Y354="Gráfico 8"</formula>
    </cfRule>
    <cfRule type="expression" dxfId="13921" priority="35847">
      <formula>$Y354="Gráfico 7"</formula>
    </cfRule>
    <cfRule type="expression" dxfId="13920" priority="35848">
      <formula>$Y354="Gráfico 6"</formula>
    </cfRule>
    <cfRule type="expression" dxfId="13919" priority="35849">
      <formula>$Y354="Gráfico 4"</formula>
    </cfRule>
    <cfRule type="expression" dxfId="13918" priority="35850">
      <formula>$Y354="Gráfico 3"</formula>
    </cfRule>
    <cfRule type="expression" dxfId="13917" priority="35851">
      <formula>$Y354="Gráfico 2"</formula>
    </cfRule>
    <cfRule type="expression" dxfId="13916" priority="35852">
      <formula>$Y354="Gráfico 1"</formula>
    </cfRule>
    <cfRule type="expression" dxfId="13915" priority="35853">
      <formula>$Y354="Gráfico 5"</formula>
    </cfRule>
  </conditionalFormatting>
  <conditionalFormatting sqref="O354">
    <cfRule type="expression" dxfId="13914" priority="35780">
      <formula>$Y354="Reporte 2"</formula>
    </cfRule>
    <cfRule type="expression" dxfId="13913" priority="35781">
      <formula>$Y354="Reporte 1"</formula>
    </cfRule>
    <cfRule type="expression" dxfId="13912" priority="35782">
      <formula>$Y354="Informe 10"</formula>
    </cfRule>
    <cfRule type="expression" dxfId="13911" priority="35783">
      <formula>$Y354="Informe 9"</formula>
    </cfRule>
    <cfRule type="expression" dxfId="13910" priority="35784">
      <formula>$Y354="Informe 8"</formula>
    </cfRule>
    <cfRule type="expression" dxfId="13909" priority="35785">
      <formula>$Y354="Informe 7"</formula>
    </cfRule>
    <cfRule type="expression" dxfId="13908" priority="35786">
      <formula>$Y354="Informe 6"</formula>
    </cfRule>
    <cfRule type="expression" dxfId="13907" priority="35787">
      <formula>$Y354="Informe 5"</formula>
    </cfRule>
    <cfRule type="expression" dxfId="13906" priority="35788">
      <formula>$Y354="Informe 4"</formula>
    </cfRule>
    <cfRule type="expression" dxfId="13905" priority="35789">
      <formula>$Y354="Informe 3"</formula>
    </cfRule>
    <cfRule type="expression" dxfId="13904" priority="35790">
      <formula>$Y354="Informe 2"</formula>
    </cfRule>
    <cfRule type="expression" dxfId="13903" priority="35791">
      <formula>$Y354="Informe 1"</formula>
    </cfRule>
    <cfRule type="expression" dxfId="13902" priority="35792">
      <formula>$Y354="Gráfico 10"</formula>
    </cfRule>
    <cfRule type="expression" dxfId="13901" priority="35793">
      <formula>$Y354="Gráfico 25"</formula>
    </cfRule>
    <cfRule type="expression" dxfId="13900" priority="35794">
      <formula>$Y354="Gráfico 24"</formula>
    </cfRule>
    <cfRule type="expression" dxfId="13899" priority="35795">
      <formula>$Y354="Gráfico 23"</formula>
    </cfRule>
    <cfRule type="expression" dxfId="13898" priority="35796">
      <formula>$Y354="Gráfico 22"</formula>
    </cfRule>
    <cfRule type="expression" dxfId="13897" priority="35797">
      <formula>$Y354="Gráfico 21"</formula>
    </cfRule>
    <cfRule type="expression" dxfId="13896" priority="35798">
      <formula>$Y354="Gráfico 20"</formula>
    </cfRule>
    <cfRule type="expression" dxfId="13895" priority="35799">
      <formula>$Y354="Gráfico 18"</formula>
    </cfRule>
    <cfRule type="expression" dxfId="13894" priority="35800">
      <formula>$Y354="Gráfico 19"</formula>
    </cfRule>
    <cfRule type="expression" dxfId="13893" priority="35801">
      <formula>$Y354="Gráfico 17"</formula>
    </cfRule>
    <cfRule type="expression" dxfId="13892" priority="35802">
      <formula>$Y354="Gráfico 16"</formula>
    </cfRule>
    <cfRule type="expression" dxfId="13891" priority="35803">
      <formula>$Y354="Gráfico 15"</formula>
    </cfRule>
    <cfRule type="expression" dxfId="13890" priority="35804">
      <formula>$Y354="Gráfico 14"</formula>
    </cfRule>
    <cfRule type="expression" dxfId="13889" priority="35805">
      <formula>$Y354="Gráfico 12"</formula>
    </cfRule>
    <cfRule type="expression" dxfId="13888" priority="35806">
      <formula>$Y354="Gráfico 13"</formula>
    </cfRule>
    <cfRule type="expression" dxfId="13887" priority="35807">
      <formula>$Y354="Gráfico 11"</formula>
    </cfRule>
    <cfRule type="expression" dxfId="13886" priority="35808">
      <formula>$Y354="Gráfico 9"</formula>
    </cfRule>
    <cfRule type="expression" dxfId="13885" priority="35809">
      <formula>$Y354="Gráfico 8"</formula>
    </cfRule>
    <cfRule type="expression" dxfId="13884" priority="35810">
      <formula>$Y354="Gráfico 7"</formula>
    </cfRule>
    <cfRule type="expression" dxfId="13883" priority="35811">
      <formula>$Y354="Gráfico 6"</formula>
    </cfRule>
    <cfRule type="expression" dxfId="13882" priority="35812">
      <formula>$Y354="Gráfico 4"</formula>
    </cfRule>
    <cfRule type="expression" dxfId="13881" priority="35813">
      <formula>$Y354="Gráfico 3"</formula>
    </cfRule>
    <cfRule type="expression" dxfId="13880" priority="35814">
      <formula>$Y354="Gráfico 2"</formula>
    </cfRule>
    <cfRule type="expression" dxfId="13879" priority="35815">
      <formula>$Y354="Gráfico 1"</formula>
    </cfRule>
    <cfRule type="expression" dxfId="13878" priority="35816">
      <formula>$Y354="Gráfico 5"</formula>
    </cfRule>
  </conditionalFormatting>
  <conditionalFormatting sqref="O354">
    <cfRule type="expression" dxfId="13877" priority="35743">
      <formula>$Y354="Reporte 2"</formula>
    </cfRule>
    <cfRule type="expression" dxfId="13876" priority="35744">
      <formula>$Y354="Reporte 1"</formula>
    </cfRule>
    <cfRule type="expression" dxfId="13875" priority="35745">
      <formula>$Y354="Informe 10"</formula>
    </cfRule>
    <cfRule type="expression" dxfId="13874" priority="35746">
      <formula>$Y354="Informe 9"</formula>
    </cfRule>
    <cfRule type="expression" dxfId="13873" priority="35747">
      <formula>$Y354="Informe 8"</formula>
    </cfRule>
    <cfRule type="expression" dxfId="13872" priority="35748">
      <formula>$Y354="Informe 7"</formula>
    </cfRule>
    <cfRule type="expression" dxfId="13871" priority="35749">
      <formula>$Y354="Informe 6"</formula>
    </cfRule>
    <cfRule type="expression" dxfId="13870" priority="35750">
      <formula>$Y354="Informe 5"</formula>
    </cfRule>
    <cfRule type="expression" dxfId="13869" priority="35751">
      <formula>$Y354="Informe 4"</formula>
    </cfRule>
    <cfRule type="expression" dxfId="13868" priority="35752">
      <formula>$Y354="Informe 3"</formula>
    </cfRule>
    <cfRule type="expression" dxfId="13867" priority="35753">
      <formula>$Y354="Informe 2"</formula>
    </cfRule>
    <cfRule type="expression" dxfId="13866" priority="35754">
      <formula>$Y354="Informe 1"</formula>
    </cfRule>
    <cfRule type="expression" dxfId="13865" priority="35755">
      <formula>$Y354="Gráfico 10"</formula>
    </cfRule>
    <cfRule type="expression" dxfId="13864" priority="35756">
      <formula>$Y354="Gráfico 25"</formula>
    </cfRule>
    <cfRule type="expression" dxfId="13863" priority="35757">
      <formula>$Y354="Gráfico 24"</formula>
    </cfRule>
    <cfRule type="expression" dxfId="13862" priority="35758">
      <formula>$Y354="Gráfico 23"</formula>
    </cfRule>
    <cfRule type="expression" dxfId="13861" priority="35759">
      <formula>$Y354="Gráfico 22"</formula>
    </cfRule>
    <cfRule type="expression" dxfId="13860" priority="35760">
      <formula>$Y354="Gráfico 21"</formula>
    </cfRule>
    <cfRule type="expression" dxfId="13859" priority="35761">
      <formula>$Y354="Gráfico 20"</formula>
    </cfRule>
    <cfRule type="expression" dxfId="13858" priority="35762">
      <formula>$Y354="Gráfico 18"</formula>
    </cfRule>
    <cfRule type="expression" dxfId="13857" priority="35763">
      <formula>$Y354="Gráfico 19"</formula>
    </cfRule>
    <cfRule type="expression" dxfId="13856" priority="35764">
      <formula>$Y354="Gráfico 17"</formula>
    </cfRule>
    <cfRule type="expression" dxfId="13855" priority="35765">
      <formula>$Y354="Gráfico 16"</formula>
    </cfRule>
    <cfRule type="expression" dxfId="13854" priority="35766">
      <formula>$Y354="Gráfico 15"</formula>
    </cfRule>
    <cfRule type="expression" dxfId="13853" priority="35767">
      <formula>$Y354="Gráfico 14"</formula>
    </cfRule>
    <cfRule type="expression" dxfId="13852" priority="35768">
      <formula>$Y354="Gráfico 12"</formula>
    </cfRule>
    <cfRule type="expression" dxfId="13851" priority="35769">
      <formula>$Y354="Gráfico 13"</formula>
    </cfRule>
    <cfRule type="expression" dxfId="13850" priority="35770">
      <formula>$Y354="Gráfico 11"</formula>
    </cfRule>
    <cfRule type="expression" dxfId="13849" priority="35771">
      <formula>$Y354="Gráfico 9"</formula>
    </cfRule>
    <cfRule type="expression" dxfId="13848" priority="35772">
      <formula>$Y354="Gráfico 8"</formula>
    </cfRule>
    <cfRule type="expression" dxfId="13847" priority="35773">
      <formula>$Y354="Gráfico 7"</formula>
    </cfRule>
    <cfRule type="expression" dxfId="13846" priority="35774">
      <formula>$Y354="Gráfico 6"</formula>
    </cfRule>
    <cfRule type="expression" dxfId="13845" priority="35775">
      <formula>$Y354="Gráfico 4"</formula>
    </cfRule>
    <cfRule type="expression" dxfId="13844" priority="35776">
      <formula>$Y354="Gráfico 3"</formula>
    </cfRule>
    <cfRule type="expression" dxfId="13843" priority="35777">
      <formula>$Y354="Gráfico 2"</formula>
    </cfRule>
    <cfRule type="expression" dxfId="13842" priority="35778">
      <formula>$Y354="Gráfico 1"</formula>
    </cfRule>
    <cfRule type="expression" dxfId="13841" priority="35779">
      <formula>$Y354="Gráfico 5"</formula>
    </cfRule>
  </conditionalFormatting>
  <conditionalFormatting sqref="P357:P360 O358:O360">
    <cfRule type="expression" dxfId="13840" priority="35558">
      <formula>$Y357="Reporte 2"</formula>
    </cfRule>
    <cfRule type="expression" dxfId="13839" priority="35559">
      <formula>$Y357="Reporte 1"</formula>
    </cfRule>
    <cfRule type="expression" dxfId="13838" priority="35560">
      <formula>$Y357="Informe 10"</formula>
    </cfRule>
    <cfRule type="expression" dxfId="13837" priority="35561">
      <formula>$Y357="Informe 9"</formula>
    </cfRule>
    <cfRule type="expression" dxfId="13836" priority="35562">
      <formula>$Y357="Informe 8"</formula>
    </cfRule>
    <cfRule type="expression" dxfId="13835" priority="35563">
      <formula>$Y357="Informe 7"</formula>
    </cfRule>
    <cfRule type="expression" dxfId="13834" priority="35564">
      <formula>$Y357="Informe 6"</formula>
    </cfRule>
    <cfRule type="expression" dxfId="13833" priority="35565">
      <formula>$Y357="Informe 5"</formula>
    </cfRule>
    <cfRule type="expression" dxfId="13832" priority="35566">
      <formula>$Y357="Informe 4"</formula>
    </cfRule>
    <cfRule type="expression" dxfId="13831" priority="35567">
      <formula>$Y357="Informe 3"</formula>
    </cfRule>
    <cfRule type="expression" dxfId="13830" priority="35568">
      <formula>$Y357="Informe 2"</formula>
    </cfRule>
    <cfRule type="expression" dxfId="13829" priority="35569">
      <formula>$Y357="Informe 1"</formula>
    </cfRule>
    <cfRule type="expression" dxfId="13828" priority="35570">
      <formula>$Y357="Gráfico 10"</formula>
    </cfRule>
    <cfRule type="expression" dxfId="13827" priority="35571">
      <formula>$Y357="Gráfico 25"</formula>
    </cfRule>
    <cfRule type="expression" dxfId="13826" priority="35572">
      <formula>$Y357="Gráfico 24"</formula>
    </cfRule>
    <cfRule type="expression" dxfId="13825" priority="35573">
      <formula>$Y357="Gráfico 23"</formula>
    </cfRule>
    <cfRule type="expression" dxfId="13824" priority="35574">
      <formula>$Y357="Gráfico 22"</formula>
    </cfRule>
    <cfRule type="expression" dxfId="13823" priority="35575">
      <formula>$Y357="Gráfico 21"</formula>
    </cfRule>
    <cfRule type="expression" dxfId="13822" priority="35576">
      <formula>$Y357="Gráfico 20"</formula>
    </cfRule>
    <cfRule type="expression" dxfId="13821" priority="35577">
      <formula>$Y357="Gráfico 18"</formula>
    </cfRule>
    <cfRule type="expression" dxfId="13820" priority="35578">
      <formula>$Y357="Gráfico 19"</formula>
    </cfRule>
    <cfRule type="expression" dxfId="13819" priority="35579">
      <formula>$Y357="Gráfico 17"</formula>
    </cfRule>
    <cfRule type="expression" dxfId="13818" priority="35580">
      <formula>$Y357="Gráfico 16"</formula>
    </cfRule>
    <cfRule type="expression" dxfId="13817" priority="35581">
      <formula>$Y357="Gráfico 15"</formula>
    </cfRule>
    <cfRule type="expression" dxfId="13816" priority="35582">
      <formula>$Y357="Gráfico 14"</formula>
    </cfRule>
    <cfRule type="expression" dxfId="13815" priority="35583">
      <formula>$Y357="Gráfico 12"</formula>
    </cfRule>
    <cfRule type="expression" dxfId="13814" priority="35584">
      <formula>$Y357="Gráfico 13"</formula>
    </cfRule>
    <cfRule type="expression" dxfId="13813" priority="35585">
      <formula>$Y357="Gráfico 11"</formula>
    </cfRule>
    <cfRule type="expression" dxfId="13812" priority="35586">
      <formula>$Y357="Gráfico 9"</formula>
    </cfRule>
    <cfRule type="expression" dxfId="13811" priority="35587">
      <formula>$Y357="Gráfico 8"</formula>
    </cfRule>
    <cfRule type="expression" dxfId="13810" priority="35588">
      <formula>$Y357="Gráfico 7"</formula>
    </cfRule>
    <cfRule type="expression" dxfId="13809" priority="35589">
      <formula>$Y357="Gráfico 6"</formula>
    </cfRule>
    <cfRule type="expression" dxfId="13808" priority="35590">
      <formula>$Y357="Gráfico 4"</formula>
    </cfRule>
    <cfRule type="expression" dxfId="13807" priority="35591">
      <formula>$Y357="Gráfico 3"</formula>
    </cfRule>
    <cfRule type="expression" dxfId="13806" priority="35592">
      <formula>$Y357="Gráfico 2"</formula>
    </cfRule>
    <cfRule type="expression" dxfId="13805" priority="35593">
      <formula>$Y357="Gráfico 1"</formula>
    </cfRule>
    <cfRule type="expression" dxfId="13804" priority="35594">
      <formula>$Y357="Gráfico 5"</formula>
    </cfRule>
  </conditionalFormatting>
  <conditionalFormatting sqref="O357">
    <cfRule type="expression" dxfId="13803" priority="35521">
      <formula>$Y357="Reporte 2"</formula>
    </cfRule>
    <cfRule type="expression" dxfId="13802" priority="35522">
      <formula>$Y357="Reporte 1"</formula>
    </cfRule>
    <cfRule type="expression" dxfId="13801" priority="35523">
      <formula>$Y357="Informe 10"</formula>
    </cfRule>
    <cfRule type="expression" dxfId="13800" priority="35524">
      <formula>$Y357="Informe 9"</formula>
    </cfRule>
    <cfRule type="expression" dxfId="13799" priority="35525">
      <formula>$Y357="Informe 8"</formula>
    </cfRule>
    <cfRule type="expression" dxfId="13798" priority="35526">
      <formula>$Y357="Informe 7"</formula>
    </cfRule>
    <cfRule type="expression" dxfId="13797" priority="35527">
      <formula>$Y357="Informe 6"</formula>
    </cfRule>
    <cfRule type="expression" dxfId="13796" priority="35528">
      <formula>$Y357="Informe 5"</formula>
    </cfRule>
    <cfRule type="expression" dxfId="13795" priority="35529">
      <formula>$Y357="Informe 4"</formula>
    </cfRule>
    <cfRule type="expression" dxfId="13794" priority="35530">
      <formula>$Y357="Informe 3"</formula>
    </cfRule>
    <cfRule type="expression" dxfId="13793" priority="35531">
      <formula>$Y357="Informe 2"</formula>
    </cfRule>
    <cfRule type="expression" dxfId="13792" priority="35532">
      <formula>$Y357="Informe 1"</formula>
    </cfRule>
    <cfRule type="expression" dxfId="13791" priority="35533">
      <formula>$Y357="Gráfico 10"</formula>
    </cfRule>
    <cfRule type="expression" dxfId="13790" priority="35534">
      <formula>$Y357="Gráfico 25"</formula>
    </cfRule>
    <cfRule type="expression" dxfId="13789" priority="35535">
      <formula>$Y357="Gráfico 24"</formula>
    </cfRule>
    <cfRule type="expression" dxfId="13788" priority="35536">
      <formula>$Y357="Gráfico 23"</formula>
    </cfRule>
    <cfRule type="expression" dxfId="13787" priority="35537">
      <formula>$Y357="Gráfico 22"</formula>
    </cfRule>
    <cfRule type="expression" dxfId="13786" priority="35538">
      <formula>$Y357="Gráfico 21"</formula>
    </cfRule>
    <cfRule type="expression" dxfId="13785" priority="35539">
      <formula>$Y357="Gráfico 20"</formula>
    </cfRule>
    <cfRule type="expression" dxfId="13784" priority="35540">
      <formula>$Y357="Gráfico 18"</formula>
    </cfRule>
    <cfRule type="expression" dxfId="13783" priority="35541">
      <formula>$Y357="Gráfico 19"</formula>
    </cfRule>
    <cfRule type="expression" dxfId="13782" priority="35542">
      <formula>$Y357="Gráfico 17"</formula>
    </cfRule>
    <cfRule type="expression" dxfId="13781" priority="35543">
      <formula>$Y357="Gráfico 16"</formula>
    </cfRule>
    <cfRule type="expression" dxfId="13780" priority="35544">
      <formula>$Y357="Gráfico 15"</formula>
    </cfRule>
    <cfRule type="expression" dxfId="13779" priority="35545">
      <formula>$Y357="Gráfico 14"</formula>
    </cfRule>
    <cfRule type="expression" dxfId="13778" priority="35546">
      <formula>$Y357="Gráfico 12"</formula>
    </cfRule>
    <cfRule type="expression" dxfId="13777" priority="35547">
      <formula>$Y357="Gráfico 13"</formula>
    </cfRule>
    <cfRule type="expression" dxfId="13776" priority="35548">
      <formula>$Y357="Gráfico 11"</formula>
    </cfRule>
    <cfRule type="expression" dxfId="13775" priority="35549">
      <formula>$Y357="Gráfico 9"</formula>
    </cfRule>
    <cfRule type="expression" dxfId="13774" priority="35550">
      <formula>$Y357="Gráfico 8"</formula>
    </cfRule>
    <cfRule type="expression" dxfId="13773" priority="35551">
      <formula>$Y357="Gráfico 7"</formula>
    </cfRule>
    <cfRule type="expression" dxfId="13772" priority="35552">
      <formula>$Y357="Gráfico 6"</formula>
    </cfRule>
    <cfRule type="expression" dxfId="13771" priority="35553">
      <formula>$Y357="Gráfico 4"</formula>
    </cfRule>
    <cfRule type="expression" dxfId="13770" priority="35554">
      <formula>$Y357="Gráfico 3"</formula>
    </cfRule>
    <cfRule type="expression" dxfId="13769" priority="35555">
      <formula>$Y357="Gráfico 2"</formula>
    </cfRule>
    <cfRule type="expression" dxfId="13768" priority="35556">
      <formula>$Y357="Gráfico 1"</formula>
    </cfRule>
    <cfRule type="expression" dxfId="13767" priority="35557">
      <formula>$Y357="Gráfico 5"</formula>
    </cfRule>
  </conditionalFormatting>
  <conditionalFormatting sqref="O357">
    <cfRule type="expression" dxfId="13766" priority="35484">
      <formula>$Y357="Reporte 2"</formula>
    </cfRule>
    <cfRule type="expression" dxfId="13765" priority="35485">
      <formula>$Y357="Reporte 1"</formula>
    </cfRule>
    <cfRule type="expression" dxfId="13764" priority="35486">
      <formula>$Y357="Informe 10"</formula>
    </cfRule>
    <cfRule type="expression" dxfId="13763" priority="35487">
      <formula>$Y357="Informe 9"</formula>
    </cfRule>
    <cfRule type="expression" dxfId="13762" priority="35488">
      <formula>$Y357="Informe 8"</formula>
    </cfRule>
    <cfRule type="expression" dxfId="13761" priority="35489">
      <formula>$Y357="Informe 7"</formula>
    </cfRule>
    <cfRule type="expression" dxfId="13760" priority="35490">
      <formula>$Y357="Informe 6"</formula>
    </cfRule>
    <cfRule type="expression" dxfId="13759" priority="35491">
      <formula>$Y357="Informe 5"</formula>
    </cfRule>
    <cfRule type="expression" dxfId="13758" priority="35492">
      <formula>$Y357="Informe 4"</formula>
    </cfRule>
    <cfRule type="expression" dxfId="13757" priority="35493">
      <formula>$Y357="Informe 3"</formula>
    </cfRule>
    <cfRule type="expression" dxfId="13756" priority="35494">
      <formula>$Y357="Informe 2"</formula>
    </cfRule>
    <cfRule type="expression" dxfId="13755" priority="35495">
      <formula>$Y357="Informe 1"</formula>
    </cfRule>
    <cfRule type="expression" dxfId="13754" priority="35496">
      <formula>$Y357="Gráfico 10"</formula>
    </cfRule>
    <cfRule type="expression" dxfId="13753" priority="35497">
      <formula>$Y357="Gráfico 25"</formula>
    </cfRule>
    <cfRule type="expression" dxfId="13752" priority="35498">
      <formula>$Y357="Gráfico 24"</formula>
    </cfRule>
    <cfRule type="expression" dxfId="13751" priority="35499">
      <formula>$Y357="Gráfico 23"</formula>
    </cfRule>
    <cfRule type="expression" dxfId="13750" priority="35500">
      <formula>$Y357="Gráfico 22"</formula>
    </cfRule>
    <cfRule type="expression" dxfId="13749" priority="35501">
      <formula>$Y357="Gráfico 21"</formula>
    </cfRule>
    <cfRule type="expression" dxfId="13748" priority="35502">
      <formula>$Y357="Gráfico 20"</formula>
    </cfRule>
    <cfRule type="expression" dxfId="13747" priority="35503">
      <formula>$Y357="Gráfico 18"</formula>
    </cfRule>
    <cfRule type="expression" dxfId="13746" priority="35504">
      <formula>$Y357="Gráfico 19"</formula>
    </cfRule>
    <cfRule type="expression" dxfId="13745" priority="35505">
      <formula>$Y357="Gráfico 17"</formula>
    </cfRule>
    <cfRule type="expression" dxfId="13744" priority="35506">
      <formula>$Y357="Gráfico 16"</formula>
    </cfRule>
    <cfRule type="expression" dxfId="13743" priority="35507">
      <formula>$Y357="Gráfico 15"</formula>
    </cfRule>
    <cfRule type="expression" dxfId="13742" priority="35508">
      <formula>$Y357="Gráfico 14"</formula>
    </cfRule>
    <cfRule type="expression" dxfId="13741" priority="35509">
      <formula>$Y357="Gráfico 12"</formula>
    </cfRule>
    <cfRule type="expression" dxfId="13740" priority="35510">
      <formula>$Y357="Gráfico 13"</formula>
    </cfRule>
    <cfRule type="expression" dxfId="13739" priority="35511">
      <formula>$Y357="Gráfico 11"</formula>
    </cfRule>
    <cfRule type="expression" dxfId="13738" priority="35512">
      <formula>$Y357="Gráfico 9"</formula>
    </cfRule>
    <cfRule type="expression" dxfId="13737" priority="35513">
      <formula>$Y357="Gráfico 8"</formula>
    </cfRule>
    <cfRule type="expression" dxfId="13736" priority="35514">
      <formula>$Y357="Gráfico 7"</formula>
    </cfRule>
    <cfRule type="expression" dxfId="13735" priority="35515">
      <formula>$Y357="Gráfico 6"</formula>
    </cfRule>
    <cfRule type="expression" dxfId="13734" priority="35516">
      <formula>$Y357="Gráfico 4"</formula>
    </cfRule>
    <cfRule type="expression" dxfId="13733" priority="35517">
      <formula>$Y357="Gráfico 3"</formula>
    </cfRule>
    <cfRule type="expression" dxfId="13732" priority="35518">
      <formula>$Y357="Gráfico 2"</formula>
    </cfRule>
    <cfRule type="expression" dxfId="13731" priority="35519">
      <formula>$Y357="Gráfico 1"</formula>
    </cfRule>
    <cfRule type="expression" dxfId="13730" priority="35520">
      <formula>$Y357="Gráfico 5"</formula>
    </cfRule>
  </conditionalFormatting>
  <conditionalFormatting sqref="O357">
    <cfRule type="expression" dxfId="13729" priority="35447">
      <formula>$Y357="Reporte 2"</formula>
    </cfRule>
    <cfRule type="expression" dxfId="13728" priority="35448">
      <formula>$Y357="Reporte 1"</formula>
    </cfRule>
    <cfRule type="expression" dxfId="13727" priority="35449">
      <formula>$Y357="Informe 10"</formula>
    </cfRule>
    <cfRule type="expression" dxfId="13726" priority="35450">
      <formula>$Y357="Informe 9"</formula>
    </cfRule>
    <cfRule type="expression" dxfId="13725" priority="35451">
      <formula>$Y357="Informe 8"</formula>
    </cfRule>
    <cfRule type="expression" dxfId="13724" priority="35452">
      <formula>$Y357="Informe 7"</formula>
    </cfRule>
    <cfRule type="expression" dxfId="13723" priority="35453">
      <formula>$Y357="Informe 6"</formula>
    </cfRule>
    <cfRule type="expression" dxfId="13722" priority="35454">
      <formula>$Y357="Informe 5"</formula>
    </cfRule>
    <cfRule type="expression" dxfId="13721" priority="35455">
      <formula>$Y357="Informe 4"</formula>
    </cfRule>
    <cfRule type="expression" dxfId="13720" priority="35456">
      <formula>$Y357="Informe 3"</formula>
    </cfRule>
    <cfRule type="expression" dxfId="13719" priority="35457">
      <formula>$Y357="Informe 2"</formula>
    </cfRule>
    <cfRule type="expression" dxfId="13718" priority="35458">
      <formula>$Y357="Informe 1"</formula>
    </cfRule>
    <cfRule type="expression" dxfId="13717" priority="35459">
      <formula>$Y357="Gráfico 10"</formula>
    </cfRule>
    <cfRule type="expression" dxfId="13716" priority="35460">
      <formula>$Y357="Gráfico 25"</formula>
    </cfRule>
    <cfRule type="expression" dxfId="13715" priority="35461">
      <formula>$Y357="Gráfico 24"</formula>
    </cfRule>
    <cfRule type="expression" dxfId="13714" priority="35462">
      <formula>$Y357="Gráfico 23"</formula>
    </cfRule>
    <cfRule type="expression" dxfId="13713" priority="35463">
      <formula>$Y357="Gráfico 22"</formula>
    </cfRule>
    <cfRule type="expression" dxfId="13712" priority="35464">
      <formula>$Y357="Gráfico 21"</formula>
    </cfRule>
    <cfRule type="expression" dxfId="13711" priority="35465">
      <formula>$Y357="Gráfico 20"</formula>
    </cfRule>
    <cfRule type="expression" dxfId="13710" priority="35466">
      <formula>$Y357="Gráfico 18"</formula>
    </cfRule>
    <cfRule type="expression" dxfId="13709" priority="35467">
      <formula>$Y357="Gráfico 19"</formula>
    </cfRule>
    <cfRule type="expression" dxfId="13708" priority="35468">
      <formula>$Y357="Gráfico 17"</formula>
    </cfRule>
    <cfRule type="expression" dxfId="13707" priority="35469">
      <formula>$Y357="Gráfico 16"</formula>
    </cfRule>
    <cfRule type="expression" dxfId="13706" priority="35470">
      <formula>$Y357="Gráfico 15"</formula>
    </cfRule>
    <cfRule type="expression" dxfId="13705" priority="35471">
      <formula>$Y357="Gráfico 14"</formula>
    </cfRule>
    <cfRule type="expression" dxfId="13704" priority="35472">
      <formula>$Y357="Gráfico 12"</formula>
    </cfRule>
    <cfRule type="expression" dxfId="13703" priority="35473">
      <formula>$Y357="Gráfico 13"</formula>
    </cfRule>
    <cfRule type="expression" dxfId="13702" priority="35474">
      <formula>$Y357="Gráfico 11"</formula>
    </cfRule>
    <cfRule type="expression" dxfId="13701" priority="35475">
      <formula>$Y357="Gráfico 9"</formula>
    </cfRule>
    <cfRule type="expression" dxfId="13700" priority="35476">
      <formula>$Y357="Gráfico 8"</formula>
    </cfRule>
    <cfRule type="expression" dxfId="13699" priority="35477">
      <formula>$Y357="Gráfico 7"</formula>
    </cfRule>
    <cfRule type="expression" dxfId="13698" priority="35478">
      <formula>$Y357="Gráfico 6"</formula>
    </cfRule>
    <cfRule type="expression" dxfId="13697" priority="35479">
      <formula>$Y357="Gráfico 4"</formula>
    </cfRule>
    <cfRule type="expression" dxfId="13696" priority="35480">
      <formula>$Y357="Gráfico 3"</formula>
    </cfRule>
    <cfRule type="expression" dxfId="13695" priority="35481">
      <formula>$Y357="Gráfico 2"</formula>
    </cfRule>
    <cfRule type="expression" dxfId="13694" priority="35482">
      <formula>$Y357="Gráfico 1"</formula>
    </cfRule>
    <cfRule type="expression" dxfId="13693" priority="35483">
      <formula>$Y357="Gráfico 5"</formula>
    </cfRule>
  </conditionalFormatting>
  <conditionalFormatting sqref="P361">
    <cfRule type="expression" dxfId="13692" priority="35262">
      <formula>$Y361="Reporte 2"</formula>
    </cfRule>
    <cfRule type="expression" dxfId="13691" priority="35263">
      <formula>$Y361="Reporte 1"</formula>
    </cfRule>
    <cfRule type="expression" dxfId="13690" priority="35264">
      <formula>$Y361="Informe 10"</formula>
    </cfRule>
    <cfRule type="expression" dxfId="13689" priority="35265">
      <formula>$Y361="Informe 9"</formula>
    </cfRule>
    <cfRule type="expression" dxfId="13688" priority="35266">
      <formula>$Y361="Informe 8"</formula>
    </cfRule>
    <cfRule type="expression" dxfId="13687" priority="35267">
      <formula>$Y361="Informe 7"</formula>
    </cfRule>
    <cfRule type="expression" dxfId="13686" priority="35268">
      <formula>$Y361="Informe 6"</formula>
    </cfRule>
    <cfRule type="expression" dxfId="13685" priority="35269">
      <formula>$Y361="Informe 5"</formula>
    </cfRule>
    <cfRule type="expression" dxfId="13684" priority="35270">
      <formula>$Y361="Informe 4"</formula>
    </cfRule>
    <cfRule type="expression" dxfId="13683" priority="35271">
      <formula>$Y361="Informe 3"</formula>
    </cfRule>
    <cfRule type="expression" dxfId="13682" priority="35272">
      <formula>$Y361="Informe 2"</formula>
    </cfRule>
    <cfRule type="expression" dxfId="13681" priority="35273">
      <formula>$Y361="Informe 1"</formula>
    </cfRule>
    <cfRule type="expression" dxfId="13680" priority="35274">
      <formula>$Y361="Gráfico 10"</formula>
    </cfRule>
    <cfRule type="expression" dxfId="13679" priority="35275">
      <formula>$Y361="Gráfico 25"</formula>
    </cfRule>
    <cfRule type="expression" dxfId="13678" priority="35276">
      <formula>$Y361="Gráfico 24"</formula>
    </cfRule>
    <cfRule type="expression" dxfId="13677" priority="35277">
      <formula>$Y361="Gráfico 23"</formula>
    </cfRule>
    <cfRule type="expression" dxfId="13676" priority="35278">
      <formula>$Y361="Gráfico 22"</formula>
    </cfRule>
    <cfRule type="expression" dxfId="13675" priority="35279">
      <formula>$Y361="Gráfico 21"</formula>
    </cfRule>
    <cfRule type="expression" dxfId="13674" priority="35280">
      <formula>$Y361="Gráfico 20"</formula>
    </cfRule>
    <cfRule type="expression" dxfId="13673" priority="35281">
      <formula>$Y361="Gráfico 18"</formula>
    </cfRule>
    <cfRule type="expression" dxfId="13672" priority="35282">
      <formula>$Y361="Gráfico 19"</formula>
    </cfRule>
    <cfRule type="expression" dxfId="13671" priority="35283">
      <formula>$Y361="Gráfico 17"</formula>
    </cfRule>
    <cfRule type="expression" dxfId="13670" priority="35284">
      <formula>$Y361="Gráfico 16"</formula>
    </cfRule>
    <cfRule type="expression" dxfId="13669" priority="35285">
      <formula>$Y361="Gráfico 15"</formula>
    </cfRule>
    <cfRule type="expression" dxfId="13668" priority="35286">
      <formula>$Y361="Gráfico 14"</formula>
    </cfRule>
    <cfRule type="expression" dxfId="13667" priority="35287">
      <formula>$Y361="Gráfico 12"</formula>
    </cfRule>
    <cfRule type="expression" dxfId="13666" priority="35288">
      <formula>$Y361="Gráfico 13"</formula>
    </cfRule>
    <cfRule type="expression" dxfId="13665" priority="35289">
      <formula>$Y361="Gráfico 11"</formula>
    </cfRule>
    <cfRule type="expression" dxfId="13664" priority="35290">
      <formula>$Y361="Gráfico 9"</formula>
    </cfRule>
    <cfRule type="expression" dxfId="13663" priority="35291">
      <formula>$Y361="Gráfico 8"</formula>
    </cfRule>
    <cfRule type="expression" dxfId="13662" priority="35292">
      <formula>$Y361="Gráfico 7"</formula>
    </cfRule>
    <cfRule type="expression" dxfId="13661" priority="35293">
      <formula>$Y361="Gráfico 6"</formula>
    </cfRule>
    <cfRule type="expression" dxfId="13660" priority="35294">
      <formula>$Y361="Gráfico 4"</formula>
    </cfRule>
    <cfRule type="expression" dxfId="13659" priority="35295">
      <formula>$Y361="Gráfico 3"</formula>
    </cfRule>
    <cfRule type="expression" dxfId="13658" priority="35296">
      <formula>$Y361="Gráfico 2"</formula>
    </cfRule>
    <cfRule type="expression" dxfId="13657" priority="35297">
      <formula>$Y361="Gráfico 1"</formula>
    </cfRule>
    <cfRule type="expression" dxfId="13656" priority="35298">
      <formula>$Y361="Gráfico 5"</formula>
    </cfRule>
  </conditionalFormatting>
  <conditionalFormatting sqref="O361">
    <cfRule type="expression" dxfId="13655" priority="35225">
      <formula>$Y361="Reporte 2"</formula>
    </cfRule>
    <cfRule type="expression" dxfId="13654" priority="35226">
      <formula>$Y361="Reporte 1"</formula>
    </cfRule>
    <cfRule type="expression" dxfId="13653" priority="35227">
      <formula>$Y361="Informe 10"</formula>
    </cfRule>
    <cfRule type="expression" dxfId="13652" priority="35228">
      <formula>$Y361="Informe 9"</formula>
    </cfRule>
    <cfRule type="expression" dxfId="13651" priority="35229">
      <formula>$Y361="Informe 8"</formula>
    </cfRule>
    <cfRule type="expression" dxfId="13650" priority="35230">
      <formula>$Y361="Informe 7"</formula>
    </cfRule>
    <cfRule type="expression" dxfId="13649" priority="35231">
      <formula>$Y361="Informe 6"</formula>
    </cfRule>
    <cfRule type="expression" dxfId="13648" priority="35232">
      <formula>$Y361="Informe 5"</formula>
    </cfRule>
    <cfRule type="expression" dxfId="13647" priority="35233">
      <formula>$Y361="Informe 4"</formula>
    </cfRule>
    <cfRule type="expression" dxfId="13646" priority="35234">
      <formula>$Y361="Informe 3"</formula>
    </cfRule>
    <cfRule type="expression" dxfId="13645" priority="35235">
      <formula>$Y361="Informe 2"</formula>
    </cfRule>
    <cfRule type="expression" dxfId="13644" priority="35236">
      <formula>$Y361="Informe 1"</formula>
    </cfRule>
    <cfRule type="expression" dxfId="13643" priority="35237">
      <formula>$Y361="Gráfico 10"</formula>
    </cfRule>
    <cfRule type="expression" dxfId="13642" priority="35238">
      <formula>$Y361="Gráfico 25"</formula>
    </cfRule>
    <cfRule type="expression" dxfId="13641" priority="35239">
      <formula>$Y361="Gráfico 24"</formula>
    </cfRule>
    <cfRule type="expression" dxfId="13640" priority="35240">
      <formula>$Y361="Gráfico 23"</formula>
    </cfRule>
    <cfRule type="expression" dxfId="13639" priority="35241">
      <formula>$Y361="Gráfico 22"</formula>
    </cfRule>
    <cfRule type="expression" dxfId="13638" priority="35242">
      <formula>$Y361="Gráfico 21"</formula>
    </cfRule>
    <cfRule type="expression" dxfId="13637" priority="35243">
      <formula>$Y361="Gráfico 20"</formula>
    </cfRule>
    <cfRule type="expression" dxfId="13636" priority="35244">
      <formula>$Y361="Gráfico 18"</formula>
    </cfRule>
    <cfRule type="expression" dxfId="13635" priority="35245">
      <formula>$Y361="Gráfico 19"</formula>
    </cfRule>
    <cfRule type="expression" dxfId="13634" priority="35246">
      <formula>$Y361="Gráfico 17"</formula>
    </cfRule>
    <cfRule type="expression" dxfId="13633" priority="35247">
      <formula>$Y361="Gráfico 16"</formula>
    </cfRule>
    <cfRule type="expression" dxfId="13632" priority="35248">
      <formula>$Y361="Gráfico 15"</formula>
    </cfRule>
    <cfRule type="expression" dxfId="13631" priority="35249">
      <formula>$Y361="Gráfico 14"</formula>
    </cfRule>
    <cfRule type="expression" dxfId="13630" priority="35250">
      <formula>$Y361="Gráfico 12"</formula>
    </cfRule>
    <cfRule type="expression" dxfId="13629" priority="35251">
      <formula>$Y361="Gráfico 13"</formula>
    </cfRule>
    <cfRule type="expression" dxfId="13628" priority="35252">
      <formula>$Y361="Gráfico 11"</formula>
    </cfRule>
    <cfRule type="expression" dxfId="13627" priority="35253">
      <formula>$Y361="Gráfico 9"</formula>
    </cfRule>
    <cfRule type="expression" dxfId="13626" priority="35254">
      <formula>$Y361="Gráfico 8"</formula>
    </cfRule>
    <cfRule type="expression" dxfId="13625" priority="35255">
      <formula>$Y361="Gráfico 7"</formula>
    </cfRule>
    <cfRule type="expression" dxfId="13624" priority="35256">
      <formula>$Y361="Gráfico 6"</formula>
    </cfRule>
    <cfRule type="expression" dxfId="13623" priority="35257">
      <formula>$Y361="Gráfico 4"</formula>
    </cfRule>
    <cfRule type="expression" dxfId="13622" priority="35258">
      <formula>$Y361="Gráfico 3"</formula>
    </cfRule>
    <cfRule type="expression" dxfId="13621" priority="35259">
      <formula>$Y361="Gráfico 2"</formula>
    </cfRule>
    <cfRule type="expression" dxfId="13620" priority="35260">
      <formula>$Y361="Gráfico 1"</formula>
    </cfRule>
    <cfRule type="expression" dxfId="13619" priority="35261">
      <formula>$Y361="Gráfico 5"</formula>
    </cfRule>
  </conditionalFormatting>
  <conditionalFormatting sqref="O361">
    <cfRule type="expression" dxfId="13618" priority="35188">
      <formula>$Y361="Reporte 2"</formula>
    </cfRule>
    <cfRule type="expression" dxfId="13617" priority="35189">
      <formula>$Y361="Reporte 1"</formula>
    </cfRule>
    <cfRule type="expression" dxfId="13616" priority="35190">
      <formula>$Y361="Informe 10"</formula>
    </cfRule>
    <cfRule type="expression" dxfId="13615" priority="35191">
      <formula>$Y361="Informe 9"</formula>
    </cfRule>
    <cfRule type="expression" dxfId="13614" priority="35192">
      <formula>$Y361="Informe 8"</formula>
    </cfRule>
    <cfRule type="expression" dxfId="13613" priority="35193">
      <formula>$Y361="Informe 7"</formula>
    </cfRule>
    <cfRule type="expression" dxfId="13612" priority="35194">
      <formula>$Y361="Informe 6"</formula>
    </cfRule>
    <cfRule type="expression" dxfId="13611" priority="35195">
      <formula>$Y361="Informe 5"</formula>
    </cfRule>
    <cfRule type="expression" dxfId="13610" priority="35196">
      <formula>$Y361="Informe 4"</formula>
    </cfRule>
    <cfRule type="expression" dxfId="13609" priority="35197">
      <formula>$Y361="Informe 3"</formula>
    </cfRule>
    <cfRule type="expression" dxfId="13608" priority="35198">
      <formula>$Y361="Informe 2"</formula>
    </cfRule>
    <cfRule type="expression" dxfId="13607" priority="35199">
      <formula>$Y361="Informe 1"</formula>
    </cfRule>
    <cfRule type="expression" dxfId="13606" priority="35200">
      <formula>$Y361="Gráfico 10"</formula>
    </cfRule>
    <cfRule type="expression" dxfId="13605" priority="35201">
      <formula>$Y361="Gráfico 25"</formula>
    </cfRule>
    <cfRule type="expression" dxfId="13604" priority="35202">
      <formula>$Y361="Gráfico 24"</formula>
    </cfRule>
    <cfRule type="expression" dxfId="13603" priority="35203">
      <formula>$Y361="Gráfico 23"</formula>
    </cfRule>
    <cfRule type="expression" dxfId="13602" priority="35204">
      <formula>$Y361="Gráfico 22"</formula>
    </cfRule>
    <cfRule type="expression" dxfId="13601" priority="35205">
      <formula>$Y361="Gráfico 21"</formula>
    </cfRule>
    <cfRule type="expression" dxfId="13600" priority="35206">
      <formula>$Y361="Gráfico 20"</formula>
    </cfRule>
    <cfRule type="expression" dxfId="13599" priority="35207">
      <formula>$Y361="Gráfico 18"</formula>
    </cfRule>
    <cfRule type="expression" dxfId="13598" priority="35208">
      <formula>$Y361="Gráfico 19"</formula>
    </cfRule>
    <cfRule type="expression" dxfId="13597" priority="35209">
      <formula>$Y361="Gráfico 17"</formula>
    </cfRule>
    <cfRule type="expression" dxfId="13596" priority="35210">
      <formula>$Y361="Gráfico 16"</formula>
    </cfRule>
    <cfRule type="expression" dxfId="13595" priority="35211">
      <formula>$Y361="Gráfico 15"</formula>
    </cfRule>
    <cfRule type="expression" dxfId="13594" priority="35212">
      <formula>$Y361="Gráfico 14"</formula>
    </cfRule>
    <cfRule type="expression" dxfId="13593" priority="35213">
      <formula>$Y361="Gráfico 12"</formula>
    </cfRule>
    <cfRule type="expression" dxfId="13592" priority="35214">
      <formula>$Y361="Gráfico 13"</formula>
    </cfRule>
    <cfRule type="expression" dxfId="13591" priority="35215">
      <formula>$Y361="Gráfico 11"</formula>
    </cfRule>
    <cfRule type="expression" dxfId="13590" priority="35216">
      <formula>$Y361="Gráfico 9"</formula>
    </cfRule>
    <cfRule type="expression" dxfId="13589" priority="35217">
      <formula>$Y361="Gráfico 8"</formula>
    </cfRule>
    <cfRule type="expression" dxfId="13588" priority="35218">
      <formula>$Y361="Gráfico 7"</formula>
    </cfRule>
    <cfRule type="expression" dxfId="13587" priority="35219">
      <formula>$Y361="Gráfico 6"</formula>
    </cfRule>
    <cfRule type="expression" dxfId="13586" priority="35220">
      <formula>$Y361="Gráfico 4"</formula>
    </cfRule>
    <cfRule type="expression" dxfId="13585" priority="35221">
      <formula>$Y361="Gráfico 3"</formula>
    </cfRule>
    <cfRule type="expression" dxfId="13584" priority="35222">
      <formula>$Y361="Gráfico 2"</formula>
    </cfRule>
    <cfRule type="expression" dxfId="13583" priority="35223">
      <formula>$Y361="Gráfico 1"</formula>
    </cfRule>
    <cfRule type="expression" dxfId="13582" priority="35224">
      <formula>$Y361="Gráfico 5"</formula>
    </cfRule>
  </conditionalFormatting>
  <conditionalFormatting sqref="O361">
    <cfRule type="expression" dxfId="13581" priority="35151">
      <formula>$Y361="Reporte 2"</formula>
    </cfRule>
    <cfRule type="expression" dxfId="13580" priority="35152">
      <formula>$Y361="Reporte 1"</formula>
    </cfRule>
    <cfRule type="expression" dxfId="13579" priority="35153">
      <formula>$Y361="Informe 10"</formula>
    </cfRule>
    <cfRule type="expression" dxfId="13578" priority="35154">
      <formula>$Y361="Informe 9"</formula>
    </cfRule>
    <cfRule type="expression" dxfId="13577" priority="35155">
      <formula>$Y361="Informe 8"</formula>
    </cfRule>
    <cfRule type="expression" dxfId="13576" priority="35156">
      <formula>$Y361="Informe 7"</formula>
    </cfRule>
    <cfRule type="expression" dxfId="13575" priority="35157">
      <formula>$Y361="Informe 6"</formula>
    </cfRule>
    <cfRule type="expression" dxfId="13574" priority="35158">
      <formula>$Y361="Informe 5"</formula>
    </cfRule>
    <cfRule type="expression" dxfId="13573" priority="35159">
      <formula>$Y361="Informe 4"</formula>
    </cfRule>
    <cfRule type="expression" dxfId="13572" priority="35160">
      <formula>$Y361="Informe 3"</formula>
    </cfRule>
    <cfRule type="expression" dxfId="13571" priority="35161">
      <formula>$Y361="Informe 2"</formula>
    </cfRule>
    <cfRule type="expression" dxfId="13570" priority="35162">
      <formula>$Y361="Informe 1"</formula>
    </cfRule>
    <cfRule type="expression" dxfId="13569" priority="35163">
      <formula>$Y361="Gráfico 10"</formula>
    </cfRule>
    <cfRule type="expression" dxfId="13568" priority="35164">
      <formula>$Y361="Gráfico 25"</formula>
    </cfRule>
    <cfRule type="expression" dxfId="13567" priority="35165">
      <formula>$Y361="Gráfico 24"</formula>
    </cfRule>
    <cfRule type="expression" dxfId="13566" priority="35166">
      <formula>$Y361="Gráfico 23"</formula>
    </cfRule>
    <cfRule type="expression" dxfId="13565" priority="35167">
      <formula>$Y361="Gráfico 22"</formula>
    </cfRule>
    <cfRule type="expression" dxfId="13564" priority="35168">
      <formula>$Y361="Gráfico 21"</formula>
    </cfRule>
    <cfRule type="expression" dxfId="13563" priority="35169">
      <formula>$Y361="Gráfico 20"</formula>
    </cfRule>
    <cfRule type="expression" dxfId="13562" priority="35170">
      <formula>$Y361="Gráfico 18"</formula>
    </cfRule>
    <cfRule type="expression" dxfId="13561" priority="35171">
      <formula>$Y361="Gráfico 19"</formula>
    </cfRule>
    <cfRule type="expression" dxfId="13560" priority="35172">
      <formula>$Y361="Gráfico 17"</formula>
    </cfRule>
    <cfRule type="expression" dxfId="13559" priority="35173">
      <formula>$Y361="Gráfico 16"</formula>
    </cfRule>
    <cfRule type="expression" dxfId="13558" priority="35174">
      <formula>$Y361="Gráfico 15"</formula>
    </cfRule>
    <cfRule type="expression" dxfId="13557" priority="35175">
      <formula>$Y361="Gráfico 14"</formula>
    </cfRule>
    <cfRule type="expression" dxfId="13556" priority="35176">
      <formula>$Y361="Gráfico 12"</formula>
    </cfRule>
    <cfRule type="expression" dxfId="13555" priority="35177">
      <formula>$Y361="Gráfico 13"</formula>
    </cfRule>
    <cfRule type="expression" dxfId="13554" priority="35178">
      <formula>$Y361="Gráfico 11"</formula>
    </cfRule>
    <cfRule type="expression" dxfId="13553" priority="35179">
      <formula>$Y361="Gráfico 9"</formula>
    </cfRule>
    <cfRule type="expression" dxfId="13552" priority="35180">
      <formula>$Y361="Gráfico 8"</formula>
    </cfRule>
    <cfRule type="expression" dxfId="13551" priority="35181">
      <formula>$Y361="Gráfico 7"</formula>
    </cfRule>
    <cfRule type="expression" dxfId="13550" priority="35182">
      <formula>$Y361="Gráfico 6"</formula>
    </cfRule>
    <cfRule type="expression" dxfId="13549" priority="35183">
      <formula>$Y361="Gráfico 4"</formula>
    </cfRule>
    <cfRule type="expression" dxfId="13548" priority="35184">
      <formula>$Y361="Gráfico 3"</formula>
    </cfRule>
    <cfRule type="expression" dxfId="13547" priority="35185">
      <formula>$Y361="Gráfico 2"</formula>
    </cfRule>
    <cfRule type="expression" dxfId="13546" priority="35186">
      <formula>$Y361="Gráfico 1"</formula>
    </cfRule>
    <cfRule type="expression" dxfId="13545" priority="35187">
      <formula>$Y361="Gráfico 5"</formula>
    </cfRule>
  </conditionalFormatting>
  <conditionalFormatting sqref="P362:P365 O363:O365">
    <cfRule type="expression" dxfId="13544" priority="34966">
      <formula>$Y362="Reporte 2"</formula>
    </cfRule>
    <cfRule type="expression" dxfId="13543" priority="34967">
      <formula>$Y362="Reporte 1"</formula>
    </cfRule>
    <cfRule type="expression" dxfId="13542" priority="34968">
      <formula>$Y362="Informe 10"</formula>
    </cfRule>
    <cfRule type="expression" dxfId="13541" priority="34969">
      <formula>$Y362="Informe 9"</formula>
    </cfRule>
    <cfRule type="expression" dxfId="13540" priority="34970">
      <formula>$Y362="Informe 8"</formula>
    </cfRule>
    <cfRule type="expression" dxfId="13539" priority="34971">
      <formula>$Y362="Informe 7"</formula>
    </cfRule>
    <cfRule type="expression" dxfId="13538" priority="34972">
      <formula>$Y362="Informe 6"</formula>
    </cfRule>
    <cfRule type="expression" dxfId="13537" priority="34973">
      <formula>$Y362="Informe 5"</formula>
    </cfRule>
    <cfRule type="expression" dxfId="13536" priority="34974">
      <formula>$Y362="Informe 4"</formula>
    </cfRule>
    <cfRule type="expression" dxfId="13535" priority="34975">
      <formula>$Y362="Informe 3"</formula>
    </cfRule>
    <cfRule type="expression" dxfId="13534" priority="34976">
      <formula>$Y362="Informe 2"</formula>
    </cfRule>
    <cfRule type="expression" dxfId="13533" priority="34977">
      <formula>$Y362="Informe 1"</formula>
    </cfRule>
    <cfRule type="expression" dxfId="13532" priority="34978">
      <formula>$Y362="Gráfico 10"</formula>
    </cfRule>
    <cfRule type="expression" dxfId="13531" priority="34979">
      <formula>$Y362="Gráfico 25"</formula>
    </cfRule>
    <cfRule type="expression" dxfId="13530" priority="34980">
      <formula>$Y362="Gráfico 24"</formula>
    </cfRule>
    <cfRule type="expression" dxfId="13529" priority="34981">
      <formula>$Y362="Gráfico 23"</formula>
    </cfRule>
    <cfRule type="expression" dxfId="13528" priority="34982">
      <formula>$Y362="Gráfico 22"</formula>
    </cfRule>
    <cfRule type="expression" dxfId="13527" priority="34983">
      <formula>$Y362="Gráfico 21"</formula>
    </cfRule>
    <cfRule type="expression" dxfId="13526" priority="34984">
      <formula>$Y362="Gráfico 20"</formula>
    </cfRule>
    <cfRule type="expression" dxfId="13525" priority="34985">
      <formula>$Y362="Gráfico 18"</formula>
    </cfRule>
    <cfRule type="expression" dxfId="13524" priority="34986">
      <formula>$Y362="Gráfico 19"</formula>
    </cfRule>
    <cfRule type="expression" dxfId="13523" priority="34987">
      <formula>$Y362="Gráfico 17"</formula>
    </cfRule>
    <cfRule type="expression" dxfId="13522" priority="34988">
      <formula>$Y362="Gráfico 16"</formula>
    </cfRule>
    <cfRule type="expression" dxfId="13521" priority="34989">
      <formula>$Y362="Gráfico 15"</formula>
    </cfRule>
    <cfRule type="expression" dxfId="13520" priority="34990">
      <formula>$Y362="Gráfico 14"</formula>
    </cfRule>
    <cfRule type="expression" dxfId="13519" priority="34991">
      <formula>$Y362="Gráfico 12"</formula>
    </cfRule>
    <cfRule type="expression" dxfId="13518" priority="34992">
      <formula>$Y362="Gráfico 13"</formula>
    </cfRule>
    <cfRule type="expression" dxfId="13517" priority="34993">
      <formula>$Y362="Gráfico 11"</formula>
    </cfRule>
    <cfRule type="expression" dxfId="13516" priority="34994">
      <formula>$Y362="Gráfico 9"</formula>
    </cfRule>
    <cfRule type="expression" dxfId="13515" priority="34995">
      <formula>$Y362="Gráfico 8"</formula>
    </cfRule>
    <cfRule type="expression" dxfId="13514" priority="34996">
      <formula>$Y362="Gráfico 7"</formula>
    </cfRule>
    <cfRule type="expression" dxfId="13513" priority="34997">
      <formula>$Y362="Gráfico 6"</formula>
    </cfRule>
    <cfRule type="expression" dxfId="13512" priority="34998">
      <formula>$Y362="Gráfico 4"</formula>
    </cfRule>
    <cfRule type="expression" dxfId="13511" priority="34999">
      <formula>$Y362="Gráfico 3"</formula>
    </cfRule>
    <cfRule type="expression" dxfId="13510" priority="35000">
      <formula>$Y362="Gráfico 2"</formula>
    </cfRule>
    <cfRule type="expression" dxfId="13509" priority="35001">
      <formula>$Y362="Gráfico 1"</formula>
    </cfRule>
    <cfRule type="expression" dxfId="13508" priority="35002">
      <formula>$Y362="Gráfico 5"</formula>
    </cfRule>
  </conditionalFormatting>
  <conditionalFormatting sqref="O362">
    <cfRule type="expression" dxfId="13507" priority="34929">
      <formula>$Y362="Reporte 2"</formula>
    </cfRule>
    <cfRule type="expression" dxfId="13506" priority="34930">
      <formula>$Y362="Reporte 1"</formula>
    </cfRule>
    <cfRule type="expression" dxfId="13505" priority="34931">
      <formula>$Y362="Informe 10"</formula>
    </cfRule>
    <cfRule type="expression" dxfId="13504" priority="34932">
      <formula>$Y362="Informe 9"</formula>
    </cfRule>
    <cfRule type="expression" dxfId="13503" priority="34933">
      <formula>$Y362="Informe 8"</formula>
    </cfRule>
    <cfRule type="expression" dxfId="13502" priority="34934">
      <formula>$Y362="Informe 7"</formula>
    </cfRule>
    <cfRule type="expression" dxfId="13501" priority="34935">
      <formula>$Y362="Informe 6"</formula>
    </cfRule>
    <cfRule type="expression" dxfId="13500" priority="34936">
      <formula>$Y362="Informe 5"</formula>
    </cfRule>
    <cfRule type="expression" dxfId="13499" priority="34937">
      <formula>$Y362="Informe 4"</formula>
    </cfRule>
    <cfRule type="expression" dxfId="13498" priority="34938">
      <formula>$Y362="Informe 3"</formula>
    </cfRule>
    <cfRule type="expression" dxfId="13497" priority="34939">
      <formula>$Y362="Informe 2"</formula>
    </cfRule>
    <cfRule type="expression" dxfId="13496" priority="34940">
      <formula>$Y362="Informe 1"</formula>
    </cfRule>
    <cfRule type="expression" dxfId="13495" priority="34941">
      <formula>$Y362="Gráfico 10"</formula>
    </cfRule>
    <cfRule type="expression" dxfId="13494" priority="34942">
      <formula>$Y362="Gráfico 25"</formula>
    </cfRule>
    <cfRule type="expression" dxfId="13493" priority="34943">
      <formula>$Y362="Gráfico 24"</formula>
    </cfRule>
    <cfRule type="expression" dxfId="13492" priority="34944">
      <formula>$Y362="Gráfico 23"</formula>
    </cfRule>
    <cfRule type="expression" dxfId="13491" priority="34945">
      <formula>$Y362="Gráfico 22"</formula>
    </cfRule>
    <cfRule type="expression" dxfId="13490" priority="34946">
      <formula>$Y362="Gráfico 21"</formula>
    </cfRule>
    <cfRule type="expression" dxfId="13489" priority="34947">
      <formula>$Y362="Gráfico 20"</formula>
    </cfRule>
    <cfRule type="expression" dxfId="13488" priority="34948">
      <formula>$Y362="Gráfico 18"</formula>
    </cfRule>
    <cfRule type="expression" dxfId="13487" priority="34949">
      <formula>$Y362="Gráfico 19"</formula>
    </cfRule>
    <cfRule type="expression" dxfId="13486" priority="34950">
      <formula>$Y362="Gráfico 17"</formula>
    </cfRule>
    <cfRule type="expression" dxfId="13485" priority="34951">
      <formula>$Y362="Gráfico 16"</formula>
    </cfRule>
    <cfRule type="expression" dxfId="13484" priority="34952">
      <formula>$Y362="Gráfico 15"</formula>
    </cfRule>
    <cfRule type="expression" dxfId="13483" priority="34953">
      <formula>$Y362="Gráfico 14"</formula>
    </cfRule>
    <cfRule type="expression" dxfId="13482" priority="34954">
      <formula>$Y362="Gráfico 12"</formula>
    </cfRule>
    <cfRule type="expression" dxfId="13481" priority="34955">
      <formula>$Y362="Gráfico 13"</formula>
    </cfRule>
    <cfRule type="expression" dxfId="13480" priority="34956">
      <formula>$Y362="Gráfico 11"</formula>
    </cfRule>
    <cfRule type="expression" dxfId="13479" priority="34957">
      <formula>$Y362="Gráfico 9"</formula>
    </cfRule>
    <cfRule type="expression" dxfId="13478" priority="34958">
      <formula>$Y362="Gráfico 8"</formula>
    </cfRule>
    <cfRule type="expression" dxfId="13477" priority="34959">
      <formula>$Y362="Gráfico 7"</formula>
    </cfRule>
    <cfRule type="expression" dxfId="13476" priority="34960">
      <formula>$Y362="Gráfico 6"</formula>
    </cfRule>
    <cfRule type="expression" dxfId="13475" priority="34961">
      <formula>$Y362="Gráfico 4"</formula>
    </cfRule>
    <cfRule type="expression" dxfId="13474" priority="34962">
      <formula>$Y362="Gráfico 3"</formula>
    </cfRule>
    <cfRule type="expression" dxfId="13473" priority="34963">
      <formula>$Y362="Gráfico 2"</formula>
    </cfRule>
    <cfRule type="expression" dxfId="13472" priority="34964">
      <formula>$Y362="Gráfico 1"</formula>
    </cfRule>
    <cfRule type="expression" dxfId="13471" priority="34965">
      <formula>$Y362="Gráfico 5"</formula>
    </cfRule>
  </conditionalFormatting>
  <conditionalFormatting sqref="O362">
    <cfRule type="expression" dxfId="13470" priority="34892">
      <formula>$Y362="Reporte 2"</formula>
    </cfRule>
    <cfRule type="expression" dxfId="13469" priority="34893">
      <formula>$Y362="Reporte 1"</formula>
    </cfRule>
    <cfRule type="expression" dxfId="13468" priority="34894">
      <formula>$Y362="Informe 10"</formula>
    </cfRule>
    <cfRule type="expression" dxfId="13467" priority="34895">
      <formula>$Y362="Informe 9"</formula>
    </cfRule>
    <cfRule type="expression" dxfId="13466" priority="34896">
      <formula>$Y362="Informe 8"</formula>
    </cfRule>
    <cfRule type="expression" dxfId="13465" priority="34897">
      <formula>$Y362="Informe 7"</formula>
    </cfRule>
    <cfRule type="expression" dxfId="13464" priority="34898">
      <formula>$Y362="Informe 6"</formula>
    </cfRule>
    <cfRule type="expression" dxfId="13463" priority="34899">
      <formula>$Y362="Informe 5"</formula>
    </cfRule>
    <cfRule type="expression" dxfId="13462" priority="34900">
      <formula>$Y362="Informe 4"</formula>
    </cfRule>
    <cfRule type="expression" dxfId="13461" priority="34901">
      <formula>$Y362="Informe 3"</formula>
    </cfRule>
    <cfRule type="expression" dxfId="13460" priority="34902">
      <formula>$Y362="Informe 2"</formula>
    </cfRule>
    <cfRule type="expression" dxfId="13459" priority="34903">
      <formula>$Y362="Informe 1"</formula>
    </cfRule>
    <cfRule type="expression" dxfId="13458" priority="34904">
      <formula>$Y362="Gráfico 10"</formula>
    </cfRule>
    <cfRule type="expression" dxfId="13457" priority="34905">
      <formula>$Y362="Gráfico 25"</formula>
    </cfRule>
    <cfRule type="expression" dxfId="13456" priority="34906">
      <formula>$Y362="Gráfico 24"</formula>
    </cfRule>
    <cfRule type="expression" dxfId="13455" priority="34907">
      <formula>$Y362="Gráfico 23"</formula>
    </cfRule>
    <cfRule type="expression" dxfId="13454" priority="34908">
      <formula>$Y362="Gráfico 22"</formula>
    </cfRule>
    <cfRule type="expression" dxfId="13453" priority="34909">
      <formula>$Y362="Gráfico 21"</formula>
    </cfRule>
    <cfRule type="expression" dxfId="13452" priority="34910">
      <formula>$Y362="Gráfico 20"</formula>
    </cfRule>
    <cfRule type="expression" dxfId="13451" priority="34911">
      <formula>$Y362="Gráfico 18"</formula>
    </cfRule>
    <cfRule type="expression" dxfId="13450" priority="34912">
      <formula>$Y362="Gráfico 19"</formula>
    </cfRule>
    <cfRule type="expression" dxfId="13449" priority="34913">
      <formula>$Y362="Gráfico 17"</formula>
    </cfRule>
    <cfRule type="expression" dxfId="13448" priority="34914">
      <formula>$Y362="Gráfico 16"</formula>
    </cfRule>
    <cfRule type="expression" dxfId="13447" priority="34915">
      <formula>$Y362="Gráfico 15"</formula>
    </cfRule>
    <cfRule type="expression" dxfId="13446" priority="34916">
      <formula>$Y362="Gráfico 14"</formula>
    </cfRule>
    <cfRule type="expression" dxfId="13445" priority="34917">
      <formula>$Y362="Gráfico 12"</formula>
    </cfRule>
    <cfRule type="expression" dxfId="13444" priority="34918">
      <formula>$Y362="Gráfico 13"</formula>
    </cfRule>
    <cfRule type="expression" dxfId="13443" priority="34919">
      <formula>$Y362="Gráfico 11"</formula>
    </cfRule>
    <cfRule type="expression" dxfId="13442" priority="34920">
      <formula>$Y362="Gráfico 9"</formula>
    </cfRule>
    <cfRule type="expression" dxfId="13441" priority="34921">
      <formula>$Y362="Gráfico 8"</formula>
    </cfRule>
    <cfRule type="expression" dxfId="13440" priority="34922">
      <formula>$Y362="Gráfico 7"</formula>
    </cfRule>
    <cfRule type="expression" dxfId="13439" priority="34923">
      <formula>$Y362="Gráfico 6"</formula>
    </cfRule>
    <cfRule type="expression" dxfId="13438" priority="34924">
      <formula>$Y362="Gráfico 4"</formula>
    </cfRule>
    <cfRule type="expression" dxfId="13437" priority="34925">
      <formula>$Y362="Gráfico 3"</formula>
    </cfRule>
    <cfRule type="expression" dxfId="13436" priority="34926">
      <formula>$Y362="Gráfico 2"</formula>
    </cfRule>
    <cfRule type="expression" dxfId="13435" priority="34927">
      <formula>$Y362="Gráfico 1"</formula>
    </cfRule>
    <cfRule type="expression" dxfId="13434" priority="34928">
      <formula>$Y362="Gráfico 5"</formula>
    </cfRule>
  </conditionalFormatting>
  <conditionalFormatting sqref="O362">
    <cfRule type="expression" dxfId="13433" priority="34855">
      <formula>$Y362="Reporte 2"</formula>
    </cfRule>
    <cfRule type="expression" dxfId="13432" priority="34856">
      <formula>$Y362="Reporte 1"</formula>
    </cfRule>
    <cfRule type="expression" dxfId="13431" priority="34857">
      <formula>$Y362="Informe 10"</formula>
    </cfRule>
    <cfRule type="expression" dxfId="13430" priority="34858">
      <formula>$Y362="Informe 9"</formula>
    </cfRule>
    <cfRule type="expression" dxfId="13429" priority="34859">
      <formula>$Y362="Informe 8"</formula>
    </cfRule>
    <cfRule type="expression" dxfId="13428" priority="34860">
      <formula>$Y362="Informe 7"</formula>
    </cfRule>
    <cfRule type="expression" dxfId="13427" priority="34861">
      <formula>$Y362="Informe 6"</formula>
    </cfRule>
    <cfRule type="expression" dxfId="13426" priority="34862">
      <formula>$Y362="Informe 5"</formula>
    </cfRule>
    <cfRule type="expression" dxfId="13425" priority="34863">
      <formula>$Y362="Informe 4"</formula>
    </cfRule>
    <cfRule type="expression" dxfId="13424" priority="34864">
      <formula>$Y362="Informe 3"</formula>
    </cfRule>
    <cfRule type="expression" dxfId="13423" priority="34865">
      <formula>$Y362="Informe 2"</formula>
    </cfRule>
    <cfRule type="expression" dxfId="13422" priority="34866">
      <formula>$Y362="Informe 1"</formula>
    </cfRule>
    <cfRule type="expression" dxfId="13421" priority="34867">
      <formula>$Y362="Gráfico 10"</formula>
    </cfRule>
    <cfRule type="expression" dxfId="13420" priority="34868">
      <formula>$Y362="Gráfico 25"</formula>
    </cfRule>
    <cfRule type="expression" dxfId="13419" priority="34869">
      <formula>$Y362="Gráfico 24"</formula>
    </cfRule>
    <cfRule type="expression" dxfId="13418" priority="34870">
      <formula>$Y362="Gráfico 23"</formula>
    </cfRule>
    <cfRule type="expression" dxfId="13417" priority="34871">
      <formula>$Y362="Gráfico 22"</formula>
    </cfRule>
    <cfRule type="expression" dxfId="13416" priority="34872">
      <formula>$Y362="Gráfico 21"</formula>
    </cfRule>
    <cfRule type="expression" dxfId="13415" priority="34873">
      <formula>$Y362="Gráfico 20"</formula>
    </cfRule>
    <cfRule type="expression" dxfId="13414" priority="34874">
      <formula>$Y362="Gráfico 18"</formula>
    </cfRule>
    <cfRule type="expression" dxfId="13413" priority="34875">
      <formula>$Y362="Gráfico 19"</formula>
    </cfRule>
    <cfRule type="expression" dxfId="13412" priority="34876">
      <formula>$Y362="Gráfico 17"</formula>
    </cfRule>
    <cfRule type="expression" dxfId="13411" priority="34877">
      <formula>$Y362="Gráfico 16"</formula>
    </cfRule>
    <cfRule type="expression" dxfId="13410" priority="34878">
      <formula>$Y362="Gráfico 15"</formula>
    </cfRule>
    <cfRule type="expression" dxfId="13409" priority="34879">
      <formula>$Y362="Gráfico 14"</formula>
    </cfRule>
    <cfRule type="expression" dxfId="13408" priority="34880">
      <formula>$Y362="Gráfico 12"</formula>
    </cfRule>
    <cfRule type="expression" dxfId="13407" priority="34881">
      <formula>$Y362="Gráfico 13"</formula>
    </cfRule>
    <cfRule type="expression" dxfId="13406" priority="34882">
      <formula>$Y362="Gráfico 11"</formula>
    </cfRule>
    <cfRule type="expression" dxfId="13405" priority="34883">
      <formula>$Y362="Gráfico 9"</formula>
    </cfRule>
    <cfRule type="expression" dxfId="13404" priority="34884">
      <formula>$Y362="Gráfico 8"</formula>
    </cfRule>
    <cfRule type="expression" dxfId="13403" priority="34885">
      <formula>$Y362="Gráfico 7"</formula>
    </cfRule>
    <cfRule type="expression" dxfId="13402" priority="34886">
      <formula>$Y362="Gráfico 6"</formula>
    </cfRule>
    <cfRule type="expression" dxfId="13401" priority="34887">
      <formula>$Y362="Gráfico 4"</formula>
    </cfRule>
    <cfRule type="expression" dxfId="13400" priority="34888">
      <formula>$Y362="Gráfico 3"</formula>
    </cfRule>
    <cfRule type="expression" dxfId="13399" priority="34889">
      <formula>$Y362="Gráfico 2"</formula>
    </cfRule>
    <cfRule type="expression" dxfId="13398" priority="34890">
      <formula>$Y362="Gráfico 1"</formula>
    </cfRule>
    <cfRule type="expression" dxfId="13397" priority="34891">
      <formula>$Y362="Gráfico 5"</formula>
    </cfRule>
  </conditionalFormatting>
  <conditionalFormatting sqref="P366:P369 O367:O371">
    <cfRule type="expression" dxfId="13396" priority="34670">
      <formula>$Y366="Reporte 2"</formula>
    </cfRule>
    <cfRule type="expression" dxfId="13395" priority="34671">
      <formula>$Y366="Reporte 1"</formula>
    </cfRule>
    <cfRule type="expression" dxfId="13394" priority="34672">
      <formula>$Y366="Informe 10"</formula>
    </cfRule>
    <cfRule type="expression" dxfId="13393" priority="34673">
      <formula>$Y366="Informe 9"</formula>
    </cfRule>
    <cfRule type="expression" dxfId="13392" priority="34674">
      <formula>$Y366="Informe 8"</formula>
    </cfRule>
    <cfRule type="expression" dxfId="13391" priority="34675">
      <formula>$Y366="Informe 7"</formula>
    </cfRule>
    <cfRule type="expression" dxfId="13390" priority="34676">
      <formula>$Y366="Informe 6"</formula>
    </cfRule>
    <cfRule type="expression" dxfId="13389" priority="34677">
      <formula>$Y366="Informe 5"</formula>
    </cfRule>
    <cfRule type="expression" dxfId="13388" priority="34678">
      <formula>$Y366="Informe 4"</formula>
    </cfRule>
    <cfRule type="expression" dxfId="13387" priority="34679">
      <formula>$Y366="Informe 3"</formula>
    </cfRule>
    <cfRule type="expression" dxfId="13386" priority="34680">
      <formula>$Y366="Informe 2"</formula>
    </cfRule>
    <cfRule type="expression" dxfId="13385" priority="34681">
      <formula>$Y366="Informe 1"</formula>
    </cfRule>
    <cfRule type="expression" dxfId="13384" priority="34682">
      <formula>$Y366="Gráfico 10"</formula>
    </cfRule>
    <cfRule type="expression" dxfId="13383" priority="34683">
      <formula>$Y366="Gráfico 25"</formula>
    </cfRule>
    <cfRule type="expression" dxfId="13382" priority="34684">
      <formula>$Y366="Gráfico 24"</formula>
    </cfRule>
    <cfRule type="expression" dxfId="13381" priority="34685">
      <formula>$Y366="Gráfico 23"</formula>
    </cfRule>
    <cfRule type="expression" dxfId="13380" priority="34686">
      <formula>$Y366="Gráfico 22"</formula>
    </cfRule>
    <cfRule type="expression" dxfId="13379" priority="34687">
      <formula>$Y366="Gráfico 21"</formula>
    </cfRule>
    <cfRule type="expression" dxfId="13378" priority="34688">
      <formula>$Y366="Gráfico 20"</formula>
    </cfRule>
    <cfRule type="expression" dxfId="13377" priority="34689">
      <formula>$Y366="Gráfico 18"</formula>
    </cfRule>
    <cfRule type="expression" dxfId="13376" priority="34690">
      <formula>$Y366="Gráfico 19"</formula>
    </cfRule>
    <cfRule type="expression" dxfId="13375" priority="34691">
      <formula>$Y366="Gráfico 17"</formula>
    </cfRule>
    <cfRule type="expression" dxfId="13374" priority="34692">
      <formula>$Y366="Gráfico 16"</formula>
    </cfRule>
    <cfRule type="expression" dxfId="13373" priority="34693">
      <formula>$Y366="Gráfico 15"</formula>
    </cfRule>
    <cfRule type="expression" dxfId="13372" priority="34694">
      <formula>$Y366="Gráfico 14"</formula>
    </cfRule>
    <cfRule type="expression" dxfId="13371" priority="34695">
      <formula>$Y366="Gráfico 12"</formula>
    </cfRule>
    <cfRule type="expression" dxfId="13370" priority="34696">
      <formula>$Y366="Gráfico 13"</formula>
    </cfRule>
    <cfRule type="expression" dxfId="13369" priority="34697">
      <formula>$Y366="Gráfico 11"</formula>
    </cfRule>
    <cfRule type="expression" dxfId="13368" priority="34698">
      <formula>$Y366="Gráfico 9"</formula>
    </cfRule>
    <cfRule type="expression" dxfId="13367" priority="34699">
      <formula>$Y366="Gráfico 8"</formula>
    </cfRule>
    <cfRule type="expression" dxfId="13366" priority="34700">
      <formula>$Y366="Gráfico 7"</formula>
    </cfRule>
    <cfRule type="expression" dxfId="13365" priority="34701">
      <formula>$Y366="Gráfico 6"</formula>
    </cfRule>
    <cfRule type="expression" dxfId="13364" priority="34702">
      <formula>$Y366="Gráfico 4"</formula>
    </cfRule>
    <cfRule type="expression" dxfId="13363" priority="34703">
      <formula>$Y366="Gráfico 3"</formula>
    </cfRule>
    <cfRule type="expression" dxfId="13362" priority="34704">
      <formula>$Y366="Gráfico 2"</formula>
    </cfRule>
    <cfRule type="expression" dxfId="13361" priority="34705">
      <formula>$Y366="Gráfico 1"</formula>
    </cfRule>
    <cfRule type="expression" dxfId="13360" priority="34706">
      <formula>$Y366="Gráfico 5"</formula>
    </cfRule>
  </conditionalFormatting>
  <conditionalFormatting sqref="O366">
    <cfRule type="expression" dxfId="13359" priority="34633">
      <formula>$Y366="Reporte 2"</formula>
    </cfRule>
    <cfRule type="expression" dxfId="13358" priority="34634">
      <formula>$Y366="Reporte 1"</formula>
    </cfRule>
    <cfRule type="expression" dxfId="13357" priority="34635">
      <formula>$Y366="Informe 10"</formula>
    </cfRule>
    <cfRule type="expression" dxfId="13356" priority="34636">
      <formula>$Y366="Informe 9"</formula>
    </cfRule>
    <cfRule type="expression" dxfId="13355" priority="34637">
      <formula>$Y366="Informe 8"</formula>
    </cfRule>
    <cfRule type="expression" dxfId="13354" priority="34638">
      <formula>$Y366="Informe 7"</formula>
    </cfRule>
    <cfRule type="expression" dxfId="13353" priority="34639">
      <formula>$Y366="Informe 6"</formula>
    </cfRule>
    <cfRule type="expression" dxfId="13352" priority="34640">
      <formula>$Y366="Informe 5"</formula>
    </cfRule>
    <cfRule type="expression" dxfId="13351" priority="34641">
      <formula>$Y366="Informe 4"</formula>
    </cfRule>
    <cfRule type="expression" dxfId="13350" priority="34642">
      <formula>$Y366="Informe 3"</formula>
    </cfRule>
    <cfRule type="expression" dxfId="13349" priority="34643">
      <formula>$Y366="Informe 2"</formula>
    </cfRule>
    <cfRule type="expression" dxfId="13348" priority="34644">
      <formula>$Y366="Informe 1"</formula>
    </cfRule>
    <cfRule type="expression" dxfId="13347" priority="34645">
      <formula>$Y366="Gráfico 10"</formula>
    </cfRule>
    <cfRule type="expression" dxfId="13346" priority="34646">
      <formula>$Y366="Gráfico 25"</formula>
    </cfRule>
    <cfRule type="expression" dxfId="13345" priority="34647">
      <formula>$Y366="Gráfico 24"</formula>
    </cfRule>
    <cfRule type="expression" dxfId="13344" priority="34648">
      <formula>$Y366="Gráfico 23"</formula>
    </cfRule>
    <cfRule type="expression" dxfId="13343" priority="34649">
      <formula>$Y366="Gráfico 22"</formula>
    </cfRule>
    <cfRule type="expression" dxfId="13342" priority="34650">
      <formula>$Y366="Gráfico 21"</formula>
    </cfRule>
    <cfRule type="expression" dxfId="13341" priority="34651">
      <formula>$Y366="Gráfico 20"</formula>
    </cfRule>
    <cfRule type="expression" dxfId="13340" priority="34652">
      <formula>$Y366="Gráfico 18"</formula>
    </cfRule>
    <cfRule type="expression" dxfId="13339" priority="34653">
      <formula>$Y366="Gráfico 19"</formula>
    </cfRule>
    <cfRule type="expression" dxfId="13338" priority="34654">
      <formula>$Y366="Gráfico 17"</formula>
    </cfRule>
    <cfRule type="expression" dxfId="13337" priority="34655">
      <formula>$Y366="Gráfico 16"</formula>
    </cfRule>
    <cfRule type="expression" dxfId="13336" priority="34656">
      <formula>$Y366="Gráfico 15"</formula>
    </cfRule>
    <cfRule type="expression" dxfId="13335" priority="34657">
      <formula>$Y366="Gráfico 14"</formula>
    </cfRule>
    <cfRule type="expression" dxfId="13334" priority="34658">
      <formula>$Y366="Gráfico 12"</formula>
    </cfRule>
    <cfRule type="expression" dxfId="13333" priority="34659">
      <formula>$Y366="Gráfico 13"</formula>
    </cfRule>
    <cfRule type="expression" dxfId="13332" priority="34660">
      <formula>$Y366="Gráfico 11"</formula>
    </cfRule>
    <cfRule type="expression" dxfId="13331" priority="34661">
      <formula>$Y366="Gráfico 9"</formula>
    </cfRule>
    <cfRule type="expression" dxfId="13330" priority="34662">
      <formula>$Y366="Gráfico 8"</formula>
    </cfRule>
    <cfRule type="expression" dxfId="13329" priority="34663">
      <formula>$Y366="Gráfico 7"</formula>
    </cfRule>
    <cfRule type="expression" dxfId="13328" priority="34664">
      <formula>$Y366="Gráfico 6"</formula>
    </cfRule>
    <cfRule type="expression" dxfId="13327" priority="34665">
      <formula>$Y366="Gráfico 4"</formula>
    </cfRule>
    <cfRule type="expression" dxfId="13326" priority="34666">
      <formula>$Y366="Gráfico 3"</formula>
    </cfRule>
    <cfRule type="expression" dxfId="13325" priority="34667">
      <formula>$Y366="Gráfico 2"</formula>
    </cfRule>
    <cfRule type="expression" dxfId="13324" priority="34668">
      <formula>$Y366="Gráfico 1"</formula>
    </cfRule>
    <cfRule type="expression" dxfId="13323" priority="34669">
      <formula>$Y366="Gráfico 5"</formula>
    </cfRule>
  </conditionalFormatting>
  <conditionalFormatting sqref="O366">
    <cfRule type="expression" dxfId="13322" priority="34596">
      <formula>$Y366="Reporte 2"</formula>
    </cfRule>
    <cfRule type="expression" dxfId="13321" priority="34597">
      <formula>$Y366="Reporte 1"</formula>
    </cfRule>
    <cfRule type="expression" dxfId="13320" priority="34598">
      <formula>$Y366="Informe 10"</formula>
    </cfRule>
    <cfRule type="expression" dxfId="13319" priority="34599">
      <formula>$Y366="Informe 9"</formula>
    </cfRule>
    <cfRule type="expression" dxfId="13318" priority="34600">
      <formula>$Y366="Informe 8"</formula>
    </cfRule>
    <cfRule type="expression" dxfId="13317" priority="34601">
      <formula>$Y366="Informe 7"</formula>
    </cfRule>
    <cfRule type="expression" dxfId="13316" priority="34602">
      <formula>$Y366="Informe 6"</formula>
    </cfRule>
    <cfRule type="expression" dxfId="13315" priority="34603">
      <formula>$Y366="Informe 5"</formula>
    </cfRule>
    <cfRule type="expression" dxfId="13314" priority="34604">
      <formula>$Y366="Informe 4"</formula>
    </cfRule>
    <cfRule type="expression" dxfId="13313" priority="34605">
      <formula>$Y366="Informe 3"</formula>
    </cfRule>
    <cfRule type="expression" dxfId="13312" priority="34606">
      <formula>$Y366="Informe 2"</formula>
    </cfRule>
    <cfRule type="expression" dxfId="13311" priority="34607">
      <formula>$Y366="Informe 1"</formula>
    </cfRule>
    <cfRule type="expression" dxfId="13310" priority="34608">
      <formula>$Y366="Gráfico 10"</formula>
    </cfRule>
    <cfRule type="expression" dxfId="13309" priority="34609">
      <formula>$Y366="Gráfico 25"</formula>
    </cfRule>
    <cfRule type="expression" dxfId="13308" priority="34610">
      <formula>$Y366="Gráfico 24"</formula>
    </cfRule>
    <cfRule type="expression" dxfId="13307" priority="34611">
      <formula>$Y366="Gráfico 23"</formula>
    </cfRule>
    <cfRule type="expression" dxfId="13306" priority="34612">
      <formula>$Y366="Gráfico 22"</formula>
    </cfRule>
    <cfRule type="expression" dxfId="13305" priority="34613">
      <formula>$Y366="Gráfico 21"</formula>
    </cfRule>
    <cfRule type="expression" dxfId="13304" priority="34614">
      <formula>$Y366="Gráfico 20"</formula>
    </cfRule>
    <cfRule type="expression" dxfId="13303" priority="34615">
      <formula>$Y366="Gráfico 18"</formula>
    </cfRule>
    <cfRule type="expression" dxfId="13302" priority="34616">
      <formula>$Y366="Gráfico 19"</formula>
    </cfRule>
    <cfRule type="expression" dxfId="13301" priority="34617">
      <formula>$Y366="Gráfico 17"</formula>
    </cfRule>
    <cfRule type="expression" dxfId="13300" priority="34618">
      <formula>$Y366="Gráfico 16"</formula>
    </cfRule>
    <cfRule type="expression" dxfId="13299" priority="34619">
      <formula>$Y366="Gráfico 15"</formula>
    </cfRule>
    <cfRule type="expression" dxfId="13298" priority="34620">
      <formula>$Y366="Gráfico 14"</formula>
    </cfRule>
    <cfRule type="expression" dxfId="13297" priority="34621">
      <formula>$Y366="Gráfico 12"</formula>
    </cfRule>
    <cfRule type="expression" dxfId="13296" priority="34622">
      <formula>$Y366="Gráfico 13"</formula>
    </cfRule>
    <cfRule type="expression" dxfId="13295" priority="34623">
      <formula>$Y366="Gráfico 11"</formula>
    </cfRule>
    <cfRule type="expression" dxfId="13294" priority="34624">
      <formula>$Y366="Gráfico 9"</formula>
    </cfRule>
    <cfRule type="expression" dxfId="13293" priority="34625">
      <formula>$Y366="Gráfico 8"</formula>
    </cfRule>
    <cfRule type="expression" dxfId="13292" priority="34626">
      <formula>$Y366="Gráfico 7"</formula>
    </cfRule>
    <cfRule type="expression" dxfId="13291" priority="34627">
      <formula>$Y366="Gráfico 6"</formula>
    </cfRule>
    <cfRule type="expression" dxfId="13290" priority="34628">
      <formula>$Y366="Gráfico 4"</formula>
    </cfRule>
    <cfRule type="expression" dxfId="13289" priority="34629">
      <formula>$Y366="Gráfico 3"</formula>
    </cfRule>
    <cfRule type="expression" dxfId="13288" priority="34630">
      <formula>$Y366="Gráfico 2"</formula>
    </cfRule>
    <cfRule type="expression" dxfId="13287" priority="34631">
      <formula>$Y366="Gráfico 1"</formula>
    </cfRule>
    <cfRule type="expression" dxfId="13286" priority="34632">
      <formula>$Y366="Gráfico 5"</formula>
    </cfRule>
  </conditionalFormatting>
  <conditionalFormatting sqref="O366">
    <cfRule type="expression" dxfId="13285" priority="34559">
      <formula>$Y366="Reporte 2"</formula>
    </cfRule>
    <cfRule type="expression" dxfId="13284" priority="34560">
      <formula>$Y366="Reporte 1"</formula>
    </cfRule>
    <cfRule type="expression" dxfId="13283" priority="34561">
      <formula>$Y366="Informe 10"</formula>
    </cfRule>
    <cfRule type="expression" dxfId="13282" priority="34562">
      <formula>$Y366="Informe 9"</formula>
    </cfRule>
    <cfRule type="expression" dxfId="13281" priority="34563">
      <formula>$Y366="Informe 8"</formula>
    </cfRule>
    <cfRule type="expression" dxfId="13280" priority="34564">
      <formula>$Y366="Informe 7"</formula>
    </cfRule>
    <cfRule type="expression" dxfId="13279" priority="34565">
      <formula>$Y366="Informe 6"</formula>
    </cfRule>
    <cfRule type="expression" dxfId="13278" priority="34566">
      <formula>$Y366="Informe 5"</formula>
    </cfRule>
    <cfRule type="expression" dxfId="13277" priority="34567">
      <formula>$Y366="Informe 4"</formula>
    </cfRule>
    <cfRule type="expression" dxfId="13276" priority="34568">
      <formula>$Y366="Informe 3"</formula>
    </cfRule>
    <cfRule type="expression" dxfId="13275" priority="34569">
      <formula>$Y366="Informe 2"</formula>
    </cfRule>
    <cfRule type="expression" dxfId="13274" priority="34570">
      <formula>$Y366="Informe 1"</formula>
    </cfRule>
    <cfRule type="expression" dxfId="13273" priority="34571">
      <formula>$Y366="Gráfico 10"</formula>
    </cfRule>
    <cfRule type="expression" dxfId="13272" priority="34572">
      <formula>$Y366="Gráfico 25"</formula>
    </cfRule>
    <cfRule type="expression" dxfId="13271" priority="34573">
      <formula>$Y366="Gráfico 24"</formula>
    </cfRule>
    <cfRule type="expression" dxfId="13270" priority="34574">
      <formula>$Y366="Gráfico 23"</formula>
    </cfRule>
    <cfRule type="expression" dxfId="13269" priority="34575">
      <formula>$Y366="Gráfico 22"</formula>
    </cfRule>
    <cfRule type="expression" dxfId="13268" priority="34576">
      <formula>$Y366="Gráfico 21"</formula>
    </cfRule>
    <cfRule type="expression" dxfId="13267" priority="34577">
      <formula>$Y366="Gráfico 20"</formula>
    </cfRule>
    <cfRule type="expression" dxfId="13266" priority="34578">
      <formula>$Y366="Gráfico 18"</formula>
    </cfRule>
    <cfRule type="expression" dxfId="13265" priority="34579">
      <formula>$Y366="Gráfico 19"</formula>
    </cfRule>
    <cfRule type="expression" dxfId="13264" priority="34580">
      <formula>$Y366="Gráfico 17"</formula>
    </cfRule>
    <cfRule type="expression" dxfId="13263" priority="34581">
      <formula>$Y366="Gráfico 16"</formula>
    </cfRule>
    <cfRule type="expression" dxfId="13262" priority="34582">
      <formula>$Y366="Gráfico 15"</formula>
    </cfRule>
    <cfRule type="expression" dxfId="13261" priority="34583">
      <formula>$Y366="Gráfico 14"</formula>
    </cfRule>
    <cfRule type="expression" dxfId="13260" priority="34584">
      <formula>$Y366="Gráfico 12"</formula>
    </cfRule>
    <cfRule type="expression" dxfId="13259" priority="34585">
      <formula>$Y366="Gráfico 13"</formula>
    </cfRule>
    <cfRule type="expression" dxfId="13258" priority="34586">
      <formula>$Y366="Gráfico 11"</formula>
    </cfRule>
    <cfRule type="expression" dxfId="13257" priority="34587">
      <formula>$Y366="Gráfico 9"</formula>
    </cfRule>
    <cfRule type="expression" dxfId="13256" priority="34588">
      <formula>$Y366="Gráfico 8"</formula>
    </cfRule>
    <cfRule type="expression" dxfId="13255" priority="34589">
      <formula>$Y366="Gráfico 7"</formula>
    </cfRule>
    <cfRule type="expression" dxfId="13254" priority="34590">
      <formula>$Y366="Gráfico 6"</formula>
    </cfRule>
    <cfRule type="expression" dxfId="13253" priority="34591">
      <formula>$Y366="Gráfico 4"</formula>
    </cfRule>
    <cfRule type="expression" dxfId="13252" priority="34592">
      <formula>$Y366="Gráfico 3"</formula>
    </cfRule>
    <cfRule type="expression" dxfId="13251" priority="34593">
      <formula>$Y366="Gráfico 2"</formula>
    </cfRule>
    <cfRule type="expression" dxfId="13250" priority="34594">
      <formula>$Y366="Gráfico 1"</formula>
    </cfRule>
    <cfRule type="expression" dxfId="13249" priority="34595">
      <formula>$Y366="Gráfico 5"</formula>
    </cfRule>
  </conditionalFormatting>
  <conditionalFormatting sqref="P370:P371">
    <cfRule type="expression" dxfId="13248" priority="34485">
      <formula>$Y370="Reporte 2"</formula>
    </cfRule>
    <cfRule type="expression" dxfId="13247" priority="34486">
      <formula>$Y370="Reporte 1"</formula>
    </cfRule>
    <cfRule type="expression" dxfId="13246" priority="34487">
      <formula>$Y370="Informe 10"</formula>
    </cfRule>
    <cfRule type="expression" dxfId="13245" priority="34488">
      <formula>$Y370="Informe 9"</formula>
    </cfRule>
    <cfRule type="expression" dxfId="13244" priority="34489">
      <formula>$Y370="Informe 8"</formula>
    </cfRule>
    <cfRule type="expression" dxfId="13243" priority="34490">
      <formula>$Y370="Informe 7"</formula>
    </cfRule>
    <cfRule type="expression" dxfId="13242" priority="34491">
      <formula>$Y370="Informe 6"</formula>
    </cfRule>
    <cfRule type="expression" dxfId="13241" priority="34492">
      <formula>$Y370="Informe 5"</formula>
    </cfRule>
    <cfRule type="expression" dxfId="13240" priority="34493">
      <formula>$Y370="Informe 4"</formula>
    </cfRule>
    <cfRule type="expression" dxfId="13239" priority="34494">
      <formula>$Y370="Informe 3"</formula>
    </cfRule>
    <cfRule type="expression" dxfId="13238" priority="34495">
      <formula>$Y370="Informe 2"</formula>
    </cfRule>
    <cfRule type="expression" dxfId="13237" priority="34496">
      <formula>$Y370="Informe 1"</formula>
    </cfRule>
    <cfRule type="expression" dxfId="13236" priority="34497">
      <formula>$Y370="Gráfico 10"</formula>
    </cfRule>
    <cfRule type="expression" dxfId="13235" priority="34498">
      <formula>$Y370="Gráfico 25"</formula>
    </cfRule>
    <cfRule type="expression" dxfId="13234" priority="34499">
      <formula>$Y370="Gráfico 24"</formula>
    </cfRule>
    <cfRule type="expression" dxfId="13233" priority="34500">
      <formula>$Y370="Gráfico 23"</formula>
    </cfRule>
    <cfRule type="expression" dxfId="13232" priority="34501">
      <formula>$Y370="Gráfico 22"</formula>
    </cfRule>
    <cfRule type="expression" dxfId="13231" priority="34502">
      <formula>$Y370="Gráfico 21"</formula>
    </cfRule>
    <cfRule type="expression" dxfId="13230" priority="34503">
      <formula>$Y370="Gráfico 20"</formula>
    </cfRule>
    <cfRule type="expression" dxfId="13229" priority="34504">
      <formula>$Y370="Gráfico 18"</formula>
    </cfRule>
    <cfRule type="expression" dxfId="13228" priority="34505">
      <formula>$Y370="Gráfico 19"</formula>
    </cfRule>
    <cfRule type="expression" dxfId="13227" priority="34506">
      <formula>$Y370="Gráfico 17"</formula>
    </cfRule>
    <cfRule type="expression" dxfId="13226" priority="34507">
      <formula>$Y370="Gráfico 16"</formula>
    </cfRule>
    <cfRule type="expression" dxfId="13225" priority="34508">
      <formula>$Y370="Gráfico 15"</formula>
    </cfRule>
    <cfRule type="expression" dxfId="13224" priority="34509">
      <formula>$Y370="Gráfico 14"</formula>
    </cfRule>
    <cfRule type="expression" dxfId="13223" priority="34510">
      <formula>$Y370="Gráfico 12"</formula>
    </cfRule>
    <cfRule type="expression" dxfId="13222" priority="34511">
      <formula>$Y370="Gráfico 13"</formula>
    </cfRule>
    <cfRule type="expression" dxfId="13221" priority="34512">
      <formula>$Y370="Gráfico 11"</formula>
    </cfRule>
    <cfRule type="expression" dxfId="13220" priority="34513">
      <formula>$Y370="Gráfico 9"</formula>
    </cfRule>
    <cfRule type="expression" dxfId="13219" priority="34514">
      <formula>$Y370="Gráfico 8"</formula>
    </cfRule>
    <cfRule type="expression" dxfId="13218" priority="34515">
      <formula>$Y370="Gráfico 7"</formula>
    </cfRule>
    <cfRule type="expression" dxfId="13217" priority="34516">
      <formula>$Y370="Gráfico 6"</formula>
    </cfRule>
    <cfRule type="expression" dxfId="13216" priority="34517">
      <formula>$Y370="Gráfico 4"</formula>
    </cfRule>
    <cfRule type="expression" dxfId="13215" priority="34518">
      <formula>$Y370="Gráfico 3"</formula>
    </cfRule>
    <cfRule type="expression" dxfId="13214" priority="34519">
      <formula>$Y370="Gráfico 2"</formula>
    </cfRule>
    <cfRule type="expression" dxfId="13213" priority="34520">
      <formula>$Y370="Gráfico 1"</formula>
    </cfRule>
    <cfRule type="expression" dxfId="13212" priority="34521">
      <formula>$Y370="Gráfico 5"</formula>
    </cfRule>
  </conditionalFormatting>
  <conditionalFormatting sqref="P372">
    <cfRule type="expression" dxfId="13211" priority="34300">
      <formula>$Y372="Reporte 2"</formula>
    </cfRule>
    <cfRule type="expression" dxfId="13210" priority="34301">
      <formula>$Y372="Reporte 1"</formula>
    </cfRule>
    <cfRule type="expression" dxfId="13209" priority="34302">
      <formula>$Y372="Informe 10"</formula>
    </cfRule>
    <cfRule type="expression" dxfId="13208" priority="34303">
      <formula>$Y372="Informe 9"</formula>
    </cfRule>
    <cfRule type="expression" dxfId="13207" priority="34304">
      <formula>$Y372="Informe 8"</formula>
    </cfRule>
    <cfRule type="expression" dxfId="13206" priority="34305">
      <formula>$Y372="Informe 7"</formula>
    </cfRule>
    <cfRule type="expression" dxfId="13205" priority="34306">
      <formula>$Y372="Informe 6"</formula>
    </cfRule>
    <cfRule type="expression" dxfId="13204" priority="34307">
      <formula>$Y372="Informe 5"</formula>
    </cfRule>
    <cfRule type="expression" dxfId="13203" priority="34308">
      <formula>$Y372="Informe 4"</formula>
    </cfRule>
    <cfRule type="expression" dxfId="13202" priority="34309">
      <formula>$Y372="Informe 3"</formula>
    </cfRule>
    <cfRule type="expression" dxfId="13201" priority="34310">
      <formula>$Y372="Informe 2"</formula>
    </cfRule>
    <cfRule type="expression" dxfId="13200" priority="34311">
      <formula>$Y372="Informe 1"</formula>
    </cfRule>
    <cfRule type="expression" dxfId="13199" priority="34312">
      <formula>$Y372="Gráfico 10"</formula>
    </cfRule>
    <cfRule type="expression" dxfId="13198" priority="34313">
      <formula>$Y372="Gráfico 25"</formula>
    </cfRule>
    <cfRule type="expression" dxfId="13197" priority="34314">
      <formula>$Y372="Gráfico 24"</formula>
    </cfRule>
    <cfRule type="expression" dxfId="13196" priority="34315">
      <formula>$Y372="Gráfico 23"</formula>
    </cfRule>
    <cfRule type="expression" dxfId="13195" priority="34316">
      <formula>$Y372="Gráfico 22"</formula>
    </cfRule>
    <cfRule type="expression" dxfId="13194" priority="34317">
      <formula>$Y372="Gráfico 21"</formula>
    </cfRule>
    <cfRule type="expression" dxfId="13193" priority="34318">
      <formula>$Y372="Gráfico 20"</formula>
    </cfRule>
    <cfRule type="expression" dxfId="13192" priority="34319">
      <formula>$Y372="Gráfico 18"</formula>
    </cfRule>
    <cfRule type="expression" dxfId="13191" priority="34320">
      <formula>$Y372="Gráfico 19"</formula>
    </cfRule>
    <cfRule type="expression" dxfId="13190" priority="34321">
      <formula>$Y372="Gráfico 17"</formula>
    </cfRule>
    <cfRule type="expression" dxfId="13189" priority="34322">
      <formula>$Y372="Gráfico 16"</formula>
    </cfRule>
    <cfRule type="expression" dxfId="13188" priority="34323">
      <formula>$Y372="Gráfico 15"</formula>
    </cfRule>
    <cfRule type="expression" dxfId="13187" priority="34324">
      <formula>$Y372="Gráfico 14"</formula>
    </cfRule>
    <cfRule type="expression" dxfId="13186" priority="34325">
      <formula>$Y372="Gráfico 12"</formula>
    </cfRule>
    <cfRule type="expression" dxfId="13185" priority="34326">
      <formula>$Y372="Gráfico 13"</formula>
    </cfRule>
    <cfRule type="expression" dxfId="13184" priority="34327">
      <formula>$Y372="Gráfico 11"</formula>
    </cfRule>
    <cfRule type="expression" dxfId="13183" priority="34328">
      <formula>$Y372="Gráfico 9"</formula>
    </cfRule>
    <cfRule type="expression" dxfId="13182" priority="34329">
      <formula>$Y372="Gráfico 8"</formula>
    </cfRule>
    <cfRule type="expression" dxfId="13181" priority="34330">
      <formula>$Y372="Gráfico 7"</formula>
    </cfRule>
    <cfRule type="expression" dxfId="13180" priority="34331">
      <formula>$Y372="Gráfico 6"</formula>
    </cfRule>
    <cfRule type="expression" dxfId="13179" priority="34332">
      <formula>$Y372="Gráfico 4"</formula>
    </cfRule>
    <cfRule type="expression" dxfId="13178" priority="34333">
      <formula>$Y372="Gráfico 3"</formula>
    </cfRule>
    <cfRule type="expression" dxfId="13177" priority="34334">
      <formula>$Y372="Gráfico 2"</formula>
    </cfRule>
    <cfRule type="expression" dxfId="13176" priority="34335">
      <formula>$Y372="Gráfico 1"</formula>
    </cfRule>
    <cfRule type="expression" dxfId="13175" priority="34336">
      <formula>$Y372="Gráfico 5"</formula>
    </cfRule>
  </conditionalFormatting>
  <conditionalFormatting sqref="O372">
    <cfRule type="expression" dxfId="13174" priority="34263">
      <formula>$Y372="Reporte 2"</formula>
    </cfRule>
    <cfRule type="expression" dxfId="13173" priority="34264">
      <formula>$Y372="Reporte 1"</formula>
    </cfRule>
    <cfRule type="expression" dxfId="13172" priority="34265">
      <formula>$Y372="Informe 10"</formula>
    </cfRule>
    <cfRule type="expression" dxfId="13171" priority="34266">
      <formula>$Y372="Informe 9"</formula>
    </cfRule>
    <cfRule type="expression" dxfId="13170" priority="34267">
      <formula>$Y372="Informe 8"</formula>
    </cfRule>
    <cfRule type="expression" dxfId="13169" priority="34268">
      <formula>$Y372="Informe 7"</formula>
    </cfRule>
    <cfRule type="expression" dxfId="13168" priority="34269">
      <formula>$Y372="Informe 6"</formula>
    </cfRule>
    <cfRule type="expression" dxfId="13167" priority="34270">
      <formula>$Y372="Informe 5"</formula>
    </cfRule>
    <cfRule type="expression" dxfId="13166" priority="34271">
      <formula>$Y372="Informe 4"</formula>
    </cfRule>
    <cfRule type="expression" dxfId="13165" priority="34272">
      <formula>$Y372="Informe 3"</formula>
    </cfRule>
    <cfRule type="expression" dxfId="13164" priority="34273">
      <formula>$Y372="Informe 2"</formula>
    </cfRule>
    <cfRule type="expression" dxfId="13163" priority="34274">
      <formula>$Y372="Informe 1"</formula>
    </cfRule>
    <cfRule type="expression" dxfId="13162" priority="34275">
      <formula>$Y372="Gráfico 10"</formula>
    </cfRule>
    <cfRule type="expression" dxfId="13161" priority="34276">
      <formula>$Y372="Gráfico 25"</formula>
    </cfRule>
    <cfRule type="expression" dxfId="13160" priority="34277">
      <formula>$Y372="Gráfico 24"</formula>
    </cfRule>
    <cfRule type="expression" dxfId="13159" priority="34278">
      <formula>$Y372="Gráfico 23"</formula>
    </cfRule>
    <cfRule type="expression" dxfId="13158" priority="34279">
      <formula>$Y372="Gráfico 22"</formula>
    </cfRule>
    <cfRule type="expression" dxfId="13157" priority="34280">
      <formula>$Y372="Gráfico 21"</formula>
    </cfRule>
    <cfRule type="expression" dxfId="13156" priority="34281">
      <formula>$Y372="Gráfico 20"</formula>
    </cfRule>
    <cfRule type="expression" dxfId="13155" priority="34282">
      <formula>$Y372="Gráfico 18"</formula>
    </cfRule>
    <cfRule type="expression" dxfId="13154" priority="34283">
      <formula>$Y372="Gráfico 19"</formula>
    </cfRule>
    <cfRule type="expression" dxfId="13153" priority="34284">
      <formula>$Y372="Gráfico 17"</formula>
    </cfRule>
    <cfRule type="expression" dxfId="13152" priority="34285">
      <formula>$Y372="Gráfico 16"</formula>
    </cfRule>
    <cfRule type="expression" dxfId="13151" priority="34286">
      <formula>$Y372="Gráfico 15"</formula>
    </cfRule>
    <cfRule type="expression" dxfId="13150" priority="34287">
      <formula>$Y372="Gráfico 14"</formula>
    </cfRule>
    <cfRule type="expression" dxfId="13149" priority="34288">
      <formula>$Y372="Gráfico 12"</formula>
    </cfRule>
    <cfRule type="expression" dxfId="13148" priority="34289">
      <formula>$Y372="Gráfico 13"</formula>
    </cfRule>
    <cfRule type="expression" dxfId="13147" priority="34290">
      <formula>$Y372="Gráfico 11"</formula>
    </cfRule>
    <cfRule type="expression" dxfId="13146" priority="34291">
      <formula>$Y372="Gráfico 9"</formula>
    </cfRule>
    <cfRule type="expression" dxfId="13145" priority="34292">
      <formula>$Y372="Gráfico 8"</formula>
    </cfRule>
    <cfRule type="expression" dxfId="13144" priority="34293">
      <formula>$Y372="Gráfico 7"</formula>
    </cfRule>
    <cfRule type="expression" dxfId="13143" priority="34294">
      <formula>$Y372="Gráfico 6"</formula>
    </cfRule>
    <cfRule type="expression" dxfId="13142" priority="34295">
      <formula>$Y372="Gráfico 4"</formula>
    </cfRule>
    <cfRule type="expression" dxfId="13141" priority="34296">
      <formula>$Y372="Gráfico 3"</formula>
    </cfRule>
    <cfRule type="expression" dxfId="13140" priority="34297">
      <formula>$Y372="Gráfico 2"</formula>
    </cfRule>
    <cfRule type="expression" dxfId="13139" priority="34298">
      <formula>$Y372="Gráfico 1"</formula>
    </cfRule>
    <cfRule type="expression" dxfId="13138" priority="34299">
      <formula>$Y372="Gráfico 5"</formula>
    </cfRule>
  </conditionalFormatting>
  <conditionalFormatting sqref="O372">
    <cfRule type="expression" dxfId="13137" priority="34226">
      <formula>$Y372="Reporte 2"</formula>
    </cfRule>
    <cfRule type="expression" dxfId="13136" priority="34227">
      <formula>$Y372="Reporte 1"</formula>
    </cfRule>
    <cfRule type="expression" dxfId="13135" priority="34228">
      <formula>$Y372="Informe 10"</formula>
    </cfRule>
    <cfRule type="expression" dxfId="13134" priority="34229">
      <formula>$Y372="Informe 9"</formula>
    </cfRule>
    <cfRule type="expression" dxfId="13133" priority="34230">
      <formula>$Y372="Informe 8"</formula>
    </cfRule>
    <cfRule type="expression" dxfId="13132" priority="34231">
      <formula>$Y372="Informe 7"</formula>
    </cfRule>
    <cfRule type="expression" dxfId="13131" priority="34232">
      <formula>$Y372="Informe 6"</formula>
    </cfRule>
    <cfRule type="expression" dxfId="13130" priority="34233">
      <formula>$Y372="Informe 5"</formula>
    </cfRule>
    <cfRule type="expression" dxfId="13129" priority="34234">
      <formula>$Y372="Informe 4"</formula>
    </cfRule>
    <cfRule type="expression" dxfId="13128" priority="34235">
      <formula>$Y372="Informe 3"</formula>
    </cfRule>
    <cfRule type="expression" dxfId="13127" priority="34236">
      <formula>$Y372="Informe 2"</formula>
    </cfRule>
    <cfRule type="expression" dxfId="13126" priority="34237">
      <formula>$Y372="Informe 1"</formula>
    </cfRule>
    <cfRule type="expression" dxfId="13125" priority="34238">
      <formula>$Y372="Gráfico 10"</formula>
    </cfRule>
    <cfRule type="expression" dxfId="13124" priority="34239">
      <formula>$Y372="Gráfico 25"</formula>
    </cfRule>
    <cfRule type="expression" dxfId="13123" priority="34240">
      <formula>$Y372="Gráfico 24"</formula>
    </cfRule>
    <cfRule type="expression" dxfId="13122" priority="34241">
      <formula>$Y372="Gráfico 23"</formula>
    </cfRule>
    <cfRule type="expression" dxfId="13121" priority="34242">
      <formula>$Y372="Gráfico 22"</formula>
    </cfRule>
    <cfRule type="expression" dxfId="13120" priority="34243">
      <formula>$Y372="Gráfico 21"</formula>
    </cfRule>
    <cfRule type="expression" dxfId="13119" priority="34244">
      <formula>$Y372="Gráfico 20"</formula>
    </cfRule>
    <cfRule type="expression" dxfId="13118" priority="34245">
      <formula>$Y372="Gráfico 18"</formula>
    </cfRule>
    <cfRule type="expression" dxfId="13117" priority="34246">
      <formula>$Y372="Gráfico 19"</formula>
    </cfRule>
    <cfRule type="expression" dxfId="13116" priority="34247">
      <formula>$Y372="Gráfico 17"</formula>
    </cfRule>
    <cfRule type="expression" dxfId="13115" priority="34248">
      <formula>$Y372="Gráfico 16"</formula>
    </cfRule>
    <cfRule type="expression" dxfId="13114" priority="34249">
      <formula>$Y372="Gráfico 15"</formula>
    </cfRule>
    <cfRule type="expression" dxfId="13113" priority="34250">
      <formula>$Y372="Gráfico 14"</formula>
    </cfRule>
    <cfRule type="expression" dxfId="13112" priority="34251">
      <formula>$Y372="Gráfico 12"</formula>
    </cfRule>
    <cfRule type="expression" dxfId="13111" priority="34252">
      <formula>$Y372="Gráfico 13"</formula>
    </cfRule>
    <cfRule type="expression" dxfId="13110" priority="34253">
      <formula>$Y372="Gráfico 11"</formula>
    </cfRule>
    <cfRule type="expression" dxfId="13109" priority="34254">
      <formula>$Y372="Gráfico 9"</formula>
    </cfRule>
    <cfRule type="expression" dxfId="13108" priority="34255">
      <formula>$Y372="Gráfico 8"</formula>
    </cfRule>
    <cfRule type="expression" dxfId="13107" priority="34256">
      <formula>$Y372="Gráfico 7"</formula>
    </cfRule>
    <cfRule type="expression" dxfId="13106" priority="34257">
      <formula>$Y372="Gráfico 6"</formula>
    </cfRule>
    <cfRule type="expression" dxfId="13105" priority="34258">
      <formula>$Y372="Gráfico 4"</formula>
    </cfRule>
    <cfRule type="expression" dxfId="13104" priority="34259">
      <formula>$Y372="Gráfico 3"</formula>
    </cfRule>
    <cfRule type="expression" dxfId="13103" priority="34260">
      <formula>$Y372="Gráfico 2"</formula>
    </cfRule>
    <cfRule type="expression" dxfId="13102" priority="34261">
      <formula>$Y372="Gráfico 1"</formula>
    </cfRule>
    <cfRule type="expression" dxfId="13101" priority="34262">
      <formula>$Y372="Gráfico 5"</formula>
    </cfRule>
  </conditionalFormatting>
  <conditionalFormatting sqref="O372">
    <cfRule type="expression" dxfId="13100" priority="34189">
      <formula>$Y372="Reporte 2"</formula>
    </cfRule>
    <cfRule type="expression" dxfId="13099" priority="34190">
      <formula>$Y372="Reporte 1"</formula>
    </cfRule>
    <cfRule type="expression" dxfId="13098" priority="34191">
      <formula>$Y372="Informe 10"</formula>
    </cfRule>
    <cfRule type="expression" dxfId="13097" priority="34192">
      <formula>$Y372="Informe 9"</formula>
    </cfRule>
    <cfRule type="expression" dxfId="13096" priority="34193">
      <formula>$Y372="Informe 8"</formula>
    </cfRule>
    <cfRule type="expression" dxfId="13095" priority="34194">
      <formula>$Y372="Informe 7"</formula>
    </cfRule>
    <cfRule type="expression" dxfId="13094" priority="34195">
      <formula>$Y372="Informe 6"</formula>
    </cfRule>
    <cfRule type="expression" dxfId="13093" priority="34196">
      <formula>$Y372="Informe 5"</formula>
    </cfRule>
    <cfRule type="expression" dxfId="13092" priority="34197">
      <formula>$Y372="Informe 4"</formula>
    </cfRule>
    <cfRule type="expression" dxfId="13091" priority="34198">
      <formula>$Y372="Informe 3"</formula>
    </cfRule>
    <cfRule type="expression" dxfId="13090" priority="34199">
      <formula>$Y372="Informe 2"</formula>
    </cfRule>
    <cfRule type="expression" dxfId="13089" priority="34200">
      <formula>$Y372="Informe 1"</formula>
    </cfRule>
    <cfRule type="expression" dxfId="13088" priority="34201">
      <formula>$Y372="Gráfico 10"</formula>
    </cfRule>
    <cfRule type="expression" dxfId="13087" priority="34202">
      <formula>$Y372="Gráfico 25"</formula>
    </cfRule>
    <cfRule type="expression" dxfId="13086" priority="34203">
      <formula>$Y372="Gráfico 24"</formula>
    </cfRule>
    <cfRule type="expression" dxfId="13085" priority="34204">
      <formula>$Y372="Gráfico 23"</formula>
    </cfRule>
    <cfRule type="expression" dxfId="13084" priority="34205">
      <formula>$Y372="Gráfico 22"</formula>
    </cfRule>
    <cfRule type="expression" dxfId="13083" priority="34206">
      <formula>$Y372="Gráfico 21"</formula>
    </cfRule>
    <cfRule type="expression" dxfId="13082" priority="34207">
      <formula>$Y372="Gráfico 20"</formula>
    </cfRule>
    <cfRule type="expression" dxfId="13081" priority="34208">
      <formula>$Y372="Gráfico 18"</formula>
    </cfRule>
    <cfRule type="expression" dxfId="13080" priority="34209">
      <formula>$Y372="Gráfico 19"</formula>
    </cfRule>
    <cfRule type="expression" dxfId="13079" priority="34210">
      <formula>$Y372="Gráfico 17"</formula>
    </cfRule>
    <cfRule type="expression" dxfId="13078" priority="34211">
      <formula>$Y372="Gráfico 16"</formula>
    </cfRule>
    <cfRule type="expression" dxfId="13077" priority="34212">
      <formula>$Y372="Gráfico 15"</formula>
    </cfRule>
    <cfRule type="expression" dxfId="13076" priority="34213">
      <formula>$Y372="Gráfico 14"</formula>
    </cfRule>
    <cfRule type="expression" dxfId="13075" priority="34214">
      <formula>$Y372="Gráfico 12"</formula>
    </cfRule>
    <cfRule type="expression" dxfId="13074" priority="34215">
      <formula>$Y372="Gráfico 13"</formula>
    </cfRule>
    <cfRule type="expression" dxfId="13073" priority="34216">
      <formula>$Y372="Gráfico 11"</formula>
    </cfRule>
    <cfRule type="expression" dxfId="13072" priority="34217">
      <formula>$Y372="Gráfico 9"</formula>
    </cfRule>
    <cfRule type="expression" dxfId="13071" priority="34218">
      <formula>$Y372="Gráfico 8"</formula>
    </cfRule>
    <cfRule type="expression" dxfId="13070" priority="34219">
      <formula>$Y372="Gráfico 7"</formula>
    </cfRule>
    <cfRule type="expression" dxfId="13069" priority="34220">
      <formula>$Y372="Gráfico 6"</formula>
    </cfRule>
    <cfRule type="expression" dxfId="13068" priority="34221">
      <formula>$Y372="Gráfico 4"</formula>
    </cfRule>
    <cfRule type="expression" dxfId="13067" priority="34222">
      <formula>$Y372="Gráfico 3"</formula>
    </cfRule>
    <cfRule type="expression" dxfId="13066" priority="34223">
      <formula>$Y372="Gráfico 2"</formula>
    </cfRule>
    <cfRule type="expression" dxfId="13065" priority="34224">
      <formula>$Y372="Gráfico 1"</formula>
    </cfRule>
    <cfRule type="expression" dxfId="13064" priority="34225">
      <formula>$Y372="Gráfico 5"</formula>
    </cfRule>
  </conditionalFormatting>
  <conditionalFormatting sqref="P373:P375 O374:O375">
    <cfRule type="expression" dxfId="13063" priority="34004">
      <formula>$Y373="Reporte 2"</formula>
    </cfRule>
    <cfRule type="expression" dxfId="13062" priority="34005">
      <formula>$Y373="Reporte 1"</formula>
    </cfRule>
    <cfRule type="expression" dxfId="13061" priority="34006">
      <formula>$Y373="Informe 10"</formula>
    </cfRule>
    <cfRule type="expression" dxfId="13060" priority="34007">
      <formula>$Y373="Informe 9"</formula>
    </cfRule>
    <cfRule type="expression" dxfId="13059" priority="34008">
      <formula>$Y373="Informe 8"</formula>
    </cfRule>
    <cfRule type="expression" dxfId="13058" priority="34009">
      <formula>$Y373="Informe 7"</formula>
    </cfRule>
    <cfRule type="expression" dxfId="13057" priority="34010">
      <formula>$Y373="Informe 6"</formula>
    </cfRule>
    <cfRule type="expression" dxfId="13056" priority="34011">
      <formula>$Y373="Informe 5"</formula>
    </cfRule>
    <cfRule type="expression" dxfId="13055" priority="34012">
      <formula>$Y373="Informe 4"</formula>
    </cfRule>
    <cfRule type="expression" dxfId="13054" priority="34013">
      <formula>$Y373="Informe 3"</formula>
    </cfRule>
    <cfRule type="expression" dxfId="13053" priority="34014">
      <formula>$Y373="Informe 2"</formula>
    </cfRule>
    <cfRule type="expression" dxfId="13052" priority="34015">
      <formula>$Y373="Informe 1"</formula>
    </cfRule>
    <cfRule type="expression" dxfId="13051" priority="34016">
      <formula>$Y373="Gráfico 10"</formula>
    </cfRule>
    <cfRule type="expression" dxfId="13050" priority="34017">
      <formula>$Y373="Gráfico 25"</formula>
    </cfRule>
    <cfRule type="expression" dxfId="13049" priority="34018">
      <formula>$Y373="Gráfico 24"</formula>
    </cfRule>
    <cfRule type="expression" dxfId="13048" priority="34019">
      <formula>$Y373="Gráfico 23"</formula>
    </cfRule>
    <cfRule type="expression" dxfId="13047" priority="34020">
      <formula>$Y373="Gráfico 22"</formula>
    </cfRule>
    <cfRule type="expression" dxfId="13046" priority="34021">
      <formula>$Y373="Gráfico 21"</formula>
    </cfRule>
    <cfRule type="expression" dxfId="13045" priority="34022">
      <formula>$Y373="Gráfico 20"</formula>
    </cfRule>
    <cfRule type="expression" dxfId="13044" priority="34023">
      <formula>$Y373="Gráfico 18"</formula>
    </cfRule>
    <cfRule type="expression" dxfId="13043" priority="34024">
      <formula>$Y373="Gráfico 19"</formula>
    </cfRule>
    <cfRule type="expression" dxfId="13042" priority="34025">
      <formula>$Y373="Gráfico 17"</formula>
    </cfRule>
    <cfRule type="expression" dxfId="13041" priority="34026">
      <formula>$Y373="Gráfico 16"</formula>
    </cfRule>
    <cfRule type="expression" dxfId="13040" priority="34027">
      <formula>$Y373="Gráfico 15"</formula>
    </cfRule>
    <cfRule type="expression" dxfId="13039" priority="34028">
      <formula>$Y373="Gráfico 14"</formula>
    </cfRule>
    <cfRule type="expression" dxfId="13038" priority="34029">
      <formula>$Y373="Gráfico 12"</formula>
    </cfRule>
    <cfRule type="expression" dxfId="13037" priority="34030">
      <formula>$Y373="Gráfico 13"</formula>
    </cfRule>
    <cfRule type="expression" dxfId="13036" priority="34031">
      <formula>$Y373="Gráfico 11"</formula>
    </cfRule>
    <cfRule type="expression" dxfId="13035" priority="34032">
      <formula>$Y373="Gráfico 9"</formula>
    </cfRule>
    <cfRule type="expression" dxfId="13034" priority="34033">
      <formula>$Y373="Gráfico 8"</formula>
    </cfRule>
    <cfRule type="expression" dxfId="13033" priority="34034">
      <formula>$Y373="Gráfico 7"</formula>
    </cfRule>
    <cfRule type="expression" dxfId="13032" priority="34035">
      <formula>$Y373="Gráfico 6"</formula>
    </cfRule>
    <cfRule type="expression" dxfId="13031" priority="34036">
      <formula>$Y373="Gráfico 4"</formula>
    </cfRule>
    <cfRule type="expression" dxfId="13030" priority="34037">
      <formula>$Y373="Gráfico 3"</formula>
    </cfRule>
    <cfRule type="expression" dxfId="13029" priority="34038">
      <formula>$Y373="Gráfico 2"</formula>
    </cfRule>
    <cfRule type="expression" dxfId="13028" priority="34039">
      <formula>$Y373="Gráfico 1"</formula>
    </cfRule>
    <cfRule type="expression" dxfId="13027" priority="34040">
      <formula>$Y373="Gráfico 5"</formula>
    </cfRule>
  </conditionalFormatting>
  <conditionalFormatting sqref="O373">
    <cfRule type="expression" dxfId="13026" priority="33967">
      <formula>$Y373="Reporte 2"</formula>
    </cfRule>
    <cfRule type="expression" dxfId="13025" priority="33968">
      <formula>$Y373="Reporte 1"</formula>
    </cfRule>
    <cfRule type="expression" dxfId="13024" priority="33969">
      <formula>$Y373="Informe 10"</formula>
    </cfRule>
    <cfRule type="expression" dxfId="13023" priority="33970">
      <formula>$Y373="Informe 9"</formula>
    </cfRule>
    <cfRule type="expression" dxfId="13022" priority="33971">
      <formula>$Y373="Informe 8"</formula>
    </cfRule>
    <cfRule type="expression" dxfId="13021" priority="33972">
      <formula>$Y373="Informe 7"</formula>
    </cfRule>
    <cfRule type="expression" dxfId="13020" priority="33973">
      <formula>$Y373="Informe 6"</formula>
    </cfRule>
    <cfRule type="expression" dxfId="13019" priority="33974">
      <formula>$Y373="Informe 5"</formula>
    </cfRule>
    <cfRule type="expression" dxfId="13018" priority="33975">
      <formula>$Y373="Informe 4"</formula>
    </cfRule>
    <cfRule type="expression" dxfId="13017" priority="33976">
      <formula>$Y373="Informe 3"</formula>
    </cfRule>
    <cfRule type="expression" dxfId="13016" priority="33977">
      <formula>$Y373="Informe 2"</formula>
    </cfRule>
    <cfRule type="expression" dxfId="13015" priority="33978">
      <formula>$Y373="Informe 1"</formula>
    </cfRule>
    <cfRule type="expression" dxfId="13014" priority="33979">
      <formula>$Y373="Gráfico 10"</formula>
    </cfRule>
    <cfRule type="expression" dxfId="13013" priority="33980">
      <formula>$Y373="Gráfico 25"</formula>
    </cfRule>
    <cfRule type="expression" dxfId="13012" priority="33981">
      <formula>$Y373="Gráfico 24"</formula>
    </cfRule>
    <cfRule type="expression" dxfId="13011" priority="33982">
      <formula>$Y373="Gráfico 23"</formula>
    </cfRule>
    <cfRule type="expression" dxfId="13010" priority="33983">
      <formula>$Y373="Gráfico 22"</formula>
    </cfRule>
    <cfRule type="expression" dxfId="13009" priority="33984">
      <formula>$Y373="Gráfico 21"</formula>
    </cfRule>
    <cfRule type="expression" dxfId="13008" priority="33985">
      <formula>$Y373="Gráfico 20"</formula>
    </cfRule>
    <cfRule type="expression" dxfId="13007" priority="33986">
      <formula>$Y373="Gráfico 18"</formula>
    </cfRule>
    <cfRule type="expression" dxfId="13006" priority="33987">
      <formula>$Y373="Gráfico 19"</formula>
    </cfRule>
    <cfRule type="expression" dxfId="13005" priority="33988">
      <formula>$Y373="Gráfico 17"</formula>
    </cfRule>
    <cfRule type="expression" dxfId="13004" priority="33989">
      <formula>$Y373="Gráfico 16"</formula>
    </cfRule>
    <cfRule type="expression" dxfId="13003" priority="33990">
      <formula>$Y373="Gráfico 15"</formula>
    </cfRule>
    <cfRule type="expression" dxfId="13002" priority="33991">
      <formula>$Y373="Gráfico 14"</formula>
    </cfRule>
    <cfRule type="expression" dxfId="13001" priority="33992">
      <formula>$Y373="Gráfico 12"</formula>
    </cfRule>
    <cfRule type="expression" dxfId="13000" priority="33993">
      <formula>$Y373="Gráfico 13"</formula>
    </cfRule>
    <cfRule type="expression" dxfId="12999" priority="33994">
      <formula>$Y373="Gráfico 11"</formula>
    </cfRule>
    <cfRule type="expression" dxfId="12998" priority="33995">
      <formula>$Y373="Gráfico 9"</formula>
    </cfRule>
    <cfRule type="expression" dxfId="12997" priority="33996">
      <formula>$Y373="Gráfico 8"</formula>
    </cfRule>
    <cfRule type="expression" dxfId="12996" priority="33997">
      <formula>$Y373="Gráfico 7"</formula>
    </cfRule>
    <cfRule type="expression" dxfId="12995" priority="33998">
      <formula>$Y373="Gráfico 6"</formula>
    </cfRule>
    <cfRule type="expression" dxfId="12994" priority="33999">
      <formula>$Y373="Gráfico 4"</formula>
    </cfRule>
    <cfRule type="expression" dxfId="12993" priority="34000">
      <formula>$Y373="Gráfico 3"</formula>
    </cfRule>
    <cfRule type="expression" dxfId="12992" priority="34001">
      <formula>$Y373="Gráfico 2"</formula>
    </cfRule>
    <cfRule type="expression" dxfId="12991" priority="34002">
      <formula>$Y373="Gráfico 1"</formula>
    </cfRule>
    <cfRule type="expression" dxfId="12990" priority="34003">
      <formula>$Y373="Gráfico 5"</formula>
    </cfRule>
  </conditionalFormatting>
  <conditionalFormatting sqref="O373">
    <cfRule type="expression" dxfId="12989" priority="33930">
      <formula>$Y373="Reporte 2"</formula>
    </cfRule>
    <cfRule type="expression" dxfId="12988" priority="33931">
      <formula>$Y373="Reporte 1"</formula>
    </cfRule>
    <cfRule type="expression" dxfId="12987" priority="33932">
      <formula>$Y373="Informe 10"</formula>
    </cfRule>
    <cfRule type="expression" dxfId="12986" priority="33933">
      <formula>$Y373="Informe 9"</formula>
    </cfRule>
    <cfRule type="expression" dxfId="12985" priority="33934">
      <formula>$Y373="Informe 8"</formula>
    </cfRule>
    <cfRule type="expression" dxfId="12984" priority="33935">
      <formula>$Y373="Informe 7"</formula>
    </cfRule>
    <cfRule type="expression" dxfId="12983" priority="33936">
      <formula>$Y373="Informe 6"</formula>
    </cfRule>
    <cfRule type="expression" dxfId="12982" priority="33937">
      <formula>$Y373="Informe 5"</formula>
    </cfRule>
    <cfRule type="expression" dxfId="12981" priority="33938">
      <formula>$Y373="Informe 4"</formula>
    </cfRule>
    <cfRule type="expression" dxfId="12980" priority="33939">
      <formula>$Y373="Informe 3"</formula>
    </cfRule>
    <cfRule type="expression" dxfId="12979" priority="33940">
      <formula>$Y373="Informe 2"</formula>
    </cfRule>
    <cfRule type="expression" dxfId="12978" priority="33941">
      <formula>$Y373="Informe 1"</formula>
    </cfRule>
    <cfRule type="expression" dxfId="12977" priority="33942">
      <formula>$Y373="Gráfico 10"</formula>
    </cfRule>
    <cfRule type="expression" dxfId="12976" priority="33943">
      <formula>$Y373="Gráfico 25"</formula>
    </cfRule>
    <cfRule type="expression" dxfId="12975" priority="33944">
      <formula>$Y373="Gráfico 24"</formula>
    </cfRule>
    <cfRule type="expression" dxfId="12974" priority="33945">
      <formula>$Y373="Gráfico 23"</formula>
    </cfRule>
    <cfRule type="expression" dxfId="12973" priority="33946">
      <formula>$Y373="Gráfico 22"</formula>
    </cfRule>
    <cfRule type="expression" dxfId="12972" priority="33947">
      <formula>$Y373="Gráfico 21"</formula>
    </cfRule>
    <cfRule type="expression" dxfId="12971" priority="33948">
      <formula>$Y373="Gráfico 20"</formula>
    </cfRule>
    <cfRule type="expression" dxfId="12970" priority="33949">
      <formula>$Y373="Gráfico 18"</formula>
    </cfRule>
    <cfRule type="expression" dxfId="12969" priority="33950">
      <formula>$Y373="Gráfico 19"</formula>
    </cfRule>
    <cfRule type="expression" dxfId="12968" priority="33951">
      <formula>$Y373="Gráfico 17"</formula>
    </cfRule>
    <cfRule type="expression" dxfId="12967" priority="33952">
      <formula>$Y373="Gráfico 16"</formula>
    </cfRule>
    <cfRule type="expression" dxfId="12966" priority="33953">
      <formula>$Y373="Gráfico 15"</formula>
    </cfRule>
    <cfRule type="expression" dxfId="12965" priority="33954">
      <formula>$Y373="Gráfico 14"</formula>
    </cfRule>
    <cfRule type="expression" dxfId="12964" priority="33955">
      <formula>$Y373="Gráfico 12"</formula>
    </cfRule>
    <cfRule type="expression" dxfId="12963" priority="33956">
      <formula>$Y373="Gráfico 13"</formula>
    </cfRule>
    <cfRule type="expression" dxfId="12962" priority="33957">
      <formula>$Y373="Gráfico 11"</formula>
    </cfRule>
    <cfRule type="expression" dxfId="12961" priority="33958">
      <formula>$Y373="Gráfico 9"</formula>
    </cfRule>
    <cfRule type="expression" dxfId="12960" priority="33959">
      <formula>$Y373="Gráfico 8"</formula>
    </cfRule>
    <cfRule type="expression" dxfId="12959" priority="33960">
      <formula>$Y373="Gráfico 7"</formula>
    </cfRule>
    <cfRule type="expression" dxfId="12958" priority="33961">
      <formula>$Y373="Gráfico 6"</formula>
    </cfRule>
    <cfRule type="expression" dxfId="12957" priority="33962">
      <formula>$Y373="Gráfico 4"</formula>
    </cfRule>
    <cfRule type="expression" dxfId="12956" priority="33963">
      <formula>$Y373="Gráfico 3"</formula>
    </cfRule>
    <cfRule type="expression" dxfId="12955" priority="33964">
      <formula>$Y373="Gráfico 2"</formula>
    </cfRule>
    <cfRule type="expression" dxfId="12954" priority="33965">
      <formula>$Y373="Gráfico 1"</formula>
    </cfRule>
    <cfRule type="expression" dxfId="12953" priority="33966">
      <formula>$Y373="Gráfico 5"</formula>
    </cfRule>
  </conditionalFormatting>
  <conditionalFormatting sqref="O373">
    <cfRule type="expression" dxfId="12952" priority="33893">
      <formula>$Y373="Reporte 2"</formula>
    </cfRule>
    <cfRule type="expression" dxfId="12951" priority="33894">
      <formula>$Y373="Reporte 1"</formula>
    </cfRule>
    <cfRule type="expression" dxfId="12950" priority="33895">
      <formula>$Y373="Informe 10"</formula>
    </cfRule>
    <cfRule type="expression" dxfId="12949" priority="33896">
      <formula>$Y373="Informe 9"</formula>
    </cfRule>
    <cfRule type="expression" dxfId="12948" priority="33897">
      <formula>$Y373="Informe 8"</formula>
    </cfRule>
    <cfRule type="expression" dxfId="12947" priority="33898">
      <formula>$Y373="Informe 7"</formula>
    </cfRule>
    <cfRule type="expression" dxfId="12946" priority="33899">
      <formula>$Y373="Informe 6"</formula>
    </cfRule>
    <cfRule type="expression" dxfId="12945" priority="33900">
      <formula>$Y373="Informe 5"</formula>
    </cfRule>
    <cfRule type="expression" dxfId="12944" priority="33901">
      <formula>$Y373="Informe 4"</formula>
    </cfRule>
    <cfRule type="expression" dxfId="12943" priority="33902">
      <formula>$Y373="Informe 3"</formula>
    </cfRule>
    <cfRule type="expression" dxfId="12942" priority="33903">
      <formula>$Y373="Informe 2"</formula>
    </cfRule>
    <cfRule type="expression" dxfId="12941" priority="33904">
      <formula>$Y373="Informe 1"</formula>
    </cfRule>
    <cfRule type="expression" dxfId="12940" priority="33905">
      <formula>$Y373="Gráfico 10"</formula>
    </cfRule>
    <cfRule type="expression" dxfId="12939" priority="33906">
      <formula>$Y373="Gráfico 25"</formula>
    </cfRule>
    <cfRule type="expression" dxfId="12938" priority="33907">
      <formula>$Y373="Gráfico 24"</formula>
    </cfRule>
    <cfRule type="expression" dxfId="12937" priority="33908">
      <formula>$Y373="Gráfico 23"</formula>
    </cfRule>
    <cfRule type="expression" dxfId="12936" priority="33909">
      <formula>$Y373="Gráfico 22"</formula>
    </cfRule>
    <cfRule type="expression" dxfId="12935" priority="33910">
      <formula>$Y373="Gráfico 21"</formula>
    </cfRule>
    <cfRule type="expression" dxfId="12934" priority="33911">
      <formula>$Y373="Gráfico 20"</formula>
    </cfRule>
    <cfRule type="expression" dxfId="12933" priority="33912">
      <formula>$Y373="Gráfico 18"</formula>
    </cfRule>
    <cfRule type="expression" dxfId="12932" priority="33913">
      <formula>$Y373="Gráfico 19"</formula>
    </cfRule>
    <cfRule type="expression" dxfId="12931" priority="33914">
      <formula>$Y373="Gráfico 17"</formula>
    </cfRule>
    <cfRule type="expression" dxfId="12930" priority="33915">
      <formula>$Y373="Gráfico 16"</formula>
    </cfRule>
    <cfRule type="expression" dxfId="12929" priority="33916">
      <formula>$Y373="Gráfico 15"</formula>
    </cfRule>
    <cfRule type="expression" dxfId="12928" priority="33917">
      <formula>$Y373="Gráfico 14"</formula>
    </cfRule>
    <cfRule type="expression" dxfId="12927" priority="33918">
      <formula>$Y373="Gráfico 12"</formula>
    </cfRule>
    <cfRule type="expression" dxfId="12926" priority="33919">
      <formula>$Y373="Gráfico 13"</formula>
    </cfRule>
    <cfRule type="expression" dxfId="12925" priority="33920">
      <formula>$Y373="Gráfico 11"</formula>
    </cfRule>
    <cfRule type="expression" dxfId="12924" priority="33921">
      <formula>$Y373="Gráfico 9"</formula>
    </cfRule>
    <cfRule type="expression" dxfId="12923" priority="33922">
      <formula>$Y373="Gráfico 8"</formula>
    </cfRule>
    <cfRule type="expression" dxfId="12922" priority="33923">
      <formula>$Y373="Gráfico 7"</formula>
    </cfRule>
    <cfRule type="expression" dxfId="12921" priority="33924">
      <formula>$Y373="Gráfico 6"</formula>
    </cfRule>
    <cfRule type="expression" dxfId="12920" priority="33925">
      <formula>$Y373="Gráfico 4"</formula>
    </cfRule>
    <cfRule type="expression" dxfId="12919" priority="33926">
      <formula>$Y373="Gráfico 3"</formula>
    </cfRule>
    <cfRule type="expression" dxfId="12918" priority="33927">
      <formula>$Y373="Gráfico 2"</formula>
    </cfRule>
    <cfRule type="expression" dxfId="12917" priority="33928">
      <formula>$Y373="Gráfico 1"</formula>
    </cfRule>
    <cfRule type="expression" dxfId="12916" priority="33929">
      <formula>$Y373="Gráfico 5"</formula>
    </cfRule>
  </conditionalFormatting>
  <conditionalFormatting sqref="P376:P378 O377:O378">
    <cfRule type="expression" dxfId="12915" priority="33708">
      <formula>$Y376="Reporte 2"</formula>
    </cfRule>
    <cfRule type="expression" dxfId="12914" priority="33709">
      <formula>$Y376="Reporte 1"</formula>
    </cfRule>
    <cfRule type="expression" dxfId="12913" priority="33710">
      <formula>$Y376="Informe 10"</formula>
    </cfRule>
    <cfRule type="expression" dxfId="12912" priority="33711">
      <formula>$Y376="Informe 9"</formula>
    </cfRule>
    <cfRule type="expression" dxfId="12911" priority="33712">
      <formula>$Y376="Informe 8"</formula>
    </cfRule>
    <cfRule type="expression" dxfId="12910" priority="33713">
      <formula>$Y376="Informe 7"</formula>
    </cfRule>
    <cfRule type="expression" dxfId="12909" priority="33714">
      <formula>$Y376="Informe 6"</formula>
    </cfRule>
    <cfRule type="expression" dxfId="12908" priority="33715">
      <formula>$Y376="Informe 5"</formula>
    </cfRule>
    <cfRule type="expression" dxfId="12907" priority="33716">
      <formula>$Y376="Informe 4"</formula>
    </cfRule>
    <cfRule type="expression" dxfId="12906" priority="33717">
      <formula>$Y376="Informe 3"</formula>
    </cfRule>
    <cfRule type="expression" dxfId="12905" priority="33718">
      <formula>$Y376="Informe 2"</formula>
    </cfRule>
    <cfRule type="expression" dxfId="12904" priority="33719">
      <formula>$Y376="Informe 1"</formula>
    </cfRule>
    <cfRule type="expression" dxfId="12903" priority="33720">
      <formula>$Y376="Gráfico 10"</formula>
    </cfRule>
    <cfRule type="expression" dxfId="12902" priority="33721">
      <formula>$Y376="Gráfico 25"</formula>
    </cfRule>
    <cfRule type="expression" dxfId="12901" priority="33722">
      <formula>$Y376="Gráfico 24"</formula>
    </cfRule>
    <cfRule type="expression" dxfId="12900" priority="33723">
      <formula>$Y376="Gráfico 23"</formula>
    </cfRule>
    <cfRule type="expression" dxfId="12899" priority="33724">
      <formula>$Y376="Gráfico 22"</formula>
    </cfRule>
    <cfRule type="expression" dxfId="12898" priority="33725">
      <formula>$Y376="Gráfico 21"</formula>
    </cfRule>
    <cfRule type="expression" dxfId="12897" priority="33726">
      <formula>$Y376="Gráfico 20"</formula>
    </cfRule>
    <cfRule type="expression" dxfId="12896" priority="33727">
      <formula>$Y376="Gráfico 18"</formula>
    </cfRule>
    <cfRule type="expression" dxfId="12895" priority="33728">
      <formula>$Y376="Gráfico 19"</formula>
    </cfRule>
    <cfRule type="expression" dxfId="12894" priority="33729">
      <formula>$Y376="Gráfico 17"</formula>
    </cfRule>
    <cfRule type="expression" dxfId="12893" priority="33730">
      <formula>$Y376="Gráfico 16"</formula>
    </cfRule>
    <cfRule type="expression" dxfId="12892" priority="33731">
      <formula>$Y376="Gráfico 15"</formula>
    </cfRule>
    <cfRule type="expression" dxfId="12891" priority="33732">
      <formula>$Y376="Gráfico 14"</formula>
    </cfRule>
    <cfRule type="expression" dxfId="12890" priority="33733">
      <formula>$Y376="Gráfico 12"</formula>
    </cfRule>
    <cfRule type="expression" dxfId="12889" priority="33734">
      <formula>$Y376="Gráfico 13"</formula>
    </cfRule>
    <cfRule type="expression" dxfId="12888" priority="33735">
      <formula>$Y376="Gráfico 11"</formula>
    </cfRule>
    <cfRule type="expression" dxfId="12887" priority="33736">
      <formula>$Y376="Gráfico 9"</formula>
    </cfRule>
    <cfRule type="expression" dxfId="12886" priority="33737">
      <formula>$Y376="Gráfico 8"</formula>
    </cfRule>
    <cfRule type="expression" dxfId="12885" priority="33738">
      <formula>$Y376="Gráfico 7"</formula>
    </cfRule>
    <cfRule type="expression" dxfId="12884" priority="33739">
      <formula>$Y376="Gráfico 6"</formula>
    </cfRule>
    <cfRule type="expression" dxfId="12883" priority="33740">
      <formula>$Y376="Gráfico 4"</formula>
    </cfRule>
    <cfRule type="expression" dxfId="12882" priority="33741">
      <formula>$Y376="Gráfico 3"</formula>
    </cfRule>
    <cfRule type="expression" dxfId="12881" priority="33742">
      <formula>$Y376="Gráfico 2"</formula>
    </cfRule>
    <cfRule type="expression" dxfId="12880" priority="33743">
      <formula>$Y376="Gráfico 1"</formula>
    </cfRule>
    <cfRule type="expression" dxfId="12879" priority="33744">
      <formula>$Y376="Gráfico 5"</formula>
    </cfRule>
  </conditionalFormatting>
  <conditionalFormatting sqref="O376">
    <cfRule type="expression" dxfId="12878" priority="33671">
      <formula>$Y376="Reporte 2"</formula>
    </cfRule>
    <cfRule type="expression" dxfId="12877" priority="33672">
      <formula>$Y376="Reporte 1"</formula>
    </cfRule>
    <cfRule type="expression" dxfId="12876" priority="33673">
      <formula>$Y376="Informe 10"</formula>
    </cfRule>
    <cfRule type="expression" dxfId="12875" priority="33674">
      <formula>$Y376="Informe 9"</formula>
    </cfRule>
    <cfRule type="expression" dxfId="12874" priority="33675">
      <formula>$Y376="Informe 8"</formula>
    </cfRule>
    <cfRule type="expression" dxfId="12873" priority="33676">
      <formula>$Y376="Informe 7"</formula>
    </cfRule>
    <cfRule type="expression" dxfId="12872" priority="33677">
      <formula>$Y376="Informe 6"</formula>
    </cfRule>
    <cfRule type="expression" dxfId="12871" priority="33678">
      <formula>$Y376="Informe 5"</formula>
    </cfRule>
    <cfRule type="expression" dxfId="12870" priority="33679">
      <formula>$Y376="Informe 4"</formula>
    </cfRule>
    <cfRule type="expression" dxfId="12869" priority="33680">
      <formula>$Y376="Informe 3"</formula>
    </cfRule>
    <cfRule type="expression" dxfId="12868" priority="33681">
      <formula>$Y376="Informe 2"</formula>
    </cfRule>
    <cfRule type="expression" dxfId="12867" priority="33682">
      <formula>$Y376="Informe 1"</formula>
    </cfRule>
    <cfRule type="expression" dxfId="12866" priority="33683">
      <formula>$Y376="Gráfico 10"</formula>
    </cfRule>
    <cfRule type="expression" dxfId="12865" priority="33684">
      <formula>$Y376="Gráfico 25"</formula>
    </cfRule>
    <cfRule type="expression" dxfId="12864" priority="33685">
      <formula>$Y376="Gráfico 24"</formula>
    </cfRule>
    <cfRule type="expression" dxfId="12863" priority="33686">
      <formula>$Y376="Gráfico 23"</formula>
    </cfRule>
    <cfRule type="expression" dxfId="12862" priority="33687">
      <formula>$Y376="Gráfico 22"</formula>
    </cfRule>
    <cfRule type="expression" dxfId="12861" priority="33688">
      <formula>$Y376="Gráfico 21"</formula>
    </cfRule>
    <cfRule type="expression" dxfId="12860" priority="33689">
      <formula>$Y376="Gráfico 20"</formula>
    </cfRule>
    <cfRule type="expression" dxfId="12859" priority="33690">
      <formula>$Y376="Gráfico 18"</formula>
    </cfRule>
    <cfRule type="expression" dxfId="12858" priority="33691">
      <formula>$Y376="Gráfico 19"</formula>
    </cfRule>
    <cfRule type="expression" dxfId="12857" priority="33692">
      <formula>$Y376="Gráfico 17"</formula>
    </cfRule>
    <cfRule type="expression" dxfId="12856" priority="33693">
      <formula>$Y376="Gráfico 16"</formula>
    </cfRule>
    <cfRule type="expression" dxfId="12855" priority="33694">
      <formula>$Y376="Gráfico 15"</formula>
    </cfRule>
    <cfRule type="expression" dxfId="12854" priority="33695">
      <formula>$Y376="Gráfico 14"</formula>
    </cfRule>
    <cfRule type="expression" dxfId="12853" priority="33696">
      <formula>$Y376="Gráfico 12"</formula>
    </cfRule>
    <cfRule type="expression" dxfId="12852" priority="33697">
      <formula>$Y376="Gráfico 13"</formula>
    </cfRule>
    <cfRule type="expression" dxfId="12851" priority="33698">
      <formula>$Y376="Gráfico 11"</formula>
    </cfRule>
    <cfRule type="expression" dxfId="12850" priority="33699">
      <formula>$Y376="Gráfico 9"</formula>
    </cfRule>
    <cfRule type="expression" dxfId="12849" priority="33700">
      <formula>$Y376="Gráfico 8"</formula>
    </cfRule>
    <cfRule type="expression" dxfId="12848" priority="33701">
      <formula>$Y376="Gráfico 7"</formula>
    </cfRule>
    <cfRule type="expression" dxfId="12847" priority="33702">
      <formula>$Y376="Gráfico 6"</formula>
    </cfRule>
    <cfRule type="expression" dxfId="12846" priority="33703">
      <formula>$Y376="Gráfico 4"</formula>
    </cfRule>
    <cfRule type="expression" dxfId="12845" priority="33704">
      <formula>$Y376="Gráfico 3"</formula>
    </cfRule>
    <cfRule type="expression" dxfId="12844" priority="33705">
      <formula>$Y376="Gráfico 2"</formula>
    </cfRule>
    <cfRule type="expression" dxfId="12843" priority="33706">
      <formula>$Y376="Gráfico 1"</formula>
    </cfRule>
    <cfRule type="expression" dxfId="12842" priority="33707">
      <formula>$Y376="Gráfico 5"</formula>
    </cfRule>
  </conditionalFormatting>
  <conditionalFormatting sqref="O376">
    <cfRule type="expression" dxfId="12841" priority="33634">
      <formula>$Y376="Reporte 2"</formula>
    </cfRule>
    <cfRule type="expression" dxfId="12840" priority="33635">
      <formula>$Y376="Reporte 1"</formula>
    </cfRule>
    <cfRule type="expression" dxfId="12839" priority="33636">
      <formula>$Y376="Informe 10"</formula>
    </cfRule>
    <cfRule type="expression" dxfId="12838" priority="33637">
      <formula>$Y376="Informe 9"</formula>
    </cfRule>
    <cfRule type="expression" dxfId="12837" priority="33638">
      <formula>$Y376="Informe 8"</formula>
    </cfRule>
    <cfRule type="expression" dxfId="12836" priority="33639">
      <formula>$Y376="Informe 7"</formula>
    </cfRule>
    <cfRule type="expression" dxfId="12835" priority="33640">
      <formula>$Y376="Informe 6"</formula>
    </cfRule>
    <cfRule type="expression" dxfId="12834" priority="33641">
      <formula>$Y376="Informe 5"</formula>
    </cfRule>
    <cfRule type="expression" dxfId="12833" priority="33642">
      <formula>$Y376="Informe 4"</formula>
    </cfRule>
    <cfRule type="expression" dxfId="12832" priority="33643">
      <formula>$Y376="Informe 3"</formula>
    </cfRule>
    <cfRule type="expression" dxfId="12831" priority="33644">
      <formula>$Y376="Informe 2"</formula>
    </cfRule>
    <cfRule type="expression" dxfId="12830" priority="33645">
      <formula>$Y376="Informe 1"</formula>
    </cfRule>
    <cfRule type="expression" dxfId="12829" priority="33646">
      <formula>$Y376="Gráfico 10"</formula>
    </cfRule>
    <cfRule type="expression" dxfId="12828" priority="33647">
      <formula>$Y376="Gráfico 25"</formula>
    </cfRule>
    <cfRule type="expression" dxfId="12827" priority="33648">
      <formula>$Y376="Gráfico 24"</formula>
    </cfRule>
    <cfRule type="expression" dxfId="12826" priority="33649">
      <formula>$Y376="Gráfico 23"</formula>
    </cfRule>
    <cfRule type="expression" dxfId="12825" priority="33650">
      <formula>$Y376="Gráfico 22"</formula>
    </cfRule>
    <cfRule type="expression" dxfId="12824" priority="33651">
      <formula>$Y376="Gráfico 21"</formula>
    </cfRule>
    <cfRule type="expression" dxfId="12823" priority="33652">
      <formula>$Y376="Gráfico 20"</formula>
    </cfRule>
    <cfRule type="expression" dxfId="12822" priority="33653">
      <formula>$Y376="Gráfico 18"</formula>
    </cfRule>
    <cfRule type="expression" dxfId="12821" priority="33654">
      <formula>$Y376="Gráfico 19"</formula>
    </cfRule>
    <cfRule type="expression" dxfId="12820" priority="33655">
      <formula>$Y376="Gráfico 17"</formula>
    </cfRule>
    <cfRule type="expression" dxfId="12819" priority="33656">
      <formula>$Y376="Gráfico 16"</formula>
    </cfRule>
    <cfRule type="expression" dxfId="12818" priority="33657">
      <formula>$Y376="Gráfico 15"</formula>
    </cfRule>
    <cfRule type="expression" dxfId="12817" priority="33658">
      <formula>$Y376="Gráfico 14"</formula>
    </cfRule>
    <cfRule type="expression" dxfId="12816" priority="33659">
      <formula>$Y376="Gráfico 12"</formula>
    </cfRule>
    <cfRule type="expression" dxfId="12815" priority="33660">
      <formula>$Y376="Gráfico 13"</formula>
    </cfRule>
    <cfRule type="expression" dxfId="12814" priority="33661">
      <formula>$Y376="Gráfico 11"</formula>
    </cfRule>
    <cfRule type="expression" dxfId="12813" priority="33662">
      <formula>$Y376="Gráfico 9"</formula>
    </cfRule>
    <cfRule type="expression" dxfId="12812" priority="33663">
      <formula>$Y376="Gráfico 8"</formula>
    </cfRule>
    <cfRule type="expression" dxfId="12811" priority="33664">
      <formula>$Y376="Gráfico 7"</formula>
    </cfRule>
    <cfRule type="expression" dxfId="12810" priority="33665">
      <formula>$Y376="Gráfico 6"</formula>
    </cfRule>
    <cfRule type="expression" dxfId="12809" priority="33666">
      <formula>$Y376="Gráfico 4"</formula>
    </cfRule>
    <cfRule type="expression" dxfId="12808" priority="33667">
      <formula>$Y376="Gráfico 3"</formula>
    </cfRule>
    <cfRule type="expression" dxfId="12807" priority="33668">
      <formula>$Y376="Gráfico 2"</formula>
    </cfRule>
    <cfRule type="expression" dxfId="12806" priority="33669">
      <formula>$Y376="Gráfico 1"</formula>
    </cfRule>
    <cfRule type="expression" dxfId="12805" priority="33670">
      <formula>$Y376="Gráfico 5"</formula>
    </cfRule>
  </conditionalFormatting>
  <conditionalFormatting sqref="O376">
    <cfRule type="expression" dxfId="12804" priority="33597">
      <formula>$Y376="Reporte 2"</formula>
    </cfRule>
    <cfRule type="expression" dxfId="12803" priority="33598">
      <formula>$Y376="Reporte 1"</formula>
    </cfRule>
    <cfRule type="expression" dxfId="12802" priority="33599">
      <formula>$Y376="Informe 10"</formula>
    </cfRule>
    <cfRule type="expression" dxfId="12801" priority="33600">
      <formula>$Y376="Informe 9"</formula>
    </cfRule>
    <cfRule type="expression" dxfId="12800" priority="33601">
      <formula>$Y376="Informe 8"</formula>
    </cfRule>
    <cfRule type="expression" dxfId="12799" priority="33602">
      <formula>$Y376="Informe 7"</formula>
    </cfRule>
    <cfRule type="expression" dxfId="12798" priority="33603">
      <formula>$Y376="Informe 6"</formula>
    </cfRule>
    <cfRule type="expression" dxfId="12797" priority="33604">
      <formula>$Y376="Informe 5"</formula>
    </cfRule>
    <cfRule type="expression" dxfId="12796" priority="33605">
      <formula>$Y376="Informe 4"</formula>
    </cfRule>
    <cfRule type="expression" dxfId="12795" priority="33606">
      <formula>$Y376="Informe 3"</formula>
    </cfRule>
    <cfRule type="expression" dxfId="12794" priority="33607">
      <formula>$Y376="Informe 2"</formula>
    </cfRule>
    <cfRule type="expression" dxfId="12793" priority="33608">
      <formula>$Y376="Informe 1"</formula>
    </cfRule>
    <cfRule type="expression" dxfId="12792" priority="33609">
      <formula>$Y376="Gráfico 10"</formula>
    </cfRule>
    <cfRule type="expression" dxfId="12791" priority="33610">
      <formula>$Y376="Gráfico 25"</formula>
    </cfRule>
    <cfRule type="expression" dxfId="12790" priority="33611">
      <formula>$Y376="Gráfico 24"</formula>
    </cfRule>
    <cfRule type="expression" dxfId="12789" priority="33612">
      <formula>$Y376="Gráfico 23"</formula>
    </cfRule>
    <cfRule type="expression" dxfId="12788" priority="33613">
      <formula>$Y376="Gráfico 22"</formula>
    </cfRule>
    <cfRule type="expression" dxfId="12787" priority="33614">
      <formula>$Y376="Gráfico 21"</formula>
    </cfRule>
    <cfRule type="expression" dxfId="12786" priority="33615">
      <formula>$Y376="Gráfico 20"</formula>
    </cfRule>
    <cfRule type="expression" dxfId="12785" priority="33616">
      <formula>$Y376="Gráfico 18"</formula>
    </cfRule>
    <cfRule type="expression" dxfId="12784" priority="33617">
      <formula>$Y376="Gráfico 19"</formula>
    </cfRule>
    <cfRule type="expression" dxfId="12783" priority="33618">
      <formula>$Y376="Gráfico 17"</formula>
    </cfRule>
    <cfRule type="expression" dxfId="12782" priority="33619">
      <formula>$Y376="Gráfico 16"</formula>
    </cfRule>
    <cfRule type="expression" dxfId="12781" priority="33620">
      <formula>$Y376="Gráfico 15"</formula>
    </cfRule>
    <cfRule type="expression" dxfId="12780" priority="33621">
      <formula>$Y376="Gráfico 14"</formula>
    </cfRule>
    <cfRule type="expression" dxfId="12779" priority="33622">
      <formula>$Y376="Gráfico 12"</formula>
    </cfRule>
    <cfRule type="expression" dxfId="12778" priority="33623">
      <formula>$Y376="Gráfico 13"</formula>
    </cfRule>
    <cfRule type="expression" dxfId="12777" priority="33624">
      <formula>$Y376="Gráfico 11"</formula>
    </cfRule>
    <cfRule type="expression" dxfId="12776" priority="33625">
      <formula>$Y376="Gráfico 9"</formula>
    </cfRule>
    <cfRule type="expression" dxfId="12775" priority="33626">
      <formula>$Y376="Gráfico 8"</formula>
    </cfRule>
    <cfRule type="expression" dxfId="12774" priority="33627">
      <formula>$Y376="Gráfico 7"</formula>
    </cfRule>
    <cfRule type="expression" dxfId="12773" priority="33628">
      <formula>$Y376="Gráfico 6"</formula>
    </cfRule>
    <cfRule type="expression" dxfId="12772" priority="33629">
      <formula>$Y376="Gráfico 4"</formula>
    </cfRule>
    <cfRule type="expression" dxfId="12771" priority="33630">
      <formula>$Y376="Gráfico 3"</formula>
    </cfRule>
    <cfRule type="expression" dxfId="12770" priority="33631">
      <formula>$Y376="Gráfico 2"</formula>
    </cfRule>
    <cfRule type="expression" dxfId="12769" priority="33632">
      <formula>$Y376="Gráfico 1"</formula>
    </cfRule>
    <cfRule type="expression" dxfId="12768" priority="33633">
      <formula>$Y376="Gráfico 5"</formula>
    </cfRule>
  </conditionalFormatting>
  <conditionalFormatting sqref="P379">
    <cfRule type="expression" dxfId="12767" priority="33412">
      <formula>$Y379="Reporte 2"</formula>
    </cfRule>
    <cfRule type="expression" dxfId="12766" priority="33413">
      <formula>$Y379="Reporte 1"</formula>
    </cfRule>
    <cfRule type="expression" dxfId="12765" priority="33414">
      <formula>$Y379="Informe 10"</formula>
    </cfRule>
    <cfRule type="expression" dxfId="12764" priority="33415">
      <formula>$Y379="Informe 9"</formula>
    </cfRule>
    <cfRule type="expression" dxfId="12763" priority="33416">
      <formula>$Y379="Informe 8"</formula>
    </cfRule>
    <cfRule type="expression" dxfId="12762" priority="33417">
      <formula>$Y379="Informe 7"</formula>
    </cfRule>
    <cfRule type="expression" dxfId="12761" priority="33418">
      <formula>$Y379="Informe 6"</formula>
    </cfRule>
    <cfRule type="expression" dxfId="12760" priority="33419">
      <formula>$Y379="Informe 5"</formula>
    </cfRule>
    <cfRule type="expression" dxfId="12759" priority="33420">
      <formula>$Y379="Informe 4"</formula>
    </cfRule>
    <cfRule type="expression" dxfId="12758" priority="33421">
      <formula>$Y379="Informe 3"</formula>
    </cfRule>
    <cfRule type="expression" dxfId="12757" priority="33422">
      <formula>$Y379="Informe 2"</formula>
    </cfRule>
    <cfRule type="expression" dxfId="12756" priority="33423">
      <formula>$Y379="Informe 1"</formula>
    </cfRule>
    <cfRule type="expression" dxfId="12755" priority="33424">
      <formula>$Y379="Gráfico 10"</formula>
    </cfRule>
    <cfRule type="expression" dxfId="12754" priority="33425">
      <formula>$Y379="Gráfico 25"</formula>
    </cfRule>
    <cfRule type="expression" dxfId="12753" priority="33426">
      <formula>$Y379="Gráfico 24"</formula>
    </cfRule>
    <cfRule type="expression" dxfId="12752" priority="33427">
      <formula>$Y379="Gráfico 23"</formula>
    </cfRule>
    <cfRule type="expression" dxfId="12751" priority="33428">
      <formula>$Y379="Gráfico 22"</formula>
    </cfRule>
    <cfRule type="expression" dxfId="12750" priority="33429">
      <formula>$Y379="Gráfico 21"</formula>
    </cfRule>
    <cfRule type="expression" dxfId="12749" priority="33430">
      <formula>$Y379="Gráfico 20"</formula>
    </cfRule>
    <cfRule type="expression" dxfId="12748" priority="33431">
      <formula>$Y379="Gráfico 18"</formula>
    </cfRule>
    <cfRule type="expression" dxfId="12747" priority="33432">
      <formula>$Y379="Gráfico 19"</formula>
    </cfRule>
    <cfRule type="expression" dxfId="12746" priority="33433">
      <formula>$Y379="Gráfico 17"</formula>
    </cfRule>
    <cfRule type="expression" dxfId="12745" priority="33434">
      <formula>$Y379="Gráfico 16"</formula>
    </cfRule>
    <cfRule type="expression" dxfId="12744" priority="33435">
      <formula>$Y379="Gráfico 15"</formula>
    </cfRule>
    <cfRule type="expression" dxfId="12743" priority="33436">
      <formula>$Y379="Gráfico 14"</formula>
    </cfRule>
    <cfRule type="expression" dxfId="12742" priority="33437">
      <formula>$Y379="Gráfico 12"</formula>
    </cfRule>
    <cfRule type="expression" dxfId="12741" priority="33438">
      <formula>$Y379="Gráfico 13"</formula>
    </cfRule>
    <cfRule type="expression" dxfId="12740" priority="33439">
      <formula>$Y379="Gráfico 11"</formula>
    </cfRule>
    <cfRule type="expression" dxfId="12739" priority="33440">
      <formula>$Y379="Gráfico 9"</formula>
    </cfRule>
    <cfRule type="expression" dxfId="12738" priority="33441">
      <formula>$Y379="Gráfico 8"</formula>
    </cfRule>
    <cfRule type="expression" dxfId="12737" priority="33442">
      <formula>$Y379="Gráfico 7"</formula>
    </cfRule>
    <cfRule type="expression" dxfId="12736" priority="33443">
      <formula>$Y379="Gráfico 6"</formula>
    </cfRule>
    <cfRule type="expression" dxfId="12735" priority="33444">
      <formula>$Y379="Gráfico 4"</formula>
    </cfRule>
    <cfRule type="expression" dxfId="12734" priority="33445">
      <formula>$Y379="Gráfico 3"</formula>
    </cfRule>
    <cfRule type="expression" dxfId="12733" priority="33446">
      <formula>$Y379="Gráfico 2"</formula>
    </cfRule>
    <cfRule type="expression" dxfId="12732" priority="33447">
      <formula>$Y379="Gráfico 1"</formula>
    </cfRule>
    <cfRule type="expression" dxfId="12731" priority="33448">
      <formula>$Y379="Gráfico 5"</formula>
    </cfRule>
  </conditionalFormatting>
  <conditionalFormatting sqref="O379">
    <cfRule type="expression" dxfId="12730" priority="33375">
      <formula>$Y379="Reporte 2"</formula>
    </cfRule>
    <cfRule type="expression" dxfId="12729" priority="33376">
      <formula>$Y379="Reporte 1"</formula>
    </cfRule>
    <cfRule type="expression" dxfId="12728" priority="33377">
      <formula>$Y379="Informe 10"</formula>
    </cfRule>
    <cfRule type="expression" dxfId="12727" priority="33378">
      <formula>$Y379="Informe 9"</formula>
    </cfRule>
    <cfRule type="expression" dxfId="12726" priority="33379">
      <formula>$Y379="Informe 8"</formula>
    </cfRule>
    <cfRule type="expression" dxfId="12725" priority="33380">
      <formula>$Y379="Informe 7"</formula>
    </cfRule>
    <cfRule type="expression" dxfId="12724" priority="33381">
      <formula>$Y379="Informe 6"</formula>
    </cfRule>
    <cfRule type="expression" dxfId="12723" priority="33382">
      <formula>$Y379="Informe 5"</formula>
    </cfRule>
    <cfRule type="expression" dxfId="12722" priority="33383">
      <formula>$Y379="Informe 4"</formula>
    </cfRule>
    <cfRule type="expression" dxfId="12721" priority="33384">
      <formula>$Y379="Informe 3"</formula>
    </cfRule>
    <cfRule type="expression" dxfId="12720" priority="33385">
      <formula>$Y379="Informe 2"</formula>
    </cfRule>
    <cfRule type="expression" dxfId="12719" priority="33386">
      <formula>$Y379="Informe 1"</formula>
    </cfRule>
    <cfRule type="expression" dxfId="12718" priority="33387">
      <formula>$Y379="Gráfico 10"</formula>
    </cfRule>
    <cfRule type="expression" dxfId="12717" priority="33388">
      <formula>$Y379="Gráfico 25"</formula>
    </cfRule>
    <cfRule type="expression" dxfId="12716" priority="33389">
      <formula>$Y379="Gráfico 24"</formula>
    </cfRule>
    <cfRule type="expression" dxfId="12715" priority="33390">
      <formula>$Y379="Gráfico 23"</formula>
    </cfRule>
    <cfRule type="expression" dxfId="12714" priority="33391">
      <formula>$Y379="Gráfico 22"</formula>
    </cfRule>
    <cfRule type="expression" dxfId="12713" priority="33392">
      <formula>$Y379="Gráfico 21"</formula>
    </cfRule>
    <cfRule type="expression" dxfId="12712" priority="33393">
      <formula>$Y379="Gráfico 20"</formula>
    </cfRule>
    <cfRule type="expression" dxfId="12711" priority="33394">
      <formula>$Y379="Gráfico 18"</formula>
    </cfRule>
    <cfRule type="expression" dxfId="12710" priority="33395">
      <formula>$Y379="Gráfico 19"</formula>
    </cfRule>
    <cfRule type="expression" dxfId="12709" priority="33396">
      <formula>$Y379="Gráfico 17"</formula>
    </cfRule>
    <cfRule type="expression" dxfId="12708" priority="33397">
      <formula>$Y379="Gráfico 16"</formula>
    </cfRule>
    <cfRule type="expression" dxfId="12707" priority="33398">
      <formula>$Y379="Gráfico 15"</formula>
    </cfRule>
    <cfRule type="expression" dxfId="12706" priority="33399">
      <formula>$Y379="Gráfico 14"</formula>
    </cfRule>
    <cfRule type="expression" dxfId="12705" priority="33400">
      <formula>$Y379="Gráfico 12"</formula>
    </cfRule>
    <cfRule type="expression" dxfId="12704" priority="33401">
      <formula>$Y379="Gráfico 13"</formula>
    </cfRule>
    <cfRule type="expression" dxfId="12703" priority="33402">
      <formula>$Y379="Gráfico 11"</formula>
    </cfRule>
    <cfRule type="expression" dxfId="12702" priority="33403">
      <formula>$Y379="Gráfico 9"</formula>
    </cfRule>
    <cfRule type="expression" dxfId="12701" priority="33404">
      <formula>$Y379="Gráfico 8"</formula>
    </cfRule>
    <cfRule type="expression" dxfId="12700" priority="33405">
      <formula>$Y379="Gráfico 7"</formula>
    </cfRule>
    <cfRule type="expression" dxfId="12699" priority="33406">
      <formula>$Y379="Gráfico 6"</formula>
    </cfRule>
    <cfRule type="expression" dxfId="12698" priority="33407">
      <formula>$Y379="Gráfico 4"</formula>
    </cfRule>
    <cfRule type="expression" dxfId="12697" priority="33408">
      <formula>$Y379="Gráfico 3"</formula>
    </cfRule>
    <cfRule type="expression" dxfId="12696" priority="33409">
      <formula>$Y379="Gráfico 2"</formula>
    </cfRule>
    <cfRule type="expression" dxfId="12695" priority="33410">
      <formula>$Y379="Gráfico 1"</formula>
    </cfRule>
    <cfRule type="expression" dxfId="12694" priority="33411">
      <formula>$Y379="Gráfico 5"</formula>
    </cfRule>
  </conditionalFormatting>
  <conditionalFormatting sqref="O379">
    <cfRule type="expression" dxfId="12693" priority="33338">
      <formula>$Y379="Reporte 2"</formula>
    </cfRule>
    <cfRule type="expression" dxfId="12692" priority="33339">
      <formula>$Y379="Reporte 1"</formula>
    </cfRule>
    <cfRule type="expression" dxfId="12691" priority="33340">
      <formula>$Y379="Informe 10"</formula>
    </cfRule>
    <cfRule type="expression" dxfId="12690" priority="33341">
      <formula>$Y379="Informe 9"</formula>
    </cfRule>
    <cfRule type="expression" dxfId="12689" priority="33342">
      <formula>$Y379="Informe 8"</formula>
    </cfRule>
    <cfRule type="expression" dxfId="12688" priority="33343">
      <formula>$Y379="Informe 7"</formula>
    </cfRule>
    <cfRule type="expression" dxfId="12687" priority="33344">
      <formula>$Y379="Informe 6"</formula>
    </cfRule>
    <cfRule type="expression" dxfId="12686" priority="33345">
      <formula>$Y379="Informe 5"</formula>
    </cfRule>
    <cfRule type="expression" dxfId="12685" priority="33346">
      <formula>$Y379="Informe 4"</formula>
    </cfRule>
    <cfRule type="expression" dxfId="12684" priority="33347">
      <formula>$Y379="Informe 3"</formula>
    </cfRule>
    <cfRule type="expression" dxfId="12683" priority="33348">
      <formula>$Y379="Informe 2"</formula>
    </cfRule>
    <cfRule type="expression" dxfId="12682" priority="33349">
      <formula>$Y379="Informe 1"</formula>
    </cfRule>
    <cfRule type="expression" dxfId="12681" priority="33350">
      <formula>$Y379="Gráfico 10"</formula>
    </cfRule>
    <cfRule type="expression" dxfId="12680" priority="33351">
      <formula>$Y379="Gráfico 25"</formula>
    </cfRule>
    <cfRule type="expression" dxfId="12679" priority="33352">
      <formula>$Y379="Gráfico 24"</formula>
    </cfRule>
    <cfRule type="expression" dxfId="12678" priority="33353">
      <formula>$Y379="Gráfico 23"</formula>
    </cfRule>
    <cfRule type="expression" dxfId="12677" priority="33354">
      <formula>$Y379="Gráfico 22"</formula>
    </cfRule>
    <cfRule type="expression" dxfId="12676" priority="33355">
      <formula>$Y379="Gráfico 21"</formula>
    </cfRule>
    <cfRule type="expression" dxfId="12675" priority="33356">
      <formula>$Y379="Gráfico 20"</formula>
    </cfRule>
    <cfRule type="expression" dxfId="12674" priority="33357">
      <formula>$Y379="Gráfico 18"</formula>
    </cfRule>
    <cfRule type="expression" dxfId="12673" priority="33358">
      <formula>$Y379="Gráfico 19"</formula>
    </cfRule>
    <cfRule type="expression" dxfId="12672" priority="33359">
      <formula>$Y379="Gráfico 17"</formula>
    </cfRule>
    <cfRule type="expression" dxfId="12671" priority="33360">
      <formula>$Y379="Gráfico 16"</formula>
    </cfRule>
    <cfRule type="expression" dxfId="12670" priority="33361">
      <formula>$Y379="Gráfico 15"</formula>
    </cfRule>
    <cfRule type="expression" dxfId="12669" priority="33362">
      <formula>$Y379="Gráfico 14"</formula>
    </cfRule>
    <cfRule type="expression" dxfId="12668" priority="33363">
      <formula>$Y379="Gráfico 12"</formula>
    </cfRule>
    <cfRule type="expression" dxfId="12667" priority="33364">
      <formula>$Y379="Gráfico 13"</formula>
    </cfRule>
    <cfRule type="expression" dxfId="12666" priority="33365">
      <formula>$Y379="Gráfico 11"</formula>
    </cfRule>
    <cfRule type="expression" dxfId="12665" priority="33366">
      <formula>$Y379="Gráfico 9"</formula>
    </cfRule>
    <cfRule type="expression" dxfId="12664" priority="33367">
      <formula>$Y379="Gráfico 8"</formula>
    </cfRule>
    <cfRule type="expression" dxfId="12663" priority="33368">
      <formula>$Y379="Gráfico 7"</formula>
    </cfRule>
    <cfRule type="expression" dxfId="12662" priority="33369">
      <formula>$Y379="Gráfico 6"</formula>
    </cfRule>
    <cfRule type="expression" dxfId="12661" priority="33370">
      <formula>$Y379="Gráfico 4"</formula>
    </cfRule>
    <cfRule type="expression" dxfId="12660" priority="33371">
      <formula>$Y379="Gráfico 3"</formula>
    </cfRule>
    <cfRule type="expression" dxfId="12659" priority="33372">
      <formula>$Y379="Gráfico 2"</formula>
    </cfRule>
    <cfRule type="expression" dxfId="12658" priority="33373">
      <formula>$Y379="Gráfico 1"</formula>
    </cfRule>
    <cfRule type="expression" dxfId="12657" priority="33374">
      <formula>$Y379="Gráfico 5"</formula>
    </cfRule>
  </conditionalFormatting>
  <conditionalFormatting sqref="O379">
    <cfRule type="expression" dxfId="12656" priority="33301">
      <formula>$Y379="Reporte 2"</formula>
    </cfRule>
    <cfRule type="expression" dxfId="12655" priority="33302">
      <formula>$Y379="Reporte 1"</formula>
    </cfRule>
    <cfRule type="expression" dxfId="12654" priority="33303">
      <formula>$Y379="Informe 10"</formula>
    </cfRule>
    <cfRule type="expression" dxfId="12653" priority="33304">
      <formula>$Y379="Informe 9"</formula>
    </cfRule>
    <cfRule type="expression" dxfId="12652" priority="33305">
      <formula>$Y379="Informe 8"</formula>
    </cfRule>
    <cfRule type="expression" dxfId="12651" priority="33306">
      <formula>$Y379="Informe 7"</formula>
    </cfRule>
    <cfRule type="expression" dxfId="12650" priority="33307">
      <formula>$Y379="Informe 6"</formula>
    </cfRule>
    <cfRule type="expression" dxfId="12649" priority="33308">
      <formula>$Y379="Informe 5"</formula>
    </cfRule>
    <cfRule type="expression" dxfId="12648" priority="33309">
      <formula>$Y379="Informe 4"</formula>
    </cfRule>
    <cfRule type="expression" dxfId="12647" priority="33310">
      <formula>$Y379="Informe 3"</formula>
    </cfRule>
    <cfRule type="expression" dxfId="12646" priority="33311">
      <formula>$Y379="Informe 2"</formula>
    </cfRule>
    <cfRule type="expression" dxfId="12645" priority="33312">
      <formula>$Y379="Informe 1"</formula>
    </cfRule>
    <cfRule type="expression" dxfId="12644" priority="33313">
      <formula>$Y379="Gráfico 10"</formula>
    </cfRule>
    <cfRule type="expression" dxfId="12643" priority="33314">
      <formula>$Y379="Gráfico 25"</formula>
    </cfRule>
    <cfRule type="expression" dxfId="12642" priority="33315">
      <formula>$Y379="Gráfico 24"</formula>
    </cfRule>
    <cfRule type="expression" dxfId="12641" priority="33316">
      <formula>$Y379="Gráfico 23"</formula>
    </cfRule>
    <cfRule type="expression" dxfId="12640" priority="33317">
      <formula>$Y379="Gráfico 22"</formula>
    </cfRule>
    <cfRule type="expression" dxfId="12639" priority="33318">
      <formula>$Y379="Gráfico 21"</formula>
    </cfRule>
    <cfRule type="expression" dxfId="12638" priority="33319">
      <formula>$Y379="Gráfico 20"</formula>
    </cfRule>
    <cfRule type="expression" dxfId="12637" priority="33320">
      <formula>$Y379="Gráfico 18"</formula>
    </cfRule>
    <cfRule type="expression" dxfId="12636" priority="33321">
      <formula>$Y379="Gráfico 19"</formula>
    </cfRule>
    <cfRule type="expression" dxfId="12635" priority="33322">
      <formula>$Y379="Gráfico 17"</formula>
    </cfRule>
    <cfRule type="expression" dxfId="12634" priority="33323">
      <formula>$Y379="Gráfico 16"</formula>
    </cfRule>
    <cfRule type="expression" dxfId="12633" priority="33324">
      <formula>$Y379="Gráfico 15"</formula>
    </cfRule>
    <cfRule type="expression" dxfId="12632" priority="33325">
      <formula>$Y379="Gráfico 14"</formula>
    </cfRule>
    <cfRule type="expression" dxfId="12631" priority="33326">
      <formula>$Y379="Gráfico 12"</formula>
    </cfRule>
    <cfRule type="expression" dxfId="12630" priority="33327">
      <formula>$Y379="Gráfico 13"</formula>
    </cfRule>
    <cfRule type="expression" dxfId="12629" priority="33328">
      <formula>$Y379="Gráfico 11"</formula>
    </cfRule>
    <cfRule type="expression" dxfId="12628" priority="33329">
      <formula>$Y379="Gráfico 9"</formula>
    </cfRule>
    <cfRule type="expression" dxfId="12627" priority="33330">
      <formula>$Y379="Gráfico 8"</formula>
    </cfRule>
    <cfRule type="expression" dxfId="12626" priority="33331">
      <formula>$Y379="Gráfico 7"</formula>
    </cfRule>
    <cfRule type="expression" dxfId="12625" priority="33332">
      <formula>$Y379="Gráfico 6"</formula>
    </cfRule>
    <cfRule type="expression" dxfId="12624" priority="33333">
      <formula>$Y379="Gráfico 4"</formula>
    </cfRule>
    <cfRule type="expression" dxfId="12623" priority="33334">
      <formula>$Y379="Gráfico 3"</formula>
    </cfRule>
    <cfRule type="expression" dxfId="12622" priority="33335">
      <formula>$Y379="Gráfico 2"</formula>
    </cfRule>
    <cfRule type="expression" dxfId="12621" priority="33336">
      <formula>$Y379="Gráfico 1"</formula>
    </cfRule>
    <cfRule type="expression" dxfId="12620" priority="33337">
      <formula>$Y379="Gráfico 5"</formula>
    </cfRule>
  </conditionalFormatting>
  <conditionalFormatting sqref="P380">
    <cfRule type="expression" dxfId="12619" priority="33116">
      <formula>$Y380="Reporte 2"</formula>
    </cfRule>
    <cfRule type="expression" dxfId="12618" priority="33117">
      <formula>$Y380="Reporte 1"</formula>
    </cfRule>
    <cfRule type="expression" dxfId="12617" priority="33118">
      <formula>$Y380="Informe 10"</formula>
    </cfRule>
    <cfRule type="expression" dxfId="12616" priority="33119">
      <formula>$Y380="Informe 9"</formula>
    </cfRule>
    <cfRule type="expression" dxfId="12615" priority="33120">
      <formula>$Y380="Informe 8"</formula>
    </cfRule>
    <cfRule type="expression" dxfId="12614" priority="33121">
      <formula>$Y380="Informe 7"</formula>
    </cfRule>
    <cfRule type="expression" dxfId="12613" priority="33122">
      <formula>$Y380="Informe 6"</formula>
    </cfRule>
    <cfRule type="expression" dxfId="12612" priority="33123">
      <formula>$Y380="Informe 5"</formula>
    </cfRule>
    <cfRule type="expression" dxfId="12611" priority="33124">
      <formula>$Y380="Informe 4"</formula>
    </cfRule>
    <cfRule type="expression" dxfId="12610" priority="33125">
      <formula>$Y380="Informe 3"</formula>
    </cfRule>
    <cfRule type="expression" dxfId="12609" priority="33126">
      <formula>$Y380="Informe 2"</formula>
    </cfRule>
    <cfRule type="expression" dxfId="12608" priority="33127">
      <formula>$Y380="Informe 1"</formula>
    </cfRule>
    <cfRule type="expression" dxfId="12607" priority="33128">
      <formula>$Y380="Gráfico 10"</formula>
    </cfRule>
    <cfRule type="expression" dxfId="12606" priority="33129">
      <formula>$Y380="Gráfico 25"</formula>
    </cfRule>
    <cfRule type="expression" dxfId="12605" priority="33130">
      <formula>$Y380="Gráfico 24"</formula>
    </cfRule>
    <cfRule type="expression" dxfId="12604" priority="33131">
      <formula>$Y380="Gráfico 23"</formula>
    </cfRule>
    <cfRule type="expression" dxfId="12603" priority="33132">
      <formula>$Y380="Gráfico 22"</formula>
    </cfRule>
    <cfRule type="expression" dxfId="12602" priority="33133">
      <formula>$Y380="Gráfico 21"</formula>
    </cfRule>
    <cfRule type="expression" dxfId="12601" priority="33134">
      <formula>$Y380="Gráfico 20"</formula>
    </cfRule>
    <cfRule type="expression" dxfId="12600" priority="33135">
      <formula>$Y380="Gráfico 18"</formula>
    </cfRule>
    <cfRule type="expression" dxfId="12599" priority="33136">
      <formula>$Y380="Gráfico 19"</formula>
    </cfRule>
    <cfRule type="expression" dxfId="12598" priority="33137">
      <formula>$Y380="Gráfico 17"</formula>
    </cfRule>
    <cfRule type="expression" dxfId="12597" priority="33138">
      <formula>$Y380="Gráfico 16"</formula>
    </cfRule>
    <cfRule type="expression" dxfId="12596" priority="33139">
      <formula>$Y380="Gráfico 15"</formula>
    </cfRule>
    <cfRule type="expression" dxfId="12595" priority="33140">
      <formula>$Y380="Gráfico 14"</formula>
    </cfRule>
    <cfRule type="expression" dxfId="12594" priority="33141">
      <formula>$Y380="Gráfico 12"</formula>
    </cfRule>
    <cfRule type="expression" dxfId="12593" priority="33142">
      <formula>$Y380="Gráfico 13"</formula>
    </cfRule>
    <cfRule type="expression" dxfId="12592" priority="33143">
      <formula>$Y380="Gráfico 11"</formula>
    </cfRule>
    <cfRule type="expression" dxfId="12591" priority="33144">
      <formula>$Y380="Gráfico 9"</formula>
    </cfRule>
    <cfRule type="expression" dxfId="12590" priority="33145">
      <formula>$Y380="Gráfico 8"</formula>
    </cfRule>
    <cfRule type="expression" dxfId="12589" priority="33146">
      <formula>$Y380="Gráfico 7"</formula>
    </cfRule>
    <cfRule type="expression" dxfId="12588" priority="33147">
      <formula>$Y380="Gráfico 6"</formula>
    </cfRule>
    <cfRule type="expression" dxfId="12587" priority="33148">
      <formula>$Y380="Gráfico 4"</formula>
    </cfRule>
    <cfRule type="expression" dxfId="12586" priority="33149">
      <formula>$Y380="Gráfico 3"</formula>
    </cfRule>
    <cfRule type="expression" dxfId="12585" priority="33150">
      <formula>$Y380="Gráfico 2"</formula>
    </cfRule>
    <cfRule type="expression" dxfId="12584" priority="33151">
      <formula>$Y380="Gráfico 1"</formula>
    </cfRule>
    <cfRule type="expression" dxfId="12583" priority="33152">
      <formula>$Y380="Gráfico 5"</formula>
    </cfRule>
  </conditionalFormatting>
  <conditionalFormatting sqref="O380">
    <cfRule type="expression" dxfId="12582" priority="33079">
      <formula>$Y380="Reporte 2"</formula>
    </cfRule>
    <cfRule type="expression" dxfId="12581" priority="33080">
      <formula>$Y380="Reporte 1"</formula>
    </cfRule>
    <cfRule type="expression" dxfId="12580" priority="33081">
      <formula>$Y380="Informe 10"</formula>
    </cfRule>
    <cfRule type="expression" dxfId="12579" priority="33082">
      <formula>$Y380="Informe 9"</formula>
    </cfRule>
    <cfRule type="expression" dxfId="12578" priority="33083">
      <formula>$Y380="Informe 8"</formula>
    </cfRule>
    <cfRule type="expression" dxfId="12577" priority="33084">
      <formula>$Y380="Informe 7"</formula>
    </cfRule>
    <cfRule type="expression" dxfId="12576" priority="33085">
      <formula>$Y380="Informe 6"</formula>
    </cfRule>
    <cfRule type="expression" dxfId="12575" priority="33086">
      <formula>$Y380="Informe 5"</formula>
    </cfRule>
    <cfRule type="expression" dxfId="12574" priority="33087">
      <formula>$Y380="Informe 4"</formula>
    </cfRule>
    <cfRule type="expression" dxfId="12573" priority="33088">
      <formula>$Y380="Informe 3"</formula>
    </cfRule>
    <cfRule type="expression" dxfId="12572" priority="33089">
      <formula>$Y380="Informe 2"</formula>
    </cfRule>
    <cfRule type="expression" dxfId="12571" priority="33090">
      <formula>$Y380="Informe 1"</formula>
    </cfRule>
    <cfRule type="expression" dxfId="12570" priority="33091">
      <formula>$Y380="Gráfico 10"</formula>
    </cfRule>
    <cfRule type="expression" dxfId="12569" priority="33092">
      <formula>$Y380="Gráfico 25"</formula>
    </cfRule>
    <cfRule type="expression" dxfId="12568" priority="33093">
      <formula>$Y380="Gráfico 24"</formula>
    </cfRule>
    <cfRule type="expression" dxfId="12567" priority="33094">
      <formula>$Y380="Gráfico 23"</formula>
    </cfRule>
    <cfRule type="expression" dxfId="12566" priority="33095">
      <formula>$Y380="Gráfico 22"</formula>
    </cfRule>
    <cfRule type="expression" dxfId="12565" priority="33096">
      <formula>$Y380="Gráfico 21"</formula>
    </cfRule>
    <cfRule type="expression" dxfId="12564" priority="33097">
      <formula>$Y380="Gráfico 20"</formula>
    </cfRule>
    <cfRule type="expression" dxfId="12563" priority="33098">
      <formula>$Y380="Gráfico 18"</formula>
    </cfRule>
    <cfRule type="expression" dxfId="12562" priority="33099">
      <formula>$Y380="Gráfico 19"</formula>
    </cfRule>
    <cfRule type="expression" dxfId="12561" priority="33100">
      <formula>$Y380="Gráfico 17"</formula>
    </cfRule>
    <cfRule type="expression" dxfId="12560" priority="33101">
      <formula>$Y380="Gráfico 16"</formula>
    </cfRule>
    <cfRule type="expression" dxfId="12559" priority="33102">
      <formula>$Y380="Gráfico 15"</formula>
    </cfRule>
    <cfRule type="expression" dxfId="12558" priority="33103">
      <formula>$Y380="Gráfico 14"</formula>
    </cfRule>
    <cfRule type="expression" dxfId="12557" priority="33104">
      <formula>$Y380="Gráfico 12"</formula>
    </cfRule>
    <cfRule type="expression" dxfId="12556" priority="33105">
      <formula>$Y380="Gráfico 13"</formula>
    </cfRule>
    <cfRule type="expression" dxfId="12555" priority="33106">
      <formula>$Y380="Gráfico 11"</formula>
    </cfRule>
    <cfRule type="expression" dxfId="12554" priority="33107">
      <formula>$Y380="Gráfico 9"</formula>
    </cfRule>
    <cfRule type="expression" dxfId="12553" priority="33108">
      <formula>$Y380="Gráfico 8"</formula>
    </cfRule>
    <cfRule type="expression" dxfId="12552" priority="33109">
      <formula>$Y380="Gráfico 7"</formula>
    </cfRule>
    <cfRule type="expression" dxfId="12551" priority="33110">
      <formula>$Y380="Gráfico 6"</formula>
    </cfRule>
    <cfRule type="expression" dxfId="12550" priority="33111">
      <formula>$Y380="Gráfico 4"</formula>
    </cfRule>
    <cfRule type="expression" dxfId="12549" priority="33112">
      <formula>$Y380="Gráfico 3"</formula>
    </cfRule>
    <cfRule type="expression" dxfId="12548" priority="33113">
      <formula>$Y380="Gráfico 2"</formula>
    </cfRule>
    <cfRule type="expression" dxfId="12547" priority="33114">
      <formula>$Y380="Gráfico 1"</formula>
    </cfRule>
    <cfRule type="expression" dxfId="12546" priority="33115">
      <formula>$Y380="Gráfico 5"</formula>
    </cfRule>
  </conditionalFormatting>
  <conditionalFormatting sqref="O380">
    <cfRule type="expression" dxfId="12545" priority="33042">
      <formula>$Y380="Reporte 2"</formula>
    </cfRule>
    <cfRule type="expression" dxfId="12544" priority="33043">
      <formula>$Y380="Reporte 1"</formula>
    </cfRule>
    <cfRule type="expression" dxfId="12543" priority="33044">
      <formula>$Y380="Informe 10"</formula>
    </cfRule>
    <cfRule type="expression" dxfId="12542" priority="33045">
      <formula>$Y380="Informe 9"</formula>
    </cfRule>
    <cfRule type="expression" dxfId="12541" priority="33046">
      <formula>$Y380="Informe 8"</formula>
    </cfRule>
    <cfRule type="expression" dxfId="12540" priority="33047">
      <formula>$Y380="Informe 7"</formula>
    </cfRule>
    <cfRule type="expression" dxfId="12539" priority="33048">
      <formula>$Y380="Informe 6"</formula>
    </cfRule>
    <cfRule type="expression" dxfId="12538" priority="33049">
      <formula>$Y380="Informe 5"</formula>
    </cfRule>
    <cfRule type="expression" dxfId="12537" priority="33050">
      <formula>$Y380="Informe 4"</formula>
    </cfRule>
    <cfRule type="expression" dxfId="12536" priority="33051">
      <formula>$Y380="Informe 3"</formula>
    </cfRule>
    <cfRule type="expression" dxfId="12535" priority="33052">
      <formula>$Y380="Informe 2"</formula>
    </cfRule>
    <cfRule type="expression" dxfId="12534" priority="33053">
      <formula>$Y380="Informe 1"</formula>
    </cfRule>
    <cfRule type="expression" dxfId="12533" priority="33054">
      <formula>$Y380="Gráfico 10"</formula>
    </cfRule>
    <cfRule type="expression" dxfId="12532" priority="33055">
      <formula>$Y380="Gráfico 25"</formula>
    </cfRule>
    <cfRule type="expression" dxfId="12531" priority="33056">
      <formula>$Y380="Gráfico 24"</formula>
    </cfRule>
    <cfRule type="expression" dxfId="12530" priority="33057">
      <formula>$Y380="Gráfico 23"</formula>
    </cfRule>
    <cfRule type="expression" dxfId="12529" priority="33058">
      <formula>$Y380="Gráfico 22"</formula>
    </cfRule>
    <cfRule type="expression" dxfId="12528" priority="33059">
      <formula>$Y380="Gráfico 21"</formula>
    </cfRule>
    <cfRule type="expression" dxfId="12527" priority="33060">
      <formula>$Y380="Gráfico 20"</formula>
    </cfRule>
    <cfRule type="expression" dxfId="12526" priority="33061">
      <formula>$Y380="Gráfico 18"</formula>
    </cfRule>
    <cfRule type="expression" dxfId="12525" priority="33062">
      <formula>$Y380="Gráfico 19"</formula>
    </cfRule>
    <cfRule type="expression" dxfId="12524" priority="33063">
      <formula>$Y380="Gráfico 17"</formula>
    </cfRule>
    <cfRule type="expression" dxfId="12523" priority="33064">
      <formula>$Y380="Gráfico 16"</formula>
    </cfRule>
    <cfRule type="expression" dxfId="12522" priority="33065">
      <formula>$Y380="Gráfico 15"</formula>
    </cfRule>
    <cfRule type="expression" dxfId="12521" priority="33066">
      <formula>$Y380="Gráfico 14"</formula>
    </cfRule>
    <cfRule type="expression" dxfId="12520" priority="33067">
      <formula>$Y380="Gráfico 12"</formula>
    </cfRule>
    <cfRule type="expression" dxfId="12519" priority="33068">
      <formula>$Y380="Gráfico 13"</formula>
    </cfRule>
    <cfRule type="expression" dxfId="12518" priority="33069">
      <formula>$Y380="Gráfico 11"</formula>
    </cfRule>
    <cfRule type="expression" dxfId="12517" priority="33070">
      <formula>$Y380="Gráfico 9"</formula>
    </cfRule>
    <cfRule type="expression" dxfId="12516" priority="33071">
      <formula>$Y380="Gráfico 8"</formula>
    </cfRule>
    <cfRule type="expression" dxfId="12515" priority="33072">
      <formula>$Y380="Gráfico 7"</formula>
    </cfRule>
    <cfRule type="expression" dxfId="12514" priority="33073">
      <formula>$Y380="Gráfico 6"</formula>
    </cfRule>
    <cfRule type="expression" dxfId="12513" priority="33074">
      <formula>$Y380="Gráfico 4"</formula>
    </cfRule>
    <cfRule type="expression" dxfId="12512" priority="33075">
      <formula>$Y380="Gráfico 3"</formula>
    </cfRule>
    <cfRule type="expression" dxfId="12511" priority="33076">
      <formula>$Y380="Gráfico 2"</formula>
    </cfRule>
    <cfRule type="expression" dxfId="12510" priority="33077">
      <formula>$Y380="Gráfico 1"</formula>
    </cfRule>
    <cfRule type="expression" dxfId="12509" priority="33078">
      <formula>$Y380="Gráfico 5"</formula>
    </cfRule>
  </conditionalFormatting>
  <conditionalFormatting sqref="O380">
    <cfRule type="expression" dxfId="12508" priority="33005">
      <formula>$Y380="Reporte 2"</formula>
    </cfRule>
    <cfRule type="expression" dxfId="12507" priority="33006">
      <formula>$Y380="Reporte 1"</formula>
    </cfRule>
    <cfRule type="expression" dxfId="12506" priority="33007">
      <formula>$Y380="Informe 10"</formula>
    </cfRule>
    <cfRule type="expression" dxfId="12505" priority="33008">
      <formula>$Y380="Informe 9"</formula>
    </cfRule>
    <cfRule type="expression" dxfId="12504" priority="33009">
      <formula>$Y380="Informe 8"</formula>
    </cfRule>
    <cfRule type="expression" dxfId="12503" priority="33010">
      <formula>$Y380="Informe 7"</formula>
    </cfRule>
    <cfRule type="expression" dxfId="12502" priority="33011">
      <formula>$Y380="Informe 6"</formula>
    </cfRule>
    <cfRule type="expression" dxfId="12501" priority="33012">
      <formula>$Y380="Informe 5"</formula>
    </cfRule>
    <cfRule type="expression" dxfId="12500" priority="33013">
      <formula>$Y380="Informe 4"</formula>
    </cfRule>
    <cfRule type="expression" dxfId="12499" priority="33014">
      <formula>$Y380="Informe 3"</formula>
    </cfRule>
    <cfRule type="expression" dxfId="12498" priority="33015">
      <formula>$Y380="Informe 2"</formula>
    </cfRule>
    <cfRule type="expression" dxfId="12497" priority="33016">
      <formula>$Y380="Informe 1"</formula>
    </cfRule>
    <cfRule type="expression" dxfId="12496" priority="33017">
      <formula>$Y380="Gráfico 10"</formula>
    </cfRule>
    <cfRule type="expression" dxfId="12495" priority="33018">
      <formula>$Y380="Gráfico 25"</formula>
    </cfRule>
    <cfRule type="expression" dxfId="12494" priority="33019">
      <formula>$Y380="Gráfico 24"</formula>
    </cfRule>
    <cfRule type="expression" dxfId="12493" priority="33020">
      <formula>$Y380="Gráfico 23"</formula>
    </cfRule>
    <cfRule type="expression" dxfId="12492" priority="33021">
      <formula>$Y380="Gráfico 22"</formula>
    </cfRule>
    <cfRule type="expression" dxfId="12491" priority="33022">
      <formula>$Y380="Gráfico 21"</formula>
    </cfRule>
    <cfRule type="expression" dxfId="12490" priority="33023">
      <formula>$Y380="Gráfico 20"</formula>
    </cfRule>
    <cfRule type="expression" dxfId="12489" priority="33024">
      <formula>$Y380="Gráfico 18"</formula>
    </cfRule>
    <cfRule type="expression" dxfId="12488" priority="33025">
      <formula>$Y380="Gráfico 19"</formula>
    </cfRule>
    <cfRule type="expression" dxfId="12487" priority="33026">
      <formula>$Y380="Gráfico 17"</formula>
    </cfRule>
    <cfRule type="expression" dxfId="12486" priority="33027">
      <formula>$Y380="Gráfico 16"</formula>
    </cfRule>
    <cfRule type="expression" dxfId="12485" priority="33028">
      <formula>$Y380="Gráfico 15"</formula>
    </cfRule>
    <cfRule type="expression" dxfId="12484" priority="33029">
      <formula>$Y380="Gráfico 14"</formula>
    </cfRule>
    <cfRule type="expression" dxfId="12483" priority="33030">
      <formula>$Y380="Gráfico 12"</formula>
    </cfRule>
    <cfRule type="expression" dxfId="12482" priority="33031">
      <formula>$Y380="Gráfico 13"</formula>
    </cfRule>
    <cfRule type="expression" dxfId="12481" priority="33032">
      <formula>$Y380="Gráfico 11"</formula>
    </cfRule>
    <cfRule type="expression" dxfId="12480" priority="33033">
      <formula>$Y380="Gráfico 9"</formula>
    </cfRule>
    <cfRule type="expression" dxfId="12479" priority="33034">
      <formula>$Y380="Gráfico 8"</formula>
    </cfRule>
    <cfRule type="expression" dxfId="12478" priority="33035">
      <formula>$Y380="Gráfico 7"</formula>
    </cfRule>
    <cfRule type="expression" dxfId="12477" priority="33036">
      <formula>$Y380="Gráfico 6"</formula>
    </cfRule>
    <cfRule type="expression" dxfId="12476" priority="33037">
      <formula>$Y380="Gráfico 4"</formula>
    </cfRule>
    <cfRule type="expression" dxfId="12475" priority="33038">
      <formula>$Y380="Gráfico 3"</formula>
    </cfRule>
    <cfRule type="expression" dxfId="12474" priority="33039">
      <formula>$Y380="Gráfico 2"</formula>
    </cfRule>
    <cfRule type="expression" dxfId="12473" priority="33040">
      <formula>$Y380="Gráfico 1"</formula>
    </cfRule>
    <cfRule type="expression" dxfId="12472" priority="33041">
      <formula>$Y380="Gráfico 5"</formula>
    </cfRule>
  </conditionalFormatting>
  <conditionalFormatting sqref="P381:P383 O382:O383">
    <cfRule type="expression" dxfId="12471" priority="32820">
      <formula>$Y381="Reporte 2"</formula>
    </cfRule>
    <cfRule type="expression" dxfId="12470" priority="32821">
      <formula>$Y381="Reporte 1"</formula>
    </cfRule>
    <cfRule type="expression" dxfId="12469" priority="32822">
      <formula>$Y381="Informe 10"</formula>
    </cfRule>
    <cfRule type="expression" dxfId="12468" priority="32823">
      <formula>$Y381="Informe 9"</formula>
    </cfRule>
    <cfRule type="expression" dxfId="12467" priority="32824">
      <formula>$Y381="Informe 8"</formula>
    </cfRule>
    <cfRule type="expression" dxfId="12466" priority="32825">
      <formula>$Y381="Informe 7"</formula>
    </cfRule>
    <cfRule type="expression" dxfId="12465" priority="32826">
      <formula>$Y381="Informe 6"</formula>
    </cfRule>
    <cfRule type="expression" dxfId="12464" priority="32827">
      <formula>$Y381="Informe 5"</formula>
    </cfRule>
    <cfRule type="expression" dxfId="12463" priority="32828">
      <formula>$Y381="Informe 4"</formula>
    </cfRule>
    <cfRule type="expression" dxfId="12462" priority="32829">
      <formula>$Y381="Informe 3"</formula>
    </cfRule>
    <cfRule type="expression" dxfId="12461" priority="32830">
      <formula>$Y381="Informe 2"</formula>
    </cfRule>
    <cfRule type="expression" dxfId="12460" priority="32831">
      <formula>$Y381="Informe 1"</formula>
    </cfRule>
    <cfRule type="expression" dxfId="12459" priority="32832">
      <formula>$Y381="Gráfico 10"</formula>
    </cfRule>
    <cfRule type="expression" dxfId="12458" priority="32833">
      <formula>$Y381="Gráfico 25"</formula>
    </cfRule>
    <cfRule type="expression" dxfId="12457" priority="32834">
      <formula>$Y381="Gráfico 24"</formula>
    </cfRule>
    <cfRule type="expression" dxfId="12456" priority="32835">
      <formula>$Y381="Gráfico 23"</formula>
    </cfRule>
    <cfRule type="expression" dxfId="12455" priority="32836">
      <formula>$Y381="Gráfico 22"</formula>
    </cfRule>
    <cfRule type="expression" dxfId="12454" priority="32837">
      <formula>$Y381="Gráfico 21"</formula>
    </cfRule>
    <cfRule type="expression" dxfId="12453" priority="32838">
      <formula>$Y381="Gráfico 20"</formula>
    </cfRule>
    <cfRule type="expression" dxfId="12452" priority="32839">
      <formula>$Y381="Gráfico 18"</formula>
    </cfRule>
    <cfRule type="expression" dxfId="12451" priority="32840">
      <formula>$Y381="Gráfico 19"</formula>
    </cfRule>
    <cfRule type="expression" dxfId="12450" priority="32841">
      <formula>$Y381="Gráfico 17"</formula>
    </cfRule>
    <cfRule type="expression" dxfId="12449" priority="32842">
      <formula>$Y381="Gráfico 16"</formula>
    </cfRule>
    <cfRule type="expression" dxfId="12448" priority="32843">
      <formula>$Y381="Gráfico 15"</formula>
    </cfRule>
    <cfRule type="expression" dxfId="12447" priority="32844">
      <formula>$Y381="Gráfico 14"</formula>
    </cfRule>
    <cfRule type="expression" dxfId="12446" priority="32845">
      <formula>$Y381="Gráfico 12"</formula>
    </cfRule>
    <cfRule type="expression" dxfId="12445" priority="32846">
      <formula>$Y381="Gráfico 13"</formula>
    </cfRule>
    <cfRule type="expression" dxfId="12444" priority="32847">
      <formula>$Y381="Gráfico 11"</formula>
    </cfRule>
    <cfRule type="expression" dxfId="12443" priority="32848">
      <formula>$Y381="Gráfico 9"</formula>
    </cfRule>
    <cfRule type="expression" dxfId="12442" priority="32849">
      <formula>$Y381="Gráfico 8"</formula>
    </cfRule>
    <cfRule type="expression" dxfId="12441" priority="32850">
      <formula>$Y381="Gráfico 7"</formula>
    </cfRule>
    <cfRule type="expression" dxfId="12440" priority="32851">
      <formula>$Y381="Gráfico 6"</formula>
    </cfRule>
    <cfRule type="expression" dxfId="12439" priority="32852">
      <formula>$Y381="Gráfico 4"</formula>
    </cfRule>
    <cfRule type="expression" dxfId="12438" priority="32853">
      <formula>$Y381="Gráfico 3"</formula>
    </cfRule>
    <cfRule type="expression" dxfId="12437" priority="32854">
      <formula>$Y381="Gráfico 2"</formula>
    </cfRule>
    <cfRule type="expression" dxfId="12436" priority="32855">
      <formula>$Y381="Gráfico 1"</formula>
    </cfRule>
    <cfRule type="expression" dxfId="12435" priority="32856">
      <formula>$Y381="Gráfico 5"</formula>
    </cfRule>
  </conditionalFormatting>
  <conditionalFormatting sqref="O381">
    <cfRule type="expression" dxfId="12434" priority="32783">
      <formula>$Y381="Reporte 2"</formula>
    </cfRule>
    <cfRule type="expression" dxfId="12433" priority="32784">
      <formula>$Y381="Reporte 1"</formula>
    </cfRule>
    <cfRule type="expression" dxfId="12432" priority="32785">
      <formula>$Y381="Informe 10"</formula>
    </cfRule>
    <cfRule type="expression" dxfId="12431" priority="32786">
      <formula>$Y381="Informe 9"</formula>
    </cfRule>
    <cfRule type="expression" dxfId="12430" priority="32787">
      <formula>$Y381="Informe 8"</formula>
    </cfRule>
    <cfRule type="expression" dxfId="12429" priority="32788">
      <formula>$Y381="Informe 7"</formula>
    </cfRule>
    <cfRule type="expression" dxfId="12428" priority="32789">
      <formula>$Y381="Informe 6"</formula>
    </cfRule>
    <cfRule type="expression" dxfId="12427" priority="32790">
      <formula>$Y381="Informe 5"</formula>
    </cfRule>
    <cfRule type="expression" dxfId="12426" priority="32791">
      <formula>$Y381="Informe 4"</formula>
    </cfRule>
    <cfRule type="expression" dxfId="12425" priority="32792">
      <formula>$Y381="Informe 3"</formula>
    </cfRule>
    <cfRule type="expression" dxfId="12424" priority="32793">
      <formula>$Y381="Informe 2"</formula>
    </cfRule>
    <cfRule type="expression" dxfId="12423" priority="32794">
      <formula>$Y381="Informe 1"</formula>
    </cfRule>
    <cfRule type="expression" dxfId="12422" priority="32795">
      <formula>$Y381="Gráfico 10"</formula>
    </cfRule>
    <cfRule type="expression" dxfId="12421" priority="32796">
      <formula>$Y381="Gráfico 25"</formula>
    </cfRule>
    <cfRule type="expression" dxfId="12420" priority="32797">
      <formula>$Y381="Gráfico 24"</formula>
    </cfRule>
    <cfRule type="expression" dxfId="12419" priority="32798">
      <formula>$Y381="Gráfico 23"</formula>
    </cfRule>
    <cfRule type="expression" dxfId="12418" priority="32799">
      <formula>$Y381="Gráfico 22"</formula>
    </cfRule>
    <cfRule type="expression" dxfId="12417" priority="32800">
      <formula>$Y381="Gráfico 21"</formula>
    </cfRule>
    <cfRule type="expression" dxfId="12416" priority="32801">
      <formula>$Y381="Gráfico 20"</formula>
    </cfRule>
    <cfRule type="expression" dxfId="12415" priority="32802">
      <formula>$Y381="Gráfico 18"</formula>
    </cfRule>
    <cfRule type="expression" dxfId="12414" priority="32803">
      <formula>$Y381="Gráfico 19"</formula>
    </cfRule>
    <cfRule type="expression" dxfId="12413" priority="32804">
      <formula>$Y381="Gráfico 17"</formula>
    </cfRule>
    <cfRule type="expression" dxfId="12412" priority="32805">
      <formula>$Y381="Gráfico 16"</formula>
    </cfRule>
    <cfRule type="expression" dxfId="12411" priority="32806">
      <formula>$Y381="Gráfico 15"</formula>
    </cfRule>
    <cfRule type="expression" dxfId="12410" priority="32807">
      <formula>$Y381="Gráfico 14"</formula>
    </cfRule>
    <cfRule type="expression" dxfId="12409" priority="32808">
      <formula>$Y381="Gráfico 12"</formula>
    </cfRule>
    <cfRule type="expression" dxfId="12408" priority="32809">
      <formula>$Y381="Gráfico 13"</formula>
    </cfRule>
    <cfRule type="expression" dxfId="12407" priority="32810">
      <formula>$Y381="Gráfico 11"</formula>
    </cfRule>
    <cfRule type="expression" dxfId="12406" priority="32811">
      <formula>$Y381="Gráfico 9"</formula>
    </cfRule>
    <cfRule type="expression" dxfId="12405" priority="32812">
      <formula>$Y381="Gráfico 8"</formula>
    </cfRule>
    <cfRule type="expression" dxfId="12404" priority="32813">
      <formula>$Y381="Gráfico 7"</formula>
    </cfRule>
    <cfRule type="expression" dxfId="12403" priority="32814">
      <formula>$Y381="Gráfico 6"</formula>
    </cfRule>
    <cfRule type="expression" dxfId="12402" priority="32815">
      <formula>$Y381="Gráfico 4"</formula>
    </cfRule>
    <cfRule type="expression" dxfId="12401" priority="32816">
      <formula>$Y381="Gráfico 3"</formula>
    </cfRule>
    <cfRule type="expression" dxfId="12400" priority="32817">
      <formula>$Y381="Gráfico 2"</formula>
    </cfRule>
    <cfRule type="expression" dxfId="12399" priority="32818">
      <formula>$Y381="Gráfico 1"</formula>
    </cfRule>
    <cfRule type="expression" dxfId="12398" priority="32819">
      <formula>$Y381="Gráfico 5"</formula>
    </cfRule>
  </conditionalFormatting>
  <conditionalFormatting sqref="O381">
    <cfRule type="expression" dxfId="12397" priority="32746">
      <formula>$Y381="Reporte 2"</formula>
    </cfRule>
    <cfRule type="expression" dxfId="12396" priority="32747">
      <formula>$Y381="Reporte 1"</formula>
    </cfRule>
    <cfRule type="expression" dxfId="12395" priority="32748">
      <formula>$Y381="Informe 10"</formula>
    </cfRule>
    <cfRule type="expression" dxfId="12394" priority="32749">
      <formula>$Y381="Informe 9"</formula>
    </cfRule>
    <cfRule type="expression" dxfId="12393" priority="32750">
      <formula>$Y381="Informe 8"</formula>
    </cfRule>
    <cfRule type="expression" dxfId="12392" priority="32751">
      <formula>$Y381="Informe 7"</formula>
    </cfRule>
    <cfRule type="expression" dxfId="12391" priority="32752">
      <formula>$Y381="Informe 6"</formula>
    </cfRule>
    <cfRule type="expression" dxfId="12390" priority="32753">
      <formula>$Y381="Informe 5"</formula>
    </cfRule>
    <cfRule type="expression" dxfId="12389" priority="32754">
      <formula>$Y381="Informe 4"</formula>
    </cfRule>
    <cfRule type="expression" dxfId="12388" priority="32755">
      <formula>$Y381="Informe 3"</formula>
    </cfRule>
    <cfRule type="expression" dxfId="12387" priority="32756">
      <formula>$Y381="Informe 2"</formula>
    </cfRule>
    <cfRule type="expression" dxfId="12386" priority="32757">
      <formula>$Y381="Informe 1"</formula>
    </cfRule>
    <cfRule type="expression" dxfId="12385" priority="32758">
      <formula>$Y381="Gráfico 10"</formula>
    </cfRule>
    <cfRule type="expression" dxfId="12384" priority="32759">
      <formula>$Y381="Gráfico 25"</formula>
    </cfRule>
    <cfRule type="expression" dxfId="12383" priority="32760">
      <formula>$Y381="Gráfico 24"</formula>
    </cfRule>
    <cfRule type="expression" dxfId="12382" priority="32761">
      <formula>$Y381="Gráfico 23"</formula>
    </cfRule>
    <cfRule type="expression" dxfId="12381" priority="32762">
      <formula>$Y381="Gráfico 22"</formula>
    </cfRule>
    <cfRule type="expression" dxfId="12380" priority="32763">
      <formula>$Y381="Gráfico 21"</formula>
    </cfRule>
    <cfRule type="expression" dxfId="12379" priority="32764">
      <formula>$Y381="Gráfico 20"</formula>
    </cfRule>
    <cfRule type="expression" dxfId="12378" priority="32765">
      <formula>$Y381="Gráfico 18"</formula>
    </cfRule>
    <cfRule type="expression" dxfId="12377" priority="32766">
      <formula>$Y381="Gráfico 19"</formula>
    </cfRule>
    <cfRule type="expression" dxfId="12376" priority="32767">
      <formula>$Y381="Gráfico 17"</formula>
    </cfRule>
    <cfRule type="expression" dxfId="12375" priority="32768">
      <formula>$Y381="Gráfico 16"</formula>
    </cfRule>
    <cfRule type="expression" dxfId="12374" priority="32769">
      <formula>$Y381="Gráfico 15"</formula>
    </cfRule>
    <cfRule type="expression" dxfId="12373" priority="32770">
      <formula>$Y381="Gráfico 14"</formula>
    </cfRule>
    <cfRule type="expression" dxfId="12372" priority="32771">
      <formula>$Y381="Gráfico 12"</formula>
    </cfRule>
    <cfRule type="expression" dxfId="12371" priority="32772">
      <formula>$Y381="Gráfico 13"</formula>
    </cfRule>
    <cfRule type="expression" dxfId="12370" priority="32773">
      <formula>$Y381="Gráfico 11"</formula>
    </cfRule>
    <cfRule type="expression" dxfId="12369" priority="32774">
      <formula>$Y381="Gráfico 9"</formula>
    </cfRule>
    <cfRule type="expression" dxfId="12368" priority="32775">
      <formula>$Y381="Gráfico 8"</formula>
    </cfRule>
    <cfRule type="expression" dxfId="12367" priority="32776">
      <formula>$Y381="Gráfico 7"</formula>
    </cfRule>
    <cfRule type="expression" dxfId="12366" priority="32777">
      <formula>$Y381="Gráfico 6"</formula>
    </cfRule>
    <cfRule type="expression" dxfId="12365" priority="32778">
      <formula>$Y381="Gráfico 4"</formula>
    </cfRule>
    <cfRule type="expression" dxfId="12364" priority="32779">
      <formula>$Y381="Gráfico 3"</formula>
    </cfRule>
    <cfRule type="expression" dxfId="12363" priority="32780">
      <formula>$Y381="Gráfico 2"</formula>
    </cfRule>
    <cfRule type="expression" dxfId="12362" priority="32781">
      <formula>$Y381="Gráfico 1"</formula>
    </cfRule>
    <cfRule type="expression" dxfId="12361" priority="32782">
      <formula>$Y381="Gráfico 5"</formula>
    </cfRule>
  </conditionalFormatting>
  <conditionalFormatting sqref="O381">
    <cfRule type="expression" dxfId="12360" priority="32709">
      <formula>$Y381="Reporte 2"</formula>
    </cfRule>
    <cfRule type="expression" dxfId="12359" priority="32710">
      <formula>$Y381="Reporte 1"</formula>
    </cfRule>
    <cfRule type="expression" dxfId="12358" priority="32711">
      <formula>$Y381="Informe 10"</formula>
    </cfRule>
    <cfRule type="expression" dxfId="12357" priority="32712">
      <formula>$Y381="Informe 9"</formula>
    </cfRule>
    <cfRule type="expression" dxfId="12356" priority="32713">
      <formula>$Y381="Informe 8"</formula>
    </cfRule>
    <cfRule type="expression" dxfId="12355" priority="32714">
      <formula>$Y381="Informe 7"</formula>
    </cfRule>
    <cfRule type="expression" dxfId="12354" priority="32715">
      <formula>$Y381="Informe 6"</formula>
    </cfRule>
    <cfRule type="expression" dxfId="12353" priority="32716">
      <formula>$Y381="Informe 5"</formula>
    </cfRule>
    <cfRule type="expression" dxfId="12352" priority="32717">
      <formula>$Y381="Informe 4"</formula>
    </cfRule>
    <cfRule type="expression" dxfId="12351" priority="32718">
      <formula>$Y381="Informe 3"</formula>
    </cfRule>
    <cfRule type="expression" dxfId="12350" priority="32719">
      <formula>$Y381="Informe 2"</formula>
    </cfRule>
    <cfRule type="expression" dxfId="12349" priority="32720">
      <formula>$Y381="Informe 1"</formula>
    </cfRule>
    <cfRule type="expression" dxfId="12348" priority="32721">
      <formula>$Y381="Gráfico 10"</formula>
    </cfRule>
    <cfRule type="expression" dxfId="12347" priority="32722">
      <formula>$Y381="Gráfico 25"</formula>
    </cfRule>
    <cfRule type="expression" dxfId="12346" priority="32723">
      <formula>$Y381="Gráfico 24"</formula>
    </cfRule>
    <cfRule type="expression" dxfId="12345" priority="32724">
      <formula>$Y381="Gráfico 23"</formula>
    </cfRule>
    <cfRule type="expression" dxfId="12344" priority="32725">
      <formula>$Y381="Gráfico 22"</formula>
    </cfRule>
    <cfRule type="expression" dxfId="12343" priority="32726">
      <formula>$Y381="Gráfico 21"</formula>
    </cfRule>
    <cfRule type="expression" dxfId="12342" priority="32727">
      <formula>$Y381="Gráfico 20"</formula>
    </cfRule>
    <cfRule type="expression" dxfId="12341" priority="32728">
      <formula>$Y381="Gráfico 18"</formula>
    </cfRule>
    <cfRule type="expression" dxfId="12340" priority="32729">
      <formula>$Y381="Gráfico 19"</formula>
    </cfRule>
    <cfRule type="expression" dxfId="12339" priority="32730">
      <formula>$Y381="Gráfico 17"</formula>
    </cfRule>
    <cfRule type="expression" dxfId="12338" priority="32731">
      <formula>$Y381="Gráfico 16"</formula>
    </cfRule>
    <cfRule type="expression" dxfId="12337" priority="32732">
      <formula>$Y381="Gráfico 15"</formula>
    </cfRule>
    <cfRule type="expression" dxfId="12336" priority="32733">
      <formula>$Y381="Gráfico 14"</formula>
    </cfRule>
    <cfRule type="expression" dxfId="12335" priority="32734">
      <formula>$Y381="Gráfico 12"</formula>
    </cfRule>
    <cfRule type="expression" dxfId="12334" priority="32735">
      <formula>$Y381="Gráfico 13"</formula>
    </cfRule>
    <cfRule type="expression" dxfId="12333" priority="32736">
      <formula>$Y381="Gráfico 11"</formula>
    </cfRule>
    <cfRule type="expression" dxfId="12332" priority="32737">
      <formula>$Y381="Gráfico 9"</formula>
    </cfRule>
    <cfRule type="expression" dxfId="12331" priority="32738">
      <formula>$Y381="Gráfico 8"</formula>
    </cfRule>
    <cfRule type="expression" dxfId="12330" priority="32739">
      <formula>$Y381="Gráfico 7"</formula>
    </cfRule>
    <cfRule type="expression" dxfId="12329" priority="32740">
      <formula>$Y381="Gráfico 6"</formula>
    </cfRule>
    <cfRule type="expression" dxfId="12328" priority="32741">
      <formula>$Y381="Gráfico 4"</formula>
    </cfRule>
    <cfRule type="expression" dxfId="12327" priority="32742">
      <formula>$Y381="Gráfico 3"</formula>
    </cfRule>
    <cfRule type="expression" dxfId="12326" priority="32743">
      <formula>$Y381="Gráfico 2"</formula>
    </cfRule>
    <cfRule type="expression" dxfId="12325" priority="32744">
      <formula>$Y381="Gráfico 1"</formula>
    </cfRule>
    <cfRule type="expression" dxfId="12324" priority="32745">
      <formula>$Y381="Gráfico 5"</formula>
    </cfRule>
  </conditionalFormatting>
  <conditionalFormatting sqref="P384:P386 O385:O386">
    <cfRule type="expression" dxfId="12323" priority="32524">
      <formula>$Y384="Reporte 2"</formula>
    </cfRule>
    <cfRule type="expression" dxfId="12322" priority="32525">
      <formula>$Y384="Reporte 1"</formula>
    </cfRule>
    <cfRule type="expression" dxfId="12321" priority="32526">
      <formula>$Y384="Informe 10"</formula>
    </cfRule>
    <cfRule type="expression" dxfId="12320" priority="32527">
      <formula>$Y384="Informe 9"</formula>
    </cfRule>
    <cfRule type="expression" dxfId="12319" priority="32528">
      <formula>$Y384="Informe 8"</formula>
    </cfRule>
    <cfRule type="expression" dxfId="12318" priority="32529">
      <formula>$Y384="Informe 7"</formula>
    </cfRule>
    <cfRule type="expression" dxfId="12317" priority="32530">
      <formula>$Y384="Informe 6"</formula>
    </cfRule>
    <cfRule type="expression" dxfId="12316" priority="32531">
      <formula>$Y384="Informe 5"</formula>
    </cfRule>
    <cfRule type="expression" dxfId="12315" priority="32532">
      <formula>$Y384="Informe 4"</formula>
    </cfRule>
    <cfRule type="expression" dxfId="12314" priority="32533">
      <formula>$Y384="Informe 3"</formula>
    </cfRule>
    <cfRule type="expression" dxfId="12313" priority="32534">
      <formula>$Y384="Informe 2"</formula>
    </cfRule>
    <cfRule type="expression" dxfId="12312" priority="32535">
      <formula>$Y384="Informe 1"</formula>
    </cfRule>
    <cfRule type="expression" dxfId="12311" priority="32536">
      <formula>$Y384="Gráfico 10"</formula>
    </cfRule>
    <cfRule type="expression" dxfId="12310" priority="32537">
      <formula>$Y384="Gráfico 25"</formula>
    </cfRule>
    <cfRule type="expression" dxfId="12309" priority="32538">
      <formula>$Y384="Gráfico 24"</formula>
    </cfRule>
    <cfRule type="expression" dxfId="12308" priority="32539">
      <formula>$Y384="Gráfico 23"</formula>
    </cfRule>
    <cfRule type="expression" dxfId="12307" priority="32540">
      <formula>$Y384="Gráfico 22"</formula>
    </cfRule>
    <cfRule type="expression" dxfId="12306" priority="32541">
      <formula>$Y384="Gráfico 21"</formula>
    </cfRule>
    <cfRule type="expression" dxfId="12305" priority="32542">
      <formula>$Y384="Gráfico 20"</formula>
    </cfRule>
    <cfRule type="expression" dxfId="12304" priority="32543">
      <formula>$Y384="Gráfico 18"</formula>
    </cfRule>
    <cfRule type="expression" dxfId="12303" priority="32544">
      <formula>$Y384="Gráfico 19"</formula>
    </cfRule>
    <cfRule type="expression" dxfId="12302" priority="32545">
      <formula>$Y384="Gráfico 17"</formula>
    </cfRule>
    <cfRule type="expression" dxfId="12301" priority="32546">
      <formula>$Y384="Gráfico 16"</formula>
    </cfRule>
    <cfRule type="expression" dxfId="12300" priority="32547">
      <formula>$Y384="Gráfico 15"</formula>
    </cfRule>
    <cfRule type="expression" dxfId="12299" priority="32548">
      <formula>$Y384="Gráfico 14"</formula>
    </cfRule>
    <cfRule type="expression" dxfId="12298" priority="32549">
      <formula>$Y384="Gráfico 12"</formula>
    </cfRule>
    <cfRule type="expression" dxfId="12297" priority="32550">
      <formula>$Y384="Gráfico 13"</formula>
    </cfRule>
    <cfRule type="expression" dxfId="12296" priority="32551">
      <formula>$Y384="Gráfico 11"</formula>
    </cfRule>
    <cfRule type="expression" dxfId="12295" priority="32552">
      <formula>$Y384="Gráfico 9"</formula>
    </cfRule>
    <cfRule type="expression" dxfId="12294" priority="32553">
      <formula>$Y384="Gráfico 8"</formula>
    </cfRule>
    <cfRule type="expression" dxfId="12293" priority="32554">
      <formula>$Y384="Gráfico 7"</formula>
    </cfRule>
    <cfRule type="expression" dxfId="12292" priority="32555">
      <formula>$Y384="Gráfico 6"</formula>
    </cfRule>
    <cfRule type="expression" dxfId="12291" priority="32556">
      <formula>$Y384="Gráfico 4"</formula>
    </cfRule>
    <cfRule type="expression" dxfId="12290" priority="32557">
      <formula>$Y384="Gráfico 3"</formula>
    </cfRule>
    <cfRule type="expression" dxfId="12289" priority="32558">
      <formula>$Y384="Gráfico 2"</formula>
    </cfRule>
    <cfRule type="expression" dxfId="12288" priority="32559">
      <formula>$Y384="Gráfico 1"</formula>
    </cfRule>
    <cfRule type="expression" dxfId="12287" priority="32560">
      <formula>$Y384="Gráfico 5"</formula>
    </cfRule>
  </conditionalFormatting>
  <conditionalFormatting sqref="O384">
    <cfRule type="expression" dxfId="12286" priority="32487">
      <formula>$Y384="Reporte 2"</formula>
    </cfRule>
    <cfRule type="expression" dxfId="12285" priority="32488">
      <formula>$Y384="Reporte 1"</formula>
    </cfRule>
    <cfRule type="expression" dxfId="12284" priority="32489">
      <formula>$Y384="Informe 10"</formula>
    </cfRule>
    <cfRule type="expression" dxfId="12283" priority="32490">
      <formula>$Y384="Informe 9"</formula>
    </cfRule>
    <cfRule type="expression" dxfId="12282" priority="32491">
      <formula>$Y384="Informe 8"</formula>
    </cfRule>
    <cfRule type="expression" dxfId="12281" priority="32492">
      <formula>$Y384="Informe 7"</formula>
    </cfRule>
    <cfRule type="expression" dxfId="12280" priority="32493">
      <formula>$Y384="Informe 6"</formula>
    </cfRule>
    <cfRule type="expression" dxfId="12279" priority="32494">
      <formula>$Y384="Informe 5"</formula>
    </cfRule>
    <cfRule type="expression" dxfId="12278" priority="32495">
      <formula>$Y384="Informe 4"</formula>
    </cfRule>
    <cfRule type="expression" dxfId="12277" priority="32496">
      <formula>$Y384="Informe 3"</formula>
    </cfRule>
    <cfRule type="expression" dxfId="12276" priority="32497">
      <formula>$Y384="Informe 2"</formula>
    </cfRule>
    <cfRule type="expression" dxfId="12275" priority="32498">
      <formula>$Y384="Informe 1"</formula>
    </cfRule>
    <cfRule type="expression" dxfId="12274" priority="32499">
      <formula>$Y384="Gráfico 10"</formula>
    </cfRule>
    <cfRule type="expression" dxfId="12273" priority="32500">
      <formula>$Y384="Gráfico 25"</formula>
    </cfRule>
    <cfRule type="expression" dxfId="12272" priority="32501">
      <formula>$Y384="Gráfico 24"</formula>
    </cfRule>
    <cfRule type="expression" dxfId="12271" priority="32502">
      <formula>$Y384="Gráfico 23"</formula>
    </cfRule>
    <cfRule type="expression" dxfId="12270" priority="32503">
      <formula>$Y384="Gráfico 22"</formula>
    </cfRule>
    <cfRule type="expression" dxfId="12269" priority="32504">
      <formula>$Y384="Gráfico 21"</formula>
    </cfRule>
    <cfRule type="expression" dxfId="12268" priority="32505">
      <formula>$Y384="Gráfico 20"</formula>
    </cfRule>
    <cfRule type="expression" dxfId="12267" priority="32506">
      <formula>$Y384="Gráfico 18"</formula>
    </cfRule>
    <cfRule type="expression" dxfId="12266" priority="32507">
      <formula>$Y384="Gráfico 19"</formula>
    </cfRule>
    <cfRule type="expression" dxfId="12265" priority="32508">
      <formula>$Y384="Gráfico 17"</formula>
    </cfRule>
    <cfRule type="expression" dxfId="12264" priority="32509">
      <formula>$Y384="Gráfico 16"</formula>
    </cfRule>
    <cfRule type="expression" dxfId="12263" priority="32510">
      <formula>$Y384="Gráfico 15"</formula>
    </cfRule>
    <cfRule type="expression" dxfId="12262" priority="32511">
      <formula>$Y384="Gráfico 14"</formula>
    </cfRule>
    <cfRule type="expression" dxfId="12261" priority="32512">
      <formula>$Y384="Gráfico 12"</formula>
    </cfRule>
    <cfRule type="expression" dxfId="12260" priority="32513">
      <formula>$Y384="Gráfico 13"</formula>
    </cfRule>
    <cfRule type="expression" dxfId="12259" priority="32514">
      <formula>$Y384="Gráfico 11"</formula>
    </cfRule>
    <cfRule type="expression" dxfId="12258" priority="32515">
      <formula>$Y384="Gráfico 9"</formula>
    </cfRule>
    <cfRule type="expression" dxfId="12257" priority="32516">
      <formula>$Y384="Gráfico 8"</formula>
    </cfRule>
    <cfRule type="expression" dxfId="12256" priority="32517">
      <formula>$Y384="Gráfico 7"</formula>
    </cfRule>
    <cfRule type="expression" dxfId="12255" priority="32518">
      <formula>$Y384="Gráfico 6"</formula>
    </cfRule>
    <cfRule type="expression" dxfId="12254" priority="32519">
      <formula>$Y384="Gráfico 4"</formula>
    </cfRule>
    <cfRule type="expression" dxfId="12253" priority="32520">
      <formula>$Y384="Gráfico 3"</formula>
    </cfRule>
    <cfRule type="expression" dxfId="12252" priority="32521">
      <formula>$Y384="Gráfico 2"</formula>
    </cfRule>
    <cfRule type="expression" dxfId="12251" priority="32522">
      <formula>$Y384="Gráfico 1"</formula>
    </cfRule>
    <cfRule type="expression" dxfId="12250" priority="32523">
      <formula>$Y384="Gráfico 5"</formula>
    </cfRule>
  </conditionalFormatting>
  <conditionalFormatting sqref="O384">
    <cfRule type="expression" dxfId="12249" priority="32450">
      <formula>$Y384="Reporte 2"</formula>
    </cfRule>
    <cfRule type="expression" dxfId="12248" priority="32451">
      <formula>$Y384="Reporte 1"</formula>
    </cfRule>
    <cfRule type="expression" dxfId="12247" priority="32452">
      <formula>$Y384="Informe 10"</formula>
    </cfRule>
    <cfRule type="expression" dxfId="12246" priority="32453">
      <formula>$Y384="Informe 9"</formula>
    </cfRule>
    <cfRule type="expression" dxfId="12245" priority="32454">
      <formula>$Y384="Informe 8"</formula>
    </cfRule>
    <cfRule type="expression" dxfId="12244" priority="32455">
      <formula>$Y384="Informe 7"</formula>
    </cfRule>
    <cfRule type="expression" dxfId="12243" priority="32456">
      <formula>$Y384="Informe 6"</formula>
    </cfRule>
    <cfRule type="expression" dxfId="12242" priority="32457">
      <formula>$Y384="Informe 5"</formula>
    </cfRule>
    <cfRule type="expression" dxfId="12241" priority="32458">
      <formula>$Y384="Informe 4"</formula>
    </cfRule>
    <cfRule type="expression" dxfId="12240" priority="32459">
      <formula>$Y384="Informe 3"</formula>
    </cfRule>
    <cfRule type="expression" dxfId="12239" priority="32460">
      <formula>$Y384="Informe 2"</formula>
    </cfRule>
    <cfRule type="expression" dxfId="12238" priority="32461">
      <formula>$Y384="Informe 1"</formula>
    </cfRule>
    <cfRule type="expression" dxfId="12237" priority="32462">
      <formula>$Y384="Gráfico 10"</formula>
    </cfRule>
    <cfRule type="expression" dxfId="12236" priority="32463">
      <formula>$Y384="Gráfico 25"</formula>
    </cfRule>
    <cfRule type="expression" dxfId="12235" priority="32464">
      <formula>$Y384="Gráfico 24"</formula>
    </cfRule>
    <cfRule type="expression" dxfId="12234" priority="32465">
      <formula>$Y384="Gráfico 23"</formula>
    </cfRule>
    <cfRule type="expression" dxfId="12233" priority="32466">
      <formula>$Y384="Gráfico 22"</formula>
    </cfRule>
    <cfRule type="expression" dxfId="12232" priority="32467">
      <formula>$Y384="Gráfico 21"</formula>
    </cfRule>
    <cfRule type="expression" dxfId="12231" priority="32468">
      <formula>$Y384="Gráfico 20"</formula>
    </cfRule>
    <cfRule type="expression" dxfId="12230" priority="32469">
      <formula>$Y384="Gráfico 18"</formula>
    </cfRule>
    <cfRule type="expression" dxfId="12229" priority="32470">
      <formula>$Y384="Gráfico 19"</formula>
    </cfRule>
    <cfRule type="expression" dxfId="12228" priority="32471">
      <formula>$Y384="Gráfico 17"</formula>
    </cfRule>
    <cfRule type="expression" dxfId="12227" priority="32472">
      <formula>$Y384="Gráfico 16"</formula>
    </cfRule>
    <cfRule type="expression" dxfId="12226" priority="32473">
      <formula>$Y384="Gráfico 15"</formula>
    </cfRule>
    <cfRule type="expression" dxfId="12225" priority="32474">
      <formula>$Y384="Gráfico 14"</formula>
    </cfRule>
    <cfRule type="expression" dxfId="12224" priority="32475">
      <formula>$Y384="Gráfico 12"</formula>
    </cfRule>
    <cfRule type="expression" dxfId="12223" priority="32476">
      <formula>$Y384="Gráfico 13"</formula>
    </cfRule>
    <cfRule type="expression" dxfId="12222" priority="32477">
      <formula>$Y384="Gráfico 11"</formula>
    </cfRule>
    <cfRule type="expression" dxfId="12221" priority="32478">
      <formula>$Y384="Gráfico 9"</formula>
    </cfRule>
    <cfRule type="expression" dxfId="12220" priority="32479">
      <formula>$Y384="Gráfico 8"</formula>
    </cfRule>
    <cfRule type="expression" dxfId="12219" priority="32480">
      <formula>$Y384="Gráfico 7"</formula>
    </cfRule>
    <cfRule type="expression" dxfId="12218" priority="32481">
      <formula>$Y384="Gráfico 6"</formula>
    </cfRule>
    <cfRule type="expression" dxfId="12217" priority="32482">
      <formula>$Y384="Gráfico 4"</formula>
    </cfRule>
    <cfRule type="expression" dxfId="12216" priority="32483">
      <formula>$Y384="Gráfico 3"</formula>
    </cfRule>
    <cfRule type="expression" dxfId="12215" priority="32484">
      <formula>$Y384="Gráfico 2"</formula>
    </cfRule>
    <cfRule type="expression" dxfId="12214" priority="32485">
      <formula>$Y384="Gráfico 1"</formula>
    </cfRule>
    <cfRule type="expression" dxfId="12213" priority="32486">
      <formula>$Y384="Gráfico 5"</formula>
    </cfRule>
  </conditionalFormatting>
  <conditionalFormatting sqref="O384">
    <cfRule type="expression" dxfId="12212" priority="32413">
      <formula>$Y384="Reporte 2"</formula>
    </cfRule>
    <cfRule type="expression" dxfId="12211" priority="32414">
      <formula>$Y384="Reporte 1"</formula>
    </cfRule>
    <cfRule type="expression" dxfId="12210" priority="32415">
      <formula>$Y384="Informe 10"</formula>
    </cfRule>
    <cfRule type="expression" dxfId="12209" priority="32416">
      <formula>$Y384="Informe 9"</formula>
    </cfRule>
    <cfRule type="expression" dxfId="12208" priority="32417">
      <formula>$Y384="Informe 8"</formula>
    </cfRule>
    <cfRule type="expression" dxfId="12207" priority="32418">
      <formula>$Y384="Informe 7"</formula>
    </cfRule>
    <cfRule type="expression" dxfId="12206" priority="32419">
      <formula>$Y384="Informe 6"</formula>
    </cfRule>
    <cfRule type="expression" dxfId="12205" priority="32420">
      <formula>$Y384="Informe 5"</formula>
    </cfRule>
    <cfRule type="expression" dxfId="12204" priority="32421">
      <formula>$Y384="Informe 4"</formula>
    </cfRule>
    <cfRule type="expression" dxfId="12203" priority="32422">
      <formula>$Y384="Informe 3"</formula>
    </cfRule>
    <cfRule type="expression" dxfId="12202" priority="32423">
      <formula>$Y384="Informe 2"</formula>
    </cfRule>
    <cfRule type="expression" dxfId="12201" priority="32424">
      <formula>$Y384="Informe 1"</formula>
    </cfRule>
    <cfRule type="expression" dxfId="12200" priority="32425">
      <formula>$Y384="Gráfico 10"</formula>
    </cfRule>
    <cfRule type="expression" dxfId="12199" priority="32426">
      <formula>$Y384="Gráfico 25"</formula>
    </cfRule>
    <cfRule type="expression" dxfId="12198" priority="32427">
      <formula>$Y384="Gráfico 24"</formula>
    </cfRule>
    <cfRule type="expression" dxfId="12197" priority="32428">
      <formula>$Y384="Gráfico 23"</formula>
    </cfRule>
    <cfRule type="expression" dxfId="12196" priority="32429">
      <formula>$Y384="Gráfico 22"</formula>
    </cfRule>
    <cfRule type="expression" dxfId="12195" priority="32430">
      <formula>$Y384="Gráfico 21"</formula>
    </cfRule>
    <cfRule type="expression" dxfId="12194" priority="32431">
      <formula>$Y384="Gráfico 20"</formula>
    </cfRule>
    <cfRule type="expression" dxfId="12193" priority="32432">
      <formula>$Y384="Gráfico 18"</formula>
    </cfRule>
    <cfRule type="expression" dxfId="12192" priority="32433">
      <formula>$Y384="Gráfico 19"</formula>
    </cfRule>
    <cfRule type="expression" dxfId="12191" priority="32434">
      <formula>$Y384="Gráfico 17"</formula>
    </cfRule>
    <cfRule type="expression" dxfId="12190" priority="32435">
      <formula>$Y384="Gráfico 16"</formula>
    </cfRule>
    <cfRule type="expression" dxfId="12189" priority="32436">
      <formula>$Y384="Gráfico 15"</formula>
    </cfRule>
    <cfRule type="expression" dxfId="12188" priority="32437">
      <formula>$Y384="Gráfico 14"</formula>
    </cfRule>
    <cfRule type="expression" dxfId="12187" priority="32438">
      <formula>$Y384="Gráfico 12"</formula>
    </cfRule>
    <cfRule type="expression" dxfId="12186" priority="32439">
      <formula>$Y384="Gráfico 13"</formula>
    </cfRule>
    <cfRule type="expression" dxfId="12185" priority="32440">
      <formula>$Y384="Gráfico 11"</formula>
    </cfRule>
    <cfRule type="expression" dxfId="12184" priority="32441">
      <formula>$Y384="Gráfico 9"</formula>
    </cfRule>
    <cfRule type="expression" dxfId="12183" priority="32442">
      <formula>$Y384="Gráfico 8"</formula>
    </cfRule>
    <cfRule type="expression" dxfId="12182" priority="32443">
      <formula>$Y384="Gráfico 7"</formula>
    </cfRule>
    <cfRule type="expression" dxfId="12181" priority="32444">
      <formula>$Y384="Gráfico 6"</formula>
    </cfRule>
    <cfRule type="expression" dxfId="12180" priority="32445">
      <formula>$Y384="Gráfico 4"</formula>
    </cfRule>
    <cfRule type="expression" dxfId="12179" priority="32446">
      <formula>$Y384="Gráfico 3"</formula>
    </cfRule>
    <cfRule type="expression" dxfId="12178" priority="32447">
      <formula>$Y384="Gráfico 2"</formula>
    </cfRule>
    <cfRule type="expression" dxfId="12177" priority="32448">
      <formula>$Y384="Gráfico 1"</formula>
    </cfRule>
    <cfRule type="expression" dxfId="12176" priority="32449">
      <formula>$Y384="Gráfico 5"</formula>
    </cfRule>
  </conditionalFormatting>
  <conditionalFormatting sqref="P654:P657">
    <cfRule type="expression" dxfId="12175" priority="22201">
      <formula>$Y654="Reporte 2"</formula>
    </cfRule>
    <cfRule type="expression" dxfId="12174" priority="22202">
      <formula>$Y654="Reporte 1"</formula>
    </cfRule>
    <cfRule type="expression" dxfId="12173" priority="22203">
      <formula>$Y654="Informe 10"</formula>
    </cfRule>
    <cfRule type="expression" dxfId="12172" priority="22204">
      <formula>$Y654="Informe 9"</formula>
    </cfRule>
    <cfRule type="expression" dxfId="12171" priority="22205">
      <formula>$Y654="Informe 8"</formula>
    </cfRule>
    <cfRule type="expression" dxfId="12170" priority="22206">
      <formula>$Y654="Informe 7"</formula>
    </cfRule>
    <cfRule type="expression" dxfId="12169" priority="22207">
      <formula>$Y654="Informe 6"</formula>
    </cfRule>
    <cfRule type="expression" dxfId="12168" priority="22208">
      <formula>$Y654="Informe 5"</formula>
    </cfRule>
    <cfRule type="expression" dxfId="12167" priority="22209">
      <formula>$Y654="Informe 4"</formula>
    </cfRule>
    <cfRule type="expression" dxfId="12166" priority="22210">
      <formula>$Y654="Informe 3"</formula>
    </cfRule>
    <cfRule type="expression" dxfId="12165" priority="22211">
      <formula>$Y654="Informe 2"</formula>
    </cfRule>
    <cfRule type="expression" dxfId="12164" priority="22212">
      <formula>$Y654="Informe 1"</formula>
    </cfRule>
    <cfRule type="expression" dxfId="12163" priority="22213">
      <formula>$Y654="Gráfico 10"</formula>
    </cfRule>
    <cfRule type="expression" dxfId="12162" priority="22214">
      <formula>$Y654="Gráfico 25"</formula>
    </cfRule>
    <cfRule type="expression" dxfId="12161" priority="22215">
      <formula>$Y654="Gráfico 24"</formula>
    </cfRule>
    <cfRule type="expression" dxfId="12160" priority="22216">
      <formula>$Y654="Gráfico 23"</formula>
    </cfRule>
    <cfRule type="expression" dxfId="12159" priority="22217">
      <formula>$Y654="Gráfico 22"</formula>
    </cfRule>
    <cfRule type="expression" dxfId="12158" priority="22218">
      <formula>$Y654="Gráfico 21"</formula>
    </cfRule>
    <cfRule type="expression" dxfId="12157" priority="22219">
      <formula>$Y654="Gráfico 20"</formula>
    </cfRule>
    <cfRule type="expression" dxfId="12156" priority="22220">
      <formula>$Y654="Gráfico 18"</formula>
    </cfRule>
    <cfRule type="expression" dxfId="12155" priority="22221">
      <formula>$Y654="Gráfico 19"</formula>
    </cfRule>
    <cfRule type="expression" dxfId="12154" priority="22222">
      <formula>$Y654="Gráfico 17"</formula>
    </cfRule>
    <cfRule type="expression" dxfId="12153" priority="22223">
      <formula>$Y654="Gráfico 16"</formula>
    </cfRule>
    <cfRule type="expression" dxfId="12152" priority="22224">
      <formula>$Y654="Gráfico 15"</formula>
    </cfRule>
    <cfRule type="expression" dxfId="12151" priority="22225">
      <formula>$Y654="Gráfico 14"</formula>
    </cfRule>
    <cfRule type="expression" dxfId="12150" priority="22226">
      <formula>$Y654="Gráfico 12"</formula>
    </cfRule>
    <cfRule type="expression" dxfId="12149" priority="22227">
      <formula>$Y654="Gráfico 13"</formula>
    </cfRule>
    <cfRule type="expression" dxfId="12148" priority="22228">
      <formula>$Y654="Gráfico 11"</formula>
    </cfRule>
    <cfRule type="expression" dxfId="12147" priority="22229">
      <formula>$Y654="Gráfico 9"</formula>
    </cfRule>
    <cfRule type="expression" dxfId="12146" priority="22230">
      <formula>$Y654="Gráfico 8"</formula>
    </cfRule>
    <cfRule type="expression" dxfId="12145" priority="22231">
      <formula>$Y654="Gráfico 7"</formula>
    </cfRule>
    <cfRule type="expression" dxfId="12144" priority="22232">
      <formula>$Y654="Gráfico 6"</formula>
    </cfRule>
    <cfRule type="expression" dxfId="12143" priority="22233">
      <formula>$Y654="Gráfico 4"</formula>
    </cfRule>
    <cfRule type="expression" dxfId="12142" priority="22234">
      <formula>$Y654="Gráfico 3"</formula>
    </cfRule>
    <cfRule type="expression" dxfId="12141" priority="22235">
      <formula>$Y654="Gráfico 2"</formula>
    </cfRule>
    <cfRule type="expression" dxfId="12140" priority="22236">
      <formula>$Y654="Gráfico 1"</formula>
    </cfRule>
    <cfRule type="expression" dxfId="12139" priority="22237">
      <formula>$Y654="Gráfico 5"</formula>
    </cfRule>
  </conditionalFormatting>
  <conditionalFormatting sqref="O654:O658">
    <cfRule type="expression" dxfId="12138" priority="22164">
      <formula>$Y654="Reporte 2"</formula>
    </cfRule>
    <cfRule type="expression" dxfId="12137" priority="22165">
      <formula>$Y654="Reporte 1"</formula>
    </cfRule>
    <cfRule type="expression" dxfId="12136" priority="22166">
      <formula>$Y654="Informe 10"</formula>
    </cfRule>
    <cfRule type="expression" dxfId="12135" priority="22167">
      <formula>$Y654="Informe 9"</formula>
    </cfRule>
    <cfRule type="expression" dxfId="12134" priority="22168">
      <formula>$Y654="Informe 8"</formula>
    </cfRule>
    <cfRule type="expression" dxfId="12133" priority="22169">
      <formula>$Y654="Informe 7"</formula>
    </cfRule>
    <cfRule type="expression" dxfId="12132" priority="22170">
      <formula>$Y654="Informe 6"</formula>
    </cfRule>
    <cfRule type="expression" dxfId="12131" priority="22171">
      <formula>$Y654="Informe 5"</formula>
    </cfRule>
    <cfRule type="expression" dxfId="12130" priority="22172">
      <formula>$Y654="Informe 4"</formula>
    </cfRule>
    <cfRule type="expression" dxfId="12129" priority="22173">
      <formula>$Y654="Informe 3"</formula>
    </cfRule>
    <cfRule type="expression" dxfId="12128" priority="22174">
      <formula>$Y654="Informe 2"</formula>
    </cfRule>
    <cfRule type="expression" dxfId="12127" priority="22175">
      <formula>$Y654="Informe 1"</formula>
    </cfRule>
    <cfRule type="expression" dxfId="12126" priority="22176">
      <formula>$Y654="Gráfico 10"</formula>
    </cfRule>
    <cfRule type="expression" dxfId="12125" priority="22177">
      <formula>$Y654="Gráfico 25"</formula>
    </cfRule>
    <cfRule type="expression" dxfId="12124" priority="22178">
      <formula>$Y654="Gráfico 24"</formula>
    </cfRule>
    <cfRule type="expression" dxfId="12123" priority="22179">
      <formula>$Y654="Gráfico 23"</formula>
    </cfRule>
    <cfRule type="expression" dxfId="12122" priority="22180">
      <formula>$Y654="Gráfico 22"</formula>
    </cfRule>
    <cfRule type="expression" dxfId="12121" priority="22181">
      <formula>$Y654="Gráfico 21"</formula>
    </cfRule>
    <cfRule type="expression" dxfId="12120" priority="22182">
      <formula>$Y654="Gráfico 20"</formula>
    </cfRule>
    <cfRule type="expression" dxfId="12119" priority="22183">
      <formula>$Y654="Gráfico 18"</formula>
    </cfRule>
    <cfRule type="expression" dxfId="12118" priority="22184">
      <formula>$Y654="Gráfico 19"</formula>
    </cfRule>
    <cfRule type="expression" dxfId="12117" priority="22185">
      <formula>$Y654="Gráfico 17"</formula>
    </cfRule>
    <cfRule type="expression" dxfId="12116" priority="22186">
      <formula>$Y654="Gráfico 16"</formula>
    </cfRule>
    <cfRule type="expression" dxfId="12115" priority="22187">
      <formula>$Y654="Gráfico 15"</formula>
    </cfRule>
    <cfRule type="expression" dxfId="12114" priority="22188">
      <formula>$Y654="Gráfico 14"</formula>
    </cfRule>
    <cfRule type="expression" dxfId="12113" priority="22189">
      <formula>$Y654="Gráfico 12"</formula>
    </cfRule>
    <cfRule type="expression" dxfId="12112" priority="22190">
      <formula>$Y654="Gráfico 13"</formula>
    </cfRule>
    <cfRule type="expression" dxfId="12111" priority="22191">
      <formula>$Y654="Gráfico 11"</formula>
    </cfRule>
    <cfRule type="expression" dxfId="12110" priority="22192">
      <formula>$Y654="Gráfico 9"</formula>
    </cfRule>
    <cfRule type="expression" dxfId="12109" priority="22193">
      <formula>$Y654="Gráfico 8"</formula>
    </cfRule>
    <cfRule type="expression" dxfId="12108" priority="22194">
      <formula>$Y654="Gráfico 7"</formula>
    </cfRule>
    <cfRule type="expression" dxfId="12107" priority="22195">
      <formula>$Y654="Gráfico 6"</formula>
    </cfRule>
    <cfRule type="expression" dxfId="12106" priority="22196">
      <formula>$Y654="Gráfico 4"</formula>
    </cfRule>
    <cfRule type="expression" dxfId="12105" priority="22197">
      <formula>$Y654="Gráfico 3"</formula>
    </cfRule>
    <cfRule type="expression" dxfId="12104" priority="22198">
      <formula>$Y654="Gráfico 2"</formula>
    </cfRule>
    <cfRule type="expression" dxfId="12103" priority="22199">
      <formula>$Y654="Gráfico 1"</formula>
    </cfRule>
    <cfRule type="expression" dxfId="12102" priority="22200">
      <formula>$Y654="Gráfico 5"</formula>
    </cfRule>
  </conditionalFormatting>
  <conditionalFormatting sqref="O654:O658">
    <cfRule type="expression" dxfId="12101" priority="22127">
      <formula>$Y654="Reporte 2"</formula>
    </cfRule>
    <cfRule type="expression" dxfId="12100" priority="22128">
      <formula>$Y654="Reporte 1"</formula>
    </cfRule>
    <cfRule type="expression" dxfId="12099" priority="22129">
      <formula>$Y654="Informe 10"</formula>
    </cfRule>
    <cfRule type="expression" dxfId="12098" priority="22130">
      <formula>$Y654="Informe 9"</formula>
    </cfRule>
    <cfRule type="expression" dxfId="12097" priority="22131">
      <formula>$Y654="Informe 8"</formula>
    </cfRule>
    <cfRule type="expression" dxfId="12096" priority="22132">
      <formula>$Y654="Informe 7"</formula>
    </cfRule>
    <cfRule type="expression" dxfId="12095" priority="22133">
      <formula>$Y654="Informe 6"</formula>
    </cfRule>
    <cfRule type="expression" dxfId="12094" priority="22134">
      <formula>$Y654="Informe 5"</formula>
    </cfRule>
    <cfRule type="expression" dxfId="12093" priority="22135">
      <formula>$Y654="Informe 4"</formula>
    </cfRule>
    <cfRule type="expression" dxfId="12092" priority="22136">
      <formula>$Y654="Informe 3"</formula>
    </cfRule>
    <cfRule type="expression" dxfId="12091" priority="22137">
      <formula>$Y654="Informe 2"</formula>
    </cfRule>
    <cfRule type="expression" dxfId="12090" priority="22138">
      <formula>$Y654="Informe 1"</formula>
    </cfRule>
    <cfRule type="expression" dxfId="12089" priority="22139">
      <formula>$Y654="Gráfico 10"</formula>
    </cfRule>
    <cfRule type="expression" dxfId="12088" priority="22140">
      <formula>$Y654="Gráfico 25"</formula>
    </cfRule>
    <cfRule type="expression" dxfId="12087" priority="22141">
      <formula>$Y654="Gráfico 24"</formula>
    </cfRule>
    <cfRule type="expression" dxfId="12086" priority="22142">
      <formula>$Y654="Gráfico 23"</formula>
    </cfRule>
    <cfRule type="expression" dxfId="12085" priority="22143">
      <formula>$Y654="Gráfico 22"</formula>
    </cfRule>
    <cfRule type="expression" dxfId="12084" priority="22144">
      <formula>$Y654="Gráfico 21"</formula>
    </cfRule>
    <cfRule type="expression" dxfId="12083" priority="22145">
      <formula>$Y654="Gráfico 20"</formula>
    </cfRule>
    <cfRule type="expression" dxfId="12082" priority="22146">
      <formula>$Y654="Gráfico 18"</formula>
    </cfRule>
    <cfRule type="expression" dxfId="12081" priority="22147">
      <formula>$Y654="Gráfico 19"</formula>
    </cfRule>
    <cfRule type="expression" dxfId="12080" priority="22148">
      <formula>$Y654="Gráfico 17"</formula>
    </cfRule>
    <cfRule type="expression" dxfId="12079" priority="22149">
      <formula>$Y654="Gráfico 16"</formula>
    </cfRule>
    <cfRule type="expression" dxfId="12078" priority="22150">
      <formula>$Y654="Gráfico 15"</formula>
    </cfRule>
    <cfRule type="expression" dxfId="12077" priority="22151">
      <formula>$Y654="Gráfico 14"</formula>
    </cfRule>
    <cfRule type="expression" dxfId="12076" priority="22152">
      <formula>$Y654="Gráfico 12"</formula>
    </cfRule>
    <cfRule type="expression" dxfId="12075" priority="22153">
      <formula>$Y654="Gráfico 13"</formula>
    </cfRule>
    <cfRule type="expression" dxfId="12074" priority="22154">
      <formula>$Y654="Gráfico 11"</formula>
    </cfRule>
    <cfRule type="expression" dxfId="12073" priority="22155">
      <formula>$Y654="Gráfico 9"</formula>
    </cfRule>
    <cfRule type="expression" dxfId="12072" priority="22156">
      <formula>$Y654="Gráfico 8"</formula>
    </cfRule>
    <cfRule type="expression" dxfId="12071" priority="22157">
      <formula>$Y654="Gráfico 7"</formula>
    </cfRule>
    <cfRule type="expression" dxfId="12070" priority="22158">
      <formula>$Y654="Gráfico 6"</formula>
    </cfRule>
    <cfRule type="expression" dxfId="12069" priority="22159">
      <formula>$Y654="Gráfico 4"</formula>
    </cfRule>
    <cfRule type="expression" dxfId="12068" priority="22160">
      <formula>$Y654="Gráfico 3"</formula>
    </cfRule>
    <cfRule type="expression" dxfId="12067" priority="22161">
      <formula>$Y654="Gráfico 2"</formula>
    </cfRule>
    <cfRule type="expression" dxfId="12066" priority="22162">
      <formula>$Y654="Gráfico 1"</formula>
    </cfRule>
    <cfRule type="expression" dxfId="12065" priority="22163">
      <formula>$Y654="Gráfico 5"</formula>
    </cfRule>
  </conditionalFormatting>
  <conditionalFormatting sqref="O654:O658">
    <cfRule type="expression" dxfId="12064" priority="22090">
      <formula>$Y654="Reporte 2"</formula>
    </cfRule>
    <cfRule type="expression" dxfId="12063" priority="22091">
      <formula>$Y654="Reporte 1"</formula>
    </cfRule>
    <cfRule type="expression" dxfId="12062" priority="22092">
      <formula>$Y654="Informe 10"</formula>
    </cfRule>
    <cfRule type="expression" dxfId="12061" priority="22093">
      <formula>$Y654="Informe 9"</formula>
    </cfRule>
    <cfRule type="expression" dxfId="12060" priority="22094">
      <formula>$Y654="Informe 8"</formula>
    </cfRule>
    <cfRule type="expression" dxfId="12059" priority="22095">
      <formula>$Y654="Informe 7"</formula>
    </cfRule>
    <cfRule type="expression" dxfId="12058" priority="22096">
      <formula>$Y654="Informe 6"</formula>
    </cfRule>
    <cfRule type="expression" dxfId="12057" priority="22097">
      <formula>$Y654="Informe 5"</formula>
    </cfRule>
    <cfRule type="expression" dxfId="12056" priority="22098">
      <formula>$Y654="Informe 4"</formula>
    </cfRule>
    <cfRule type="expression" dxfId="12055" priority="22099">
      <formula>$Y654="Informe 3"</formula>
    </cfRule>
    <cfRule type="expression" dxfId="12054" priority="22100">
      <formula>$Y654="Informe 2"</formula>
    </cfRule>
    <cfRule type="expression" dxfId="12053" priority="22101">
      <formula>$Y654="Informe 1"</formula>
    </cfRule>
    <cfRule type="expression" dxfId="12052" priority="22102">
      <formula>$Y654="Gráfico 10"</formula>
    </cfRule>
    <cfRule type="expression" dxfId="12051" priority="22103">
      <formula>$Y654="Gráfico 25"</formula>
    </cfRule>
    <cfRule type="expression" dxfId="12050" priority="22104">
      <formula>$Y654="Gráfico 24"</formula>
    </cfRule>
    <cfRule type="expression" dxfId="12049" priority="22105">
      <formula>$Y654="Gráfico 23"</formula>
    </cfRule>
    <cfRule type="expression" dxfId="12048" priority="22106">
      <formula>$Y654="Gráfico 22"</formula>
    </cfRule>
    <cfRule type="expression" dxfId="12047" priority="22107">
      <formula>$Y654="Gráfico 21"</formula>
    </cfRule>
    <cfRule type="expression" dxfId="12046" priority="22108">
      <formula>$Y654="Gráfico 20"</formula>
    </cfRule>
    <cfRule type="expression" dxfId="12045" priority="22109">
      <formula>$Y654="Gráfico 18"</formula>
    </cfRule>
    <cfRule type="expression" dxfId="12044" priority="22110">
      <formula>$Y654="Gráfico 19"</formula>
    </cfRule>
    <cfRule type="expression" dxfId="12043" priority="22111">
      <formula>$Y654="Gráfico 17"</formula>
    </cfRule>
    <cfRule type="expression" dxfId="12042" priority="22112">
      <formula>$Y654="Gráfico 16"</formula>
    </cfRule>
    <cfRule type="expression" dxfId="12041" priority="22113">
      <formula>$Y654="Gráfico 15"</formula>
    </cfRule>
    <cfRule type="expression" dxfId="12040" priority="22114">
      <formula>$Y654="Gráfico 14"</formula>
    </cfRule>
    <cfRule type="expression" dxfId="12039" priority="22115">
      <formula>$Y654="Gráfico 12"</formula>
    </cfRule>
    <cfRule type="expression" dxfId="12038" priority="22116">
      <formula>$Y654="Gráfico 13"</formula>
    </cfRule>
    <cfRule type="expression" dxfId="12037" priority="22117">
      <formula>$Y654="Gráfico 11"</formula>
    </cfRule>
    <cfRule type="expression" dxfId="12036" priority="22118">
      <formula>$Y654="Gráfico 9"</formula>
    </cfRule>
    <cfRule type="expression" dxfId="12035" priority="22119">
      <formula>$Y654="Gráfico 8"</formula>
    </cfRule>
    <cfRule type="expression" dxfId="12034" priority="22120">
      <formula>$Y654="Gráfico 7"</formula>
    </cfRule>
    <cfRule type="expression" dxfId="12033" priority="22121">
      <formula>$Y654="Gráfico 6"</formula>
    </cfRule>
    <cfRule type="expression" dxfId="12032" priority="22122">
      <formula>$Y654="Gráfico 4"</formula>
    </cfRule>
    <cfRule type="expression" dxfId="12031" priority="22123">
      <formula>$Y654="Gráfico 3"</formula>
    </cfRule>
    <cfRule type="expression" dxfId="12030" priority="22124">
      <formula>$Y654="Gráfico 2"</formula>
    </cfRule>
    <cfRule type="expression" dxfId="12029" priority="22125">
      <formula>$Y654="Gráfico 1"</formula>
    </cfRule>
    <cfRule type="expression" dxfId="12028" priority="22126">
      <formula>$Y654="Gráfico 5"</formula>
    </cfRule>
  </conditionalFormatting>
  <conditionalFormatting sqref="P387">
    <cfRule type="expression" dxfId="12027" priority="31784">
      <formula>$Y387="Reporte 2"</formula>
    </cfRule>
    <cfRule type="expression" dxfId="12026" priority="31785">
      <formula>$Y387="Reporte 1"</formula>
    </cfRule>
    <cfRule type="expression" dxfId="12025" priority="31786">
      <formula>$Y387="Informe 10"</formula>
    </cfRule>
    <cfRule type="expression" dxfId="12024" priority="31787">
      <formula>$Y387="Informe 9"</formula>
    </cfRule>
    <cfRule type="expression" dxfId="12023" priority="31788">
      <formula>$Y387="Informe 8"</formula>
    </cfRule>
    <cfRule type="expression" dxfId="12022" priority="31789">
      <formula>$Y387="Informe 7"</formula>
    </cfRule>
    <cfRule type="expression" dxfId="12021" priority="31790">
      <formula>$Y387="Informe 6"</formula>
    </cfRule>
    <cfRule type="expression" dxfId="12020" priority="31791">
      <formula>$Y387="Informe 5"</formula>
    </cfRule>
    <cfRule type="expression" dxfId="12019" priority="31792">
      <formula>$Y387="Informe 4"</formula>
    </cfRule>
    <cfRule type="expression" dxfId="12018" priority="31793">
      <formula>$Y387="Informe 3"</formula>
    </cfRule>
    <cfRule type="expression" dxfId="12017" priority="31794">
      <formula>$Y387="Informe 2"</formula>
    </cfRule>
    <cfRule type="expression" dxfId="12016" priority="31795">
      <formula>$Y387="Informe 1"</formula>
    </cfRule>
    <cfRule type="expression" dxfId="12015" priority="31796">
      <formula>$Y387="Gráfico 10"</formula>
    </cfRule>
    <cfRule type="expression" dxfId="12014" priority="31797">
      <formula>$Y387="Gráfico 25"</formula>
    </cfRule>
    <cfRule type="expression" dxfId="12013" priority="31798">
      <formula>$Y387="Gráfico 24"</formula>
    </cfRule>
    <cfRule type="expression" dxfId="12012" priority="31799">
      <formula>$Y387="Gráfico 23"</formula>
    </cfRule>
    <cfRule type="expression" dxfId="12011" priority="31800">
      <formula>$Y387="Gráfico 22"</formula>
    </cfRule>
    <cfRule type="expression" dxfId="12010" priority="31801">
      <formula>$Y387="Gráfico 21"</formula>
    </cfRule>
    <cfRule type="expression" dxfId="12009" priority="31802">
      <formula>$Y387="Gráfico 20"</formula>
    </cfRule>
    <cfRule type="expression" dxfId="12008" priority="31803">
      <formula>$Y387="Gráfico 18"</formula>
    </cfRule>
    <cfRule type="expression" dxfId="12007" priority="31804">
      <formula>$Y387="Gráfico 19"</formula>
    </cfRule>
    <cfRule type="expression" dxfId="12006" priority="31805">
      <formula>$Y387="Gráfico 17"</formula>
    </cfRule>
    <cfRule type="expression" dxfId="12005" priority="31806">
      <formula>$Y387="Gráfico 16"</formula>
    </cfRule>
    <cfRule type="expression" dxfId="12004" priority="31807">
      <formula>$Y387="Gráfico 15"</formula>
    </cfRule>
    <cfRule type="expression" dxfId="12003" priority="31808">
      <formula>$Y387="Gráfico 14"</formula>
    </cfRule>
    <cfRule type="expression" dxfId="12002" priority="31809">
      <formula>$Y387="Gráfico 12"</formula>
    </cfRule>
    <cfRule type="expression" dxfId="12001" priority="31810">
      <formula>$Y387="Gráfico 13"</formula>
    </cfRule>
    <cfRule type="expression" dxfId="12000" priority="31811">
      <formula>$Y387="Gráfico 11"</formula>
    </cfRule>
    <cfRule type="expression" dxfId="11999" priority="31812">
      <formula>$Y387="Gráfico 9"</formula>
    </cfRule>
    <cfRule type="expression" dxfId="11998" priority="31813">
      <formula>$Y387="Gráfico 8"</formula>
    </cfRule>
    <cfRule type="expression" dxfId="11997" priority="31814">
      <formula>$Y387="Gráfico 7"</formula>
    </cfRule>
    <cfRule type="expression" dxfId="11996" priority="31815">
      <formula>$Y387="Gráfico 6"</formula>
    </cfRule>
    <cfRule type="expression" dxfId="11995" priority="31816">
      <formula>$Y387="Gráfico 4"</formula>
    </cfRule>
    <cfRule type="expression" dxfId="11994" priority="31817">
      <formula>$Y387="Gráfico 3"</formula>
    </cfRule>
    <cfRule type="expression" dxfId="11993" priority="31818">
      <formula>$Y387="Gráfico 2"</formula>
    </cfRule>
    <cfRule type="expression" dxfId="11992" priority="31819">
      <formula>$Y387="Gráfico 1"</formula>
    </cfRule>
    <cfRule type="expression" dxfId="11991" priority="31820">
      <formula>$Y387="Gráfico 5"</formula>
    </cfRule>
  </conditionalFormatting>
  <conditionalFormatting sqref="O387">
    <cfRule type="expression" dxfId="11990" priority="31747">
      <formula>$Y387="Reporte 2"</formula>
    </cfRule>
    <cfRule type="expression" dxfId="11989" priority="31748">
      <formula>$Y387="Reporte 1"</formula>
    </cfRule>
    <cfRule type="expression" dxfId="11988" priority="31749">
      <formula>$Y387="Informe 10"</formula>
    </cfRule>
    <cfRule type="expression" dxfId="11987" priority="31750">
      <formula>$Y387="Informe 9"</formula>
    </cfRule>
    <cfRule type="expression" dxfId="11986" priority="31751">
      <formula>$Y387="Informe 8"</formula>
    </cfRule>
    <cfRule type="expression" dxfId="11985" priority="31752">
      <formula>$Y387="Informe 7"</formula>
    </cfRule>
    <cfRule type="expression" dxfId="11984" priority="31753">
      <formula>$Y387="Informe 6"</formula>
    </cfRule>
    <cfRule type="expression" dxfId="11983" priority="31754">
      <formula>$Y387="Informe 5"</formula>
    </cfRule>
    <cfRule type="expression" dxfId="11982" priority="31755">
      <formula>$Y387="Informe 4"</formula>
    </cfRule>
    <cfRule type="expression" dxfId="11981" priority="31756">
      <formula>$Y387="Informe 3"</formula>
    </cfRule>
    <cfRule type="expression" dxfId="11980" priority="31757">
      <formula>$Y387="Informe 2"</formula>
    </cfRule>
    <cfRule type="expression" dxfId="11979" priority="31758">
      <formula>$Y387="Informe 1"</formula>
    </cfRule>
    <cfRule type="expression" dxfId="11978" priority="31759">
      <formula>$Y387="Gráfico 10"</formula>
    </cfRule>
    <cfRule type="expression" dxfId="11977" priority="31760">
      <formula>$Y387="Gráfico 25"</formula>
    </cfRule>
    <cfRule type="expression" dxfId="11976" priority="31761">
      <formula>$Y387="Gráfico 24"</formula>
    </cfRule>
    <cfRule type="expression" dxfId="11975" priority="31762">
      <formula>$Y387="Gráfico 23"</formula>
    </cfRule>
    <cfRule type="expression" dxfId="11974" priority="31763">
      <formula>$Y387="Gráfico 22"</formula>
    </cfRule>
    <cfRule type="expression" dxfId="11973" priority="31764">
      <formula>$Y387="Gráfico 21"</formula>
    </cfRule>
    <cfRule type="expression" dxfId="11972" priority="31765">
      <formula>$Y387="Gráfico 20"</formula>
    </cfRule>
    <cfRule type="expression" dxfId="11971" priority="31766">
      <formula>$Y387="Gráfico 18"</formula>
    </cfRule>
    <cfRule type="expression" dxfId="11970" priority="31767">
      <formula>$Y387="Gráfico 19"</formula>
    </cfRule>
    <cfRule type="expression" dxfId="11969" priority="31768">
      <formula>$Y387="Gráfico 17"</formula>
    </cfRule>
    <cfRule type="expression" dxfId="11968" priority="31769">
      <formula>$Y387="Gráfico 16"</formula>
    </cfRule>
    <cfRule type="expression" dxfId="11967" priority="31770">
      <formula>$Y387="Gráfico 15"</formula>
    </cfRule>
    <cfRule type="expression" dxfId="11966" priority="31771">
      <formula>$Y387="Gráfico 14"</formula>
    </cfRule>
    <cfRule type="expression" dxfId="11965" priority="31772">
      <formula>$Y387="Gráfico 12"</formula>
    </cfRule>
    <cfRule type="expression" dxfId="11964" priority="31773">
      <formula>$Y387="Gráfico 13"</formula>
    </cfRule>
    <cfRule type="expression" dxfId="11963" priority="31774">
      <formula>$Y387="Gráfico 11"</formula>
    </cfRule>
    <cfRule type="expression" dxfId="11962" priority="31775">
      <formula>$Y387="Gráfico 9"</formula>
    </cfRule>
    <cfRule type="expression" dxfId="11961" priority="31776">
      <formula>$Y387="Gráfico 8"</formula>
    </cfRule>
    <cfRule type="expression" dxfId="11960" priority="31777">
      <formula>$Y387="Gráfico 7"</formula>
    </cfRule>
    <cfRule type="expression" dxfId="11959" priority="31778">
      <formula>$Y387="Gráfico 6"</formula>
    </cfRule>
    <cfRule type="expression" dxfId="11958" priority="31779">
      <formula>$Y387="Gráfico 4"</formula>
    </cfRule>
    <cfRule type="expression" dxfId="11957" priority="31780">
      <formula>$Y387="Gráfico 3"</formula>
    </cfRule>
    <cfRule type="expression" dxfId="11956" priority="31781">
      <formula>$Y387="Gráfico 2"</formula>
    </cfRule>
    <cfRule type="expression" dxfId="11955" priority="31782">
      <formula>$Y387="Gráfico 1"</formula>
    </cfRule>
    <cfRule type="expression" dxfId="11954" priority="31783">
      <formula>$Y387="Gráfico 5"</formula>
    </cfRule>
  </conditionalFormatting>
  <conditionalFormatting sqref="O387">
    <cfRule type="expression" dxfId="11953" priority="31710">
      <formula>$Y387="Reporte 2"</formula>
    </cfRule>
    <cfRule type="expression" dxfId="11952" priority="31711">
      <formula>$Y387="Reporte 1"</formula>
    </cfRule>
    <cfRule type="expression" dxfId="11951" priority="31712">
      <formula>$Y387="Informe 10"</formula>
    </cfRule>
    <cfRule type="expression" dxfId="11950" priority="31713">
      <formula>$Y387="Informe 9"</formula>
    </cfRule>
    <cfRule type="expression" dxfId="11949" priority="31714">
      <formula>$Y387="Informe 8"</formula>
    </cfRule>
    <cfRule type="expression" dxfId="11948" priority="31715">
      <formula>$Y387="Informe 7"</formula>
    </cfRule>
    <cfRule type="expression" dxfId="11947" priority="31716">
      <formula>$Y387="Informe 6"</formula>
    </cfRule>
    <cfRule type="expression" dxfId="11946" priority="31717">
      <formula>$Y387="Informe 5"</formula>
    </cfRule>
    <cfRule type="expression" dxfId="11945" priority="31718">
      <formula>$Y387="Informe 4"</formula>
    </cfRule>
    <cfRule type="expression" dxfId="11944" priority="31719">
      <formula>$Y387="Informe 3"</formula>
    </cfRule>
    <cfRule type="expression" dxfId="11943" priority="31720">
      <formula>$Y387="Informe 2"</formula>
    </cfRule>
    <cfRule type="expression" dxfId="11942" priority="31721">
      <formula>$Y387="Informe 1"</formula>
    </cfRule>
    <cfRule type="expression" dxfId="11941" priority="31722">
      <formula>$Y387="Gráfico 10"</formula>
    </cfRule>
    <cfRule type="expression" dxfId="11940" priority="31723">
      <formula>$Y387="Gráfico 25"</formula>
    </cfRule>
    <cfRule type="expression" dxfId="11939" priority="31724">
      <formula>$Y387="Gráfico 24"</formula>
    </cfRule>
    <cfRule type="expression" dxfId="11938" priority="31725">
      <formula>$Y387="Gráfico 23"</formula>
    </cfRule>
    <cfRule type="expression" dxfId="11937" priority="31726">
      <formula>$Y387="Gráfico 22"</formula>
    </cfRule>
    <cfRule type="expression" dxfId="11936" priority="31727">
      <formula>$Y387="Gráfico 21"</formula>
    </cfRule>
    <cfRule type="expression" dxfId="11935" priority="31728">
      <formula>$Y387="Gráfico 20"</formula>
    </cfRule>
    <cfRule type="expression" dxfId="11934" priority="31729">
      <formula>$Y387="Gráfico 18"</formula>
    </cfRule>
    <cfRule type="expression" dxfId="11933" priority="31730">
      <formula>$Y387="Gráfico 19"</formula>
    </cfRule>
    <cfRule type="expression" dxfId="11932" priority="31731">
      <formula>$Y387="Gráfico 17"</formula>
    </cfRule>
    <cfRule type="expression" dxfId="11931" priority="31732">
      <formula>$Y387="Gráfico 16"</formula>
    </cfRule>
    <cfRule type="expression" dxfId="11930" priority="31733">
      <formula>$Y387="Gráfico 15"</formula>
    </cfRule>
    <cfRule type="expression" dxfId="11929" priority="31734">
      <formula>$Y387="Gráfico 14"</formula>
    </cfRule>
    <cfRule type="expression" dxfId="11928" priority="31735">
      <formula>$Y387="Gráfico 12"</formula>
    </cfRule>
    <cfRule type="expression" dxfId="11927" priority="31736">
      <formula>$Y387="Gráfico 13"</formula>
    </cfRule>
    <cfRule type="expression" dxfId="11926" priority="31737">
      <formula>$Y387="Gráfico 11"</formula>
    </cfRule>
    <cfRule type="expression" dxfId="11925" priority="31738">
      <formula>$Y387="Gráfico 9"</formula>
    </cfRule>
    <cfRule type="expression" dxfId="11924" priority="31739">
      <formula>$Y387="Gráfico 8"</formula>
    </cfRule>
    <cfRule type="expression" dxfId="11923" priority="31740">
      <formula>$Y387="Gráfico 7"</formula>
    </cfRule>
    <cfRule type="expression" dxfId="11922" priority="31741">
      <formula>$Y387="Gráfico 6"</formula>
    </cfRule>
    <cfRule type="expression" dxfId="11921" priority="31742">
      <formula>$Y387="Gráfico 4"</formula>
    </cfRule>
    <cfRule type="expression" dxfId="11920" priority="31743">
      <formula>$Y387="Gráfico 3"</formula>
    </cfRule>
    <cfRule type="expression" dxfId="11919" priority="31744">
      <formula>$Y387="Gráfico 2"</formula>
    </cfRule>
    <cfRule type="expression" dxfId="11918" priority="31745">
      <formula>$Y387="Gráfico 1"</formula>
    </cfRule>
    <cfRule type="expression" dxfId="11917" priority="31746">
      <formula>$Y387="Gráfico 5"</formula>
    </cfRule>
  </conditionalFormatting>
  <conditionalFormatting sqref="O387">
    <cfRule type="expression" dxfId="11916" priority="31673">
      <formula>$Y387="Reporte 2"</formula>
    </cfRule>
    <cfRule type="expression" dxfId="11915" priority="31674">
      <formula>$Y387="Reporte 1"</formula>
    </cfRule>
    <cfRule type="expression" dxfId="11914" priority="31675">
      <formula>$Y387="Informe 10"</formula>
    </cfRule>
    <cfRule type="expression" dxfId="11913" priority="31676">
      <formula>$Y387="Informe 9"</formula>
    </cfRule>
    <cfRule type="expression" dxfId="11912" priority="31677">
      <formula>$Y387="Informe 8"</formula>
    </cfRule>
    <cfRule type="expression" dxfId="11911" priority="31678">
      <formula>$Y387="Informe 7"</formula>
    </cfRule>
    <cfRule type="expression" dxfId="11910" priority="31679">
      <formula>$Y387="Informe 6"</formula>
    </cfRule>
    <cfRule type="expression" dxfId="11909" priority="31680">
      <formula>$Y387="Informe 5"</formula>
    </cfRule>
    <cfRule type="expression" dxfId="11908" priority="31681">
      <formula>$Y387="Informe 4"</formula>
    </cfRule>
    <cfRule type="expression" dxfId="11907" priority="31682">
      <formula>$Y387="Informe 3"</formula>
    </cfRule>
    <cfRule type="expression" dxfId="11906" priority="31683">
      <formula>$Y387="Informe 2"</formula>
    </cfRule>
    <cfRule type="expression" dxfId="11905" priority="31684">
      <formula>$Y387="Informe 1"</formula>
    </cfRule>
    <cfRule type="expression" dxfId="11904" priority="31685">
      <formula>$Y387="Gráfico 10"</formula>
    </cfRule>
    <cfRule type="expression" dxfId="11903" priority="31686">
      <formula>$Y387="Gráfico 25"</formula>
    </cfRule>
    <cfRule type="expression" dxfId="11902" priority="31687">
      <formula>$Y387="Gráfico 24"</formula>
    </cfRule>
    <cfRule type="expression" dxfId="11901" priority="31688">
      <formula>$Y387="Gráfico 23"</formula>
    </cfRule>
    <cfRule type="expression" dxfId="11900" priority="31689">
      <formula>$Y387="Gráfico 22"</formula>
    </cfRule>
    <cfRule type="expression" dxfId="11899" priority="31690">
      <formula>$Y387="Gráfico 21"</formula>
    </cfRule>
    <cfRule type="expression" dxfId="11898" priority="31691">
      <formula>$Y387="Gráfico 20"</formula>
    </cfRule>
    <cfRule type="expression" dxfId="11897" priority="31692">
      <formula>$Y387="Gráfico 18"</formula>
    </cfRule>
    <cfRule type="expression" dxfId="11896" priority="31693">
      <formula>$Y387="Gráfico 19"</formula>
    </cfRule>
    <cfRule type="expression" dxfId="11895" priority="31694">
      <formula>$Y387="Gráfico 17"</formula>
    </cfRule>
    <cfRule type="expression" dxfId="11894" priority="31695">
      <formula>$Y387="Gráfico 16"</formula>
    </cfRule>
    <cfRule type="expression" dxfId="11893" priority="31696">
      <formula>$Y387="Gráfico 15"</formula>
    </cfRule>
    <cfRule type="expression" dxfId="11892" priority="31697">
      <formula>$Y387="Gráfico 14"</formula>
    </cfRule>
    <cfRule type="expression" dxfId="11891" priority="31698">
      <formula>$Y387="Gráfico 12"</formula>
    </cfRule>
    <cfRule type="expression" dxfId="11890" priority="31699">
      <formula>$Y387="Gráfico 13"</formula>
    </cfRule>
    <cfRule type="expression" dxfId="11889" priority="31700">
      <formula>$Y387="Gráfico 11"</formula>
    </cfRule>
    <cfRule type="expression" dxfId="11888" priority="31701">
      <formula>$Y387="Gráfico 9"</formula>
    </cfRule>
    <cfRule type="expression" dxfId="11887" priority="31702">
      <formula>$Y387="Gráfico 8"</formula>
    </cfRule>
    <cfRule type="expression" dxfId="11886" priority="31703">
      <formula>$Y387="Gráfico 7"</formula>
    </cfRule>
    <cfRule type="expression" dxfId="11885" priority="31704">
      <formula>$Y387="Gráfico 6"</formula>
    </cfRule>
    <cfRule type="expression" dxfId="11884" priority="31705">
      <formula>$Y387="Gráfico 4"</formula>
    </cfRule>
    <cfRule type="expression" dxfId="11883" priority="31706">
      <formula>$Y387="Gráfico 3"</formula>
    </cfRule>
    <cfRule type="expression" dxfId="11882" priority="31707">
      <formula>$Y387="Gráfico 2"</formula>
    </cfRule>
    <cfRule type="expression" dxfId="11881" priority="31708">
      <formula>$Y387="Gráfico 1"</formula>
    </cfRule>
    <cfRule type="expression" dxfId="11880" priority="31709">
      <formula>$Y387="Gráfico 5"</formula>
    </cfRule>
  </conditionalFormatting>
  <conditionalFormatting sqref="P388">
    <cfRule type="expression" dxfId="11879" priority="31636">
      <formula>$Y388="Reporte 2"</formula>
    </cfRule>
    <cfRule type="expression" dxfId="11878" priority="31637">
      <formula>$Y388="Reporte 1"</formula>
    </cfRule>
    <cfRule type="expression" dxfId="11877" priority="31638">
      <formula>$Y388="Informe 10"</formula>
    </cfRule>
    <cfRule type="expression" dxfId="11876" priority="31639">
      <formula>$Y388="Informe 9"</formula>
    </cfRule>
    <cfRule type="expression" dxfId="11875" priority="31640">
      <formula>$Y388="Informe 8"</formula>
    </cfRule>
    <cfRule type="expression" dxfId="11874" priority="31641">
      <formula>$Y388="Informe 7"</formula>
    </cfRule>
    <cfRule type="expression" dxfId="11873" priority="31642">
      <formula>$Y388="Informe 6"</formula>
    </cfRule>
    <cfRule type="expression" dxfId="11872" priority="31643">
      <formula>$Y388="Informe 5"</formula>
    </cfRule>
    <cfRule type="expression" dxfId="11871" priority="31644">
      <formula>$Y388="Informe 4"</formula>
    </cfRule>
    <cfRule type="expression" dxfId="11870" priority="31645">
      <formula>$Y388="Informe 3"</formula>
    </cfRule>
    <cfRule type="expression" dxfId="11869" priority="31646">
      <formula>$Y388="Informe 2"</formula>
    </cfRule>
    <cfRule type="expression" dxfId="11868" priority="31647">
      <formula>$Y388="Informe 1"</formula>
    </cfRule>
    <cfRule type="expression" dxfId="11867" priority="31648">
      <formula>$Y388="Gráfico 10"</formula>
    </cfRule>
    <cfRule type="expression" dxfId="11866" priority="31649">
      <formula>$Y388="Gráfico 25"</formula>
    </cfRule>
    <cfRule type="expression" dxfId="11865" priority="31650">
      <formula>$Y388="Gráfico 24"</formula>
    </cfRule>
    <cfRule type="expression" dxfId="11864" priority="31651">
      <formula>$Y388="Gráfico 23"</formula>
    </cfRule>
    <cfRule type="expression" dxfId="11863" priority="31652">
      <formula>$Y388="Gráfico 22"</formula>
    </cfRule>
    <cfRule type="expression" dxfId="11862" priority="31653">
      <formula>$Y388="Gráfico 21"</formula>
    </cfRule>
    <cfRule type="expression" dxfId="11861" priority="31654">
      <formula>$Y388="Gráfico 20"</formula>
    </cfRule>
    <cfRule type="expression" dxfId="11860" priority="31655">
      <formula>$Y388="Gráfico 18"</formula>
    </cfRule>
    <cfRule type="expression" dxfId="11859" priority="31656">
      <formula>$Y388="Gráfico 19"</formula>
    </cfRule>
    <cfRule type="expression" dxfId="11858" priority="31657">
      <formula>$Y388="Gráfico 17"</formula>
    </cfRule>
    <cfRule type="expression" dxfId="11857" priority="31658">
      <formula>$Y388="Gráfico 16"</formula>
    </cfRule>
    <cfRule type="expression" dxfId="11856" priority="31659">
      <formula>$Y388="Gráfico 15"</formula>
    </cfRule>
    <cfRule type="expression" dxfId="11855" priority="31660">
      <formula>$Y388="Gráfico 14"</formula>
    </cfRule>
    <cfRule type="expression" dxfId="11854" priority="31661">
      <formula>$Y388="Gráfico 12"</formula>
    </cfRule>
    <cfRule type="expression" dxfId="11853" priority="31662">
      <formula>$Y388="Gráfico 13"</formula>
    </cfRule>
    <cfRule type="expression" dxfId="11852" priority="31663">
      <formula>$Y388="Gráfico 11"</formula>
    </cfRule>
    <cfRule type="expression" dxfId="11851" priority="31664">
      <formula>$Y388="Gráfico 9"</formula>
    </cfRule>
    <cfRule type="expression" dxfId="11850" priority="31665">
      <formula>$Y388="Gráfico 8"</formula>
    </cfRule>
    <cfRule type="expression" dxfId="11849" priority="31666">
      <formula>$Y388="Gráfico 7"</formula>
    </cfRule>
    <cfRule type="expression" dxfId="11848" priority="31667">
      <formula>$Y388="Gráfico 6"</formula>
    </cfRule>
    <cfRule type="expression" dxfId="11847" priority="31668">
      <formula>$Y388="Gráfico 4"</formula>
    </cfRule>
    <cfRule type="expression" dxfId="11846" priority="31669">
      <formula>$Y388="Gráfico 3"</formula>
    </cfRule>
    <cfRule type="expression" dxfId="11845" priority="31670">
      <formula>$Y388="Gráfico 2"</formula>
    </cfRule>
    <cfRule type="expression" dxfId="11844" priority="31671">
      <formula>$Y388="Gráfico 1"</formula>
    </cfRule>
    <cfRule type="expression" dxfId="11843" priority="31672">
      <formula>$Y388="Gráfico 5"</formula>
    </cfRule>
  </conditionalFormatting>
  <conditionalFormatting sqref="P389">
    <cfRule type="expression" dxfId="11842" priority="31488">
      <formula>$Y389="Reporte 2"</formula>
    </cfRule>
    <cfRule type="expression" dxfId="11841" priority="31489">
      <formula>$Y389="Reporte 1"</formula>
    </cfRule>
    <cfRule type="expression" dxfId="11840" priority="31490">
      <formula>$Y389="Informe 10"</formula>
    </cfRule>
    <cfRule type="expression" dxfId="11839" priority="31491">
      <formula>$Y389="Informe 9"</formula>
    </cfRule>
    <cfRule type="expression" dxfId="11838" priority="31492">
      <formula>$Y389="Informe 8"</formula>
    </cfRule>
    <cfRule type="expression" dxfId="11837" priority="31493">
      <formula>$Y389="Informe 7"</formula>
    </cfRule>
    <cfRule type="expression" dxfId="11836" priority="31494">
      <formula>$Y389="Informe 6"</formula>
    </cfRule>
    <cfRule type="expression" dxfId="11835" priority="31495">
      <formula>$Y389="Informe 5"</formula>
    </cfRule>
    <cfRule type="expression" dxfId="11834" priority="31496">
      <formula>$Y389="Informe 4"</formula>
    </cfRule>
    <cfRule type="expression" dxfId="11833" priority="31497">
      <formula>$Y389="Informe 3"</formula>
    </cfRule>
    <cfRule type="expression" dxfId="11832" priority="31498">
      <formula>$Y389="Informe 2"</formula>
    </cfRule>
    <cfRule type="expression" dxfId="11831" priority="31499">
      <formula>$Y389="Informe 1"</formula>
    </cfRule>
    <cfRule type="expression" dxfId="11830" priority="31500">
      <formula>$Y389="Gráfico 10"</formula>
    </cfRule>
    <cfRule type="expression" dxfId="11829" priority="31501">
      <formula>$Y389="Gráfico 25"</formula>
    </cfRule>
    <cfRule type="expression" dxfId="11828" priority="31502">
      <formula>$Y389="Gráfico 24"</formula>
    </cfRule>
    <cfRule type="expression" dxfId="11827" priority="31503">
      <formula>$Y389="Gráfico 23"</formula>
    </cfRule>
    <cfRule type="expression" dxfId="11826" priority="31504">
      <formula>$Y389="Gráfico 22"</formula>
    </cfRule>
    <cfRule type="expression" dxfId="11825" priority="31505">
      <formula>$Y389="Gráfico 21"</formula>
    </cfRule>
    <cfRule type="expression" dxfId="11824" priority="31506">
      <formula>$Y389="Gráfico 20"</formula>
    </cfRule>
    <cfRule type="expression" dxfId="11823" priority="31507">
      <formula>$Y389="Gráfico 18"</formula>
    </cfRule>
    <cfRule type="expression" dxfId="11822" priority="31508">
      <formula>$Y389="Gráfico 19"</formula>
    </cfRule>
    <cfRule type="expression" dxfId="11821" priority="31509">
      <formula>$Y389="Gráfico 17"</formula>
    </cfRule>
    <cfRule type="expression" dxfId="11820" priority="31510">
      <formula>$Y389="Gráfico 16"</formula>
    </cfRule>
    <cfRule type="expression" dxfId="11819" priority="31511">
      <formula>$Y389="Gráfico 15"</formula>
    </cfRule>
    <cfRule type="expression" dxfId="11818" priority="31512">
      <formula>$Y389="Gráfico 14"</formula>
    </cfRule>
    <cfRule type="expression" dxfId="11817" priority="31513">
      <formula>$Y389="Gráfico 12"</formula>
    </cfRule>
    <cfRule type="expression" dxfId="11816" priority="31514">
      <formula>$Y389="Gráfico 13"</formula>
    </cfRule>
    <cfRule type="expression" dxfId="11815" priority="31515">
      <formula>$Y389="Gráfico 11"</formula>
    </cfRule>
    <cfRule type="expression" dxfId="11814" priority="31516">
      <formula>$Y389="Gráfico 9"</formula>
    </cfRule>
    <cfRule type="expression" dxfId="11813" priority="31517">
      <formula>$Y389="Gráfico 8"</formula>
    </cfRule>
    <cfRule type="expression" dxfId="11812" priority="31518">
      <formula>$Y389="Gráfico 7"</formula>
    </cfRule>
    <cfRule type="expression" dxfId="11811" priority="31519">
      <formula>$Y389="Gráfico 6"</formula>
    </cfRule>
    <cfRule type="expression" dxfId="11810" priority="31520">
      <formula>$Y389="Gráfico 4"</formula>
    </cfRule>
    <cfRule type="expression" dxfId="11809" priority="31521">
      <formula>$Y389="Gráfico 3"</formula>
    </cfRule>
    <cfRule type="expression" dxfId="11808" priority="31522">
      <formula>$Y389="Gráfico 2"</formula>
    </cfRule>
    <cfRule type="expression" dxfId="11807" priority="31523">
      <formula>$Y389="Gráfico 1"</formula>
    </cfRule>
    <cfRule type="expression" dxfId="11806" priority="31524">
      <formula>$Y389="Gráfico 5"</formula>
    </cfRule>
  </conditionalFormatting>
  <conditionalFormatting sqref="P390">
    <cfRule type="expression" dxfId="11805" priority="31340">
      <formula>$Y390="Reporte 2"</formula>
    </cfRule>
    <cfRule type="expression" dxfId="11804" priority="31341">
      <formula>$Y390="Reporte 1"</formula>
    </cfRule>
    <cfRule type="expression" dxfId="11803" priority="31342">
      <formula>$Y390="Informe 10"</formula>
    </cfRule>
    <cfRule type="expression" dxfId="11802" priority="31343">
      <formula>$Y390="Informe 9"</formula>
    </cfRule>
    <cfRule type="expression" dxfId="11801" priority="31344">
      <formula>$Y390="Informe 8"</formula>
    </cfRule>
    <cfRule type="expression" dxfId="11800" priority="31345">
      <formula>$Y390="Informe 7"</formula>
    </cfRule>
    <cfRule type="expression" dxfId="11799" priority="31346">
      <formula>$Y390="Informe 6"</formula>
    </cfRule>
    <cfRule type="expression" dxfId="11798" priority="31347">
      <formula>$Y390="Informe 5"</formula>
    </cfRule>
    <cfRule type="expression" dxfId="11797" priority="31348">
      <formula>$Y390="Informe 4"</formula>
    </cfRule>
    <cfRule type="expression" dxfId="11796" priority="31349">
      <formula>$Y390="Informe 3"</formula>
    </cfRule>
    <cfRule type="expression" dxfId="11795" priority="31350">
      <formula>$Y390="Informe 2"</formula>
    </cfRule>
    <cfRule type="expression" dxfId="11794" priority="31351">
      <formula>$Y390="Informe 1"</formula>
    </cfRule>
    <cfRule type="expression" dxfId="11793" priority="31352">
      <formula>$Y390="Gráfico 10"</formula>
    </cfRule>
    <cfRule type="expression" dxfId="11792" priority="31353">
      <formula>$Y390="Gráfico 25"</formula>
    </cfRule>
    <cfRule type="expression" dxfId="11791" priority="31354">
      <formula>$Y390="Gráfico 24"</formula>
    </cfRule>
    <cfRule type="expression" dxfId="11790" priority="31355">
      <formula>$Y390="Gráfico 23"</formula>
    </cfRule>
    <cfRule type="expression" dxfId="11789" priority="31356">
      <formula>$Y390="Gráfico 22"</formula>
    </cfRule>
    <cfRule type="expression" dxfId="11788" priority="31357">
      <formula>$Y390="Gráfico 21"</formula>
    </cfRule>
    <cfRule type="expression" dxfId="11787" priority="31358">
      <formula>$Y390="Gráfico 20"</formula>
    </cfRule>
    <cfRule type="expression" dxfId="11786" priority="31359">
      <formula>$Y390="Gráfico 18"</formula>
    </cfRule>
    <cfRule type="expression" dxfId="11785" priority="31360">
      <formula>$Y390="Gráfico 19"</formula>
    </cfRule>
    <cfRule type="expression" dxfId="11784" priority="31361">
      <formula>$Y390="Gráfico 17"</formula>
    </cfRule>
    <cfRule type="expression" dxfId="11783" priority="31362">
      <formula>$Y390="Gráfico 16"</formula>
    </cfRule>
    <cfRule type="expression" dxfId="11782" priority="31363">
      <formula>$Y390="Gráfico 15"</formula>
    </cfRule>
    <cfRule type="expression" dxfId="11781" priority="31364">
      <formula>$Y390="Gráfico 14"</formula>
    </cfRule>
    <cfRule type="expression" dxfId="11780" priority="31365">
      <formula>$Y390="Gráfico 12"</formula>
    </cfRule>
    <cfRule type="expression" dxfId="11779" priority="31366">
      <formula>$Y390="Gráfico 13"</formula>
    </cfRule>
    <cfRule type="expression" dxfId="11778" priority="31367">
      <formula>$Y390="Gráfico 11"</formula>
    </cfRule>
    <cfRule type="expression" dxfId="11777" priority="31368">
      <formula>$Y390="Gráfico 9"</formula>
    </cfRule>
    <cfRule type="expression" dxfId="11776" priority="31369">
      <formula>$Y390="Gráfico 8"</formula>
    </cfRule>
    <cfRule type="expression" dxfId="11775" priority="31370">
      <formula>$Y390="Gráfico 7"</formula>
    </cfRule>
    <cfRule type="expression" dxfId="11774" priority="31371">
      <formula>$Y390="Gráfico 6"</formula>
    </cfRule>
    <cfRule type="expression" dxfId="11773" priority="31372">
      <formula>$Y390="Gráfico 4"</formula>
    </cfRule>
    <cfRule type="expression" dxfId="11772" priority="31373">
      <formula>$Y390="Gráfico 3"</formula>
    </cfRule>
    <cfRule type="expression" dxfId="11771" priority="31374">
      <formula>$Y390="Gráfico 2"</formula>
    </cfRule>
    <cfRule type="expression" dxfId="11770" priority="31375">
      <formula>$Y390="Gráfico 1"</formula>
    </cfRule>
    <cfRule type="expression" dxfId="11769" priority="31376">
      <formula>$Y390="Gráfico 5"</formula>
    </cfRule>
  </conditionalFormatting>
  <conditionalFormatting sqref="O388">
    <cfRule type="expression" dxfId="11768" priority="31192">
      <formula>$Y388="Reporte 2"</formula>
    </cfRule>
    <cfRule type="expression" dxfId="11767" priority="31193">
      <formula>$Y388="Reporte 1"</formula>
    </cfRule>
    <cfRule type="expression" dxfId="11766" priority="31194">
      <formula>$Y388="Informe 10"</formula>
    </cfRule>
    <cfRule type="expression" dxfId="11765" priority="31195">
      <formula>$Y388="Informe 9"</formula>
    </cfRule>
    <cfRule type="expression" dxfId="11764" priority="31196">
      <formula>$Y388="Informe 8"</formula>
    </cfRule>
    <cfRule type="expression" dxfId="11763" priority="31197">
      <formula>$Y388="Informe 7"</formula>
    </cfRule>
    <cfRule type="expression" dxfId="11762" priority="31198">
      <formula>$Y388="Informe 6"</formula>
    </cfRule>
    <cfRule type="expression" dxfId="11761" priority="31199">
      <formula>$Y388="Informe 5"</formula>
    </cfRule>
    <cfRule type="expression" dxfId="11760" priority="31200">
      <formula>$Y388="Informe 4"</formula>
    </cfRule>
    <cfRule type="expression" dxfId="11759" priority="31201">
      <formula>$Y388="Informe 3"</formula>
    </cfRule>
    <cfRule type="expression" dxfId="11758" priority="31202">
      <formula>$Y388="Informe 2"</formula>
    </cfRule>
    <cfRule type="expression" dxfId="11757" priority="31203">
      <formula>$Y388="Informe 1"</formula>
    </cfRule>
    <cfRule type="expression" dxfId="11756" priority="31204">
      <formula>$Y388="Gráfico 10"</formula>
    </cfRule>
    <cfRule type="expression" dxfId="11755" priority="31205">
      <formula>$Y388="Gráfico 25"</formula>
    </cfRule>
    <cfRule type="expression" dxfId="11754" priority="31206">
      <formula>$Y388="Gráfico 24"</formula>
    </cfRule>
    <cfRule type="expression" dxfId="11753" priority="31207">
      <formula>$Y388="Gráfico 23"</formula>
    </cfRule>
    <cfRule type="expression" dxfId="11752" priority="31208">
      <formula>$Y388="Gráfico 22"</formula>
    </cfRule>
    <cfRule type="expression" dxfId="11751" priority="31209">
      <formula>$Y388="Gráfico 21"</formula>
    </cfRule>
    <cfRule type="expression" dxfId="11750" priority="31210">
      <formula>$Y388="Gráfico 20"</formula>
    </cfRule>
    <cfRule type="expression" dxfId="11749" priority="31211">
      <formula>$Y388="Gráfico 18"</formula>
    </cfRule>
    <cfRule type="expression" dxfId="11748" priority="31212">
      <formula>$Y388="Gráfico 19"</formula>
    </cfRule>
    <cfRule type="expression" dxfId="11747" priority="31213">
      <formula>$Y388="Gráfico 17"</formula>
    </cfRule>
    <cfRule type="expression" dxfId="11746" priority="31214">
      <formula>$Y388="Gráfico 16"</formula>
    </cfRule>
    <cfRule type="expression" dxfId="11745" priority="31215">
      <formula>$Y388="Gráfico 15"</formula>
    </cfRule>
    <cfRule type="expression" dxfId="11744" priority="31216">
      <formula>$Y388="Gráfico 14"</formula>
    </cfRule>
    <cfRule type="expression" dxfId="11743" priority="31217">
      <formula>$Y388="Gráfico 12"</formula>
    </cfRule>
    <cfRule type="expression" dxfId="11742" priority="31218">
      <formula>$Y388="Gráfico 13"</formula>
    </cfRule>
    <cfRule type="expression" dxfId="11741" priority="31219">
      <formula>$Y388="Gráfico 11"</formula>
    </cfRule>
    <cfRule type="expression" dxfId="11740" priority="31220">
      <formula>$Y388="Gráfico 9"</formula>
    </cfRule>
    <cfRule type="expression" dxfId="11739" priority="31221">
      <formula>$Y388="Gráfico 8"</formula>
    </cfRule>
    <cfRule type="expression" dxfId="11738" priority="31222">
      <formula>$Y388="Gráfico 7"</formula>
    </cfRule>
    <cfRule type="expression" dxfId="11737" priority="31223">
      <formula>$Y388="Gráfico 6"</formula>
    </cfRule>
    <cfRule type="expression" dxfId="11736" priority="31224">
      <formula>$Y388="Gráfico 4"</formula>
    </cfRule>
    <cfRule type="expression" dxfId="11735" priority="31225">
      <formula>$Y388="Gráfico 3"</formula>
    </cfRule>
    <cfRule type="expression" dxfId="11734" priority="31226">
      <formula>$Y388="Gráfico 2"</formula>
    </cfRule>
    <cfRule type="expression" dxfId="11733" priority="31227">
      <formula>$Y388="Gráfico 1"</formula>
    </cfRule>
    <cfRule type="expression" dxfId="11732" priority="31228">
      <formula>$Y388="Gráfico 5"</formula>
    </cfRule>
  </conditionalFormatting>
  <conditionalFormatting sqref="O388">
    <cfRule type="expression" dxfId="11731" priority="31155">
      <formula>$Y388="Reporte 2"</formula>
    </cfRule>
    <cfRule type="expression" dxfId="11730" priority="31156">
      <formula>$Y388="Reporte 1"</formula>
    </cfRule>
    <cfRule type="expression" dxfId="11729" priority="31157">
      <formula>$Y388="Informe 10"</formula>
    </cfRule>
    <cfRule type="expression" dxfId="11728" priority="31158">
      <formula>$Y388="Informe 9"</formula>
    </cfRule>
    <cfRule type="expression" dxfId="11727" priority="31159">
      <formula>$Y388="Informe 8"</formula>
    </cfRule>
    <cfRule type="expression" dxfId="11726" priority="31160">
      <formula>$Y388="Informe 7"</formula>
    </cfRule>
    <cfRule type="expression" dxfId="11725" priority="31161">
      <formula>$Y388="Informe 6"</formula>
    </cfRule>
    <cfRule type="expression" dxfId="11724" priority="31162">
      <formula>$Y388="Informe 5"</formula>
    </cfRule>
    <cfRule type="expression" dxfId="11723" priority="31163">
      <formula>$Y388="Informe 4"</formula>
    </cfRule>
    <cfRule type="expression" dxfId="11722" priority="31164">
      <formula>$Y388="Informe 3"</formula>
    </cfRule>
    <cfRule type="expression" dxfId="11721" priority="31165">
      <formula>$Y388="Informe 2"</formula>
    </cfRule>
    <cfRule type="expression" dxfId="11720" priority="31166">
      <formula>$Y388="Informe 1"</formula>
    </cfRule>
    <cfRule type="expression" dxfId="11719" priority="31167">
      <formula>$Y388="Gráfico 10"</formula>
    </cfRule>
    <cfRule type="expression" dxfId="11718" priority="31168">
      <formula>$Y388="Gráfico 25"</formula>
    </cfRule>
    <cfRule type="expression" dxfId="11717" priority="31169">
      <formula>$Y388="Gráfico 24"</formula>
    </cfRule>
    <cfRule type="expression" dxfId="11716" priority="31170">
      <formula>$Y388="Gráfico 23"</formula>
    </cfRule>
    <cfRule type="expression" dxfId="11715" priority="31171">
      <formula>$Y388="Gráfico 22"</formula>
    </cfRule>
    <cfRule type="expression" dxfId="11714" priority="31172">
      <formula>$Y388="Gráfico 21"</formula>
    </cfRule>
    <cfRule type="expression" dxfId="11713" priority="31173">
      <formula>$Y388="Gráfico 20"</formula>
    </cfRule>
    <cfRule type="expression" dxfId="11712" priority="31174">
      <formula>$Y388="Gráfico 18"</formula>
    </cfRule>
    <cfRule type="expression" dxfId="11711" priority="31175">
      <formula>$Y388="Gráfico 19"</formula>
    </cfRule>
    <cfRule type="expression" dxfId="11710" priority="31176">
      <formula>$Y388="Gráfico 17"</formula>
    </cfRule>
    <cfRule type="expression" dxfId="11709" priority="31177">
      <formula>$Y388="Gráfico 16"</formula>
    </cfRule>
    <cfRule type="expression" dxfId="11708" priority="31178">
      <formula>$Y388="Gráfico 15"</formula>
    </cfRule>
    <cfRule type="expression" dxfId="11707" priority="31179">
      <formula>$Y388="Gráfico 14"</formula>
    </cfRule>
    <cfRule type="expression" dxfId="11706" priority="31180">
      <formula>$Y388="Gráfico 12"</formula>
    </cfRule>
    <cfRule type="expression" dxfId="11705" priority="31181">
      <formula>$Y388="Gráfico 13"</formula>
    </cfRule>
    <cfRule type="expression" dxfId="11704" priority="31182">
      <formula>$Y388="Gráfico 11"</formula>
    </cfRule>
    <cfRule type="expression" dxfId="11703" priority="31183">
      <formula>$Y388="Gráfico 9"</formula>
    </cfRule>
    <cfRule type="expression" dxfId="11702" priority="31184">
      <formula>$Y388="Gráfico 8"</formula>
    </cfRule>
    <cfRule type="expression" dxfId="11701" priority="31185">
      <formula>$Y388="Gráfico 7"</formula>
    </cfRule>
    <cfRule type="expression" dxfId="11700" priority="31186">
      <formula>$Y388="Gráfico 6"</formula>
    </cfRule>
    <cfRule type="expression" dxfId="11699" priority="31187">
      <formula>$Y388="Gráfico 4"</formula>
    </cfRule>
    <cfRule type="expression" dxfId="11698" priority="31188">
      <formula>$Y388="Gráfico 3"</formula>
    </cfRule>
    <cfRule type="expression" dxfId="11697" priority="31189">
      <formula>$Y388="Gráfico 2"</formula>
    </cfRule>
    <cfRule type="expression" dxfId="11696" priority="31190">
      <formula>$Y388="Gráfico 1"</formula>
    </cfRule>
    <cfRule type="expression" dxfId="11695" priority="31191">
      <formula>$Y388="Gráfico 5"</formula>
    </cfRule>
  </conditionalFormatting>
  <conditionalFormatting sqref="O388">
    <cfRule type="expression" dxfId="11694" priority="31118">
      <formula>$Y388="Reporte 2"</formula>
    </cfRule>
    <cfRule type="expression" dxfId="11693" priority="31119">
      <formula>$Y388="Reporte 1"</formula>
    </cfRule>
    <cfRule type="expression" dxfId="11692" priority="31120">
      <formula>$Y388="Informe 10"</formula>
    </cfRule>
    <cfRule type="expression" dxfId="11691" priority="31121">
      <formula>$Y388="Informe 9"</formula>
    </cfRule>
    <cfRule type="expression" dxfId="11690" priority="31122">
      <formula>$Y388="Informe 8"</formula>
    </cfRule>
    <cfRule type="expression" dxfId="11689" priority="31123">
      <formula>$Y388="Informe 7"</formula>
    </cfRule>
    <cfRule type="expression" dxfId="11688" priority="31124">
      <formula>$Y388="Informe 6"</formula>
    </cfRule>
    <cfRule type="expression" dxfId="11687" priority="31125">
      <formula>$Y388="Informe 5"</formula>
    </cfRule>
    <cfRule type="expression" dxfId="11686" priority="31126">
      <formula>$Y388="Informe 4"</formula>
    </cfRule>
    <cfRule type="expression" dxfId="11685" priority="31127">
      <formula>$Y388="Informe 3"</formula>
    </cfRule>
    <cfRule type="expression" dxfId="11684" priority="31128">
      <formula>$Y388="Informe 2"</formula>
    </cfRule>
    <cfRule type="expression" dxfId="11683" priority="31129">
      <formula>$Y388="Informe 1"</formula>
    </cfRule>
    <cfRule type="expression" dxfId="11682" priority="31130">
      <formula>$Y388="Gráfico 10"</formula>
    </cfRule>
    <cfRule type="expression" dxfId="11681" priority="31131">
      <formula>$Y388="Gráfico 25"</formula>
    </cfRule>
    <cfRule type="expression" dxfId="11680" priority="31132">
      <formula>$Y388="Gráfico 24"</formula>
    </cfRule>
    <cfRule type="expression" dxfId="11679" priority="31133">
      <formula>$Y388="Gráfico 23"</formula>
    </cfRule>
    <cfRule type="expression" dxfId="11678" priority="31134">
      <formula>$Y388="Gráfico 22"</formula>
    </cfRule>
    <cfRule type="expression" dxfId="11677" priority="31135">
      <formula>$Y388="Gráfico 21"</formula>
    </cfRule>
    <cfRule type="expression" dxfId="11676" priority="31136">
      <formula>$Y388="Gráfico 20"</formula>
    </cfRule>
    <cfRule type="expression" dxfId="11675" priority="31137">
      <formula>$Y388="Gráfico 18"</formula>
    </cfRule>
    <cfRule type="expression" dxfId="11674" priority="31138">
      <formula>$Y388="Gráfico 19"</formula>
    </cfRule>
    <cfRule type="expression" dxfId="11673" priority="31139">
      <formula>$Y388="Gráfico 17"</formula>
    </cfRule>
    <cfRule type="expression" dxfId="11672" priority="31140">
      <formula>$Y388="Gráfico 16"</formula>
    </cfRule>
    <cfRule type="expression" dxfId="11671" priority="31141">
      <formula>$Y388="Gráfico 15"</formula>
    </cfRule>
    <cfRule type="expression" dxfId="11670" priority="31142">
      <formula>$Y388="Gráfico 14"</formula>
    </cfRule>
    <cfRule type="expression" dxfId="11669" priority="31143">
      <formula>$Y388="Gráfico 12"</formula>
    </cfRule>
    <cfRule type="expression" dxfId="11668" priority="31144">
      <formula>$Y388="Gráfico 13"</formula>
    </cfRule>
    <cfRule type="expression" dxfId="11667" priority="31145">
      <formula>$Y388="Gráfico 11"</formula>
    </cfRule>
    <cfRule type="expression" dxfId="11666" priority="31146">
      <formula>$Y388="Gráfico 9"</formula>
    </cfRule>
    <cfRule type="expression" dxfId="11665" priority="31147">
      <formula>$Y388="Gráfico 8"</formula>
    </cfRule>
    <cfRule type="expression" dxfId="11664" priority="31148">
      <formula>$Y388="Gráfico 7"</formula>
    </cfRule>
    <cfRule type="expression" dxfId="11663" priority="31149">
      <formula>$Y388="Gráfico 6"</formula>
    </cfRule>
    <cfRule type="expression" dxfId="11662" priority="31150">
      <formula>$Y388="Gráfico 4"</formula>
    </cfRule>
    <cfRule type="expression" dxfId="11661" priority="31151">
      <formula>$Y388="Gráfico 3"</formula>
    </cfRule>
    <cfRule type="expression" dxfId="11660" priority="31152">
      <formula>$Y388="Gráfico 2"</formula>
    </cfRule>
    <cfRule type="expression" dxfId="11659" priority="31153">
      <formula>$Y388="Gráfico 1"</formula>
    </cfRule>
    <cfRule type="expression" dxfId="11658" priority="31154">
      <formula>$Y388="Gráfico 5"</formula>
    </cfRule>
  </conditionalFormatting>
  <conditionalFormatting sqref="O389">
    <cfRule type="expression" dxfId="11657" priority="31081">
      <formula>$Y389="Reporte 2"</formula>
    </cfRule>
    <cfRule type="expression" dxfId="11656" priority="31082">
      <formula>$Y389="Reporte 1"</formula>
    </cfRule>
    <cfRule type="expression" dxfId="11655" priority="31083">
      <formula>$Y389="Informe 10"</formula>
    </cfRule>
    <cfRule type="expression" dxfId="11654" priority="31084">
      <formula>$Y389="Informe 9"</formula>
    </cfRule>
    <cfRule type="expression" dxfId="11653" priority="31085">
      <formula>$Y389="Informe 8"</formula>
    </cfRule>
    <cfRule type="expression" dxfId="11652" priority="31086">
      <formula>$Y389="Informe 7"</formula>
    </cfRule>
    <cfRule type="expression" dxfId="11651" priority="31087">
      <formula>$Y389="Informe 6"</formula>
    </cfRule>
    <cfRule type="expression" dxfId="11650" priority="31088">
      <formula>$Y389="Informe 5"</formula>
    </cfRule>
    <cfRule type="expression" dxfId="11649" priority="31089">
      <formula>$Y389="Informe 4"</formula>
    </cfRule>
    <cfRule type="expression" dxfId="11648" priority="31090">
      <formula>$Y389="Informe 3"</formula>
    </cfRule>
    <cfRule type="expression" dxfId="11647" priority="31091">
      <formula>$Y389="Informe 2"</formula>
    </cfRule>
    <cfRule type="expression" dxfId="11646" priority="31092">
      <formula>$Y389="Informe 1"</formula>
    </cfRule>
    <cfRule type="expression" dxfId="11645" priority="31093">
      <formula>$Y389="Gráfico 10"</formula>
    </cfRule>
    <cfRule type="expression" dxfId="11644" priority="31094">
      <formula>$Y389="Gráfico 25"</formula>
    </cfRule>
    <cfRule type="expression" dxfId="11643" priority="31095">
      <formula>$Y389="Gráfico 24"</formula>
    </cfRule>
    <cfRule type="expression" dxfId="11642" priority="31096">
      <formula>$Y389="Gráfico 23"</formula>
    </cfRule>
    <cfRule type="expression" dxfId="11641" priority="31097">
      <formula>$Y389="Gráfico 22"</formula>
    </cfRule>
    <cfRule type="expression" dxfId="11640" priority="31098">
      <formula>$Y389="Gráfico 21"</formula>
    </cfRule>
    <cfRule type="expression" dxfId="11639" priority="31099">
      <formula>$Y389="Gráfico 20"</formula>
    </cfRule>
    <cfRule type="expression" dxfId="11638" priority="31100">
      <formula>$Y389="Gráfico 18"</formula>
    </cfRule>
    <cfRule type="expression" dxfId="11637" priority="31101">
      <formula>$Y389="Gráfico 19"</formula>
    </cfRule>
    <cfRule type="expression" dxfId="11636" priority="31102">
      <formula>$Y389="Gráfico 17"</formula>
    </cfRule>
    <cfRule type="expression" dxfId="11635" priority="31103">
      <formula>$Y389="Gráfico 16"</formula>
    </cfRule>
    <cfRule type="expression" dxfId="11634" priority="31104">
      <formula>$Y389="Gráfico 15"</formula>
    </cfRule>
    <cfRule type="expression" dxfId="11633" priority="31105">
      <formula>$Y389="Gráfico 14"</formula>
    </cfRule>
    <cfRule type="expression" dxfId="11632" priority="31106">
      <formula>$Y389="Gráfico 12"</formula>
    </cfRule>
    <cfRule type="expression" dxfId="11631" priority="31107">
      <formula>$Y389="Gráfico 13"</formula>
    </cfRule>
    <cfRule type="expression" dxfId="11630" priority="31108">
      <formula>$Y389="Gráfico 11"</formula>
    </cfRule>
    <cfRule type="expression" dxfId="11629" priority="31109">
      <formula>$Y389="Gráfico 9"</formula>
    </cfRule>
    <cfRule type="expression" dxfId="11628" priority="31110">
      <formula>$Y389="Gráfico 8"</formula>
    </cfRule>
    <cfRule type="expression" dxfId="11627" priority="31111">
      <formula>$Y389="Gráfico 7"</formula>
    </cfRule>
    <cfRule type="expression" dxfId="11626" priority="31112">
      <formula>$Y389="Gráfico 6"</formula>
    </cfRule>
    <cfRule type="expression" dxfId="11625" priority="31113">
      <formula>$Y389="Gráfico 4"</formula>
    </cfRule>
    <cfRule type="expression" dxfId="11624" priority="31114">
      <formula>$Y389="Gráfico 3"</formula>
    </cfRule>
    <cfRule type="expression" dxfId="11623" priority="31115">
      <formula>$Y389="Gráfico 2"</formula>
    </cfRule>
    <cfRule type="expression" dxfId="11622" priority="31116">
      <formula>$Y389="Gráfico 1"</formula>
    </cfRule>
    <cfRule type="expression" dxfId="11621" priority="31117">
      <formula>$Y389="Gráfico 5"</formula>
    </cfRule>
  </conditionalFormatting>
  <conditionalFormatting sqref="O389">
    <cfRule type="expression" dxfId="11620" priority="31044">
      <formula>$Y389="Reporte 2"</formula>
    </cfRule>
    <cfRule type="expression" dxfId="11619" priority="31045">
      <formula>$Y389="Reporte 1"</formula>
    </cfRule>
    <cfRule type="expression" dxfId="11618" priority="31046">
      <formula>$Y389="Informe 10"</formula>
    </cfRule>
    <cfRule type="expression" dxfId="11617" priority="31047">
      <formula>$Y389="Informe 9"</formula>
    </cfRule>
    <cfRule type="expression" dxfId="11616" priority="31048">
      <formula>$Y389="Informe 8"</formula>
    </cfRule>
    <cfRule type="expression" dxfId="11615" priority="31049">
      <formula>$Y389="Informe 7"</formula>
    </cfRule>
    <cfRule type="expression" dxfId="11614" priority="31050">
      <formula>$Y389="Informe 6"</formula>
    </cfRule>
    <cfRule type="expression" dxfId="11613" priority="31051">
      <formula>$Y389="Informe 5"</formula>
    </cfRule>
    <cfRule type="expression" dxfId="11612" priority="31052">
      <formula>$Y389="Informe 4"</formula>
    </cfRule>
    <cfRule type="expression" dxfId="11611" priority="31053">
      <formula>$Y389="Informe 3"</formula>
    </cfRule>
    <cfRule type="expression" dxfId="11610" priority="31054">
      <formula>$Y389="Informe 2"</formula>
    </cfRule>
    <cfRule type="expression" dxfId="11609" priority="31055">
      <formula>$Y389="Informe 1"</formula>
    </cfRule>
    <cfRule type="expression" dxfId="11608" priority="31056">
      <formula>$Y389="Gráfico 10"</formula>
    </cfRule>
    <cfRule type="expression" dxfId="11607" priority="31057">
      <formula>$Y389="Gráfico 25"</formula>
    </cfRule>
    <cfRule type="expression" dxfId="11606" priority="31058">
      <formula>$Y389="Gráfico 24"</formula>
    </cfRule>
    <cfRule type="expression" dxfId="11605" priority="31059">
      <formula>$Y389="Gráfico 23"</formula>
    </cfRule>
    <cfRule type="expression" dxfId="11604" priority="31060">
      <formula>$Y389="Gráfico 22"</formula>
    </cfRule>
    <cfRule type="expression" dxfId="11603" priority="31061">
      <formula>$Y389="Gráfico 21"</formula>
    </cfRule>
    <cfRule type="expression" dxfId="11602" priority="31062">
      <formula>$Y389="Gráfico 20"</formula>
    </cfRule>
    <cfRule type="expression" dxfId="11601" priority="31063">
      <formula>$Y389="Gráfico 18"</formula>
    </cfRule>
    <cfRule type="expression" dxfId="11600" priority="31064">
      <formula>$Y389="Gráfico 19"</formula>
    </cfRule>
    <cfRule type="expression" dxfId="11599" priority="31065">
      <formula>$Y389="Gráfico 17"</formula>
    </cfRule>
    <cfRule type="expression" dxfId="11598" priority="31066">
      <formula>$Y389="Gráfico 16"</formula>
    </cfRule>
    <cfRule type="expression" dxfId="11597" priority="31067">
      <formula>$Y389="Gráfico 15"</formula>
    </cfRule>
    <cfRule type="expression" dxfId="11596" priority="31068">
      <formula>$Y389="Gráfico 14"</formula>
    </cfRule>
    <cfRule type="expression" dxfId="11595" priority="31069">
      <formula>$Y389="Gráfico 12"</formula>
    </cfRule>
    <cfRule type="expression" dxfId="11594" priority="31070">
      <formula>$Y389="Gráfico 13"</formula>
    </cfRule>
    <cfRule type="expression" dxfId="11593" priority="31071">
      <formula>$Y389="Gráfico 11"</formula>
    </cfRule>
    <cfRule type="expression" dxfId="11592" priority="31072">
      <formula>$Y389="Gráfico 9"</formula>
    </cfRule>
    <cfRule type="expression" dxfId="11591" priority="31073">
      <formula>$Y389="Gráfico 8"</formula>
    </cfRule>
    <cfRule type="expression" dxfId="11590" priority="31074">
      <formula>$Y389="Gráfico 7"</formula>
    </cfRule>
    <cfRule type="expression" dxfId="11589" priority="31075">
      <formula>$Y389="Gráfico 6"</formula>
    </cfRule>
    <cfRule type="expression" dxfId="11588" priority="31076">
      <formula>$Y389="Gráfico 4"</formula>
    </cfRule>
    <cfRule type="expression" dxfId="11587" priority="31077">
      <formula>$Y389="Gráfico 3"</formula>
    </cfRule>
    <cfRule type="expression" dxfId="11586" priority="31078">
      <formula>$Y389="Gráfico 2"</formula>
    </cfRule>
    <cfRule type="expression" dxfId="11585" priority="31079">
      <formula>$Y389="Gráfico 1"</formula>
    </cfRule>
    <cfRule type="expression" dxfId="11584" priority="31080">
      <formula>$Y389="Gráfico 5"</formula>
    </cfRule>
  </conditionalFormatting>
  <conditionalFormatting sqref="O389">
    <cfRule type="expression" dxfId="11583" priority="31007">
      <formula>$Y389="Reporte 2"</formula>
    </cfRule>
    <cfRule type="expression" dxfId="11582" priority="31008">
      <formula>$Y389="Reporte 1"</formula>
    </cfRule>
    <cfRule type="expression" dxfId="11581" priority="31009">
      <formula>$Y389="Informe 10"</formula>
    </cfRule>
    <cfRule type="expression" dxfId="11580" priority="31010">
      <formula>$Y389="Informe 9"</formula>
    </cfRule>
    <cfRule type="expression" dxfId="11579" priority="31011">
      <formula>$Y389="Informe 8"</formula>
    </cfRule>
    <cfRule type="expression" dxfId="11578" priority="31012">
      <formula>$Y389="Informe 7"</formula>
    </cfRule>
    <cfRule type="expression" dxfId="11577" priority="31013">
      <formula>$Y389="Informe 6"</formula>
    </cfRule>
    <cfRule type="expression" dxfId="11576" priority="31014">
      <formula>$Y389="Informe 5"</formula>
    </cfRule>
    <cfRule type="expression" dxfId="11575" priority="31015">
      <formula>$Y389="Informe 4"</formula>
    </cfRule>
    <cfRule type="expression" dxfId="11574" priority="31016">
      <formula>$Y389="Informe 3"</formula>
    </cfRule>
    <cfRule type="expression" dxfId="11573" priority="31017">
      <formula>$Y389="Informe 2"</formula>
    </cfRule>
    <cfRule type="expression" dxfId="11572" priority="31018">
      <formula>$Y389="Informe 1"</formula>
    </cfRule>
    <cfRule type="expression" dxfId="11571" priority="31019">
      <formula>$Y389="Gráfico 10"</formula>
    </cfRule>
    <cfRule type="expression" dxfId="11570" priority="31020">
      <formula>$Y389="Gráfico 25"</formula>
    </cfRule>
    <cfRule type="expression" dxfId="11569" priority="31021">
      <formula>$Y389="Gráfico 24"</formula>
    </cfRule>
    <cfRule type="expression" dxfId="11568" priority="31022">
      <formula>$Y389="Gráfico 23"</formula>
    </cfRule>
    <cfRule type="expression" dxfId="11567" priority="31023">
      <formula>$Y389="Gráfico 22"</formula>
    </cfRule>
    <cfRule type="expression" dxfId="11566" priority="31024">
      <formula>$Y389="Gráfico 21"</formula>
    </cfRule>
    <cfRule type="expression" dxfId="11565" priority="31025">
      <formula>$Y389="Gráfico 20"</formula>
    </cfRule>
    <cfRule type="expression" dxfId="11564" priority="31026">
      <formula>$Y389="Gráfico 18"</formula>
    </cfRule>
    <cfRule type="expression" dxfId="11563" priority="31027">
      <formula>$Y389="Gráfico 19"</formula>
    </cfRule>
    <cfRule type="expression" dxfId="11562" priority="31028">
      <formula>$Y389="Gráfico 17"</formula>
    </cfRule>
    <cfRule type="expression" dxfId="11561" priority="31029">
      <formula>$Y389="Gráfico 16"</formula>
    </cfRule>
    <cfRule type="expression" dxfId="11560" priority="31030">
      <formula>$Y389="Gráfico 15"</formula>
    </cfRule>
    <cfRule type="expression" dxfId="11559" priority="31031">
      <formula>$Y389="Gráfico 14"</formula>
    </cfRule>
    <cfRule type="expression" dxfId="11558" priority="31032">
      <formula>$Y389="Gráfico 12"</formula>
    </cfRule>
    <cfRule type="expression" dxfId="11557" priority="31033">
      <formula>$Y389="Gráfico 13"</formula>
    </cfRule>
    <cfRule type="expression" dxfId="11556" priority="31034">
      <formula>$Y389="Gráfico 11"</formula>
    </cfRule>
    <cfRule type="expression" dxfId="11555" priority="31035">
      <formula>$Y389="Gráfico 9"</formula>
    </cfRule>
    <cfRule type="expression" dxfId="11554" priority="31036">
      <formula>$Y389="Gráfico 8"</formula>
    </cfRule>
    <cfRule type="expression" dxfId="11553" priority="31037">
      <formula>$Y389="Gráfico 7"</formula>
    </cfRule>
    <cfRule type="expression" dxfId="11552" priority="31038">
      <formula>$Y389="Gráfico 6"</formula>
    </cfRule>
    <cfRule type="expression" dxfId="11551" priority="31039">
      <formula>$Y389="Gráfico 4"</formula>
    </cfRule>
    <cfRule type="expression" dxfId="11550" priority="31040">
      <formula>$Y389="Gráfico 3"</formula>
    </cfRule>
    <cfRule type="expression" dxfId="11549" priority="31041">
      <formula>$Y389="Gráfico 2"</formula>
    </cfRule>
    <cfRule type="expression" dxfId="11548" priority="31042">
      <formula>$Y389="Gráfico 1"</formula>
    </cfRule>
    <cfRule type="expression" dxfId="11547" priority="31043">
      <formula>$Y389="Gráfico 5"</formula>
    </cfRule>
  </conditionalFormatting>
  <conditionalFormatting sqref="O390">
    <cfRule type="expression" dxfId="11546" priority="30970">
      <formula>$Y390="Reporte 2"</formula>
    </cfRule>
    <cfRule type="expression" dxfId="11545" priority="30971">
      <formula>$Y390="Reporte 1"</formula>
    </cfRule>
    <cfRule type="expression" dxfId="11544" priority="30972">
      <formula>$Y390="Informe 10"</formula>
    </cfRule>
    <cfRule type="expression" dxfId="11543" priority="30973">
      <formula>$Y390="Informe 9"</formula>
    </cfRule>
    <cfRule type="expression" dxfId="11542" priority="30974">
      <formula>$Y390="Informe 8"</formula>
    </cfRule>
    <cfRule type="expression" dxfId="11541" priority="30975">
      <formula>$Y390="Informe 7"</formula>
    </cfRule>
    <cfRule type="expression" dxfId="11540" priority="30976">
      <formula>$Y390="Informe 6"</formula>
    </cfRule>
    <cfRule type="expression" dxfId="11539" priority="30977">
      <formula>$Y390="Informe 5"</formula>
    </cfRule>
    <cfRule type="expression" dxfId="11538" priority="30978">
      <formula>$Y390="Informe 4"</formula>
    </cfRule>
    <cfRule type="expression" dxfId="11537" priority="30979">
      <formula>$Y390="Informe 3"</formula>
    </cfRule>
    <cfRule type="expression" dxfId="11536" priority="30980">
      <formula>$Y390="Informe 2"</formula>
    </cfRule>
    <cfRule type="expression" dxfId="11535" priority="30981">
      <formula>$Y390="Informe 1"</formula>
    </cfRule>
    <cfRule type="expression" dxfId="11534" priority="30982">
      <formula>$Y390="Gráfico 10"</formula>
    </cfRule>
    <cfRule type="expression" dxfId="11533" priority="30983">
      <formula>$Y390="Gráfico 25"</formula>
    </cfRule>
    <cfRule type="expression" dxfId="11532" priority="30984">
      <formula>$Y390="Gráfico 24"</formula>
    </cfRule>
    <cfRule type="expression" dxfId="11531" priority="30985">
      <formula>$Y390="Gráfico 23"</formula>
    </cfRule>
    <cfRule type="expression" dxfId="11530" priority="30986">
      <formula>$Y390="Gráfico 22"</formula>
    </cfRule>
    <cfRule type="expression" dxfId="11529" priority="30987">
      <formula>$Y390="Gráfico 21"</formula>
    </cfRule>
    <cfRule type="expression" dxfId="11528" priority="30988">
      <formula>$Y390="Gráfico 20"</formula>
    </cfRule>
    <cfRule type="expression" dxfId="11527" priority="30989">
      <formula>$Y390="Gráfico 18"</formula>
    </cfRule>
    <cfRule type="expression" dxfId="11526" priority="30990">
      <formula>$Y390="Gráfico 19"</formula>
    </cfRule>
    <cfRule type="expression" dxfId="11525" priority="30991">
      <formula>$Y390="Gráfico 17"</formula>
    </cfRule>
    <cfRule type="expression" dxfId="11524" priority="30992">
      <formula>$Y390="Gráfico 16"</formula>
    </cfRule>
    <cfRule type="expression" dxfId="11523" priority="30993">
      <formula>$Y390="Gráfico 15"</formula>
    </cfRule>
    <cfRule type="expression" dxfId="11522" priority="30994">
      <formula>$Y390="Gráfico 14"</formula>
    </cfRule>
    <cfRule type="expression" dxfId="11521" priority="30995">
      <formula>$Y390="Gráfico 12"</formula>
    </cfRule>
    <cfRule type="expression" dxfId="11520" priority="30996">
      <formula>$Y390="Gráfico 13"</formula>
    </cfRule>
    <cfRule type="expression" dxfId="11519" priority="30997">
      <formula>$Y390="Gráfico 11"</formula>
    </cfRule>
    <cfRule type="expression" dxfId="11518" priority="30998">
      <formula>$Y390="Gráfico 9"</formula>
    </cfRule>
    <cfRule type="expression" dxfId="11517" priority="30999">
      <formula>$Y390="Gráfico 8"</formula>
    </cfRule>
    <cfRule type="expression" dxfId="11516" priority="31000">
      <formula>$Y390="Gráfico 7"</formula>
    </cfRule>
    <cfRule type="expression" dxfId="11515" priority="31001">
      <formula>$Y390="Gráfico 6"</formula>
    </cfRule>
    <cfRule type="expression" dxfId="11514" priority="31002">
      <formula>$Y390="Gráfico 4"</formula>
    </cfRule>
    <cfRule type="expression" dxfId="11513" priority="31003">
      <formula>$Y390="Gráfico 3"</formula>
    </cfRule>
    <cfRule type="expression" dxfId="11512" priority="31004">
      <formula>$Y390="Gráfico 2"</formula>
    </cfRule>
    <cfRule type="expression" dxfId="11511" priority="31005">
      <formula>$Y390="Gráfico 1"</formula>
    </cfRule>
    <cfRule type="expression" dxfId="11510" priority="31006">
      <formula>$Y390="Gráfico 5"</formula>
    </cfRule>
  </conditionalFormatting>
  <conditionalFormatting sqref="O390">
    <cfRule type="expression" dxfId="11509" priority="30933">
      <formula>$Y390="Reporte 2"</formula>
    </cfRule>
    <cfRule type="expression" dxfId="11508" priority="30934">
      <formula>$Y390="Reporte 1"</formula>
    </cfRule>
    <cfRule type="expression" dxfId="11507" priority="30935">
      <formula>$Y390="Informe 10"</formula>
    </cfRule>
    <cfRule type="expression" dxfId="11506" priority="30936">
      <formula>$Y390="Informe 9"</formula>
    </cfRule>
    <cfRule type="expression" dxfId="11505" priority="30937">
      <formula>$Y390="Informe 8"</formula>
    </cfRule>
    <cfRule type="expression" dxfId="11504" priority="30938">
      <formula>$Y390="Informe 7"</formula>
    </cfRule>
    <cfRule type="expression" dxfId="11503" priority="30939">
      <formula>$Y390="Informe 6"</formula>
    </cfRule>
    <cfRule type="expression" dxfId="11502" priority="30940">
      <formula>$Y390="Informe 5"</formula>
    </cfRule>
    <cfRule type="expression" dxfId="11501" priority="30941">
      <formula>$Y390="Informe 4"</formula>
    </cfRule>
    <cfRule type="expression" dxfId="11500" priority="30942">
      <formula>$Y390="Informe 3"</formula>
    </cfRule>
    <cfRule type="expression" dxfId="11499" priority="30943">
      <formula>$Y390="Informe 2"</formula>
    </cfRule>
    <cfRule type="expression" dxfId="11498" priority="30944">
      <formula>$Y390="Informe 1"</formula>
    </cfRule>
    <cfRule type="expression" dxfId="11497" priority="30945">
      <formula>$Y390="Gráfico 10"</formula>
    </cfRule>
    <cfRule type="expression" dxfId="11496" priority="30946">
      <formula>$Y390="Gráfico 25"</formula>
    </cfRule>
    <cfRule type="expression" dxfId="11495" priority="30947">
      <formula>$Y390="Gráfico 24"</formula>
    </cfRule>
    <cfRule type="expression" dxfId="11494" priority="30948">
      <formula>$Y390="Gráfico 23"</formula>
    </cfRule>
    <cfRule type="expression" dxfId="11493" priority="30949">
      <formula>$Y390="Gráfico 22"</formula>
    </cfRule>
    <cfRule type="expression" dxfId="11492" priority="30950">
      <formula>$Y390="Gráfico 21"</formula>
    </cfRule>
    <cfRule type="expression" dxfId="11491" priority="30951">
      <formula>$Y390="Gráfico 20"</formula>
    </cfRule>
    <cfRule type="expression" dxfId="11490" priority="30952">
      <formula>$Y390="Gráfico 18"</formula>
    </cfRule>
    <cfRule type="expression" dxfId="11489" priority="30953">
      <formula>$Y390="Gráfico 19"</formula>
    </cfRule>
    <cfRule type="expression" dxfId="11488" priority="30954">
      <formula>$Y390="Gráfico 17"</formula>
    </cfRule>
    <cfRule type="expression" dxfId="11487" priority="30955">
      <formula>$Y390="Gráfico 16"</formula>
    </cfRule>
    <cfRule type="expression" dxfId="11486" priority="30956">
      <formula>$Y390="Gráfico 15"</formula>
    </cfRule>
    <cfRule type="expression" dxfId="11485" priority="30957">
      <formula>$Y390="Gráfico 14"</formula>
    </cfRule>
    <cfRule type="expression" dxfId="11484" priority="30958">
      <formula>$Y390="Gráfico 12"</formula>
    </cfRule>
    <cfRule type="expression" dxfId="11483" priority="30959">
      <formula>$Y390="Gráfico 13"</formula>
    </cfRule>
    <cfRule type="expression" dxfId="11482" priority="30960">
      <formula>$Y390="Gráfico 11"</formula>
    </cfRule>
    <cfRule type="expression" dxfId="11481" priority="30961">
      <formula>$Y390="Gráfico 9"</formula>
    </cfRule>
    <cfRule type="expression" dxfId="11480" priority="30962">
      <formula>$Y390="Gráfico 8"</formula>
    </cfRule>
    <cfRule type="expression" dxfId="11479" priority="30963">
      <formula>$Y390="Gráfico 7"</formula>
    </cfRule>
    <cfRule type="expression" dxfId="11478" priority="30964">
      <formula>$Y390="Gráfico 6"</formula>
    </cfRule>
    <cfRule type="expression" dxfId="11477" priority="30965">
      <formula>$Y390="Gráfico 4"</formula>
    </cfRule>
    <cfRule type="expression" dxfId="11476" priority="30966">
      <formula>$Y390="Gráfico 3"</formula>
    </cfRule>
    <cfRule type="expression" dxfId="11475" priority="30967">
      <formula>$Y390="Gráfico 2"</formula>
    </cfRule>
    <cfRule type="expression" dxfId="11474" priority="30968">
      <formula>$Y390="Gráfico 1"</formula>
    </cfRule>
    <cfRule type="expression" dxfId="11473" priority="30969">
      <formula>$Y390="Gráfico 5"</formula>
    </cfRule>
  </conditionalFormatting>
  <conditionalFormatting sqref="O390">
    <cfRule type="expression" dxfId="11472" priority="30896">
      <formula>$Y390="Reporte 2"</formula>
    </cfRule>
    <cfRule type="expression" dxfId="11471" priority="30897">
      <formula>$Y390="Reporte 1"</formula>
    </cfRule>
    <cfRule type="expression" dxfId="11470" priority="30898">
      <formula>$Y390="Informe 10"</formula>
    </cfRule>
    <cfRule type="expression" dxfId="11469" priority="30899">
      <formula>$Y390="Informe 9"</formula>
    </cfRule>
    <cfRule type="expression" dxfId="11468" priority="30900">
      <formula>$Y390="Informe 8"</formula>
    </cfRule>
    <cfRule type="expression" dxfId="11467" priority="30901">
      <formula>$Y390="Informe 7"</formula>
    </cfRule>
    <cfRule type="expression" dxfId="11466" priority="30902">
      <formula>$Y390="Informe 6"</formula>
    </cfRule>
    <cfRule type="expression" dxfId="11465" priority="30903">
      <formula>$Y390="Informe 5"</formula>
    </cfRule>
    <cfRule type="expression" dxfId="11464" priority="30904">
      <formula>$Y390="Informe 4"</formula>
    </cfRule>
    <cfRule type="expression" dxfId="11463" priority="30905">
      <formula>$Y390="Informe 3"</formula>
    </cfRule>
    <cfRule type="expression" dxfId="11462" priority="30906">
      <formula>$Y390="Informe 2"</formula>
    </cfRule>
    <cfRule type="expression" dxfId="11461" priority="30907">
      <formula>$Y390="Informe 1"</formula>
    </cfRule>
    <cfRule type="expression" dxfId="11460" priority="30908">
      <formula>$Y390="Gráfico 10"</formula>
    </cfRule>
    <cfRule type="expression" dxfId="11459" priority="30909">
      <formula>$Y390="Gráfico 25"</formula>
    </cfRule>
    <cfRule type="expression" dxfId="11458" priority="30910">
      <formula>$Y390="Gráfico 24"</formula>
    </cfRule>
    <cfRule type="expression" dxfId="11457" priority="30911">
      <formula>$Y390="Gráfico 23"</formula>
    </cfRule>
    <cfRule type="expression" dxfId="11456" priority="30912">
      <formula>$Y390="Gráfico 22"</formula>
    </cfRule>
    <cfRule type="expression" dxfId="11455" priority="30913">
      <formula>$Y390="Gráfico 21"</formula>
    </cfRule>
    <cfRule type="expression" dxfId="11454" priority="30914">
      <formula>$Y390="Gráfico 20"</formula>
    </cfRule>
    <cfRule type="expression" dxfId="11453" priority="30915">
      <formula>$Y390="Gráfico 18"</formula>
    </cfRule>
    <cfRule type="expression" dxfId="11452" priority="30916">
      <formula>$Y390="Gráfico 19"</formula>
    </cfRule>
    <cfRule type="expression" dxfId="11451" priority="30917">
      <formula>$Y390="Gráfico 17"</formula>
    </cfRule>
    <cfRule type="expression" dxfId="11450" priority="30918">
      <formula>$Y390="Gráfico 16"</formula>
    </cfRule>
    <cfRule type="expression" dxfId="11449" priority="30919">
      <formula>$Y390="Gráfico 15"</formula>
    </cfRule>
    <cfRule type="expression" dxfId="11448" priority="30920">
      <formula>$Y390="Gráfico 14"</formula>
    </cfRule>
    <cfRule type="expression" dxfId="11447" priority="30921">
      <formula>$Y390="Gráfico 12"</formula>
    </cfRule>
    <cfRule type="expression" dxfId="11446" priority="30922">
      <formula>$Y390="Gráfico 13"</formula>
    </cfRule>
    <cfRule type="expression" dxfId="11445" priority="30923">
      <formula>$Y390="Gráfico 11"</formula>
    </cfRule>
    <cfRule type="expression" dxfId="11444" priority="30924">
      <formula>$Y390="Gráfico 9"</formula>
    </cfRule>
    <cfRule type="expression" dxfId="11443" priority="30925">
      <formula>$Y390="Gráfico 8"</formula>
    </cfRule>
    <cfRule type="expression" dxfId="11442" priority="30926">
      <formula>$Y390="Gráfico 7"</formula>
    </cfRule>
    <cfRule type="expression" dxfId="11441" priority="30927">
      <formula>$Y390="Gráfico 6"</formula>
    </cfRule>
    <cfRule type="expression" dxfId="11440" priority="30928">
      <formula>$Y390="Gráfico 4"</formula>
    </cfRule>
    <cfRule type="expression" dxfId="11439" priority="30929">
      <formula>$Y390="Gráfico 3"</formula>
    </cfRule>
    <cfRule type="expression" dxfId="11438" priority="30930">
      <formula>$Y390="Gráfico 2"</formula>
    </cfRule>
    <cfRule type="expression" dxfId="11437" priority="30931">
      <formula>$Y390="Gráfico 1"</formula>
    </cfRule>
    <cfRule type="expression" dxfId="11436" priority="30932">
      <formula>$Y390="Gráfico 5"</formula>
    </cfRule>
  </conditionalFormatting>
  <conditionalFormatting sqref="P658">
    <cfRule type="expression" dxfId="11435" priority="21831">
      <formula>$Y658="Reporte 2"</formula>
    </cfRule>
    <cfRule type="expression" dxfId="11434" priority="21832">
      <formula>$Y658="Reporte 1"</formula>
    </cfRule>
    <cfRule type="expression" dxfId="11433" priority="21833">
      <formula>$Y658="Informe 10"</formula>
    </cfRule>
    <cfRule type="expression" dxfId="11432" priority="21834">
      <formula>$Y658="Informe 9"</formula>
    </cfRule>
    <cfRule type="expression" dxfId="11431" priority="21835">
      <formula>$Y658="Informe 8"</formula>
    </cfRule>
    <cfRule type="expression" dxfId="11430" priority="21836">
      <formula>$Y658="Informe 7"</formula>
    </cfRule>
    <cfRule type="expression" dxfId="11429" priority="21837">
      <formula>$Y658="Informe 6"</formula>
    </cfRule>
    <cfRule type="expression" dxfId="11428" priority="21838">
      <formula>$Y658="Informe 5"</formula>
    </cfRule>
    <cfRule type="expression" dxfId="11427" priority="21839">
      <formula>$Y658="Informe 4"</formula>
    </cfRule>
    <cfRule type="expression" dxfId="11426" priority="21840">
      <formula>$Y658="Informe 3"</formula>
    </cfRule>
    <cfRule type="expression" dxfId="11425" priority="21841">
      <formula>$Y658="Informe 2"</formula>
    </cfRule>
    <cfRule type="expression" dxfId="11424" priority="21842">
      <formula>$Y658="Informe 1"</formula>
    </cfRule>
    <cfRule type="expression" dxfId="11423" priority="21843">
      <formula>$Y658="Gráfico 10"</formula>
    </cfRule>
    <cfRule type="expression" dxfId="11422" priority="21844">
      <formula>$Y658="Gráfico 25"</formula>
    </cfRule>
    <cfRule type="expression" dxfId="11421" priority="21845">
      <formula>$Y658="Gráfico 24"</formula>
    </cfRule>
    <cfRule type="expression" dxfId="11420" priority="21846">
      <formula>$Y658="Gráfico 23"</formula>
    </cfRule>
    <cfRule type="expression" dxfId="11419" priority="21847">
      <formula>$Y658="Gráfico 22"</formula>
    </cfRule>
    <cfRule type="expression" dxfId="11418" priority="21848">
      <formula>$Y658="Gráfico 21"</formula>
    </cfRule>
    <cfRule type="expression" dxfId="11417" priority="21849">
      <formula>$Y658="Gráfico 20"</formula>
    </cfRule>
    <cfRule type="expression" dxfId="11416" priority="21850">
      <formula>$Y658="Gráfico 18"</formula>
    </cfRule>
    <cfRule type="expression" dxfId="11415" priority="21851">
      <formula>$Y658="Gráfico 19"</formula>
    </cfRule>
    <cfRule type="expression" dxfId="11414" priority="21852">
      <formula>$Y658="Gráfico 17"</formula>
    </cfRule>
    <cfRule type="expression" dxfId="11413" priority="21853">
      <formula>$Y658="Gráfico 16"</formula>
    </cfRule>
    <cfRule type="expression" dxfId="11412" priority="21854">
      <formula>$Y658="Gráfico 15"</formula>
    </cfRule>
    <cfRule type="expression" dxfId="11411" priority="21855">
      <formula>$Y658="Gráfico 14"</formula>
    </cfRule>
    <cfRule type="expression" dxfId="11410" priority="21856">
      <formula>$Y658="Gráfico 12"</formula>
    </cfRule>
    <cfRule type="expression" dxfId="11409" priority="21857">
      <formula>$Y658="Gráfico 13"</formula>
    </cfRule>
    <cfRule type="expression" dxfId="11408" priority="21858">
      <formula>$Y658="Gráfico 11"</formula>
    </cfRule>
    <cfRule type="expression" dxfId="11407" priority="21859">
      <formula>$Y658="Gráfico 9"</formula>
    </cfRule>
    <cfRule type="expression" dxfId="11406" priority="21860">
      <formula>$Y658="Gráfico 8"</formula>
    </cfRule>
    <cfRule type="expression" dxfId="11405" priority="21861">
      <formula>$Y658="Gráfico 7"</formula>
    </cfRule>
    <cfRule type="expression" dxfId="11404" priority="21862">
      <formula>$Y658="Gráfico 6"</formula>
    </cfRule>
    <cfRule type="expression" dxfId="11403" priority="21863">
      <formula>$Y658="Gráfico 4"</formula>
    </cfRule>
    <cfRule type="expression" dxfId="11402" priority="21864">
      <formula>$Y658="Gráfico 3"</formula>
    </cfRule>
    <cfRule type="expression" dxfId="11401" priority="21865">
      <formula>$Y658="Gráfico 2"</formula>
    </cfRule>
    <cfRule type="expression" dxfId="11400" priority="21866">
      <formula>$Y658="Gráfico 1"</formula>
    </cfRule>
    <cfRule type="expression" dxfId="11399" priority="21867">
      <formula>$Y658="Gráfico 5"</formula>
    </cfRule>
  </conditionalFormatting>
  <conditionalFormatting sqref="P658">
    <cfRule type="expression" dxfId="11398" priority="21794">
      <formula>$Y658="Reporte 2"</formula>
    </cfRule>
    <cfRule type="expression" dxfId="11397" priority="21795">
      <formula>$Y658="Reporte 1"</formula>
    </cfRule>
    <cfRule type="expression" dxfId="11396" priority="21796">
      <formula>$Y658="Informe 10"</formula>
    </cfRule>
    <cfRule type="expression" dxfId="11395" priority="21797">
      <formula>$Y658="Informe 9"</formula>
    </cfRule>
    <cfRule type="expression" dxfId="11394" priority="21798">
      <formula>$Y658="Informe 8"</formula>
    </cfRule>
    <cfRule type="expression" dxfId="11393" priority="21799">
      <formula>$Y658="Informe 7"</formula>
    </cfRule>
    <cfRule type="expression" dxfId="11392" priority="21800">
      <formula>$Y658="Informe 6"</formula>
    </cfRule>
    <cfRule type="expression" dxfId="11391" priority="21801">
      <formula>$Y658="Informe 5"</formula>
    </cfRule>
    <cfRule type="expression" dxfId="11390" priority="21802">
      <formula>$Y658="Informe 4"</formula>
    </cfRule>
    <cfRule type="expression" dxfId="11389" priority="21803">
      <formula>$Y658="Informe 3"</formula>
    </cfRule>
    <cfRule type="expression" dxfId="11388" priority="21804">
      <formula>$Y658="Informe 2"</formula>
    </cfRule>
    <cfRule type="expression" dxfId="11387" priority="21805">
      <formula>$Y658="Informe 1"</formula>
    </cfRule>
    <cfRule type="expression" dxfId="11386" priority="21806">
      <formula>$Y658="Gráfico 10"</formula>
    </cfRule>
    <cfRule type="expression" dxfId="11385" priority="21807">
      <formula>$Y658="Gráfico 25"</formula>
    </cfRule>
    <cfRule type="expression" dxfId="11384" priority="21808">
      <formula>$Y658="Gráfico 24"</formula>
    </cfRule>
    <cfRule type="expression" dxfId="11383" priority="21809">
      <formula>$Y658="Gráfico 23"</formula>
    </cfRule>
    <cfRule type="expression" dxfId="11382" priority="21810">
      <formula>$Y658="Gráfico 22"</formula>
    </cfRule>
    <cfRule type="expression" dxfId="11381" priority="21811">
      <formula>$Y658="Gráfico 21"</formula>
    </cfRule>
    <cfRule type="expression" dxfId="11380" priority="21812">
      <formula>$Y658="Gráfico 20"</formula>
    </cfRule>
    <cfRule type="expression" dxfId="11379" priority="21813">
      <formula>$Y658="Gráfico 18"</formula>
    </cfRule>
    <cfRule type="expression" dxfId="11378" priority="21814">
      <formula>$Y658="Gráfico 19"</formula>
    </cfRule>
    <cfRule type="expression" dxfId="11377" priority="21815">
      <formula>$Y658="Gráfico 17"</formula>
    </cfRule>
    <cfRule type="expression" dxfId="11376" priority="21816">
      <formula>$Y658="Gráfico 16"</formula>
    </cfRule>
    <cfRule type="expression" dxfId="11375" priority="21817">
      <formula>$Y658="Gráfico 15"</formula>
    </cfRule>
    <cfRule type="expression" dxfId="11374" priority="21818">
      <formula>$Y658="Gráfico 14"</formula>
    </cfRule>
    <cfRule type="expression" dxfId="11373" priority="21819">
      <formula>$Y658="Gráfico 12"</formula>
    </cfRule>
    <cfRule type="expression" dxfId="11372" priority="21820">
      <formula>$Y658="Gráfico 13"</formula>
    </cfRule>
    <cfRule type="expression" dxfId="11371" priority="21821">
      <formula>$Y658="Gráfico 11"</formula>
    </cfRule>
    <cfRule type="expression" dxfId="11370" priority="21822">
      <formula>$Y658="Gráfico 9"</formula>
    </cfRule>
    <cfRule type="expression" dxfId="11369" priority="21823">
      <formula>$Y658="Gráfico 8"</formula>
    </cfRule>
    <cfRule type="expression" dxfId="11368" priority="21824">
      <formula>$Y658="Gráfico 7"</formula>
    </cfRule>
    <cfRule type="expression" dxfId="11367" priority="21825">
      <formula>$Y658="Gráfico 6"</formula>
    </cfRule>
    <cfRule type="expression" dxfId="11366" priority="21826">
      <formula>$Y658="Gráfico 4"</formula>
    </cfRule>
    <cfRule type="expression" dxfId="11365" priority="21827">
      <formula>$Y658="Gráfico 3"</formula>
    </cfRule>
    <cfRule type="expression" dxfId="11364" priority="21828">
      <formula>$Y658="Gráfico 2"</formula>
    </cfRule>
    <cfRule type="expression" dxfId="11363" priority="21829">
      <formula>$Y658="Gráfico 1"</formula>
    </cfRule>
    <cfRule type="expression" dxfId="11362" priority="21830">
      <formula>$Y658="Gráfico 5"</formula>
    </cfRule>
  </conditionalFormatting>
  <conditionalFormatting sqref="P391:P393 O392:O397">
    <cfRule type="expression" dxfId="11361" priority="30563">
      <formula>$Y391="Reporte 2"</formula>
    </cfRule>
    <cfRule type="expression" dxfId="11360" priority="30564">
      <formula>$Y391="Reporte 1"</formula>
    </cfRule>
    <cfRule type="expression" dxfId="11359" priority="30565">
      <formula>$Y391="Informe 10"</formula>
    </cfRule>
    <cfRule type="expression" dxfId="11358" priority="30566">
      <formula>$Y391="Informe 9"</formula>
    </cfRule>
    <cfRule type="expression" dxfId="11357" priority="30567">
      <formula>$Y391="Informe 8"</formula>
    </cfRule>
    <cfRule type="expression" dxfId="11356" priority="30568">
      <formula>$Y391="Informe 7"</formula>
    </cfRule>
    <cfRule type="expression" dxfId="11355" priority="30569">
      <formula>$Y391="Informe 6"</formula>
    </cfRule>
    <cfRule type="expression" dxfId="11354" priority="30570">
      <formula>$Y391="Informe 5"</formula>
    </cfRule>
    <cfRule type="expression" dxfId="11353" priority="30571">
      <formula>$Y391="Informe 4"</formula>
    </cfRule>
    <cfRule type="expression" dxfId="11352" priority="30572">
      <formula>$Y391="Informe 3"</formula>
    </cfRule>
    <cfRule type="expression" dxfId="11351" priority="30573">
      <formula>$Y391="Informe 2"</formula>
    </cfRule>
    <cfRule type="expression" dxfId="11350" priority="30574">
      <formula>$Y391="Informe 1"</formula>
    </cfRule>
    <cfRule type="expression" dxfId="11349" priority="30575">
      <formula>$Y391="Gráfico 10"</formula>
    </cfRule>
    <cfRule type="expression" dxfId="11348" priority="30576">
      <formula>$Y391="Gráfico 25"</formula>
    </cfRule>
    <cfRule type="expression" dxfId="11347" priority="30577">
      <formula>$Y391="Gráfico 24"</formula>
    </cfRule>
    <cfRule type="expression" dxfId="11346" priority="30578">
      <formula>$Y391="Gráfico 23"</formula>
    </cfRule>
    <cfRule type="expression" dxfId="11345" priority="30579">
      <formula>$Y391="Gráfico 22"</formula>
    </cfRule>
    <cfRule type="expression" dxfId="11344" priority="30580">
      <formula>$Y391="Gráfico 21"</formula>
    </cfRule>
    <cfRule type="expression" dxfId="11343" priority="30581">
      <formula>$Y391="Gráfico 20"</formula>
    </cfRule>
    <cfRule type="expression" dxfId="11342" priority="30582">
      <formula>$Y391="Gráfico 18"</formula>
    </cfRule>
    <cfRule type="expression" dxfId="11341" priority="30583">
      <formula>$Y391="Gráfico 19"</formula>
    </cfRule>
    <cfRule type="expression" dxfId="11340" priority="30584">
      <formula>$Y391="Gráfico 17"</formula>
    </cfRule>
    <cfRule type="expression" dxfId="11339" priority="30585">
      <formula>$Y391="Gráfico 16"</formula>
    </cfRule>
    <cfRule type="expression" dxfId="11338" priority="30586">
      <formula>$Y391="Gráfico 15"</formula>
    </cfRule>
    <cfRule type="expression" dxfId="11337" priority="30587">
      <formula>$Y391="Gráfico 14"</formula>
    </cfRule>
    <cfRule type="expression" dxfId="11336" priority="30588">
      <formula>$Y391="Gráfico 12"</formula>
    </cfRule>
    <cfRule type="expression" dxfId="11335" priority="30589">
      <formula>$Y391="Gráfico 13"</formula>
    </cfRule>
    <cfRule type="expression" dxfId="11334" priority="30590">
      <formula>$Y391="Gráfico 11"</formula>
    </cfRule>
    <cfRule type="expression" dxfId="11333" priority="30591">
      <formula>$Y391="Gráfico 9"</formula>
    </cfRule>
    <cfRule type="expression" dxfId="11332" priority="30592">
      <formula>$Y391="Gráfico 8"</formula>
    </cfRule>
    <cfRule type="expression" dxfId="11331" priority="30593">
      <formula>$Y391="Gráfico 7"</formula>
    </cfRule>
    <cfRule type="expression" dxfId="11330" priority="30594">
      <formula>$Y391="Gráfico 6"</formula>
    </cfRule>
    <cfRule type="expression" dxfId="11329" priority="30595">
      <formula>$Y391="Gráfico 4"</formula>
    </cfRule>
    <cfRule type="expression" dxfId="11328" priority="30596">
      <formula>$Y391="Gráfico 3"</formula>
    </cfRule>
    <cfRule type="expression" dxfId="11327" priority="30597">
      <formula>$Y391="Gráfico 2"</formula>
    </cfRule>
    <cfRule type="expression" dxfId="11326" priority="30598">
      <formula>$Y391="Gráfico 1"</formula>
    </cfRule>
    <cfRule type="expression" dxfId="11325" priority="30599">
      <formula>$Y391="Gráfico 5"</formula>
    </cfRule>
  </conditionalFormatting>
  <conditionalFormatting sqref="P394">
    <cfRule type="expression" dxfId="11324" priority="30415">
      <formula>$Y394="Reporte 2"</formula>
    </cfRule>
    <cfRule type="expression" dxfId="11323" priority="30416">
      <formula>$Y394="Reporte 1"</formula>
    </cfRule>
    <cfRule type="expression" dxfId="11322" priority="30417">
      <formula>$Y394="Informe 10"</formula>
    </cfRule>
    <cfRule type="expression" dxfId="11321" priority="30418">
      <formula>$Y394="Informe 9"</formula>
    </cfRule>
    <cfRule type="expression" dxfId="11320" priority="30419">
      <formula>$Y394="Informe 8"</formula>
    </cfRule>
    <cfRule type="expression" dxfId="11319" priority="30420">
      <formula>$Y394="Informe 7"</formula>
    </cfRule>
    <cfRule type="expression" dxfId="11318" priority="30421">
      <formula>$Y394="Informe 6"</formula>
    </cfRule>
    <cfRule type="expression" dxfId="11317" priority="30422">
      <formula>$Y394="Informe 5"</formula>
    </cfRule>
    <cfRule type="expression" dxfId="11316" priority="30423">
      <formula>$Y394="Informe 4"</formula>
    </cfRule>
    <cfRule type="expression" dxfId="11315" priority="30424">
      <formula>$Y394="Informe 3"</formula>
    </cfRule>
    <cfRule type="expression" dxfId="11314" priority="30425">
      <formula>$Y394="Informe 2"</formula>
    </cfRule>
    <cfRule type="expression" dxfId="11313" priority="30426">
      <formula>$Y394="Informe 1"</formula>
    </cfRule>
    <cfRule type="expression" dxfId="11312" priority="30427">
      <formula>$Y394="Gráfico 10"</formula>
    </cfRule>
    <cfRule type="expression" dxfId="11311" priority="30428">
      <formula>$Y394="Gráfico 25"</formula>
    </cfRule>
    <cfRule type="expression" dxfId="11310" priority="30429">
      <formula>$Y394="Gráfico 24"</formula>
    </cfRule>
    <cfRule type="expression" dxfId="11309" priority="30430">
      <formula>$Y394="Gráfico 23"</formula>
    </cfRule>
    <cfRule type="expression" dxfId="11308" priority="30431">
      <formula>$Y394="Gráfico 22"</formula>
    </cfRule>
    <cfRule type="expression" dxfId="11307" priority="30432">
      <formula>$Y394="Gráfico 21"</formula>
    </cfRule>
    <cfRule type="expression" dxfId="11306" priority="30433">
      <formula>$Y394="Gráfico 20"</formula>
    </cfRule>
    <cfRule type="expression" dxfId="11305" priority="30434">
      <formula>$Y394="Gráfico 18"</formula>
    </cfRule>
    <cfRule type="expression" dxfId="11304" priority="30435">
      <formula>$Y394="Gráfico 19"</formula>
    </cfRule>
    <cfRule type="expression" dxfId="11303" priority="30436">
      <formula>$Y394="Gráfico 17"</formula>
    </cfRule>
    <cfRule type="expression" dxfId="11302" priority="30437">
      <formula>$Y394="Gráfico 16"</formula>
    </cfRule>
    <cfRule type="expression" dxfId="11301" priority="30438">
      <formula>$Y394="Gráfico 15"</formula>
    </cfRule>
    <cfRule type="expression" dxfId="11300" priority="30439">
      <formula>$Y394="Gráfico 14"</formula>
    </cfRule>
    <cfRule type="expression" dxfId="11299" priority="30440">
      <formula>$Y394="Gráfico 12"</formula>
    </cfRule>
    <cfRule type="expression" dxfId="11298" priority="30441">
      <formula>$Y394="Gráfico 13"</formula>
    </cfRule>
    <cfRule type="expression" dxfId="11297" priority="30442">
      <formula>$Y394="Gráfico 11"</formula>
    </cfRule>
    <cfRule type="expression" dxfId="11296" priority="30443">
      <formula>$Y394="Gráfico 9"</formula>
    </cfRule>
    <cfRule type="expression" dxfId="11295" priority="30444">
      <formula>$Y394="Gráfico 8"</formula>
    </cfRule>
    <cfRule type="expression" dxfId="11294" priority="30445">
      <formula>$Y394="Gráfico 7"</formula>
    </cfRule>
    <cfRule type="expression" dxfId="11293" priority="30446">
      <formula>$Y394="Gráfico 6"</formula>
    </cfRule>
    <cfRule type="expression" dxfId="11292" priority="30447">
      <formula>$Y394="Gráfico 4"</formula>
    </cfRule>
    <cfRule type="expression" dxfId="11291" priority="30448">
      <formula>$Y394="Gráfico 3"</formula>
    </cfRule>
    <cfRule type="expression" dxfId="11290" priority="30449">
      <formula>$Y394="Gráfico 2"</formula>
    </cfRule>
    <cfRule type="expression" dxfId="11289" priority="30450">
      <formula>$Y394="Gráfico 1"</formula>
    </cfRule>
    <cfRule type="expression" dxfId="11288" priority="30451">
      <formula>$Y394="Gráfico 5"</formula>
    </cfRule>
  </conditionalFormatting>
  <conditionalFormatting sqref="P395">
    <cfRule type="expression" dxfId="11287" priority="30378">
      <formula>$Y395="Reporte 2"</formula>
    </cfRule>
    <cfRule type="expression" dxfId="11286" priority="30379">
      <formula>$Y395="Reporte 1"</formula>
    </cfRule>
    <cfRule type="expression" dxfId="11285" priority="30380">
      <formula>$Y395="Informe 10"</formula>
    </cfRule>
    <cfRule type="expression" dxfId="11284" priority="30381">
      <formula>$Y395="Informe 9"</formula>
    </cfRule>
    <cfRule type="expression" dxfId="11283" priority="30382">
      <formula>$Y395="Informe 8"</formula>
    </cfRule>
    <cfRule type="expression" dxfId="11282" priority="30383">
      <formula>$Y395="Informe 7"</formula>
    </cfRule>
    <cfRule type="expression" dxfId="11281" priority="30384">
      <formula>$Y395="Informe 6"</formula>
    </cfRule>
    <cfRule type="expression" dxfId="11280" priority="30385">
      <formula>$Y395="Informe 5"</formula>
    </cfRule>
    <cfRule type="expression" dxfId="11279" priority="30386">
      <formula>$Y395="Informe 4"</formula>
    </cfRule>
    <cfRule type="expression" dxfId="11278" priority="30387">
      <formula>$Y395="Informe 3"</formula>
    </cfRule>
    <cfRule type="expression" dxfId="11277" priority="30388">
      <formula>$Y395="Informe 2"</formula>
    </cfRule>
    <cfRule type="expression" dxfId="11276" priority="30389">
      <formula>$Y395="Informe 1"</formula>
    </cfRule>
    <cfRule type="expression" dxfId="11275" priority="30390">
      <formula>$Y395="Gráfico 10"</formula>
    </cfRule>
    <cfRule type="expression" dxfId="11274" priority="30391">
      <formula>$Y395="Gráfico 25"</formula>
    </cfRule>
    <cfRule type="expression" dxfId="11273" priority="30392">
      <formula>$Y395="Gráfico 24"</formula>
    </cfRule>
    <cfRule type="expression" dxfId="11272" priority="30393">
      <formula>$Y395="Gráfico 23"</formula>
    </cfRule>
    <cfRule type="expression" dxfId="11271" priority="30394">
      <formula>$Y395="Gráfico 22"</formula>
    </cfRule>
    <cfRule type="expression" dxfId="11270" priority="30395">
      <formula>$Y395="Gráfico 21"</formula>
    </cfRule>
    <cfRule type="expression" dxfId="11269" priority="30396">
      <formula>$Y395="Gráfico 20"</formula>
    </cfRule>
    <cfRule type="expression" dxfId="11268" priority="30397">
      <formula>$Y395="Gráfico 18"</formula>
    </cfRule>
    <cfRule type="expression" dxfId="11267" priority="30398">
      <formula>$Y395="Gráfico 19"</formula>
    </cfRule>
    <cfRule type="expression" dxfId="11266" priority="30399">
      <formula>$Y395="Gráfico 17"</formula>
    </cfRule>
    <cfRule type="expression" dxfId="11265" priority="30400">
      <formula>$Y395="Gráfico 16"</formula>
    </cfRule>
    <cfRule type="expression" dxfId="11264" priority="30401">
      <formula>$Y395="Gráfico 15"</formula>
    </cfRule>
    <cfRule type="expression" dxfId="11263" priority="30402">
      <formula>$Y395="Gráfico 14"</formula>
    </cfRule>
    <cfRule type="expression" dxfId="11262" priority="30403">
      <formula>$Y395="Gráfico 12"</formula>
    </cfRule>
    <cfRule type="expression" dxfId="11261" priority="30404">
      <formula>$Y395="Gráfico 13"</formula>
    </cfRule>
    <cfRule type="expression" dxfId="11260" priority="30405">
      <formula>$Y395="Gráfico 11"</formula>
    </cfRule>
    <cfRule type="expression" dxfId="11259" priority="30406">
      <formula>$Y395="Gráfico 9"</formula>
    </cfRule>
    <cfRule type="expression" dxfId="11258" priority="30407">
      <formula>$Y395="Gráfico 8"</formula>
    </cfRule>
    <cfRule type="expression" dxfId="11257" priority="30408">
      <formula>$Y395="Gráfico 7"</formula>
    </cfRule>
    <cfRule type="expression" dxfId="11256" priority="30409">
      <formula>$Y395="Gráfico 6"</formula>
    </cfRule>
    <cfRule type="expression" dxfId="11255" priority="30410">
      <formula>$Y395="Gráfico 4"</formula>
    </cfRule>
    <cfRule type="expression" dxfId="11254" priority="30411">
      <formula>$Y395="Gráfico 3"</formula>
    </cfRule>
    <cfRule type="expression" dxfId="11253" priority="30412">
      <formula>$Y395="Gráfico 2"</formula>
    </cfRule>
    <cfRule type="expression" dxfId="11252" priority="30413">
      <formula>$Y395="Gráfico 1"</formula>
    </cfRule>
    <cfRule type="expression" dxfId="11251" priority="30414">
      <formula>$Y395="Gráfico 5"</formula>
    </cfRule>
  </conditionalFormatting>
  <conditionalFormatting sqref="P396">
    <cfRule type="expression" dxfId="11250" priority="30341">
      <formula>$Y396="Reporte 2"</formula>
    </cfRule>
    <cfRule type="expression" dxfId="11249" priority="30342">
      <formula>$Y396="Reporte 1"</formula>
    </cfRule>
    <cfRule type="expression" dxfId="11248" priority="30343">
      <formula>$Y396="Informe 10"</formula>
    </cfRule>
    <cfRule type="expression" dxfId="11247" priority="30344">
      <formula>$Y396="Informe 9"</formula>
    </cfRule>
    <cfRule type="expression" dxfId="11246" priority="30345">
      <formula>$Y396="Informe 8"</formula>
    </cfRule>
    <cfRule type="expression" dxfId="11245" priority="30346">
      <formula>$Y396="Informe 7"</formula>
    </cfRule>
    <cfRule type="expression" dxfId="11244" priority="30347">
      <formula>$Y396="Informe 6"</formula>
    </cfRule>
    <cfRule type="expression" dxfId="11243" priority="30348">
      <formula>$Y396="Informe 5"</formula>
    </cfRule>
    <cfRule type="expression" dxfId="11242" priority="30349">
      <formula>$Y396="Informe 4"</formula>
    </cfRule>
    <cfRule type="expression" dxfId="11241" priority="30350">
      <formula>$Y396="Informe 3"</formula>
    </cfRule>
    <cfRule type="expression" dxfId="11240" priority="30351">
      <formula>$Y396="Informe 2"</formula>
    </cfRule>
    <cfRule type="expression" dxfId="11239" priority="30352">
      <formula>$Y396="Informe 1"</formula>
    </cfRule>
    <cfRule type="expression" dxfId="11238" priority="30353">
      <formula>$Y396="Gráfico 10"</formula>
    </cfRule>
    <cfRule type="expression" dxfId="11237" priority="30354">
      <formula>$Y396="Gráfico 25"</formula>
    </cfRule>
    <cfRule type="expression" dxfId="11236" priority="30355">
      <formula>$Y396="Gráfico 24"</formula>
    </cfRule>
    <cfRule type="expression" dxfId="11235" priority="30356">
      <formula>$Y396="Gráfico 23"</formula>
    </cfRule>
    <cfRule type="expression" dxfId="11234" priority="30357">
      <formula>$Y396="Gráfico 22"</formula>
    </cfRule>
    <cfRule type="expression" dxfId="11233" priority="30358">
      <formula>$Y396="Gráfico 21"</formula>
    </cfRule>
    <cfRule type="expression" dxfId="11232" priority="30359">
      <formula>$Y396="Gráfico 20"</formula>
    </cfRule>
    <cfRule type="expression" dxfId="11231" priority="30360">
      <formula>$Y396="Gráfico 18"</formula>
    </cfRule>
    <cfRule type="expression" dxfId="11230" priority="30361">
      <formula>$Y396="Gráfico 19"</formula>
    </cfRule>
    <cfRule type="expression" dxfId="11229" priority="30362">
      <formula>$Y396="Gráfico 17"</formula>
    </cfRule>
    <cfRule type="expression" dxfId="11228" priority="30363">
      <formula>$Y396="Gráfico 16"</formula>
    </cfRule>
    <cfRule type="expression" dxfId="11227" priority="30364">
      <formula>$Y396="Gráfico 15"</formula>
    </cfRule>
    <cfRule type="expression" dxfId="11226" priority="30365">
      <formula>$Y396="Gráfico 14"</formula>
    </cfRule>
    <cfRule type="expression" dxfId="11225" priority="30366">
      <formula>$Y396="Gráfico 12"</formula>
    </cfRule>
    <cfRule type="expression" dxfId="11224" priority="30367">
      <formula>$Y396="Gráfico 13"</formula>
    </cfRule>
    <cfRule type="expression" dxfId="11223" priority="30368">
      <formula>$Y396="Gráfico 11"</formula>
    </cfRule>
    <cfRule type="expression" dxfId="11222" priority="30369">
      <formula>$Y396="Gráfico 9"</formula>
    </cfRule>
    <cfRule type="expression" dxfId="11221" priority="30370">
      <formula>$Y396="Gráfico 8"</formula>
    </cfRule>
    <cfRule type="expression" dxfId="11220" priority="30371">
      <formula>$Y396="Gráfico 7"</formula>
    </cfRule>
    <cfRule type="expression" dxfId="11219" priority="30372">
      <formula>$Y396="Gráfico 6"</formula>
    </cfRule>
    <cfRule type="expression" dxfId="11218" priority="30373">
      <formula>$Y396="Gráfico 4"</formula>
    </cfRule>
    <cfRule type="expression" dxfId="11217" priority="30374">
      <formula>$Y396="Gráfico 3"</formula>
    </cfRule>
    <cfRule type="expression" dxfId="11216" priority="30375">
      <formula>$Y396="Gráfico 2"</formula>
    </cfRule>
    <cfRule type="expression" dxfId="11215" priority="30376">
      <formula>$Y396="Gráfico 1"</formula>
    </cfRule>
    <cfRule type="expression" dxfId="11214" priority="30377">
      <formula>$Y396="Gráfico 5"</formula>
    </cfRule>
  </conditionalFormatting>
  <conditionalFormatting sqref="P397">
    <cfRule type="expression" dxfId="11213" priority="30304">
      <formula>$Y397="Reporte 2"</formula>
    </cfRule>
    <cfRule type="expression" dxfId="11212" priority="30305">
      <formula>$Y397="Reporte 1"</formula>
    </cfRule>
    <cfRule type="expression" dxfId="11211" priority="30306">
      <formula>$Y397="Informe 10"</formula>
    </cfRule>
    <cfRule type="expression" dxfId="11210" priority="30307">
      <formula>$Y397="Informe 9"</formula>
    </cfRule>
    <cfRule type="expression" dxfId="11209" priority="30308">
      <formula>$Y397="Informe 8"</formula>
    </cfRule>
    <cfRule type="expression" dxfId="11208" priority="30309">
      <formula>$Y397="Informe 7"</formula>
    </cfRule>
    <cfRule type="expression" dxfId="11207" priority="30310">
      <formula>$Y397="Informe 6"</formula>
    </cfRule>
    <cfRule type="expression" dxfId="11206" priority="30311">
      <formula>$Y397="Informe 5"</formula>
    </cfRule>
    <cfRule type="expression" dxfId="11205" priority="30312">
      <formula>$Y397="Informe 4"</formula>
    </cfRule>
    <cfRule type="expression" dxfId="11204" priority="30313">
      <formula>$Y397="Informe 3"</formula>
    </cfRule>
    <cfRule type="expression" dxfId="11203" priority="30314">
      <formula>$Y397="Informe 2"</formula>
    </cfRule>
    <cfRule type="expression" dxfId="11202" priority="30315">
      <formula>$Y397="Informe 1"</formula>
    </cfRule>
    <cfRule type="expression" dxfId="11201" priority="30316">
      <formula>$Y397="Gráfico 10"</formula>
    </cfRule>
    <cfRule type="expression" dxfId="11200" priority="30317">
      <formula>$Y397="Gráfico 25"</formula>
    </cfRule>
    <cfRule type="expression" dxfId="11199" priority="30318">
      <formula>$Y397="Gráfico 24"</formula>
    </cfRule>
    <cfRule type="expression" dxfId="11198" priority="30319">
      <formula>$Y397="Gráfico 23"</formula>
    </cfRule>
    <cfRule type="expression" dxfId="11197" priority="30320">
      <formula>$Y397="Gráfico 22"</formula>
    </cfRule>
    <cfRule type="expression" dxfId="11196" priority="30321">
      <formula>$Y397="Gráfico 21"</formula>
    </cfRule>
    <cfRule type="expression" dxfId="11195" priority="30322">
      <formula>$Y397="Gráfico 20"</formula>
    </cfRule>
    <cfRule type="expression" dxfId="11194" priority="30323">
      <formula>$Y397="Gráfico 18"</formula>
    </cfRule>
    <cfRule type="expression" dxfId="11193" priority="30324">
      <formula>$Y397="Gráfico 19"</formula>
    </cfRule>
    <cfRule type="expression" dxfId="11192" priority="30325">
      <formula>$Y397="Gráfico 17"</formula>
    </cfRule>
    <cfRule type="expression" dxfId="11191" priority="30326">
      <formula>$Y397="Gráfico 16"</formula>
    </cfRule>
    <cfRule type="expression" dxfId="11190" priority="30327">
      <formula>$Y397="Gráfico 15"</formula>
    </cfRule>
    <cfRule type="expression" dxfId="11189" priority="30328">
      <formula>$Y397="Gráfico 14"</formula>
    </cfRule>
    <cfRule type="expression" dxfId="11188" priority="30329">
      <formula>$Y397="Gráfico 12"</formula>
    </cfRule>
    <cfRule type="expression" dxfId="11187" priority="30330">
      <formula>$Y397="Gráfico 13"</formula>
    </cfRule>
    <cfRule type="expression" dxfId="11186" priority="30331">
      <formula>$Y397="Gráfico 11"</formula>
    </cfRule>
    <cfRule type="expression" dxfId="11185" priority="30332">
      <formula>$Y397="Gráfico 9"</formula>
    </cfRule>
    <cfRule type="expression" dxfId="11184" priority="30333">
      <formula>$Y397="Gráfico 8"</formula>
    </cfRule>
    <cfRule type="expression" dxfId="11183" priority="30334">
      <formula>$Y397="Gráfico 7"</formula>
    </cfRule>
    <cfRule type="expression" dxfId="11182" priority="30335">
      <formula>$Y397="Gráfico 6"</formula>
    </cfRule>
    <cfRule type="expression" dxfId="11181" priority="30336">
      <formula>$Y397="Gráfico 4"</formula>
    </cfRule>
    <cfRule type="expression" dxfId="11180" priority="30337">
      <formula>$Y397="Gráfico 3"</formula>
    </cfRule>
    <cfRule type="expression" dxfId="11179" priority="30338">
      <formula>$Y397="Gráfico 2"</formula>
    </cfRule>
    <cfRule type="expression" dxfId="11178" priority="30339">
      <formula>$Y397="Gráfico 1"</formula>
    </cfRule>
    <cfRule type="expression" dxfId="11177" priority="30340">
      <formula>$Y397="Gráfico 5"</formula>
    </cfRule>
  </conditionalFormatting>
  <conditionalFormatting sqref="O391">
    <cfRule type="expression" dxfId="11176" priority="30267">
      <formula>$Y391="Reporte 2"</formula>
    </cfRule>
    <cfRule type="expression" dxfId="11175" priority="30268">
      <formula>$Y391="Reporte 1"</formula>
    </cfRule>
    <cfRule type="expression" dxfId="11174" priority="30269">
      <formula>$Y391="Informe 10"</formula>
    </cfRule>
    <cfRule type="expression" dxfId="11173" priority="30270">
      <formula>$Y391="Informe 9"</formula>
    </cfRule>
    <cfRule type="expression" dxfId="11172" priority="30271">
      <formula>$Y391="Informe 8"</formula>
    </cfRule>
    <cfRule type="expression" dxfId="11171" priority="30272">
      <formula>$Y391="Informe 7"</formula>
    </cfRule>
    <cfRule type="expression" dxfId="11170" priority="30273">
      <formula>$Y391="Informe 6"</formula>
    </cfRule>
    <cfRule type="expression" dxfId="11169" priority="30274">
      <formula>$Y391="Informe 5"</formula>
    </cfRule>
    <cfRule type="expression" dxfId="11168" priority="30275">
      <formula>$Y391="Informe 4"</formula>
    </cfRule>
    <cfRule type="expression" dxfId="11167" priority="30276">
      <formula>$Y391="Informe 3"</formula>
    </cfRule>
    <cfRule type="expression" dxfId="11166" priority="30277">
      <formula>$Y391="Informe 2"</formula>
    </cfRule>
    <cfRule type="expression" dxfId="11165" priority="30278">
      <formula>$Y391="Informe 1"</formula>
    </cfRule>
    <cfRule type="expression" dxfId="11164" priority="30279">
      <formula>$Y391="Gráfico 10"</formula>
    </cfRule>
    <cfRule type="expression" dxfId="11163" priority="30280">
      <formula>$Y391="Gráfico 25"</formula>
    </cfRule>
    <cfRule type="expression" dxfId="11162" priority="30281">
      <formula>$Y391="Gráfico 24"</formula>
    </cfRule>
    <cfRule type="expression" dxfId="11161" priority="30282">
      <formula>$Y391="Gráfico 23"</formula>
    </cfRule>
    <cfRule type="expression" dxfId="11160" priority="30283">
      <formula>$Y391="Gráfico 22"</formula>
    </cfRule>
    <cfRule type="expression" dxfId="11159" priority="30284">
      <formula>$Y391="Gráfico 21"</formula>
    </cfRule>
    <cfRule type="expression" dxfId="11158" priority="30285">
      <formula>$Y391="Gráfico 20"</formula>
    </cfRule>
    <cfRule type="expression" dxfId="11157" priority="30286">
      <formula>$Y391="Gráfico 18"</formula>
    </cfRule>
    <cfRule type="expression" dxfId="11156" priority="30287">
      <formula>$Y391="Gráfico 19"</formula>
    </cfRule>
    <cfRule type="expression" dxfId="11155" priority="30288">
      <formula>$Y391="Gráfico 17"</formula>
    </cfRule>
    <cfRule type="expression" dxfId="11154" priority="30289">
      <formula>$Y391="Gráfico 16"</formula>
    </cfRule>
    <cfRule type="expression" dxfId="11153" priority="30290">
      <formula>$Y391="Gráfico 15"</formula>
    </cfRule>
    <cfRule type="expression" dxfId="11152" priority="30291">
      <formula>$Y391="Gráfico 14"</formula>
    </cfRule>
    <cfRule type="expression" dxfId="11151" priority="30292">
      <formula>$Y391="Gráfico 12"</formula>
    </cfRule>
    <cfRule type="expression" dxfId="11150" priority="30293">
      <formula>$Y391="Gráfico 13"</formula>
    </cfRule>
    <cfRule type="expression" dxfId="11149" priority="30294">
      <formula>$Y391="Gráfico 11"</formula>
    </cfRule>
    <cfRule type="expression" dxfId="11148" priority="30295">
      <formula>$Y391="Gráfico 9"</formula>
    </cfRule>
    <cfRule type="expression" dxfId="11147" priority="30296">
      <formula>$Y391="Gráfico 8"</formula>
    </cfRule>
    <cfRule type="expression" dxfId="11146" priority="30297">
      <formula>$Y391="Gráfico 7"</formula>
    </cfRule>
    <cfRule type="expression" dxfId="11145" priority="30298">
      <formula>$Y391="Gráfico 6"</formula>
    </cfRule>
    <cfRule type="expression" dxfId="11144" priority="30299">
      <formula>$Y391="Gráfico 4"</formula>
    </cfRule>
    <cfRule type="expression" dxfId="11143" priority="30300">
      <formula>$Y391="Gráfico 3"</formula>
    </cfRule>
    <cfRule type="expression" dxfId="11142" priority="30301">
      <formula>$Y391="Gráfico 2"</formula>
    </cfRule>
    <cfRule type="expression" dxfId="11141" priority="30302">
      <formula>$Y391="Gráfico 1"</formula>
    </cfRule>
    <cfRule type="expression" dxfId="11140" priority="30303">
      <formula>$Y391="Gráfico 5"</formula>
    </cfRule>
  </conditionalFormatting>
  <conditionalFormatting sqref="O391">
    <cfRule type="expression" dxfId="11139" priority="30230">
      <formula>$Y391="Reporte 2"</formula>
    </cfRule>
    <cfRule type="expression" dxfId="11138" priority="30231">
      <formula>$Y391="Reporte 1"</formula>
    </cfRule>
    <cfRule type="expression" dxfId="11137" priority="30232">
      <formula>$Y391="Informe 10"</formula>
    </cfRule>
    <cfRule type="expression" dxfId="11136" priority="30233">
      <formula>$Y391="Informe 9"</formula>
    </cfRule>
    <cfRule type="expression" dxfId="11135" priority="30234">
      <formula>$Y391="Informe 8"</formula>
    </cfRule>
    <cfRule type="expression" dxfId="11134" priority="30235">
      <formula>$Y391="Informe 7"</formula>
    </cfRule>
    <cfRule type="expression" dxfId="11133" priority="30236">
      <formula>$Y391="Informe 6"</formula>
    </cfRule>
    <cfRule type="expression" dxfId="11132" priority="30237">
      <formula>$Y391="Informe 5"</formula>
    </cfRule>
    <cfRule type="expression" dxfId="11131" priority="30238">
      <formula>$Y391="Informe 4"</formula>
    </cfRule>
    <cfRule type="expression" dxfId="11130" priority="30239">
      <formula>$Y391="Informe 3"</formula>
    </cfRule>
    <cfRule type="expression" dxfId="11129" priority="30240">
      <formula>$Y391="Informe 2"</formula>
    </cfRule>
    <cfRule type="expression" dxfId="11128" priority="30241">
      <formula>$Y391="Informe 1"</formula>
    </cfRule>
    <cfRule type="expression" dxfId="11127" priority="30242">
      <formula>$Y391="Gráfico 10"</formula>
    </cfRule>
    <cfRule type="expression" dxfId="11126" priority="30243">
      <formula>$Y391="Gráfico 25"</formula>
    </cfRule>
    <cfRule type="expression" dxfId="11125" priority="30244">
      <formula>$Y391="Gráfico 24"</formula>
    </cfRule>
    <cfRule type="expression" dxfId="11124" priority="30245">
      <formula>$Y391="Gráfico 23"</formula>
    </cfRule>
    <cfRule type="expression" dxfId="11123" priority="30246">
      <formula>$Y391="Gráfico 22"</formula>
    </cfRule>
    <cfRule type="expression" dxfId="11122" priority="30247">
      <formula>$Y391="Gráfico 21"</formula>
    </cfRule>
    <cfRule type="expression" dxfId="11121" priority="30248">
      <formula>$Y391="Gráfico 20"</formula>
    </cfRule>
    <cfRule type="expression" dxfId="11120" priority="30249">
      <formula>$Y391="Gráfico 18"</formula>
    </cfRule>
    <cfRule type="expression" dxfId="11119" priority="30250">
      <formula>$Y391="Gráfico 19"</formula>
    </cfRule>
    <cfRule type="expression" dxfId="11118" priority="30251">
      <formula>$Y391="Gráfico 17"</formula>
    </cfRule>
    <cfRule type="expression" dxfId="11117" priority="30252">
      <formula>$Y391="Gráfico 16"</formula>
    </cfRule>
    <cfRule type="expression" dxfId="11116" priority="30253">
      <formula>$Y391="Gráfico 15"</formula>
    </cfRule>
    <cfRule type="expression" dxfId="11115" priority="30254">
      <formula>$Y391="Gráfico 14"</formula>
    </cfRule>
    <cfRule type="expression" dxfId="11114" priority="30255">
      <formula>$Y391="Gráfico 12"</formula>
    </cfRule>
    <cfRule type="expression" dxfId="11113" priority="30256">
      <formula>$Y391="Gráfico 13"</formula>
    </cfRule>
    <cfRule type="expression" dxfId="11112" priority="30257">
      <formula>$Y391="Gráfico 11"</formula>
    </cfRule>
    <cfRule type="expression" dxfId="11111" priority="30258">
      <formula>$Y391="Gráfico 9"</formula>
    </cfRule>
    <cfRule type="expression" dxfId="11110" priority="30259">
      <formula>$Y391="Gráfico 8"</formula>
    </cfRule>
    <cfRule type="expression" dxfId="11109" priority="30260">
      <formula>$Y391="Gráfico 7"</formula>
    </cfRule>
    <cfRule type="expression" dxfId="11108" priority="30261">
      <formula>$Y391="Gráfico 6"</formula>
    </cfRule>
    <cfRule type="expression" dxfId="11107" priority="30262">
      <formula>$Y391="Gráfico 4"</formula>
    </cfRule>
    <cfRule type="expression" dxfId="11106" priority="30263">
      <formula>$Y391="Gráfico 3"</formula>
    </cfRule>
    <cfRule type="expression" dxfId="11105" priority="30264">
      <formula>$Y391="Gráfico 2"</formula>
    </cfRule>
    <cfRule type="expression" dxfId="11104" priority="30265">
      <formula>$Y391="Gráfico 1"</formula>
    </cfRule>
    <cfRule type="expression" dxfId="11103" priority="30266">
      <formula>$Y391="Gráfico 5"</formula>
    </cfRule>
  </conditionalFormatting>
  <conditionalFormatting sqref="O391">
    <cfRule type="expression" dxfId="11102" priority="30193">
      <formula>$Y391="Reporte 2"</formula>
    </cfRule>
    <cfRule type="expression" dxfId="11101" priority="30194">
      <formula>$Y391="Reporte 1"</formula>
    </cfRule>
    <cfRule type="expression" dxfId="11100" priority="30195">
      <formula>$Y391="Informe 10"</formula>
    </cfRule>
    <cfRule type="expression" dxfId="11099" priority="30196">
      <formula>$Y391="Informe 9"</formula>
    </cfRule>
    <cfRule type="expression" dxfId="11098" priority="30197">
      <formula>$Y391="Informe 8"</formula>
    </cfRule>
    <cfRule type="expression" dxfId="11097" priority="30198">
      <formula>$Y391="Informe 7"</formula>
    </cfRule>
    <cfRule type="expression" dxfId="11096" priority="30199">
      <formula>$Y391="Informe 6"</formula>
    </cfRule>
    <cfRule type="expression" dxfId="11095" priority="30200">
      <formula>$Y391="Informe 5"</formula>
    </cfRule>
    <cfRule type="expression" dxfId="11094" priority="30201">
      <formula>$Y391="Informe 4"</formula>
    </cfRule>
    <cfRule type="expression" dxfId="11093" priority="30202">
      <formula>$Y391="Informe 3"</formula>
    </cfRule>
    <cfRule type="expression" dxfId="11092" priority="30203">
      <formula>$Y391="Informe 2"</formula>
    </cfRule>
    <cfRule type="expression" dxfId="11091" priority="30204">
      <formula>$Y391="Informe 1"</formula>
    </cfRule>
    <cfRule type="expression" dxfId="11090" priority="30205">
      <formula>$Y391="Gráfico 10"</formula>
    </cfRule>
    <cfRule type="expression" dxfId="11089" priority="30206">
      <formula>$Y391="Gráfico 25"</formula>
    </cfRule>
    <cfRule type="expression" dxfId="11088" priority="30207">
      <formula>$Y391="Gráfico 24"</formula>
    </cfRule>
    <cfRule type="expression" dxfId="11087" priority="30208">
      <formula>$Y391="Gráfico 23"</formula>
    </cfRule>
    <cfRule type="expression" dxfId="11086" priority="30209">
      <formula>$Y391="Gráfico 22"</formula>
    </cfRule>
    <cfRule type="expression" dxfId="11085" priority="30210">
      <formula>$Y391="Gráfico 21"</formula>
    </cfRule>
    <cfRule type="expression" dxfId="11084" priority="30211">
      <formula>$Y391="Gráfico 20"</formula>
    </cfRule>
    <cfRule type="expression" dxfId="11083" priority="30212">
      <formula>$Y391="Gráfico 18"</formula>
    </cfRule>
    <cfRule type="expression" dxfId="11082" priority="30213">
      <formula>$Y391="Gráfico 19"</formula>
    </cfRule>
    <cfRule type="expression" dxfId="11081" priority="30214">
      <formula>$Y391="Gráfico 17"</formula>
    </cfRule>
    <cfRule type="expression" dxfId="11080" priority="30215">
      <formula>$Y391="Gráfico 16"</formula>
    </cfRule>
    <cfRule type="expression" dxfId="11079" priority="30216">
      <formula>$Y391="Gráfico 15"</formula>
    </cfRule>
    <cfRule type="expression" dxfId="11078" priority="30217">
      <formula>$Y391="Gráfico 14"</formula>
    </cfRule>
    <cfRule type="expression" dxfId="11077" priority="30218">
      <formula>$Y391="Gráfico 12"</formula>
    </cfRule>
    <cfRule type="expression" dxfId="11076" priority="30219">
      <formula>$Y391="Gráfico 13"</formula>
    </cfRule>
    <cfRule type="expression" dxfId="11075" priority="30220">
      <formula>$Y391="Gráfico 11"</formula>
    </cfRule>
    <cfRule type="expression" dxfId="11074" priority="30221">
      <formula>$Y391="Gráfico 9"</formula>
    </cfRule>
    <cfRule type="expression" dxfId="11073" priority="30222">
      <formula>$Y391="Gráfico 8"</formula>
    </cfRule>
    <cfRule type="expression" dxfId="11072" priority="30223">
      <formula>$Y391="Gráfico 7"</formula>
    </cfRule>
    <cfRule type="expression" dxfId="11071" priority="30224">
      <formula>$Y391="Gráfico 6"</formula>
    </cfRule>
    <cfRule type="expression" dxfId="11070" priority="30225">
      <formula>$Y391="Gráfico 4"</formula>
    </cfRule>
    <cfRule type="expression" dxfId="11069" priority="30226">
      <formula>$Y391="Gráfico 3"</formula>
    </cfRule>
    <cfRule type="expression" dxfId="11068" priority="30227">
      <formula>$Y391="Gráfico 2"</formula>
    </cfRule>
    <cfRule type="expression" dxfId="11067" priority="30228">
      <formula>$Y391="Gráfico 1"</formula>
    </cfRule>
    <cfRule type="expression" dxfId="11066" priority="30229">
      <formula>$Y391="Gráfico 5"</formula>
    </cfRule>
  </conditionalFormatting>
  <conditionalFormatting sqref="P398:P414">
    <cfRule type="expression" dxfId="11065" priority="29934">
      <formula>$Y398="Reporte 2"</formula>
    </cfRule>
    <cfRule type="expression" dxfId="11064" priority="29935">
      <formula>$Y398="Reporte 1"</formula>
    </cfRule>
    <cfRule type="expression" dxfId="11063" priority="29936">
      <formula>$Y398="Informe 10"</formula>
    </cfRule>
    <cfRule type="expression" dxfId="11062" priority="29937">
      <formula>$Y398="Informe 9"</formula>
    </cfRule>
    <cfRule type="expression" dxfId="11061" priority="29938">
      <formula>$Y398="Informe 8"</formula>
    </cfRule>
    <cfRule type="expression" dxfId="11060" priority="29939">
      <formula>$Y398="Informe 7"</formula>
    </cfRule>
    <cfRule type="expression" dxfId="11059" priority="29940">
      <formula>$Y398="Informe 6"</formula>
    </cfRule>
    <cfRule type="expression" dxfId="11058" priority="29941">
      <formula>$Y398="Informe 5"</formula>
    </cfRule>
    <cfRule type="expression" dxfId="11057" priority="29942">
      <formula>$Y398="Informe 4"</formula>
    </cfRule>
    <cfRule type="expression" dxfId="11056" priority="29943">
      <formula>$Y398="Informe 3"</formula>
    </cfRule>
    <cfRule type="expression" dxfId="11055" priority="29944">
      <formula>$Y398="Informe 2"</formula>
    </cfRule>
    <cfRule type="expression" dxfId="11054" priority="29945">
      <formula>$Y398="Informe 1"</formula>
    </cfRule>
    <cfRule type="expression" dxfId="11053" priority="29946">
      <formula>$Y398="Gráfico 10"</formula>
    </cfRule>
    <cfRule type="expression" dxfId="11052" priority="29947">
      <formula>$Y398="Gráfico 25"</formula>
    </cfRule>
    <cfRule type="expression" dxfId="11051" priority="29948">
      <formula>$Y398="Gráfico 24"</formula>
    </cfRule>
    <cfRule type="expression" dxfId="11050" priority="29949">
      <formula>$Y398="Gráfico 23"</formula>
    </cfRule>
    <cfRule type="expression" dxfId="11049" priority="29950">
      <formula>$Y398="Gráfico 22"</formula>
    </cfRule>
    <cfRule type="expression" dxfId="11048" priority="29951">
      <formula>$Y398="Gráfico 21"</formula>
    </cfRule>
    <cfRule type="expression" dxfId="11047" priority="29952">
      <formula>$Y398="Gráfico 20"</formula>
    </cfRule>
    <cfRule type="expression" dxfId="11046" priority="29953">
      <formula>$Y398="Gráfico 18"</formula>
    </cfRule>
    <cfRule type="expression" dxfId="11045" priority="29954">
      <formula>$Y398="Gráfico 19"</formula>
    </cfRule>
    <cfRule type="expression" dxfId="11044" priority="29955">
      <formula>$Y398="Gráfico 17"</formula>
    </cfRule>
    <cfRule type="expression" dxfId="11043" priority="29956">
      <formula>$Y398="Gráfico 16"</formula>
    </cfRule>
    <cfRule type="expression" dxfId="11042" priority="29957">
      <formula>$Y398="Gráfico 15"</formula>
    </cfRule>
    <cfRule type="expression" dxfId="11041" priority="29958">
      <formula>$Y398="Gráfico 14"</formula>
    </cfRule>
    <cfRule type="expression" dxfId="11040" priority="29959">
      <formula>$Y398="Gráfico 12"</formula>
    </cfRule>
    <cfRule type="expression" dxfId="11039" priority="29960">
      <formula>$Y398="Gráfico 13"</formula>
    </cfRule>
    <cfRule type="expression" dxfId="11038" priority="29961">
      <formula>$Y398="Gráfico 11"</formula>
    </cfRule>
    <cfRule type="expression" dxfId="11037" priority="29962">
      <formula>$Y398="Gráfico 9"</formula>
    </cfRule>
    <cfRule type="expression" dxfId="11036" priority="29963">
      <formula>$Y398="Gráfico 8"</formula>
    </cfRule>
    <cfRule type="expression" dxfId="11035" priority="29964">
      <formula>$Y398="Gráfico 7"</formula>
    </cfRule>
    <cfRule type="expression" dxfId="11034" priority="29965">
      <formula>$Y398="Gráfico 6"</formula>
    </cfRule>
    <cfRule type="expression" dxfId="11033" priority="29966">
      <formula>$Y398="Gráfico 4"</formula>
    </cfRule>
    <cfRule type="expression" dxfId="11032" priority="29967">
      <formula>$Y398="Gráfico 3"</formula>
    </cfRule>
    <cfRule type="expression" dxfId="11031" priority="29968">
      <formula>$Y398="Gráfico 2"</formula>
    </cfRule>
    <cfRule type="expression" dxfId="11030" priority="29969">
      <formula>$Y398="Gráfico 1"</formula>
    </cfRule>
    <cfRule type="expression" dxfId="11029" priority="29970">
      <formula>$Y398="Gráfico 5"</formula>
    </cfRule>
  </conditionalFormatting>
  <conditionalFormatting sqref="P398:P414">
    <cfRule type="expression" dxfId="11028" priority="29897">
      <formula>$Y398="Reporte 2"</formula>
    </cfRule>
    <cfRule type="expression" dxfId="11027" priority="29898">
      <formula>$Y398="Reporte 1"</formula>
    </cfRule>
    <cfRule type="expression" dxfId="11026" priority="29899">
      <formula>$Y398="Informe 10"</formula>
    </cfRule>
    <cfRule type="expression" dxfId="11025" priority="29900">
      <formula>$Y398="Informe 9"</formula>
    </cfRule>
    <cfRule type="expression" dxfId="11024" priority="29901">
      <formula>$Y398="Informe 8"</formula>
    </cfRule>
    <cfRule type="expression" dxfId="11023" priority="29902">
      <formula>$Y398="Informe 7"</formula>
    </cfRule>
    <cfRule type="expression" dxfId="11022" priority="29903">
      <formula>$Y398="Informe 6"</formula>
    </cfRule>
    <cfRule type="expression" dxfId="11021" priority="29904">
      <formula>$Y398="Informe 5"</formula>
    </cfRule>
    <cfRule type="expression" dxfId="11020" priority="29905">
      <formula>$Y398="Informe 4"</formula>
    </cfRule>
    <cfRule type="expression" dxfId="11019" priority="29906">
      <formula>$Y398="Informe 3"</formula>
    </cfRule>
    <cfRule type="expression" dxfId="11018" priority="29907">
      <formula>$Y398="Informe 2"</formula>
    </cfRule>
    <cfRule type="expression" dxfId="11017" priority="29908">
      <formula>$Y398="Informe 1"</formula>
    </cfRule>
    <cfRule type="expression" dxfId="11016" priority="29909">
      <formula>$Y398="Gráfico 10"</formula>
    </cfRule>
    <cfRule type="expression" dxfId="11015" priority="29910">
      <formula>$Y398="Gráfico 25"</formula>
    </cfRule>
    <cfRule type="expression" dxfId="11014" priority="29911">
      <formula>$Y398="Gráfico 24"</formula>
    </cfRule>
    <cfRule type="expression" dxfId="11013" priority="29912">
      <formula>$Y398="Gráfico 23"</formula>
    </cfRule>
    <cfRule type="expression" dxfId="11012" priority="29913">
      <formula>$Y398="Gráfico 22"</formula>
    </cfRule>
    <cfRule type="expression" dxfId="11011" priority="29914">
      <formula>$Y398="Gráfico 21"</formula>
    </cfRule>
    <cfRule type="expression" dxfId="11010" priority="29915">
      <formula>$Y398="Gráfico 20"</formula>
    </cfRule>
    <cfRule type="expression" dxfId="11009" priority="29916">
      <formula>$Y398="Gráfico 18"</formula>
    </cfRule>
    <cfRule type="expression" dxfId="11008" priority="29917">
      <formula>$Y398="Gráfico 19"</formula>
    </cfRule>
    <cfRule type="expression" dxfId="11007" priority="29918">
      <formula>$Y398="Gráfico 17"</formula>
    </cfRule>
    <cfRule type="expression" dxfId="11006" priority="29919">
      <formula>$Y398="Gráfico 16"</formula>
    </cfRule>
    <cfRule type="expression" dxfId="11005" priority="29920">
      <formula>$Y398="Gráfico 15"</formula>
    </cfRule>
    <cfRule type="expression" dxfId="11004" priority="29921">
      <formula>$Y398="Gráfico 14"</formula>
    </cfRule>
    <cfRule type="expression" dxfId="11003" priority="29922">
      <formula>$Y398="Gráfico 12"</formula>
    </cfRule>
    <cfRule type="expression" dxfId="11002" priority="29923">
      <formula>$Y398="Gráfico 13"</formula>
    </cfRule>
    <cfRule type="expression" dxfId="11001" priority="29924">
      <formula>$Y398="Gráfico 11"</formula>
    </cfRule>
    <cfRule type="expression" dxfId="11000" priority="29925">
      <formula>$Y398="Gráfico 9"</formula>
    </cfRule>
    <cfRule type="expression" dxfId="10999" priority="29926">
      <formula>$Y398="Gráfico 8"</formula>
    </cfRule>
    <cfRule type="expression" dxfId="10998" priority="29927">
      <formula>$Y398="Gráfico 7"</formula>
    </cfRule>
    <cfRule type="expression" dxfId="10997" priority="29928">
      <formula>$Y398="Gráfico 6"</formula>
    </cfRule>
    <cfRule type="expression" dxfId="10996" priority="29929">
      <formula>$Y398="Gráfico 4"</formula>
    </cfRule>
    <cfRule type="expression" dxfId="10995" priority="29930">
      <formula>$Y398="Gráfico 3"</formula>
    </cfRule>
    <cfRule type="expression" dxfId="10994" priority="29931">
      <formula>$Y398="Gráfico 2"</formula>
    </cfRule>
    <cfRule type="expression" dxfId="10993" priority="29932">
      <formula>$Y398="Gráfico 1"</formula>
    </cfRule>
    <cfRule type="expression" dxfId="10992" priority="29933">
      <formula>$Y398="Gráfico 5"</formula>
    </cfRule>
  </conditionalFormatting>
  <conditionalFormatting sqref="P398:P414">
    <cfRule type="expression" dxfId="10991" priority="29860">
      <formula>$Y398="Reporte 2"</formula>
    </cfRule>
    <cfRule type="expression" dxfId="10990" priority="29861">
      <formula>$Y398="Reporte 1"</formula>
    </cfRule>
    <cfRule type="expression" dxfId="10989" priority="29862">
      <formula>$Y398="Informe 10"</formula>
    </cfRule>
    <cfRule type="expression" dxfId="10988" priority="29863">
      <formula>$Y398="Informe 9"</formula>
    </cfRule>
    <cfRule type="expression" dxfId="10987" priority="29864">
      <formula>$Y398="Informe 8"</formula>
    </cfRule>
    <cfRule type="expression" dxfId="10986" priority="29865">
      <formula>$Y398="Informe 7"</formula>
    </cfRule>
    <cfRule type="expression" dxfId="10985" priority="29866">
      <formula>$Y398="Informe 6"</formula>
    </cfRule>
    <cfRule type="expression" dxfId="10984" priority="29867">
      <formula>$Y398="Informe 5"</formula>
    </cfRule>
    <cfRule type="expression" dxfId="10983" priority="29868">
      <formula>$Y398="Informe 4"</formula>
    </cfRule>
    <cfRule type="expression" dxfId="10982" priority="29869">
      <formula>$Y398="Informe 3"</formula>
    </cfRule>
    <cfRule type="expression" dxfId="10981" priority="29870">
      <formula>$Y398="Informe 2"</formula>
    </cfRule>
    <cfRule type="expression" dxfId="10980" priority="29871">
      <formula>$Y398="Informe 1"</formula>
    </cfRule>
    <cfRule type="expression" dxfId="10979" priority="29872">
      <formula>$Y398="Gráfico 10"</formula>
    </cfRule>
    <cfRule type="expression" dxfId="10978" priority="29873">
      <formula>$Y398="Gráfico 25"</formula>
    </cfRule>
    <cfRule type="expression" dxfId="10977" priority="29874">
      <formula>$Y398="Gráfico 24"</formula>
    </cfRule>
    <cfRule type="expression" dxfId="10976" priority="29875">
      <formula>$Y398="Gráfico 23"</formula>
    </cfRule>
    <cfRule type="expression" dxfId="10975" priority="29876">
      <formula>$Y398="Gráfico 22"</formula>
    </cfRule>
    <cfRule type="expression" dxfId="10974" priority="29877">
      <formula>$Y398="Gráfico 21"</formula>
    </cfRule>
    <cfRule type="expression" dxfId="10973" priority="29878">
      <formula>$Y398="Gráfico 20"</formula>
    </cfRule>
    <cfRule type="expression" dxfId="10972" priority="29879">
      <formula>$Y398="Gráfico 18"</formula>
    </cfRule>
    <cfRule type="expression" dxfId="10971" priority="29880">
      <formula>$Y398="Gráfico 19"</formula>
    </cfRule>
    <cfRule type="expression" dxfId="10970" priority="29881">
      <formula>$Y398="Gráfico 17"</formula>
    </cfRule>
    <cfRule type="expression" dxfId="10969" priority="29882">
      <formula>$Y398="Gráfico 16"</formula>
    </cfRule>
    <cfRule type="expression" dxfId="10968" priority="29883">
      <formula>$Y398="Gráfico 15"</formula>
    </cfRule>
    <cfRule type="expression" dxfId="10967" priority="29884">
      <formula>$Y398="Gráfico 14"</formula>
    </cfRule>
    <cfRule type="expression" dxfId="10966" priority="29885">
      <formula>$Y398="Gráfico 12"</formula>
    </cfRule>
    <cfRule type="expression" dxfId="10965" priority="29886">
      <formula>$Y398="Gráfico 13"</formula>
    </cfRule>
    <cfRule type="expression" dxfId="10964" priority="29887">
      <formula>$Y398="Gráfico 11"</formula>
    </cfRule>
    <cfRule type="expression" dxfId="10963" priority="29888">
      <formula>$Y398="Gráfico 9"</formula>
    </cfRule>
    <cfRule type="expression" dxfId="10962" priority="29889">
      <formula>$Y398="Gráfico 8"</formula>
    </cfRule>
    <cfRule type="expression" dxfId="10961" priority="29890">
      <formula>$Y398="Gráfico 7"</formula>
    </cfRule>
    <cfRule type="expression" dxfId="10960" priority="29891">
      <formula>$Y398="Gráfico 6"</formula>
    </cfRule>
    <cfRule type="expression" dxfId="10959" priority="29892">
      <formula>$Y398="Gráfico 4"</formula>
    </cfRule>
    <cfRule type="expression" dxfId="10958" priority="29893">
      <formula>$Y398="Gráfico 3"</formula>
    </cfRule>
    <cfRule type="expression" dxfId="10957" priority="29894">
      <formula>$Y398="Gráfico 2"</formula>
    </cfRule>
    <cfRule type="expression" dxfId="10956" priority="29895">
      <formula>$Y398="Gráfico 1"</formula>
    </cfRule>
    <cfRule type="expression" dxfId="10955" priority="29896">
      <formula>$Y398="Gráfico 5"</formula>
    </cfRule>
  </conditionalFormatting>
  <conditionalFormatting sqref="O398:O414">
    <cfRule type="expression" dxfId="10954" priority="29823">
      <formula>$Y398="Reporte 2"</formula>
    </cfRule>
    <cfRule type="expression" dxfId="10953" priority="29824">
      <formula>$Y398="Reporte 1"</formula>
    </cfRule>
    <cfRule type="expression" dxfId="10952" priority="29825">
      <formula>$Y398="Informe 10"</formula>
    </cfRule>
    <cfRule type="expression" dxfId="10951" priority="29826">
      <formula>$Y398="Informe 9"</formula>
    </cfRule>
    <cfRule type="expression" dxfId="10950" priority="29827">
      <formula>$Y398="Informe 8"</formula>
    </cfRule>
    <cfRule type="expression" dxfId="10949" priority="29828">
      <formula>$Y398="Informe 7"</formula>
    </cfRule>
    <cfRule type="expression" dxfId="10948" priority="29829">
      <formula>$Y398="Informe 6"</formula>
    </cfRule>
    <cfRule type="expression" dxfId="10947" priority="29830">
      <formula>$Y398="Informe 5"</formula>
    </cfRule>
    <cfRule type="expression" dxfId="10946" priority="29831">
      <formula>$Y398="Informe 4"</formula>
    </cfRule>
    <cfRule type="expression" dxfId="10945" priority="29832">
      <formula>$Y398="Informe 3"</formula>
    </cfRule>
    <cfRule type="expression" dxfId="10944" priority="29833">
      <formula>$Y398="Informe 2"</formula>
    </cfRule>
    <cfRule type="expression" dxfId="10943" priority="29834">
      <formula>$Y398="Informe 1"</formula>
    </cfRule>
    <cfRule type="expression" dxfId="10942" priority="29835">
      <formula>$Y398="Gráfico 10"</formula>
    </cfRule>
    <cfRule type="expression" dxfId="10941" priority="29836">
      <formula>$Y398="Gráfico 25"</formula>
    </cfRule>
    <cfRule type="expression" dxfId="10940" priority="29837">
      <formula>$Y398="Gráfico 24"</formula>
    </cfRule>
    <cfRule type="expression" dxfId="10939" priority="29838">
      <formula>$Y398="Gráfico 23"</formula>
    </cfRule>
    <cfRule type="expression" dxfId="10938" priority="29839">
      <formula>$Y398="Gráfico 22"</formula>
    </cfRule>
    <cfRule type="expression" dxfId="10937" priority="29840">
      <formula>$Y398="Gráfico 21"</formula>
    </cfRule>
    <cfRule type="expression" dxfId="10936" priority="29841">
      <formula>$Y398="Gráfico 20"</formula>
    </cfRule>
    <cfRule type="expression" dxfId="10935" priority="29842">
      <formula>$Y398="Gráfico 18"</formula>
    </cfRule>
    <cfRule type="expression" dxfId="10934" priority="29843">
      <formula>$Y398="Gráfico 19"</formula>
    </cfRule>
    <cfRule type="expression" dxfId="10933" priority="29844">
      <formula>$Y398="Gráfico 17"</formula>
    </cfRule>
    <cfRule type="expression" dxfId="10932" priority="29845">
      <formula>$Y398="Gráfico 16"</formula>
    </cfRule>
    <cfRule type="expression" dxfId="10931" priority="29846">
      <formula>$Y398="Gráfico 15"</formula>
    </cfRule>
    <cfRule type="expression" dxfId="10930" priority="29847">
      <formula>$Y398="Gráfico 14"</formula>
    </cfRule>
    <cfRule type="expression" dxfId="10929" priority="29848">
      <formula>$Y398="Gráfico 12"</formula>
    </cfRule>
    <cfRule type="expression" dxfId="10928" priority="29849">
      <formula>$Y398="Gráfico 13"</formula>
    </cfRule>
    <cfRule type="expression" dxfId="10927" priority="29850">
      <formula>$Y398="Gráfico 11"</formula>
    </cfRule>
    <cfRule type="expression" dxfId="10926" priority="29851">
      <formula>$Y398="Gráfico 9"</formula>
    </cfRule>
    <cfRule type="expression" dxfId="10925" priority="29852">
      <formula>$Y398="Gráfico 8"</formula>
    </cfRule>
    <cfRule type="expression" dxfId="10924" priority="29853">
      <formula>$Y398="Gráfico 7"</formula>
    </cfRule>
    <cfRule type="expression" dxfId="10923" priority="29854">
      <formula>$Y398="Gráfico 6"</formula>
    </cfRule>
    <cfRule type="expression" dxfId="10922" priority="29855">
      <formula>$Y398="Gráfico 4"</formula>
    </cfRule>
    <cfRule type="expression" dxfId="10921" priority="29856">
      <formula>$Y398="Gráfico 3"</formula>
    </cfRule>
    <cfRule type="expression" dxfId="10920" priority="29857">
      <formula>$Y398="Gráfico 2"</formula>
    </cfRule>
    <cfRule type="expression" dxfId="10919" priority="29858">
      <formula>$Y398="Gráfico 1"</formula>
    </cfRule>
    <cfRule type="expression" dxfId="10918" priority="29859">
      <formula>$Y398="Gráfico 5"</formula>
    </cfRule>
  </conditionalFormatting>
  <conditionalFormatting sqref="O398:O414">
    <cfRule type="expression" dxfId="10917" priority="29786">
      <formula>$Y398="Reporte 2"</formula>
    </cfRule>
    <cfRule type="expression" dxfId="10916" priority="29787">
      <formula>$Y398="Reporte 1"</formula>
    </cfRule>
    <cfRule type="expression" dxfId="10915" priority="29788">
      <formula>$Y398="Informe 10"</formula>
    </cfRule>
    <cfRule type="expression" dxfId="10914" priority="29789">
      <formula>$Y398="Informe 9"</formula>
    </cfRule>
    <cfRule type="expression" dxfId="10913" priority="29790">
      <formula>$Y398="Informe 8"</formula>
    </cfRule>
    <cfRule type="expression" dxfId="10912" priority="29791">
      <formula>$Y398="Informe 7"</formula>
    </cfRule>
    <cfRule type="expression" dxfId="10911" priority="29792">
      <formula>$Y398="Informe 6"</formula>
    </cfRule>
    <cfRule type="expression" dxfId="10910" priority="29793">
      <formula>$Y398="Informe 5"</formula>
    </cfRule>
    <cfRule type="expression" dxfId="10909" priority="29794">
      <formula>$Y398="Informe 4"</formula>
    </cfRule>
    <cfRule type="expression" dxfId="10908" priority="29795">
      <formula>$Y398="Informe 3"</formula>
    </cfRule>
    <cfRule type="expression" dxfId="10907" priority="29796">
      <formula>$Y398="Informe 2"</formula>
    </cfRule>
    <cfRule type="expression" dxfId="10906" priority="29797">
      <formula>$Y398="Informe 1"</formula>
    </cfRule>
    <cfRule type="expression" dxfId="10905" priority="29798">
      <formula>$Y398="Gráfico 10"</formula>
    </cfRule>
    <cfRule type="expression" dxfId="10904" priority="29799">
      <formula>$Y398="Gráfico 25"</formula>
    </cfRule>
    <cfRule type="expression" dxfId="10903" priority="29800">
      <formula>$Y398="Gráfico 24"</formula>
    </cfRule>
    <cfRule type="expression" dxfId="10902" priority="29801">
      <formula>$Y398="Gráfico 23"</formula>
    </cfRule>
    <cfRule type="expression" dxfId="10901" priority="29802">
      <formula>$Y398="Gráfico 22"</formula>
    </cfRule>
    <cfRule type="expression" dxfId="10900" priority="29803">
      <formula>$Y398="Gráfico 21"</formula>
    </cfRule>
    <cfRule type="expression" dxfId="10899" priority="29804">
      <formula>$Y398="Gráfico 20"</formula>
    </cfRule>
    <cfRule type="expression" dxfId="10898" priority="29805">
      <formula>$Y398="Gráfico 18"</formula>
    </cfRule>
    <cfRule type="expression" dxfId="10897" priority="29806">
      <formula>$Y398="Gráfico 19"</formula>
    </cfRule>
    <cfRule type="expression" dxfId="10896" priority="29807">
      <formula>$Y398="Gráfico 17"</formula>
    </cfRule>
    <cfRule type="expression" dxfId="10895" priority="29808">
      <formula>$Y398="Gráfico 16"</formula>
    </cfRule>
    <cfRule type="expression" dxfId="10894" priority="29809">
      <formula>$Y398="Gráfico 15"</formula>
    </cfRule>
    <cfRule type="expression" dxfId="10893" priority="29810">
      <formula>$Y398="Gráfico 14"</formula>
    </cfRule>
    <cfRule type="expression" dxfId="10892" priority="29811">
      <formula>$Y398="Gráfico 12"</formula>
    </cfRule>
    <cfRule type="expression" dxfId="10891" priority="29812">
      <formula>$Y398="Gráfico 13"</formula>
    </cfRule>
    <cfRule type="expression" dxfId="10890" priority="29813">
      <formula>$Y398="Gráfico 11"</formula>
    </cfRule>
    <cfRule type="expression" dxfId="10889" priority="29814">
      <formula>$Y398="Gráfico 9"</formula>
    </cfRule>
    <cfRule type="expression" dxfId="10888" priority="29815">
      <formula>$Y398="Gráfico 8"</formula>
    </cfRule>
    <cfRule type="expression" dxfId="10887" priority="29816">
      <formula>$Y398="Gráfico 7"</formula>
    </cfRule>
    <cfRule type="expression" dxfId="10886" priority="29817">
      <formula>$Y398="Gráfico 6"</formula>
    </cfRule>
    <cfRule type="expression" dxfId="10885" priority="29818">
      <formula>$Y398="Gráfico 4"</formula>
    </cfRule>
    <cfRule type="expression" dxfId="10884" priority="29819">
      <formula>$Y398="Gráfico 3"</formula>
    </cfRule>
    <cfRule type="expression" dxfId="10883" priority="29820">
      <formula>$Y398="Gráfico 2"</formula>
    </cfRule>
    <cfRule type="expression" dxfId="10882" priority="29821">
      <formula>$Y398="Gráfico 1"</formula>
    </cfRule>
    <cfRule type="expression" dxfId="10881" priority="29822">
      <formula>$Y398="Gráfico 5"</formula>
    </cfRule>
  </conditionalFormatting>
  <conditionalFormatting sqref="O398:O414">
    <cfRule type="expression" dxfId="10880" priority="29749">
      <formula>$Y398="Reporte 2"</formula>
    </cfRule>
    <cfRule type="expression" dxfId="10879" priority="29750">
      <formula>$Y398="Reporte 1"</formula>
    </cfRule>
    <cfRule type="expression" dxfId="10878" priority="29751">
      <formula>$Y398="Informe 10"</formula>
    </cfRule>
    <cfRule type="expression" dxfId="10877" priority="29752">
      <formula>$Y398="Informe 9"</formula>
    </cfRule>
    <cfRule type="expression" dxfId="10876" priority="29753">
      <formula>$Y398="Informe 8"</formula>
    </cfRule>
    <cfRule type="expression" dxfId="10875" priority="29754">
      <formula>$Y398="Informe 7"</formula>
    </cfRule>
    <cfRule type="expression" dxfId="10874" priority="29755">
      <formula>$Y398="Informe 6"</formula>
    </cfRule>
    <cfRule type="expression" dxfId="10873" priority="29756">
      <formula>$Y398="Informe 5"</formula>
    </cfRule>
    <cfRule type="expression" dxfId="10872" priority="29757">
      <formula>$Y398="Informe 4"</formula>
    </cfRule>
    <cfRule type="expression" dxfId="10871" priority="29758">
      <formula>$Y398="Informe 3"</formula>
    </cfRule>
    <cfRule type="expression" dxfId="10870" priority="29759">
      <formula>$Y398="Informe 2"</formula>
    </cfRule>
    <cfRule type="expression" dxfId="10869" priority="29760">
      <formula>$Y398="Informe 1"</formula>
    </cfRule>
    <cfRule type="expression" dxfId="10868" priority="29761">
      <formula>$Y398="Gráfico 10"</formula>
    </cfRule>
    <cfRule type="expression" dxfId="10867" priority="29762">
      <formula>$Y398="Gráfico 25"</formula>
    </cfRule>
    <cfRule type="expression" dxfId="10866" priority="29763">
      <formula>$Y398="Gráfico 24"</formula>
    </cfRule>
    <cfRule type="expression" dxfId="10865" priority="29764">
      <formula>$Y398="Gráfico 23"</formula>
    </cfRule>
    <cfRule type="expression" dxfId="10864" priority="29765">
      <formula>$Y398="Gráfico 22"</formula>
    </cfRule>
    <cfRule type="expression" dxfId="10863" priority="29766">
      <formula>$Y398="Gráfico 21"</formula>
    </cfRule>
    <cfRule type="expression" dxfId="10862" priority="29767">
      <formula>$Y398="Gráfico 20"</formula>
    </cfRule>
    <cfRule type="expression" dxfId="10861" priority="29768">
      <formula>$Y398="Gráfico 18"</formula>
    </cfRule>
    <cfRule type="expression" dxfId="10860" priority="29769">
      <formula>$Y398="Gráfico 19"</formula>
    </cfRule>
    <cfRule type="expression" dxfId="10859" priority="29770">
      <formula>$Y398="Gráfico 17"</formula>
    </cfRule>
    <cfRule type="expression" dxfId="10858" priority="29771">
      <formula>$Y398="Gráfico 16"</formula>
    </cfRule>
    <cfRule type="expression" dxfId="10857" priority="29772">
      <formula>$Y398="Gráfico 15"</formula>
    </cfRule>
    <cfRule type="expression" dxfId="10856" priority="29773">
      <formula>$Y398="Gráfico 14"</formula>
    </cfRule>
    <cfRule type="expression" dxfId="10855" priority="29774">
      <formula>$Y398="Gráfico 12"</formula>
    </cfRule>
    <cfRule type="expression" dxfId="10854" priority="29775">
      <formula>$Y398="Gráfico 13"</formula>
    </cfRule>
    <cfRule type="expression" dxfId="10853" priority="29776">
      <formula>$Y398="Gráfico 11"</formula>
    </cfRule>
    <cfRule type="expression" dxfId="10852" priority="29777">
      <formula>$Y398="Gráfico 9"</formula>
    </cfRule>
    <cfRule type="expression" dxfId="10851" priority="29778">
      <formula>$Y398="Gráfico 8"</formula>
    </cfRule>
    <cfRule type="expression" dxfId="10850" priority="29779">
      <formula>$Y398="Gráfico 7"</formula>
    </cfRule>
    <cfRule type="expression" dxfId="10849" priority="29780">
      <formula>$Y398="Gráfico 6"</formula>
    </cfRule>
    <cfRule type="expression" dxfId="10848" priority="29781">
      <formula>$Y398="Gráfico 4"</formula>
    </cfRule>
    <cfRule type="expression" dxfId="10847" priority="29782">
      <formula>$Y398="Gráfico 3"</formula>
    </cfRule>
    <cfRule type="expression" dxfId="10846" priority="29783">
      <formula>$Y398="Gráfico 2"</formula>
    </cfRule>
    <cfRule type="expression" dxfId="10845" priority="29784">
      <formula>$Y398="Gráfico 1"</formula>
    </cfRule>
    <cfRule type="expression" dxfId="10844" priority="29785">
      <formula>$Y398="Gráfico 5"</formula>
    </cfRule>
  </conditionalFormatting>
  <conditionalFormatting sqref="P654:P657">
    <cfRule type="expression" dxfId="10843" priority="22275">
      <formula>$Y654="Reporte 2"</formula>
    </cfRule>
    <cfRule type="expression" dxfId="10842" priority="22276">
      <formula>$Y654="Reporte 1"</formula>
    </cfRule>
    <cfRule type="expression" dxfId="10841" priority="22277">
      <formula>$Y654="Informe 10"</formula>
    </cfRule>
    <cfRule type="expression" dxfId="10840" priority="22278">
      <formula>$Y654="Informe 9"</formula>
    </cfRule>
    <cfRule type="expression" dxfId="10839" priority="22279">
      <formula>$Y654="Informe 8"</formula>
    </cfRule>
    <cfRule type="expression" dxfId="10838" priority="22280">
      <formula>$Y654="Informe 7"</formula>
    </cfRule>
    <cfRule type="expression" dxfId="10837" priority="22281">
      <formula>$Y654="Informe 6"</formula>
    </cfRule>
    <cfRule type="expression" dxfId="10836" priority="22282">
      <formula>$Y654="Informe 5"</formula>
    </cfRule>
    <cfRule type="expression" dxfId="10835" priority="22283">
      <formula>$Y654="Informe 4"</formula>
    </cfRule>
    <cfRule type="expression" dxfId="10834" priority="22284">
      <formula>$Y654="Informe 3"</formula>
    </cfRule>
    <cfRule type="expression" dxfId="10833" priority="22285">
      <formula>$Y654="Informe 2"</formula>
    </cfRule>
    <cfRule type="expression" dxfId="10832" priority="22286">
      <formula>$Y654="Informe 1"</formula>
    </cfRule>
    <cfRule type="expression" dxfId="10831" priority="22287">
      <formula>$Y654="Gráfico 10"</formula>
    </cfRule>
    <cfRule type="expression" dxfId="10830" priority="22288">
      <formula>$Y654="Gráfico 25"</formula>
    </cfRule>
    <cfRule type="expression" dxfId="10829" priority="22289">
      <formula>$Y654="Gráfico 24"</formula>
    </cfRule>
    <cfRule type="expression" dxfId="10828" priority="22290">
      <formula>$Y654="Gráfico 23"</formula>
    </cfRule>
    <cfRule type="expression" dxfId="10827" priority="22291">
      <formula>$Y654="Gráfico 22"</formula>
    </cfRule>
    <cfRule type="expression" dxfId="10826" priority="22292">
      <formula>$Y654="Gráfico 21"</formula>
    </cfRule>
    <cfRule type="expression" dxfId="10825" priority="22293">
      <formula>$Y654="Gráfico 20"</formula>
    </cfRule>
    <cfRule type="expression" dxfId="10824" priority="22294">
      <formula>$Y654="Gráfico 18"</formula>
    </cfRule>
    <cfRule type="expression" dxfId="10823" priority="22295">
      <formula>$Y654="Gráfico 19"</formula>
    </cfRule>
    <cfRule type="expression" dxfId="10822" priority="22296">
      <formula>$Y654="Gráfico 17"</formula>
    </cfRule>
    <cfRule type="expression" dxfId="10821" priority="22297">
      <formula>$Y654="Gráfico 16"</formula>
    </cfRule>
    <cfRule type="expression" dxfId="10820" priority="22298">
      <formula>$Y654="Gráfico 15"</formula>
    </cfRule>
    <cfRule type="expression" dxfId="10819" priority="22299">
      <formula>$Y654="Gráfico 14"</formula>
    </cfRule>
    <cfRule type="expression" dxfId="10818" priority="22300">
      <formula>$Y654="Gráfico 12"</formula>
    </cfRule>
    <cfRule type="expression" dxfId="10817" priority="22301">
      <formula>$Y654="Gráfico 13"</formula>
    </cfRule>
    <cfRule type="expression" dxfId="10816" priority="22302">
      <formula>$Y654="Gráfico 11"</formula>
    </cfRule>
    <cfRule type="expression" dxfId="10815" priority="22303">
      <formula>$Y654="Gráfico 9"</formula>
    </cfRule>
    <cfRule type="expression" dxfId="10814" priority="22304">
      <formula>$Y654="Gráfico 8"</formula>
    </cfRule>
    <cfRule type="expression" dxfId="10813" priority="22305">
      <formula>$Y654="Gráfico 7"</formula>
    </cfRule>
    <cfRule type="expression" dxfId="10812" priority="22306">
      <formula>$Y654="Gráfico 6"</formula>
    </cfRule>
    <cfRule type="expression" dxfId="10811" priority="22307">
      <formula>$Y654="Gráfico 4"</formula>
    </cfRule>
    <cfRule type="expression" dxfId="10810" priority="22308">
      <formula>$Y654="Gráfico 3"</formula>
    </cfRule>
    <cfRule type="expression" dxfId="10809" priority="22309">
      <formula>$Y654="Gráfico 2"</formula>
    </cfRule>
    <cfRule type="expression" dxfId="10808" priority="22310">
      <formula>$Y654="Gráfico 1"</formula>
    </cfRule>
    <cfRule type="expression" dxfId="10807" priority="22311">
      <formula>$Y654="Gráfico 5"</formula>
    </cfRule>
  </conditionalFormatting>
  <conditionalFormatting sqref="P654:P657">
    <cfRule type="expression" dxfId="10806" priority="22238">
      <formula>$Y654="Reporte 2"</formula>
    </cfRule>
    <cfRule type="expression" dxfId="10805" priority="22239">
      <formula>$Y654="Reporte 1"</formula>
    </cfRule>
    <cfRule type="expression" dxfId="10804" priority="22240">
      <formula>$Y654="Informe 10"</formula>
    </cfRule>
    <cfRule type="expression" dxfId="10803" priority="22241">
      <formula>$Y654="Informe 9"</formula>
    </cfRule>
    <cfRule type="expression" dxfId="10802" priority="22242">
      <formula>$Y654="Informe 8"</formula>
    </cfRule>
    <cfRule type="expression" dxfId="10801" priority="22243">
      <formula>$Y654="Informe 7"</formula>
    </cfRule>
    <cfRule type="expression" dxfId="10800" priority="22244">
      <formula>$Y654="Informe 6"</formula>
    </cfRule>
    <cfRule type="expression" dxfId="10799" priority="22245">
      <formula>$Y654="Informe 5"</formula>
    </cfRule>
    <cfRule type="expression" dxfId="10798" priority="22246">
      <formula>$Y654="Informe 4"</formula>
    </cfRule>
    <cfRule type="expression" dxfId="10797" priority="22247">
      <formula>$Y654="Informe 3"</formula>
    </cfRule>
    <cfRule type="expression" dxfId="10796" priority="22248">
      <formula>$Y654="Informe 2"</formula>
    </cfRule>
    <cfRule type="expression" dxfId="10795" priority="22249">
      <formula>$Y654="Informe 1"</formula>
    </cfRule>
    <cfRule type="expression" dxfId="10794" priority="22250">
      <formula>$Y654="Gráfico 10"</formula>
    </cfRule>
    <cfRule type="expression" dxfId="10793" priority="22251">
      <formula>$Y654="Gráfico 25"</formula>
    </cfRule>
    <cfRule type="expression" dxfId="10792" priority="22252">
      <formula>$Y654="Gráfico 24"</formula>
    </cfRule>
    <cfRule type="expression" dxfId="10791" priority="22253">
      <formula>$Y654="Gráfico 23"</formula>
    </cfRule>
    <cfRule type="expression" dxfId="10790" priority="22254">
      <formula>$Y654="Gráfico 22"</formula>
    </cfRule>
    <cfRule type="expression" dxfId="10789" priority="22255">
      <formula>$Y654="Gráfico 21"</formula>
    </cfRule>
    <cfRule type="expression" dxfId="10788" priority="22256">
      <formula>$Y654="Gráfico 20"</formula>
    </cfRule>
    <cfRule type="expression" dxfId="10787" priority="22257">
      <formula>$Y654="Gráfico 18"</formula>
    </cfRule>
    <cfRule type="expression" dxfId="10786" priority="22258">
      <formula>$Y654="Gráfico 19"</formula>
    </cfRule>
    <cfRule type="expression" dxfId="10785" priority="22259">
      <formula>$Y654="Gráfico 17"</formula>
    </cfRule>
    <cfRule type="expression" dxfId="10784" priority="22260">
      <formula>$Y654="Gráfico 16"</formula>
    </cfRule>
    <cfRule type="expression" dxfId="10783" priority="22261">
      <formula>$Y654="Gráfico 15"</formula>
    </cfRule>
    <cfRule type="expression" dxfId="10782" priority="22262">
      <formula>$Y654="Gráfico 14"</formula>
    </cfRule>
    <cfRule type="expression" dxfId="10781" priority="22263">
      <formula>$Y654="Gráfico 12"</formula>
    </cfRule>
    <cfRule type="expression" dxfId="10780" priority="22264">
      <formula>$Y654="Gráfico 13"</formula>
    </cfRule>
    <cfRule type="expression" dxfId="10779" priority="22265">
      <formula>$Y654="Gráfico 11"</formula>
    </cfRule>
    <cfRule type="expression" dxfId="10778" priority="22266">
      <formula>$Y654="Gráfico 9"</formula>
    </cfRule>
    <cfRule type="expression" dxfId="10777" priority="22267">
      <formula>$Y654="Gráfico 8"</formula>
    </cfRule>
    <cfRule type="expression" dxfId="10776" priority="22268">
      <formula>$Y654="Gráfico 7"</formula>
    </cfRule>
    <cfRule type="expression" dxfId="10775" priority="22269">
      <formula>$Y654="Gráfico 6"</formula>
    </cfRule>
    <cfRule type="expression" dxfId="10774" priority="22270">
      <formula>$Y654="Gráfico 4"</formula>
    </cfRule>
    <cfRule type="expression" dxfId="10773" priority="22271">
      <formula>$Y654="Gráfico 3"</formula>
    </cfRule>
    <cfRule type="expression" dxfId="10772" priority="22272">
      <formula>$Y654="Gráfico 2"</formula>
    </cfRule>
    <cfRule type="expression" dxfId="10771" priority="22273">
      <formula>$Y654="Gráfico 1"</formula>
    </cfRule>
    <cfRule type="expression" dxfId="10770" priority="22274">
      <formula>$Y654="Gráfico 5"</formula>
    </cfRule>
  </conditionalFormatting>
  <conditionalFormatting sqref="P415:P431">
    <cfRule type="expression" dxfId="10769" priority="29046">
      <formula>$Y415="Reporte 2"</formula>
    </cfRule>
    <cfRule type="expression" dxfId="10768" priority="29047">
      <formula>$Y415="Reporte 1"</formula>
    </cfRule>
    <cfRule type="expression" dxfId="10767" priority="29048">
      <formula>$Y415="Informe 10"</formula>
    </cfRule>
    <cfRule type="expression" dxfId="10766" priority="29049">
      <formula>$Y415="Informe 9"</formula>
    </cfRule>
    <cfRule type="expression" dxfId="10765" priority="29050">
      <formula>$Y415="Informe 8"</formula>
    </cfRule>
    <cfRule type="expression" dxfId="10764" priority="29051">
      <formula>$Y415="Informe 7"</formula>
    </cfRule>
    <cfRule type="expression" dxfId="10763" priority="29052">
      <formula>$Y415="Informe 6"</formula>
    </cfRule>
    <cfRule type="expression" dxfId="10762" priority="29053">
      <formula>$Y415="Informe 5"</formula>
    </cfRule>
    <cfRule type="expression" dxfId="10761" priority="29054">
      <formula>$Y415="Informe 4"</formula>
    </cfRule>
    <cfRule type="expression" dxfId="10760" priority="29055">
      <formula>$Y415="Informe 3"</formula>
    </cfRule>
    <cfRule type="expression" dxfId="10759" priority="29056">
      <formula>$Y415="Informe 2"</formula>
    </cfRule>
    <cfRule type="expression" dxfId="10758" priority="29057">
      <formula>$Y415="Informe 1"</formula>
    </cfRule>
    <cfRule type="expression" dxfId="10757" priority="29058">
      <formula>$Y415="Gráfico 10"</formula>
    </cfRule>
    <cfRule type="expression" dxfId="10756" priority="29059">
      <formula>$Y415="Gráfico 25"</formula>
    </cfRule>
    <cfRule type="expression" dxfId="10755" priority="29060">
      <formula>$Y415="Gráfico 24"</formula>
    </cfRule>
    <cfRule type="expression" dxfId="10754" priority="29061">
      <formula>$Y415="Gráfico 23"</formula>
    </cfRule>
    <cfRule type="expression" dxfId="10753" priority="29062">
      <formula>$Y415="Gráfico 22"</formula>
    </cfRule>
    <cfRule type="expression" dxfId="10752" priority="29063">
      <formula>$Y415="Gráfico 21"</formula>
    </cfRule>
    <cfRule type="expression" dxfId="10751" priority="29064">
      <formula>$Y415="Gráfico 20"</formula>
    </cfRule>
    <cfRule type="expression" dxfId="10750" priority="29065">
      <formula>$Y415="Gráfico 18"</formula>
    </cfRule>
    <cfRule type="expression" dxfId="10749" priority="29066">
      <formula>$Y415="Gráfico 19"</formula>
    </cfRule>
    <cfRule type="expression" dxfId="10748" priority="29067">
      <formula>$Y415="Gráfico 17"</formula>
    </cfRule>
    <cfRule type="expression" dxfId="10747" priority="29068">
      <formula>$Y415="Gráfico 16"</formula>
    </cfRule>
    <cfRule type="expression" dxfId="10746" priority="29069">
      <formula>$Y415="Gráfico 15"</formula>
    </cfRule>
    <cfRule type="expression" dxfId="10745" priority="29070">
      <formula>$Y415="Gráfico 14"</formula>
    </cfRule>
    <cfRule type="expression" dxfId="10744" priority="29071">
      <formula>$Y415="Gráfico 12"</formula>
    </cfRule>
    <cfRule type="expression" dxfId="10743" priority="29072">
      <formula>$Y415="Gráfico 13"</formula>
    </cfRule>
    <cfRule type="expression" dxfId="10742" priority="29073">
      <formula>$Y415="Gráfico 11"</formula>
    </cfRule>
    <cfRule type="expression" dxfId="10741" priority="29074">
      <formula>$Y415="Gráfico 9"</formula>
    </cfRule>
    <cfRule type="expression" dxfId="10740" priority="29075">
      <formula>$Y415="Gráfico 8"</formula>
    </cfRule>
    <cfRule type="expression" dxfId="10739" priority="29076">
      <formula>$Y415="Gráfico 7"</formula>
    </cfRule>
    <cfRule type="expression" dxfId="10738" priority="29077">
      <formula>$Y415="Gráfico 6"</formula>
    </cfRule>
    <cfRule type="expression" dxfId="10737" priority="29078">
      <formula>$Y415="Gráfico 4"</formula>
    </cfRule>
    <cfRule type="expression" dxfId="10736" priority="29079">
      <formula>$Y415="Gráfico 3"</formula>
    </cfRule>
    <cfRule type="expression" dxfId="10735" priority="29080">
      <formula>$Y415="Gráfico 2"</formula>
    </cfRule>
    <cfRule type="expression" dxfId="10734" priority="29081">
      <formula>$Y415="Gráfico 1"</formula>
    </cfRule>
    <cfRule type="expression" dxfId="10733" priority="29082">
      <formula>$Y415="Gráfico 5"</formula>
    </cfRule>
  </conditionalFormatting>
  <conditionalFormatting sqref="P415:P431">
    <cfRule type="expression" dxfId="10732" priority="29009">
      <formula>$Y415="Reporte 2"</formula>
    </cfRule>
    <cfRule type="expression" dxfId="10731" priority="29010">
      <formula>$Y415="Reporte 1"</formula>
    </cfRule>
    <cfRule type="expression" dxfId="10730" priority="29011">
      <formula>$Y415="Informe 10"</formula>
    </cfRule>
    <cfRule type="expression" dxfId="10729" priority="29012">
      <formula>$Y415="Informe 9"</formula>
    </cfRule>
    <cfRule type="expression" dxfId="10728" priority="29013">
      <formula>$Y415="Informe 8"</formula>
    </cfRule>
    <cfRule type="expression" dxfId="10727" priority="29014">
      <formula>$Y415="Informe 7"</formula>
    </cfRule>
    <cfRule type="expression" dxfId="10726" priority="29015">
      <formula>$Y415="Informe 6"</formula>
    </cfRule>
    <cfRule type="expression" dxfId="10725" priority="29016">
      <formula>$Y415="Informe 5"</formula>
    </cfRule>
    <cfRule type="expression" dxfId="10724" priority="29017">
      <formula>$Y415="Informe 4"</formula>
    </cfRule>
    <cfRule type="expression" dxfId="10723" priority="29018">
      <formula>$Y415="Informe 3"</formula>
    </cfRule>
    <cfRule type="expression" dxfId="10722" priority="29019">
      <formula>$Y415="Informe 2"</formula>
    </cfRule>
    <cfRule type="expression" dxfId="10721" priority="29020">
      <formula>$Y415="Informe 1"</formula>
    </cfRule>
    <cfRule type="expression" dxfId="10720" priority="29021">
      <formula>$Y415="Gráfico 10"</formula>
    </cfRule>
    <cfRule type="expression" dxfId="10719" priority="29022">
      <formula>$Y415="Gráfico 25"</formula>
    </cfRule>
    <cfRule type="expression" dxfId="10718" priority="29023">
      <formula>$Y415="Gráfico 24"</formula>
    </cfRule>
    <cfRule type="expression" dxfId="10717" priority="29024">
      <formula>$Y415="Gráfico 23"</formula>
    </cfRule>
    <cfRule type="expression" dxfId="10716" priority="29025">
      <formula>$Y415="Gráfico 22"</formula>
    </cfRule>
    <cfRule type="expression" dxfId="10715" priority="29026">
      <formula>$Y415="Gráfico 21"</formula>
    </cfRule>
    <cfRule type="expression" dxfId="10714" priority="29027">
      <formula>$Y415="Gráfico 20"</formula>
    </cfRule>
    <cfRule type="expression" dxfId="10713" priority="29028">
      <formula>$Y415="Gráfico 18"</formula>
    </cfRule>
    <cfRule type="expression" dxfId="10712" priority="29029">
      <formula>$Y415="Gráfico 19"</formula>
    </cfRule>
    <cfRule type="expression" dxfId="10711" priority="29030">
      <formula>$Y415="Gráfico 17"</formula>
    </cfRule>
    <cfRule type="expression" dxfId="10710" priority="29031">
      <formula>$Y415="Gráfico 16"</formula>
    </cfRule>
    <cfRule type="expression" dxfId="10709" priority="29032">
      <formula>$Y415="Gráfico 15"</formula>
    </cfRule>
    <cfRule type="expression" dxfId="10708" priority="29033">
      <formula>$Y415="Gráfico 14"</formula>
    </cfRule>
    <cfRule type="expression" dxfId="10707" priority="29034">
      <formula>$Y415="Gráfico 12"</formula>
    </cfRule>
    <cfRule type="expression" dxfId="10706" priority="29035">
      <formula>$Y415="Gráfico 13"</formula>
    </cfRule>
    <cfRule type="expression" dxfId="10705" priority="29036">
      <formula>$Y415="Gráfico 11"</formula>
    </cfRule>
    <cfRule type="expression" dxfId="10704" priority="29037">
      <formula>$Y415="Gráfico 9"</formula>
    </cfRule>
    <cfRule type="expression" dxfId="10703" priority="29038">
      <formula>$Y415="Gráfico 8"</formula>
    </cfRule>
    <cfRule type="expression" dxfId="10702" priority="29039">
      <formula>$Y415="Gráfico 7"</formula>
    </cfRule>
    <cfRule type="expression" dxfId="10701" priority="29040">
      <formula>$Y415="Gráfico 6"</formula>
    </cfRule>
    <cfRule type="expression" dxfId="10700" priority="29041">
      <formula>$Y415="Gráfico 4"</formula>
    </cfRule>
    <cfRule type="expression" dxfId="10699" priority="29042">
      <formula>$Y415="Gráfico 3"</formula>
    </cfRule>
    <cfRule type="expression" dxfId="10698" priority="29043">
      <formula>$Y415="Gráfico 2"</formula>
    </cfRule>
    <cfRule type="expression" dxfId="10697" priority="29044">
      <formula>$Y415="Gráfico 1"</formula>
    </cfRule>
    <cfRule type="expression" dxfId="10696" priority="29045">
      <formula>$Y415="Gráfico 5"</formula>
    </cfRule>
  </conditionalFormatting>
  <conditionalFormatting sqref="P415:P431">
    <cfRule type="expression" dxfId="10695" priority="28972">
      <formula>$Y415="Reporte 2"</formula>
    </cfRule>
    <cfRule type="expression" dxfId="10694" priority="28973">
      <formula>$Y415="Reporte 1"</formula>
    </cfRule>
    <cfRule type="expression" dxfId="10693" priority="28974">
      <formula>$Y415="Informe 10"</formula>
    </cfRule>
    <cfRule type="expression" dxfId="10692" priority="28975">
      <formula>$Y415="Informe 9"</formula>
    </cfRule>
    <cfRule type="expression" dxfId="10691" priority="28976">
      <formula>$Y415="Informe 8"</formula>
    </cfRule>
    <cfRule type="expression" dxfId="10690" priority="28977">
      <formula>$Y415="Informe 7"</formula>
    </cfRule>
    <cfRule type="expression" dxfId="10689" priority="28978">
      <formula>$Y415="Informe 6"</formula>
    </cfRule>
    <cfRule type="expression" dxfId="10688" priority="28979">
      <formula>$Y415="Informe 5"</formula>
    </cfRule>
    <cfRule type="expression" dxfId="10687" priority="28980">
      <formula>$Y415="Informe 4"</formula>
    </cfRule>
    <cfRule type="expression" dxfId="10686" priority="28981">
      <formula>$Y415="Informe 3"</formula>
    </cfRule>
    <cfRule type="expression" dxfId="10685" priority="28982">
      <formula>$Y415="Informe 2"</formula>
    </cfRule>
    <cfRule type="expression" dxfId="10684" priority="28983">
      <formula>$Y415="Informe 1"</formula>
    </cfRule>
    <cfRule type="expression" dxfId="10683" priority="28984">
      <formula>$Y415="Gráfico 10"</formula>
    </cfRule>
    <cfRule type="expression" dxfId="10682" priority="28985">
      <formula>$Y415="Gráfico 25"</formula>
    </cfRule>
    <cfRule type="expression" dxfId="10681" priority="28986">
      <formula>$Y415="Gráfico 24"</formula>
    </cfRule>
    <cfRule type="expression" dxfId="10680" priority="28987">
      <formula>$Y415="Gráfico 23"</formula>
    </cfRule>
    <cfRule type="expression" dxfId="10679" priority="28988">
      <formula>$Y415="Gráfico 22"</formula>
    </cfRule>
    <cfRule type="expression" dxfId="10678" priority="28989">
      <formula>$Y415="Gráfico 21"</formula>
    </cfRule>
    <cfRule type="expression" dxfId="10677" priority="28990">
      <formula>$Y415="Gráfico 20"</formula>
    </cfRule>
    <cfRule type="expression" dxfId="10676" priority="28991">
      <formula>$Y415="Gráfico 18"</formula>
    </cfRule>
    <cfRule type="expression" dxfId="10675" priority="28992">
      <formula>$Y415="Gráfico 19"</formula>
    </cfRule>
    <cfRule type="expression" dxfId="10674" priority="28993">
      <formula>$Y415="Gráfico 17"</formula>
    </cfRule>
    <cfRule type="expression" dxfId="10673" priority="28994">
      <formula>$Y415="Gráfico 16"</formula>
    </cfRule>
    <cfRule type="expression" dxfId="10672" priority="28995">
      <formula>$Y415="Gráfico 15"</formula>
    </cfRule>
    <cfRule type="expression" dxfId="10671" priority="28996">
      <formula>$Y415="Gráfico 14"</formula>
    </cfRule>
    <cfRule type="expression" dxfId="10670" priority="28997">
      <formula>$Y415="Gráfico 12"</formula>
    </cfRule>
    <cfRule type="expression" dxfId="10669" priority="28998">
      <formula>$Y415="Gráfico 13"</formula>
    </cfRule>
    <cfRule type="expression" dxfId="10668" priority="28999">
      <formula>$Y415="Gráfico 11"</formula>
    </cfRule>
    <cfRule type="expression" dxfId="10667" priority="29000">
      <formula>$Y415="Gráfico 9"</formula>
    </cfRule>
    <cfRule type="expression" dxfId="10666" priority="29001">
      <formula>$Y415="Gráfico 8"</formula>
    </cfRule>
    <cfRule type="expression" dxfId="10665" priority="29002">
      <formula>$Y415="Gráfico 7"</formula>
    </cfRule>
    <cfRule type="expression" dxfId="10664" priority="29003">
      <formula>$Y415="Gráfico 6"</formula>
    </cfRule>
    <cfRule type="expression" dxfId="10663" priority="29004">
      <formula>$Y415="Gráfico 4"</formula>
    </cfRule>
    <cfRule type="expression" dxfId="10662" priority="29005">
      <formula>$Y415="Gráfico 3"</formula>
    </cfRule>
    <cfRule type="expression" dxfId="10661" priority="29006">
      <formula>$Y415="Gráfico 2"</formula>
    </cfRule>
    <cfRule type="expression" dxfId="10660" priority="29007">
      <formula>$Y415="Gráfico 1"</formula>
    </cfRule>
    <cfRule type="expression" dxfId="10659" priority="29008">
      <formula>$Y415="Gráfico 5"</formula>
    </cfRule>
  </conditionalFormatting>
  <conditionalFormatting sqref="O415:O431">
    <cfRule type="expression" dxfId="10658" priority="28935">
      <formula>$Y415="Reporte 2"</formula>
    </cfRule>
    <cfRule type="expression" dxfId="10657" priority="28936">
      <formula>$Y415="Reporte 1"</formula>
    </cfRule>
    <cfRule type="expression" dxfId="10656" priority="28937">
      <formula>$Y415="Informe 10"</formula>
    </cfRule>
    <cfRule type="expression" dxfId="10655" priority="28938">
      <formula>$Y415="Informe 9"</formula>
    </cfRule>
    <cfRule type="expression" dxfId="10654" priority="28939">
      <formula>$Y415="Informe 8"</formula>
    </cfRule>
    <cfRule type="expression" dxfId="10653" priority="28940">
      <formula>$Y415="Informe 7"</formula>
    </cfRule>
    <cfRule type="expression" dxfId="10652" priority="28941">
      <formula>$Y415="Informe 6"</formula>
    </cfRule>
    <cfRule type="expression" dxfId="10651" priority="28942">
      <formula>$Y415="Informe 5"</formula>
    </cfRule>
    <cfRule type="expression" dxfId="10650" priority="28943">
      <formula>$Y415="Informe 4"</formula>
    </cfRule>
    <cfRule type="expression" dxfId="10649" priority="28944">
      <formula>$Y415="Informe 3"</formula>
    </cfRule>
    <cfRule type="expression" dxfId="10648" priority="28945">
      <formula>$Y415="Informe 2"</formula>
    </cfRule>
    <cfRule type="expression" dxfId="10647" priority="28946">
      <formula>$Y415="Informe 1"</formula>
    </cfRule>
    <cfRule type="expression" dxfId="10646" priority="28947">
      <formula>$Y415="Gráfico 10"</formula>
    </cfRule>
    <cfRule type="expression" dxfId="10645" priority="28948">
      <formula>$Y415="Gráfico 25"</formula>
    </cfRule>
    <cfRule type="expression" dxfId="10644" priority="28949">
      <formula>$Y415="Gráfico 24"</formula>
    </cfRule>
    <cfRule type="expression" dxfId="10643" priority="28950">
      <formula>$Y415="Gráfico 23"</formula>
    </cfRule>
    <cfRule type="expression" dxfId="10642" priority="28951">
      <formula>$Y415="Gráfico 22"</formula>
    </cfRule>
    <cfRule type="expression" dxfId="10641" priority="28952">
      <formula>$Y415="Gráfico 21"</formula>
    </cfRule>
    <cfRule type="expression" dxfId="10640" priority="28953">
      <formula>$Y415="Gráfico 20"</formula>
    </cfRule>
    <cfRule type="expression" dxfId="10639" priority="28954">
      <formula>$Y415="Gráfico 18"</formula>
    </cfRule>
    <cfRule type="expression" dxfId="10638" priority="28955">
      <formula>$Y415="Gráfico 19"</formula>
    </cfRule>
    <cfRule type="expression" dxfId="10637" priority="28956">
      <formula>$Y415="Gráfico 17"</formula>
    </cfRule>
    <cfRule type="expression" dxfId="10636" priority="28957">
      <formula>$Y415="Gráfico 16"</formula>
    </cfRule>
    <cfRule type="expression" dxfId="10635" priority="28958">
      <formula>$Y415="Gráfico 15"</formula>
    </cfRule>
    <cfRule type="expression" dxfId="10634" priority="28959">
      <formula>$Y415="Gráfico 14"</formula>
    </cfRule>
    <cfRule type="expression" dxfId="10633" priority="28960">
      <formula>$Y415="Gráfico 12"</formula>
    </cfRule>
    <cfRule type="expression" dxfId="10632" priority="28961">
      <formula>$Y415="Gráfico 13"</formula>
    </cfRule>
    <cfRule type="expression" dxfId="10631" priority="28962">
      <formula>$Y415="Gráfico 11"</formula>
    </cfRule>
    <cfRule type="expression" dxfId="10630" priority="28963">
      <formula>$Y415="Gráfico 9"</formula>
    </cfRule>
    <cfRule type="expression" dxfId="10629" priority="28964">
      <formula>$Y415="Gráfico 8"</formula>
    </cfRule>
    <cfRule type="expression" dxfId="10628" priority="28965">
      <formula>$Y415="Gráfico 7"</formula>
    </cfRule>
    <cfRule type="expression" dxfId="10627" priority="28966">
      <formula>$Y415="Gráfico 6"</formula>
    </cfRule>
    <cfRule type="expression" dxfId="10626" priority="28967">
      <formula>$Y415="Gráfico 4"</formula>
    </cfRule>
    <cfRule type="expression" dxfId="10625" priority="28968">
      <formula>$Y415="Gráfico 3"</formula>
    </cfRule>
    <cfRule type="expression" dxfId="10624" priority="28969">
      <formula>$Y415="Gráfico 2"</formula>
    </cfRule>
    <cfRule type="expression" dxfId="10623" priority="28970">
      <formula>$Y415="Gráfico 1"</formula>
    </cfRule>
    <cfRule type="expression" dxfId="10622" priority="28971">
      <formula>$Y415="Gráfico 5"</formula>
    </cfRule>
  </conditionalFormatting>
  <conditionalFormatting sqref="O415:O431">
    <cfRule type="expression" dxfId="10621" priority="28898">
      <formula>$Y415="Reporte 2"</formula>
    </cfRule>
    <cfRule type="expression" dxfId="10620" priority="28899">
      <formula>$Y415="Reporte 1"</formula>
    </cfRule>
    <cfRule type="expression" dxfId="10619" priority="28900">
      <formula>$Y415="Informe 10"</formula>
    </cfRule>
    <cfRule type="expression" dxfId="10618" priority="28901">
      <formula>$Y415="Informe 9"</formula>
    </cfRule>
    <cfRule type="expression" dxfId="10617" priority="28902">
      <formula>$Y415="Informe 8"</formula>
    </cfRule>
    <cfRule type="expression" dxfId="10616" priority="28903">
      <formula>$Y415="Informe 7"</formula>
    </cfRule>
    <cfRule type="expression" dxfId="10615" priority="28904">
      <formula>$Y415="Informe 6"</formula>
    </cfRule>
    <cfRule type="expression" dxfId="10614" priority="28905">
      <formula>$Y415="Informe 5"</formula>
    </cfRule>
    <cfRule type="expression" dxfId="10613" priority="28906">
      <formula>$Y415="Informe 4"</formula>
    </cfRule>
    <cfRule type="expression" dxfId="10612" priority="28907">
      <formula>$Y415="Informe 3"</formula>
    </cfRule>
    <cfRule type="expression" dxfId="10611" priority="28908">
      <formula>$Y415="Informe 2"</formula>
    </cfRule>
    <cfRule type="expression" dxfId="10610" priority="28909">
      <formula>$Y415="Informe 1"</formula>
    </cfRule>
    <cfRule type="expression" dxfId="10609" priority="28910">
      <formula>$Y415="Gráfico 10"</formula>
    </cfRule>
    <cfRule type="expression" dxfId="10608" priority="28911">
      <formula>$Y415="Gráfico 25"</formula>
    </cfRule>
    <cfRule type="expression" dxfId="10607" priority="28912">
      <formula>$Y415="Gráfico 24"</formula>
    </cfRule>
    <cfRule type="expression" dxfId="10606" priority="28913">
      <formula>$Y415="Gráfico 23"</formula>
    </cfRule>
    <cfRule type="expression" dxfId="10605" priority="28914">
      <formula>$Y415="Gráfico 22"</formula>
    </cfRule>
    <cfRule type="expression" dxfId="10604" priority="28915">
      <formula>$Y415="Gráfico 21"</formula>
    </cfRule>
    <cfRule type="expression" dxfId="10603" priority="28916">
      <formula>$Y415="Gráfico 20"</formula>
    </cfRule>
    <cfRule type="expression" dxfId="10602" priority="28917">
      <formula>$Y415="Gráfico 18"</formula>
    </cfRule>
    <cfRule type="expression" dxfId="10601" priority="28918">
      <formula>$Y415="Gráfico 19"</formula>
    </cfRule>
    <cfRule type="expression" dxfId="10600" priority="28919">
      <formula>$Y415="Gráfico 17"</formula>
    </cfRule>
    <cfRule type="expression" dxfId="10599" priority="28920">
      <formula>$Y415="Gráfico 16"</formula>
    </cfRule>
    <cfRule type="expression" dxfId="10598" priority="28921">
      <formula>$Y415="Gráfico 15"</formula>
    </cfRule>
    <cfRule type="expression" dxfId="10597" priority="28922">
      <formula>$Y415="Gráfico 14"</formula>
    </cfRule>
    <cfRule type="expression" dxfId="10596" priority="28923">
      <formula>$Y415="Gráfico 12"</formula>
    </cfRule>
    <cfRule type="expression" dxfId="10595" priority="28924">
      <formula>$Y415="Gráfico 13"</formula>
    </cfRule>
    <cfRule type="expression" dxfId="10594" priority="28925">
      <formula>$Y415="Gráfico 11"</formula>
    </cfRule>
    <cfRule type="expression" dxfId="10593" priority="28926">
      <formula>$Y415="Gráfico 9"</formula>
    </cfRule>
    <cfRule type="expression" dxfId="10592" priority="28927">
      <formula>$Y415="Gráfico 8"</formula>
    </cfRule>
    <cfRule type="expression" dxfId="10591" priority="28928">
      <formula>$Y415="Gráfico 7"</formula>
    </cfRule>
    <cfRule type="expression" dxfId="10590" priority="28929">
      <formula>$Y415="Gráfico 6"</formula>
    </cfRule>
    <cfRule type="expression" dxfId="10589" priority="28930">
      <formula>$Y415="Gráfico 4"</formula>
    </cfRule>
    <cfRule type="expression" dxfId="10588" priority="28931">
      <formula>$Y415="Gráfico 3"</formula>
    </cfRule>
    <cfRule type="expression" dxfId="10587" priority="28932">
      <formula>$Y415="Gráfico 2"</formula>
    </cfRule>
    <cfRule type="expression" dxfId="10586" priority="28933">
      <formula>$Y415="Gráfico 1"</formula>
    </cfRule>
    <cfRule type="expression" dxfId="10585" priority="28934">
      <formula>$Y415="Gráfico 5"</formula>
    </cfRule>
  </conditionalFormatting>
  <conditionalFormatting sqref="O415:O431">
    <cfRule type="expression" dxfId="10584" priority="28861">
      <formula>$Y415="Reporte 2"</formula>
    </cfRule>
    <cfRule type="expression" dxfId="10583" priority="28862">
      <formula>$Y415="Reporte 1"</formula>
    </cfRule>
    <cfRule type="expression" dxfId="10582" priority="28863">
      <formula>$Y415="Informe 10"</formula>
    </cfRule>
    <cfRule type="expression" dxfId="10581" priority="28864">
      <formula>$Y415="Informe 9"</formula>
    </cfRule>
    <cfRule type="expression" dxfId="10580" priority="28865">
      <formula>$Y415="Informe 8"</formula>
    </cfRule>
    <cfRule type="expression" dxfId="10579" priority="28866">
      <formula>$Y415="Informe 7"</formula>
    </cfRule>
    <cfRule type="expression" dxfId="10578" priority="28867">
      <formula>$Y415="Informe 6"</formula>
    </cfRule>
    <cfRule type="expression" dxfId="10577" priority="28868">
      <formula>$Y415="Informe 5"</formula>
    </cfRule>
    <cfRule type="expression" dxfId="10576" priority="28869">
      <formula>$Y415="Informe 4"</formula>
    </cfRule>
    <cfRule type="expression" dxfId="10575" priority="28870">
      <formula>$Y415="Informe 3"</formula>
    </cfRule>
    <cfRule type="expression" dxfId="10574" priority="28871">
      <formula>$Y415="Informe 2"</formula>
    </cfRule>
    <cfRule type="expression" dxfId="10573" priority="28872">
      <formula>$Y415="Informe 1"</formula>
    </cfRule>
    <cfRule type="expression" dxfId="10572" priority="28873">
      <formula>$Y415="Gráfico 10"</formula>
    </cfRule>
    <cfRule type="expression" dxfId="10571" priority="28874">
      <formula>$Y415="Gráfico 25"</formula>
    </cfRule>
    <cfRule type="expression" dxfId="10570" priority="28875">
      <formula>$Y415="Gráfico 24"</formula>
    </cfRule>
    <cfRule type="expression" dxfId="10569" priority="28876">
      <formula>$Y415="Gráfico 23"</formula>
    </cfRule>
    <cfRule type="expression" dxfId="10568" priority="28877">
      <formula>$Y415="Gráfico 22"</formula>
    </cfRule>
    <cfRule type="expression" dxfId="10567" priority="28878">
      <formula>$Y415="Gráfico 21"</formula>
    </cfRule>
    <cfRule type="expression" dxfId="10566" priority="28879">
      <formula>$Y415="Gráfico 20"</formula>
    </cfRule>
    <cfRule type="expression" dxfId="10565" priority="28880">
      <formula>$Y415="Gráfico 18"</formula>
    </cfRule>
    <cfRule type="expression" dxfId="10564" priority="28881">
      <formula>$Y415="Gráfico 19"</formula>
    </cfRule>
    <cfRule type="expression" dxfId="10563" priority="28882">
      <formula>$Y415="Gráfico 17"</formula>
    </cfRule>
    <cfRule type="expression" dxfId="10562" priority="28883">
      <formula>$Y415="Gráfico 16"</formula>
    </cfRule>
    <cfRule type="expression" dxfId="10561" priority="28884">
      <formula>$Y415="Gráfico 15"</formula>
    </cfRule>
    <cfRule type="expression" dxfId="10560" priority="28885">
      <formula>$Y415="Gráfico 14"</formula>
    </cfRule>
    <cfRule type="expression" dxfId="10559" priority="28886">
      <formula>$Y415="Gráfico 12"</formula>
    </cfRule>
    <cfRule type="expression" dxfId="10558" priority="28887">
      <formula>$Y415="Gráfico 13"</formula>
    </cfRule>
    <cfRule type="expression" dxfId="10557" priority="28888">
      <formula>$Y415="Gráfico 11"</formula>
    </cfRule>
    <cfRule type="expression" dxfId="10556" priority="28889">
      <formula>$Y415="Gráfico 9"</formula>
    </cfRule>
    <cfRule type="expression" dxfId="10555" priority="28890">
      <formula>$Y415="Gráfico 8"</formula>
    </cfRule>
    <cfRule type="expression" dxfId="10554" priority="28891">
      <formula>$Y415="Gráfico 7"</formula>
    </cfRule>
    <cfRule type="expression" dxfId="10553" priority="28892">
      <formula>$Y415="Gráfico 6"</formula>
    </cfRule>
    <cfRule type="expression" dxfId="10552" priority="28893">
      <formula>$Y415="Gráfico 4"</formula>
    </cfRule>
    <cfRule type="expression" dxfId="10551" priority="28894">
      <formula>$Y415="Gráfico 3"</formula>
    </cfRule>
    <cfRule type="expression" dxfId="10550" priority="28895">
      <formula>$Y415="Gráfico 2"</formula>
    </cfRule>
    <cfRule type="expression" dxfId="10549" priority="28896">
      <formula>$Y415="Gráfico 1"</formula>
    </cfRule>
    <cfRule type="expression" dxfId="10548" priority="28897">
      <formula>$Y415="Gráfico 5"</formula>
    </cfRule>
  </conditionalFormatting>
  <conditionalFormatting sqref="P432:P448">
    <cfRule type="expression" dxfId="10547" priority="28824">
      <formula>$Y432="Reporte 2"</formula>
    </cfRule>
    <cfRule type="expression" dxfId="10546" priority="28825">
      <formula>$Y432="Reporte 1"</formula>
    </cfRule>
    <cfRule type="expression" dxfId="10545" priority="28826">
      <formula>$Y432="Informe 10"</formula>
    </cfRule>
    <cfRule type="expression" dxfId="10544" priority="28827">
      <formula>$Y432="Informe 9"</formula>
    </cfRule>
    <cfRule type="expression" dxfId="10543" priority="28828">
      <formula>$Y432="Informe 8"</formula>
    </cfRule>
    <cfRule type="expression" dxfId="10542" priority="28829">
      <formula>$Y432="Informe 7"</formula>
    </cfRule>
    <cfRule type="expression" dxfId="10541" priority="28830">
      <formula>$Y432="Informe 6"</formula>
    </cfRule>
    <cfRule type="expression" dxfId="10540" priority="28831">
      <formula>$Y432="Informe 5"</formula>
    </cfRule>
    <cfRule type="expression" dxfId="10539" priority="28832">
      <formula>$Y432="Informe 4"</formula>
    </cfRule>
    <cfRule type="expression" dxfId="10538" priority="28833">
      <formula>$Y432="Informe 3"</formula>
    </cfRule>
    <cfRule type="expression" dxfId="10537" priority="28834">
      <formula>$Y432="Informe 2"</formula>
    </cfRule>
    <cfRule type="expression" dxfId="10536" priority="28835">
      <formula>$Y432="Informe 1"</formula>
    </cfRule>
    <cfRule type="expression" dxfId="10535" priority="28836">
      <formula>$Y432="Gráfico 10"</formula>
    </cfRule>
    <cfRule type="expression" dxfId="10534" priority="28837">
      <formula>$Y432="Gráfico 25"</formula>
    </cfRule>
    <cfRule type="expression" dxfId="10533" priority="28838">
      <formula>$Y432="Gráfico 24"</formula>
    </cfRule>
    <cfRule type="expression" dxfId="10532" priority="28839">
      <formula>$Y432="Gráfico 23"</formula>
    </cfRule>
    <cfRule type="expression" dxfId="10531" priority="28840">
      <formula>$Y432="Gráfico 22"</formula>
    </cfRule>
    <cfRule type="expression" dxfId="10530" priority="28841">
      <formula>$Y432="Gráfico 21"</formula>
    </cfRule>
    <cfRule type="expression" dxfId="10529" priority="28842">
      <formula>$Y432="Gráfico 20"</formula>
    </cfRule>
    <cfRule type="expression" dxfId="10528" priority="28843">
      <formula>$Y432="Gráfico 18"</formula>
    </cfRule>
    <cfRule type="expression" dxfId="10527" priority="28844">
      <formula>$Y432="Gráfico 19"</formula>
    </cfRule>
    <cfRule type="expression" dxfId="10526" priority="28845">
      <formula>$Y432="Gráfico 17"</formula>
    </cfRule>
    <cfRule type="expression" dxfId="10525" priority="28846">
      <formula>$Y432="Gráfico 16"</formula>
    </cfRule>
    <cfRule type="expression" dxfId="10524" priority="28847">
      <formula>$Y432="Gráfico 15"</formula>
    </cfRule>
    <cfRule type="expression" dxfId="10523" priority="28848">
      <formula>$Y432="Gráfico 14"</formula>
    </cfRule>
    <cfRule type="expression" dxfId="10522" priority="28849">
      <formula>$Y432="Gráfico 12"</formula>
    </cfRule>
    <cfRule type="expression" dxfId="10521" priority="28850">
      <formula>$Y432="Gráfico 13"</formula>
    </cfRule>
    <cfRule type="expression" dxfId="10520" priority="28851">
      <formula>$Y432="Gráfico 11"</formula>
    </cfRule>
    <cfRule type="expression" dxfId="10519" priority="28852">
      <formula>$Y432="Gráfico 9"</formula>
    </cfRule>
    <cfRule type="expression" dxfId="10518" priority="28853">
      <formula>$Y432="Gráfico 8"</formula>
    </cfRule>
    <cfRule type="expression" dxfId="10517" priority="28854">
      <formula>$Y432="Gráfico 7"</formula>
    </cfRule>
    <cfRule type="expression" dxfId="10516" priority="28855">
      <formula>$Y432="Gráfico 6"</formula>
    </cfRule>
    <cfRule type="expression" dxfId="10515" priority="28856">
      <formula>$Y432="Gráfico 4"</formula>
    </cfRule>
    <cfRule type="expression" dxfId="10514" priority="28857">
      <formula>$Y432="Gráfico 3"</formula>
    </cfRule>
    <cfRule type="expression" dxfId="10513" priority="28858">
      <formula>$Y432="Gráfico 2"</formula>
    </cfRule>
    <cfRule type="expression" dxfId="10512" priority="28859">
      <formula>$Y432="Gráfico 1"</formula>
    </cfRule>
    <cfRule type="expression" dxfId="10511" priority="28860">
      <formula>$Y432="Gráfico 5"</formula>
    </cfRule>
  </conditionalFormatting>
  <conditionalFormatting sqref="P432:P448">
    <cfRule type="expression" dxfId="10510" priority="28787">
      <formula>$Y432="Reporte 2"</formula>
    </cfRule>
    <cfRule type="expression" dxfId="10509" priority="28788">
      <formula>$Y432="Reporte 1"</formula>
    </cfRule>
    <cfRule type="expression" dxfId="10508" priority="28789">
      <formula>$Y432="Informe 10"</formula>
    </cfRule>
    <cfRule type="expression" dxfId="10507" priority="28790">
      <formula>$Y432="Informe 9"</formula>
    </cfRule>
    <cfRule type="expression" dxfId="10506" priority="28791">
      <formula>$Y432="Informe 8"</formula>
    </cfRule>
    <cfRule type="expression" dxfId="10505" priority="28792">
      <formula>$Y432="Informe 7"</formula>
    </cfRule>
    <cfRule type="expression" dxfId="10504" priority="28793">
      <formula>$Y432="Informe 6"</formula>
    </cfRule>
    <cfRule type="expression" dxfId="10503" priority="28794">
      <formula>$Y432="Informe 5"</formula>
    </cfRule>
    <cfRule type="expression" dxfId="10502" priority="28795">
      <formula>$Y432="Informe 4"</formula>
    </cfRule>
    <cfRule type="expression" dxfId="10501" priority="28796">
      <formula>$Y432="Informe 3"</formula>
    </cfRule>
    <cfRule type="expression" dxfId="10500" priority="28797">
      <formula>$Y432="Informe 2"</formula>
    </cfRule>
    <cfRule type="expression" dxfId="10499" priority="28798">
      <formula>$Y432="Informe 1"</formula>
    </cfRule>
    <cfRule type="expression" dxfId="10498" priority="28799">
      <formula>$Y432="Gráfico 10"</formula>
    </cfRule>
    <cfRule type="expression" dxfId="10497" priority="28800">
      <formula>$Y432="Gráfico 25"</formula>
    </cfRule>
    <cfRule type="expression" dxfId="10496" priority="28801">
      <formula>$Y432="Gráfico 24"</formula>
    </cfRule>
    <cfRule type="expression" dxfId="10495" priority="28802">
      <formula>$Y432="Gráfico 23"</formula>
    </cfRule>
    <cfRule type="expression" dxfId="10494" priority="28803">
      <formula>$Y432="Gráfico 22"</formula>
    </cfRule>
    <cfRule type="expression" dxfId="10493" priority="28804">
      <formula>$Y432="Gráfico 21"</formula>
    </cfRule>
    <cfRule type="expression" dxfId="10492" priority="28805">
      <formula>$Y432="Gráfico 20"</formula>
    </cfRule>
    <cfRule type="expression" dxfId="10491" priority="28806">
      <formula>$Y432="Gráfico 18"</formula>
    </cfRule>
    <cfRule type="expression" dxfId="10490" priority="28807">
      <formula>$Y432="Gráfico 19"</formula>
    </cfRule>
    <cfRule type="expression" dxfId="10489" priority="28808">
      <formula>$Y432="Gráfico 17"</formula>
    </cfRule>
    <cfRule type="expression" dxfId="10488" priority="28809">
      <formula>$Y432="Gráfico 16"</formula>
    </cfRule>
    <cfRule type="expression" dxfId="10487" priority="28810">
      <formula>$Y432="Gráfico 15"</formula>
    </cfRule>
    <cfRule type="expression" dxfId="10486" priority="28811">
      <formula>$Y432="Gráfico 14"</formula>
    </cfRule>
    <cfRule type="expression" dxfId="10485" priority="28812">
      <formula>$Y432="Gráfico 12"</formula>
    </cfRule>
    <cfRule type="expression" dxfId="10484" priority="28813">
      <formula>$Y432="Gráfico 13"</formula>
    </cfRule>
    <cfRule type="expression" dxfId="10483" priority="28814">
      <formula>$Y432="Gráfico 11"</formula>
    </cfRule>
    <cfRule type="expression" dxfId="10482" priority="28815">
      <formula>$Y432="Gráfico 9"</formula>
    </cfRule>
    <cfRule type="expression" dxfId="10481" priority="28816">
      <formula>$Y432="Gráfico 8"</formula>
    </cfRule>
    <cfRule type="expression" dxfId="10480" priority="28817">
      <formula>$Y432="Gráfico 7"</formula>
    </cfRule>
    <cfRule type="expression" dxfId="10479" priority="28818">
      <formula>$Y432="Gráfico 6"</formula>
    </cfRule>
    <cfRule type="expression" dxfId="10478" priority="28819">
      <formula>$Y432="Gráfico 4"</formula>
    </cfRule>
    <cfRule type="expression" dxfId="10477" priority="28820">
      <formula>$Y432="Gráfico 3"</formula>
    </cfRule>
    <cfRule type="expression" dxfId="10476" priority="28821">
      <formula>$Y432="Gráfico 2"</formula>
    </cfRule>
    <cfRule type="expression" dxfId="10475" priority="28822">
      <formula>$Y432="Gráfico 1"</formula>
    </cfRule>
    <cfRule type="expression" dxfId="10474" priority="28823">
      <formula>$Y432="Gráfico 5"</formula>
    </cfRule>
  </conditionalFormatting>
  <conditionalFormatting sqref="P432:P448">
    <cfRule type="expression" dxfId="10473" priority="28750">
      <formula>$Y432="Reporte 2"</formula>
    </cfRule>
    <cfRule type="expression" dxfId="10472" priority="28751">
      <formula>$Y432="Reporte 1"</formula>
    </cfRule>
    <cfRule type="expression" dxfId="10471" priority="28752">
      <formula>$Y432="Informe 10"</formula>
    </cfRule>
    <cfRule type="expression" dxfId="10470" priority="28753">
      <formula>$Y432="Informe 9"</formula>
    </cfRule>
    <cfRule type="expression" dxfId="10469" priority="28754">
      <formula>$Y432="Informe 8"</formula>
    </cfRule>
    <cfRule type="expression" dxfId="10468" priority="28755">
      <formula>$Y432="Informe 7"</formula>
    </cfRule>
    <cfRule type="expression" dxfId="10467" priority="28756">
      <formula>$Y432="Informe 6"</formula>
    </cfRule>
    <cfRule type="expression" dxfId="10466" priority="28757">
      <formula>$Y432="Informe 5"</formula>
    </cfRule>
    <cfRule type="expression" dxfId="10465" priority="28758">
      <formula>$Y432="Informe 4"</formula>
    </cfRule>
    <cfRule type="expression" dxfId="10464" priority="28759">
      <formula>$Y432="Informe 3"</formula>
    </cfRule>
    <cfRule type="expression" dxfId="10463" priority="28760">
      <formula>$Y432="Informe 2"</formula>
    </cfRule>
    <cfRule type="expression" dxfId="10462" priority="28761">
      <formula>$Y432="Informe 1"</formula>
    </cfRule>
    <cfRule type="expression" dxfId="10461" priority="28762">
      <formula>$Y432="Gráfico 10"</formula>
    </cfRule>
    <cfRule type="expression" dxfId="10460" priority="28763">
      <formula>$Y432="Gráfico 25"</formula>
    </cfRule>
    <cfRule type="expression" dxfId="10459" priority="28764">
      <formula>$Y432="Gráfico 24"</formula>
    </cfRule>
    <cfRule type="expression" dxfId="10458" priority="28765">
      <formula>$Y432="Gráfico 23"</formula>
    </cfRule>
    <cfRule type="expression" dxfId="10457" priority="28766">
      <formula>$Y432="Gráfico 22"</formula>
    </cfRule>
    <cfRule type="expression" dxfId="10456" priority="28767">
      <formula>$Y432="Gráfico 21"</formula>
    </cfRule>
    <cfRule type="expression" dxfId="10455" priority="28768">
      <formula>$Y432="Gráfico 20"</formula>
    </cfRule>
    <cfRule type="expression" dxfId="10454" priority="28769">
      <formula>$Y432="Gráfico 18"</formula>
    </cfRule>
    <cfRule type="expression" dxfId="10453" priority="28770">
      <formula>$Y432="Gráfico 19"</formula>
    </cfRule>
    <cfRule type="expression" dxfId="10452" priority="28771">
      <formula>$Y432="Gráfico 17"</formula>
    </cfRule>
    <cfRule type="expression" dxfId="10451" priority="28772">
      <formula>$Y432="Gráfico 16"</formula>
    </cfRule>
    <cfRule type="expression" dxfId="10450" priority="28773">
      <formula>$Y432="Gráfico 15"</formula>
    </cfRule>
    <cfRule type="expression" dxfId="10449" priority="28774">
      <formula>$Y432="Gráfico 14"</formula>
    </cfRule>
    <cfRule type="expression" dxfId="10448" priority="28775">
      <formula>$Y432="Gráfico 12"</formula>
    </cfRule>
    <cfRule type="expression" dxfId="10447" priority="28776">
      <formula>$Y432="Gráfico 13"</formula>
    </cfRule>
    <cfRule type="expression" dxfId="10446" priority="28777">
      <formula>$Y432="Gráfico 11"</formula>
    </cfRule>
    <cfRule type="expression" dxfId="10445" priority="28778">
      <formula>$Y432="Gráfico 9"</formula>
    </cfRule>
    <cfRule type="expression" dxfId="10444" priority="28779">
      <formula>$Y432="Gráfico 8"</formula>
    </cfRule>
    <cfRule type="expression" dxfId="10443" priority="28780">
      <formula>$Y432="Gráfico 7"</formula>
    </cfRule>
    <cfRule type="expression" dxfId="10442" priority="28781">
      <formula>$Y432="Gráfico 6"</formula>
    </cfRule>
    <cfRule type="expression" dxfId="10441" priority="28782">
      <formula>$Y432="Gráfico 4"</formula>
    </cfRule>
    <cfRule type="expression" dxfId="10440" priority="28783">
      <formula>$Y432="Gráfico 3"</formula>
    </cfRule>
    <cfRule type="expression" dxfId="10439" priority="28784">
      <formula>$Y432="Gráfico 2"</formula>
    </cfRule>
    <cfRule type="expression" dxfId="10438" priority="28785">
      <formula>$Y432="Gráfico 1"</formula>
    </cfRule>
    <cfRule type="expression" dxfId="10437" priority="28786">
      <formula>$Y432="Gráfico 5"</formula>
    </cfRule>
  </conditionalFormatting>
  <conditionalFormatting sqref="O432:O448">
    <cfRule type="expression" dxfId="10436" priority="28713">
      <formula>$Y432="Reporte 2"</formula>
    </cfRule>
    <cfRule type="expression" dxfId="10435" priority="28714">
      <formula>$Y432="Reporte 1"</formula>
    </cfRule>
    <cfRule type="expression" dxfId="10434" priority="28715">
      <formula>$Y432="Informe 10"</formula>
    </cfRule>
    <cfRule type="expression" dxfId="10433" priority="28716">
      <formula>$Y432="Informe 9"</formula>
    </cfRule>
    <cfRule type="expression" dxfId="10432" priority="28717">
      <formula>$Y432="Informe 8"</formula>
    </cfRule>
    <cfRule type="expression" dxfId="10431" priority="28718">
      <formula>$Y432="Informe 7"</formula>
    </cfRule>
    <cfRule type="expression" dxfId="10430" priority="28719">
      <formula>$Y432="Informe 6"</formula>
    </cfRule>
    <cfRule type="expression" dxfId="10429" priority="28720">
      <formula>$Y432="Informe 5"</formula>
    </cfRule>
    <cfRule type="expression" dxfId="10428" priority="28721">
      <formula>$Y432="Informe 4"</formula>
    </cfRule>
    <cfRule type="expression" dxfId="10427" priority="28722">
      <formula>$Y432="Informe 3"</formula>
    </cfRule>
    <cfRule type="expression" dxfId="10426" priority="28723">
      <formula>$Y432="Informe 2"</formula>
    </cfRule>
    <cfRule type="expression" dxfId="10425" priority="28724">
      <formula>$Y432="Informe 1"</formula>
    </cfRule>
    <cfRule type="expression" dxfId="10424" priority="28725">
      <formula>$Y432="Gráfico 10"</formula>
    </cfRule>
    <cfRule type="expression" dxfId="10423" priority="28726">
      <formula>$Y432="Gráfico 25"</formula>
    </cfRule>
    <cfRule type="expression" dxfId="10422" priority="28727">
      <formula>$Y432="Gráfico 24"</formula>
    </cfRule>
    <cfRule type="expression" dxfId="10421" priority="28728">
      <formula>$Y432="Gráfico 23"</formula>
    </cfRule>
    <cfRule type="expression" dxfId="10420" priority="28729">
      <formula>$Y432="Gráfico 22"</formula>
    </cfRule>
    <cfRule type="expression" dxfId="10419" priority="28730">
      <formula>$Y432="Gráfico 21"</formula>
    </cfRule>
    <cfRule type="expression" dxfId="10418" priority="28731">
      <formula>$Y432="Gráfico 20"</formula>
    </cfRule>
    <cfRule type="expression" dxfId="10417" priority="28732">
      <formula>$Y432="Gráfico 18"</formula>
    </cfRule>
    <cfRule type="expression" dxfId="10416" priority="28733">
      <formula>$Y432="Gráfico 19"</formula>
    </cfRule>
    <cfRule type="expression" dxfId="10415" priority="28734">
      <formula>$Y432="Gráfico 17"</formula>
    </cfRule>
    <cfRule type="expression" dxfId="10414" priority="28735">
      <formula>$Y432="Gráfico 16"</formula>
    </cfRule>
    <cfRule type="expression" dxfId="10413" priority="28736">
      <formula>$Y432="Gráfico 15"</formula>
    </cfRule>
    <cfRule type="expression" dxfId="10412" priority="28737">
      <formula>$Y432="Gráfico 14"</formula>
    </cfRule>
    <cfRule type="expression" dxfId="10411" priority="28738">
      <formula>$Y432="Gráfico 12"</formula>
    </cfRule>
    <cfRule type="expression" dxfId="10410" priority="28739">
      <formula>$Y432="Gráfico 13"</formula>
    </cfRule>
    <cfRule type="expression" dxfId="10409" priority="28740">
      <formula>$Y432="Gráfico 11"</formula>
    </cfRule>
    <cfRule type="expression" dxfId="10408" priority="28741">
      <formula>$Y432="Gráfico 9"</formula>
    </cfRule>
    <cfRule type="expression" dxfId="10407" priority="28742">
      <formula>$Y432="Gráfico 8"</formula>
    </cfRule>
    <cfRule type="expression" dxfId="10406" priority="28743">
      <formula>$Y432="Gráfico 7"</formula>
    </cfRule>
    <cfRule type="expression" dxfId="10405" priority="28744">
      <formula>$Y432="Gráfico 6"</formula>
    </cfRule>
    <cfRule type="expression" dxfId="10404" priority="28745">
      <formula>$Y432="Gráfico 4"</formula>
    </cfRule>
    <cfRule type="expression" dxfId="10403" priority="28746">
      <formula>$Y432="Gráfico 3"</formula>
    </cfRule>
    <cfRule type="expression" dxfId="10402" priority="28747">
      <formula>$Y432="Gráfico 2"</formula>
    </cfRule>
    <cfRule type="expression" dxfId="10401" priority="28748">
      <formula>$Y432="Gráfico 1"</formula>
    </cfRule>
    <cfRule type="expression" dxfId="10400" priority="28749">
      <formula>$Y432="Gráfico 5"</formula>
    </cfRule>
  </conditionalFormatting>
  <conditionalFormatting sqref="O432:O448">
    <cfRule type="expression" dxfId="10399" priority="28676">
      <formula>$Y432="Reporte 2"</formula>
    </cfRule>
    <cfRule type="expression" dxfId="10398" priority="28677">
      <formula>$Y432="Reporte 1"</formula>
    </cfRule>
    <cfRule type="expression" dxfId="10397" priority="28678">
      <formula>$Y432="Informe 10"</formula>
    </cfRule>
    <cfRule type="expression" dxfId="10396" priority="28679">
      <formula>$Y432="Informe 9"</formula>
    </cfRule>
    <cfRule type="expression" dxfId="10395" priority="28680">
      <formula>$Y432="Informe 8"</formula>
    </cfRule>
    <cfRule type="expression" dxfId="10394" priority="28681">
      <formula>$Y432="Informe 7"</formula>
    </cfRule>
    <cfRule type="expression" dxfId="10393" priority="28682">
      <formula>$Y432="Informe 6"</formula>
    </cfRule>
    <cfRule type="expression" dxfId="10392" priority="28683">
      <formula>$Y432="Informe 5"</formula>
    </cfRule>
    <cfRule type="expression" dxfId="10391" priority="28684">
      <formula>$Y432="Informe 4"</formula>
    </cfRule>
    <cfRule type="expression" dxfId="10390" priority="28685">
      <formula>$Y432="Informe 3"</formula>
    </cfRule>
    <cfRule type="expression" dxfId="10389" priority="28686">
      <formula>$Y432="Informe 2"</formula>
    </cfRule>
    <cfRule type="expression" dxfId="10388" priority="28687">
      <formula>$Y432="Informe 1"</formula>
    </cfRule>
    <cfRule type="expression" dxfId="10387" priority="28688">
      <formula>$Y432="Gráfico 10"</formula>
    </cfRule>
    <cfRule type="expression" dxfId="10386" priority="28689">
      <formula>$Y432="Gráfico 25"</formula>
    </cfRule>
    <cfRule type="expression" dxfId="10385" priority="28690">
      <formula>$Y432="Gráfico 24"</formula>
    </cfRule>
    <cfRule type="expression" dxfId="10384" priority="28691">
      <formula>$Y432="Gráfico 23"</formula>
    </cfRule>
    <cfRule type="expression" dxfId="10383" priority="28692">
      <formula>$Y432="Gráfico 22"</formula>
    </cfRule>
    <cfRule type="expression" dxfId="10382" priority="28693">
      <formula>$Y432="Gráfico 21"</formula>
    </cfRule>
    <cfRule type="expression" dxfId="10381" priority="28694">
      <formula>$Y432="Gráfico 20"</formula>
    </cfRule>
    <cfRule type="expression" dxfId="10380" priority="28695">
      <formula>$Y432="Gráfico 18"</formula>
    </cfRule>
    <cfRule type="expression" dxfId="10379" priority="28696">
      <formula>$Y432="Gráfico 19"</formula>
    </cfRule>
    <cfRule type="expression" dxfId="10378" priority="28697">
      <formula>$Y432="Gráfico 17"</formula>
    </cfRule>
    <cfRule type="expression" dxfId="10377" priority="28698">
      <formula>$Y432="Gráfico 16"</formula>
    </cfRule>
    <cfRule type="expression" dxfId="10376" priority="28699">
      <formula>$Y432="Gráfico 15"</formula>
    </cfRule>
    <cfRule type="expression" dxfId="10375" priority="28700">
      <formula>$Y432="Gráfico 14"</formula>
    </cfRule>
    <cfRule type="expression" dxfId="10374" priority="28701">
      <formula>$Y432="Gráfico 12"</formula>
    </cfRule>
    <cfRule type="expression" dxfId="10373" priority="28702">
      <formula>$Y432="Gráfico 13"</formula>
    </cfRule>
    <cfRule type="expression" dxfId="10372" priority="28703">
      <formula>$Y432="Gráfico 11"</formula>
    </cfRule>
    <cfRule type="expression" dxfId="10371" priority="28704">
      <formula>$Y432="Gráfico 9"</formula>
    </cfRule>
    <cfRule type="expression" dxfId="10370" priority="28705">
      <formula>$Y432="Gráfico 8"</formula>
    </cfRule>
    <cfRule type="expression" dxfId="10369" priority="28706">
      <formula>$Y432="Gráfico 7"</formula>
    </cfRule>
    <cfRule type="expression" dxfId="10368" priority="28707">
      <formula>$Y432="Gráfico 6"</formula>
    </cfRule>
    <cfRule type="expression" dxfId="10367" priority="28708">
      <formula>$Y432="Gráfico 4"</formula>
    </cfRule>
    <cfRule type="expression" dxfId="10366" priority="28709">
      <formula>$Y432="Gráfico 3"</formula>
    </cfRule>
    <cfRule type="expression" dxfId="10365" priority="28710">
      <formula>$Y432="Gráfico 2"</formula>
    </cfRule>
    <cfRule type="expression" dxfId="10364" priority="28711">
      <formula>$Y432="Gráfico 1"</formula>
    </cfRule>
    <cfRule type="expression" dxfId="10363" priority="28712">
      <formula>$Y432="Gráfico 5"</formula>
    </cfRule>
  </conditionalFormatting>
  <conditionalFormatting sqref="O432:O448">
    <cfRule type="expression" dxfId="10362" priority="28639">
      <formula>$Y432="Reporte 2"</formula>
    </cfRule>
    <cfRule type="expression" dxfId="10361" priority="28640">
      <formula>$Y432="Reporte 1"</formula>
    </cfRule>
    <cfRule type="expression" dxfId="10360" priority="28641">
      <formula>$Y432="Informe 10"</formula>
    </cfRule>
    <cfRule type="expression" dxfId="10359" priority="28642">
      <formula>$Y432="Informe 9"</formula>
    </cfRule>
    <cfRule type="expression" dxfId="10358" priority="28643">
      <formula>$Y432="Informe 8"</formula>
    </cfRule>
    <cfRule type="expression" dxfId="10357" priority="28644">
      <formula>$Y432="Informe 7"</formula>
    </cfRule>
    <cfRule type="expression" dxfId="10356" priority="28645">
      <formula>$Y432="Informe 6"</formula>
    </cfRule>
    <cfRule type="expression" dxfId="10355" priority="28646">
      <formula>$Y432="Informe 5"</formula>
    </cfRule>
    <cfRule type="expression" dxfId="10354" priority="28647">
      <formula>$Y432="Informe 4"</formula>
    </cfRule>
    <cfRule type="expression" dxfId="10353" priority="28648">
      <formula>$Y432="Informe 3"</formula>
    </cfRule>
    <cfRule type="expression" dxfId="10352" priority="28649">
      <formula>$Y432="Informe 2"</formula>
    </cfRule>
    <cfRule type="expression" dxfId="10351" priority="28650">
      <formula>$Y432="Informe 1"</formula>
    </cfRule>
    <cfRule type="expression" dxfId="10350" priority="28651">
      <formula>$Y432="Gráfico 10"</formula>
    </cfRule>
    <cfRule type="expression" dxfId="10349" priority="28652">
      <formula>$Y432="Gráfico 25"</formula>
    </cfRule>
    <cfRule type="expression" dxfId="10348" priority="28653">
      <formula>$Y432="Gráfico 24"</formula>
    </cfRule>
    <cfRule type="expression" dxfId="10347" priority="28654">
      <formula>$Y432="Gráfico 23"</formula>
    </cfRule>
    <cfRule type="expression" dxfId="10346" priority="28655">
      <formula>$Y432="Gráfico 22"</formula>
    </cfRule>
    <cfRule type="expression" dxfId="10345" priority="28656">
      <formula>$Y432="Gráfico 21"</formula>
    </cfRule>
    <cfRule type="expression" dxfId="10344" priority="28657">
      <formula>$Y432="Gráfico 20"</formula>
    </cfRule>
    <cfRule type="expression" dxfId="10343" priority="28658">
      <formula>$Y432="Gráfico 18"</formula>
    </cfRule>
    <cfRule type="expression" dxfId="10342" priority="28659">
      <formula>$Y432="Gráfico 19"</formula>
    </cfRule>
    <cfRule type="expression" dxfId="10341" priority="28660">
      <formula>$Y432="Gráfico 17"</formula>
    </cfRule>
    <cfRule type="expression" dxfId="10340" priority="28661">
      <formula>$Y432="Gráfico 16"</formula>
    </cfRule>
    <cfRule type="expression" dxfId="10339" priority="28662">
      <formula>$Y432="Gráfico 15"</formula>
    </cfRule>
    <cfRule type="expression" dxfId="10338" priority="28663">
      <formula>$Y432="Gráfico 14"</formula>
    </cfRule>
    <cfRule type="expression" dxfId="10337" priority="28664">
      <formula>$Y432="Gráfico 12"</formula>
    </cfRule>
    <cfRule type="expression" dxfId="10336" priority="28665">
      <formula>$Y432="Gráfico 13"</formula>
    </cfRule>
    <cfRule type="expression" dxfId="10335" priority="28666">
      <formula>$Y432="Gráfico 11"</formula>
    </cfRule>
    <cfRule type="expression" dxfId="10334" priority="28667">
      <formula>$Y432="Gráfico 9"</formula>
    </cfRule>
    <cfRule type="expression" dxfId="10333" priority="28668">
      <formula>$Y432="Gráfico 8"</formula>
    </cfRule>
    <cfRule type="expression" dxfId="10332" priority="28669">
      <formula>$Y432="Gráfico 7"</formula>
    </cfRule>
    <cfRule type="expression" dxfId="10331" priority="28670">
      <formula>$Y432="Gráfico 6"</formula>
    </cfRule>
    <cfRule type="expression" dxfId="10330" priority="28671">
      <formula>$Y432="Gráfico 4"</formula>
    </cfRule>
    <cfRule type="expression" dxfId="10329" priority="28672">
      <formula>$Y432="Gráfico 3"</formula>
    </cfRule>
    <cfRule type="expression" dxfId="10328" priority="28673">
      <formula>$Y432="Gráfico 2"</formula>
    </cfRule>
    <cfRule type="expression" dxfId="10327" priority="28674">
      <formula>$Y432="Gráfico 1"</formula>
    </cfRule>
    <cfRule type="expression" dxfId="10326" priority="28675">
      <formula>$Y432="Gráfico 5"</formula>
    </cfRule>
  </conditionalFormatting>
  <conditionalFormatting sqref="P449:P465">
    <cfRule type="expression" dxfId="10325" priority="28602">
      <formula>$Y449="Reporte 2"</formula>
    </cfRule>
    <cfRule type="expression" dxfId="10324" priority="28603">
      <formula>$Y449="Reporte 1"</formula>
    </cfRule>
    <cfRule type="expression" dxfId="10323" priority="28604">
      <formula>$Y449="Informe 10"</formula>
    </cfRule>
    <cfRule type="expression" dxfId="10322" priority="28605">
      <formula>$Y449="Informe 9"</formula>
    </cfRule>
    <cfRule type="expression" dxfId="10321" priority="28606">
      <formula>$Y449="Informe 8"</formula>
    </cfRule>
    <cfRule type="expression" dxfId="10320" priority="28607">
      <formula>$Y449="Informe 7"</formula>
    </cfRule>
    <cfRule type="expression" dxfId="10319" priority="28608">
      <formula>$Y449="Informe 6"</formula>
    </cfRule>
    <cfRule type="expression" dxfId="10318" priority="28609">
      <formula>$Y449="Informe 5"</formula>
    </cfRule>
    <cfRule type="expression" dxfId="10317" priority="28610">
      <formula>$Y449="Informe 4"</formula>
    </cfRule>
    <cfRule type="expression" dxfId="10316" priority="28611">
      <formula>$Y449="Informe 3"</formula>
    </cfRule>
    <cfRule type="expression" dxfId="10315" priority="28612">
      <formula>$Y449="Informe 2"</formula>
    </cfRule>
    <cfRule type="expression" dxfId="10314" priority="28613">
      <formula>$Y449="Informe 1"</formula>
    </cfRule>
    <cfRule type="expression" dxfId="10313" priority="28614">
      <formula>$Y449="Gráfico 10"</formula>
    </cfRule>
    <cfRule type="expression" dxfId="10312" priority="28615">
      <formula>$Y449="Gráfico 25"</formula>
    </cfRule>
    <cfRule type="expression" dxfId="10311" priority="28616">
      <formula>$Y449="Gráfico 24"</formula>
    </cfRule>
    <cfRule type="expression" dxfId="10310" priority="28617">
      <formula>$Y449="Gráfico 23"</formula>
    </cfRule>
    <cfRule type="expression" dxfId="10309" priority="28618">
      <formula>$Y449="Gráfico 22"</formula>
    </cfRule>
    <cfRule type="expression" dxfId="10308" priority="28619">
      <formula>$Y449="Gráfico 21"</formula>
    </cfRule>
    <cfRule type="expression" dxfId="10307" priority="28620">
      <formula>$Y449="Gráfico 20"</formula>
    </cfRule>
    <cfRule type="expression" dxfId="10306" priority="28621">
      <formula>$Y449="Gráfico 18"</formula>
    </cfRule>
    <cfRule type="expression" dxfId="10305" priority="28622">
      <formula>$Y449="Gráfico 19"</formula>
    </cfRule>
    <cfRule type="expression" dxfId="10304" priority="28623">
      <formula>$Y449="Gráfico 17"</formula>
    </cfRule>
    <cfRule type="expression" dxfId="10303" priority="28624">
      <formula>$Y449="Gráfico 16"</formula>
    </cfRule>
    <cfRule type="expression" dxfId="10302" priority="28625">
      <formula>$Y449="Gráfico 15"</formula>
    </cfRule>
    <cfRule type="expression" dxfId="10301" priority="28626">
      <formula>$Y449="Gráfico 14"</formula>
    </cfRule>
    <cfRule type="expression" dxfId="10300" priority="28627">
      <formula>$Y449="Gráfico 12"</formula>
    </cfRule>
    <cfRule type="expression" dxfId="10299" priority="28628">
      <formula>$Y449="Gráfico 13"</formula>
    </cfRule>
    <cfRule type="expression" dxfId="10298" priority="28629">
      <formula>$Y449="Gráfico 11"</formula>
    </cfRule>
    <cfRule type="expression" dxfId="10297" priority="28630">
      <formula>$Y449="Gráfico 9"</formula>
    </cfRule>
    <cfRule type="expression" dxfId="10296" priority="28631">
      <formula>$Y449="Gráfico 8"</formula>
    </cfRule>
    <cfRule type="expression" dxfId="10295" priority="28632">
      <formula>$Y449="Gráfico 7"</formula>
    </cfRule>
    <cfRule type="expression" dxfId="10294" priority="28633">
      <formula>$Y449="Gráfico 6"</formula>
    </cfRule>
    <cfRule type="expression" dxfId="10293" priority="28634">
      <formula>$Y449="Gráfico 4"</formula>
    </cfRule>
    <cfRule type="expression" dxfId="10292" priority="28635">
      <formula>$Y449="Gráfico 3"</formula>
    </cfRule>
    <cfRule type="expression" dxfId="10291" priority="28636">
      <formula>$Y449="Gráfico 2"</formula>
    </cfRule>
    <cfRule type="expression" dxfId="10290" priority="28637">
      <formula>$Y449="Gráfico 1"</formula>
    </cfRule>
    <cfRule type="expression" dxfId="10289" priority="28638">
      <formula>$Y449="Gráfico 5"</formula>
    </cfRule>
  </conditionalFormatting>
  <conditionalFormatting sqref="P449:P465">
    <cfRule type="expression" dxfId="10288" priority="28565">
      <formula>$Y449="Reporte 2"</formula>
    </cfRule>
    <cfRule type="expression" dxfId="10287" priority="28566">
      <formula>$Y449="Reporte 1"</formula>
    </cfRule>
    <cfRule type="expression" dxfId="10286" priority="28567">
      <formula>$Y449="Informe 10"</formula>
    </cfRule>
    <cfRule type="expression" dxfId="10285" priority="28568">
      <formula>$Y449="Informe 9"</formula>
    </cfRule>
    <cfRule type="expression" dxfId="10284" priority="28569">
      <formula>$Y449="Informe 8"</formula>
    </cfRule>
    <cfRule type="expression" dxfId="10283" priority="28570">
      <formula>$Y449="Informe 7"</formula>
    </cfRule>
    <cfRule type="expression" dxfId="10282" priority="28571">
      <formula>$Y449="Informe 6"</formula>
    </cfRule>
    <cfRule type="expression" dxfId="10281" priority="28572">
      <formula>$Y449="Informe 5"</formula>
    </cfRule>
    <cfRule type="expression" dxfId="10280" priority="28573">
      <formula>$Y449="Informe 4"</formula>
    </cfRule>
    <cfRule type="expression" dxfId="10279" priority="28574">
      <formula>$Y449="Informe 3"</formula>
    </cfRule>
    <cfRule type="expression" dxfId="10278" priority="28575">
      <formula>$Y449="Informe 2"</formula>
    </cfRule>
    <cfRule type="expression" dxfId="10277" priority="28576">
      <formula>$Y449="Informe 1"</formula>
    </cfRule>
    <cfRule type="expression" dxfId="10276" priority="28577">
      <formula>$Y449="Gráfico 10"</formula>
    </cfRule>
    <cfRule type="expression" dxfId="10275" priority="28578">
      <formula>$Y449="Gráfico 25"</formula>
    </cfRule>
    <cfRule type="expression" dxfId="10274" priority="28579">
      <formula>$Y449="Gráfico 24"</formula>
    </cfRule>
    <cfRule type="expression" dxfId="10273" priority="28580">
      <formula>$Y449="Gráfico 23"</formula>
    </cfRule>
    <cfRule type="expression" dxfId="10272" priority="28581">
      <formula>$Y449="Gráfico 22"</formula>
    </cfRule>
    <cfRule type="expression" dxfId="10271" priority="28582">
      <formula>$Y449="Gráfico 21"</formula>
    </cfRule>
    <cfRule type="expression" dxfId="10270" priority="28583">
      <formula>$Y449="Gráfico 20"</formula>
    </cfRule>
    <cfRule type="expression" dxfId="10269" priority="28584">
      <formula>$Y449="Gráfico 18"</formula>
    </cfRule>
    <cfRule type="expression" dxfId="10268" priority="28585">
      <formula>$Y449="Gráfico 19"</formula>
    </cfRule>
    <cfRule type="expression" dxfId="10267" priority="28586">
      <formula>$Y449="Gráfico 17"</formula>
    </cfRule>
    <cfRule type="expression" dxfId="10266" priority="28587">
      <formula>$Y449="Gráfico 16"</formula>
    </cfRule>
    <cfRule type="expression" dxfId="10265" priority="28588">
      <formula>$Y449="Gráfico 15"</formula>
    </cfRule>
    <cfRule type="expression" dxfId="10264" priority="28589">
      <formula>$Y449="Gráfico 14"</formula>
    </cfRule>
    <cfRule type="expression" dxfId="10263" priority="28590">
      <formula>$Y449="Gráfico 12"</formula>
    </cfRule>
    <cfRule type="expression" dxfId="10262" priority="28591">
      <formula>$Y449="Gráfico 13"</formula>
    </cfRule>
    <cfRule type="expression" dxfId="10261" priority="28592">
      <formula>$Y449="Gráfico 11"</formula>
    </cfRule>
    <cfRule type="expression" dxfId="10260" priority="28593">
      <formula>$Y449="Gráfico 9"</formula>
    </cfRule>
    <cfRule type="expression" dxfId="10259" priority="28594">
      <formula>$Y449="Gráfico 8"</formula>
    </cfRule>
    <cfRule type="expression" dxfId="10258" priority="28595">
      <formula>$Y449="Gráfico 7"</formula>
    </cfRule>
    <cfRule type="expression" dxfId="10257" priority="28596">
      <formula>$Y449="Gráfico 6"</formula>
    </cfRule>
    <cfRule type="expression" dxfId="10256" priority="28597">
      <formula>$Y449="Gráfico 4"</formula>
    </cfRule>
    <cfRule type="expression" dxfId="10255" priority="28598">
      <formula>$Y449="Gráfico 3"</formula>
    </cfRule>
    <cfRule type="expression" dxfId="10254" priority="28599">
      <formula>$Y449="Gráfico 2"</formula>
    </cfRule>
    <cfRule type="expression" dxfId="10253" priority="28600">
      <formula>$Y449="Gráfico 1"</formula>
    </cfRule>
    <cfRule type="expression" dxfId="10252" priority="28601">
      <formula>$Y449="Gráfico 5"</formula>
    </cfRule>
  </conditionalFormatting>
  <conditionalFormatting sqref="P449:P465">
    <cfRule type="expression" dxfId="10251" priority="28528">
      <formula>$Y449="Reporte 2"</formula>
    </cfRule>
    <cfRule type="expression" dxfId="10250" priority="28529">
      <formula>$Y449="Reporte 1"</formula>
    </cfRule>
    <cfRule type="expression" dxfId="10249" priority="28530">
      <formula>$Y449="Informe 10"</formula>
    </cfRule>
    <cfRule type="expression" dxfId="10248" priority="28531">
      <formula>$Y449="Informe 9"</formula>
    </cfRule>
    <cfRule type="expression" dxfId="10247" priority="28532">
      <formula>$Y449="Informe 8"</formula>
    </cfRule>
    <cfRule type="expression" dxfId="10246" priority="28533">
      <formula>$Y449="Informe 7"</formula>
    </cfRule>
    <cfRule type="expression" dxfId="10245" priority="28534">
      <formula>$Y449="Informe 6"</formula>
    </cfRule>
    <cfRule type="expression" dxfId="10244" priority="28535">
      <formula>$Y449="Informe 5"</formula>
    </cfRule>
    <cfRule type="expression" dxfId="10243" priority="28536">
      <formula>$Y449="Informe 4"</formula>
    </cfRule>
    <cfRule type="expression" dxfId="10242" priority="28537">
      <formula>$Y449="Informe 3"</formula>
    </cfRule>
    <cfRule type="expression" dxfId="10241" priority="28538">
      <formula>$Y449="Informe 2"</formula>
    </cfRule>
    <cfRule type="expression" dxfId="10240" priority="28539">
      <formula>$Y449="Informe 1"</formula>
    </cfRule>
    <cfRule type="expression" dxfId="10239" priority="28540">
      <formula>$Y449="Gráfico 10"</formula>
    </cfRule>
    <cfRule type="expression" dxfId="10238" priority="28541">
      <formula>$Y449="Gráfico 25"</formula>
    </cfRule>
    <cfRule type="expression" dxfId="10237" priority="28542">
      <formula>$Y449="Gráfico 24"</formula>
    </cfRule>
    <cfRule type="expression" dxfId="10236" priority="28543">
      <formula>$Y449="Gráfico 23"</formula>
    </cfRule>
    <cfRule type="expression" dxfId="10235" priority="28544">
      <formula>$Y449="Gráfico 22"</formula>
    </cfRule>
    <cfRule type="expression" dxfId="10234" priority="28545">
      <formula>$Y449="Gráfico 21"</formula>
    </cfRule>
    <cfRule type="expression" dxfId="10233" priority="28546">
      <formula>$Y449="Gráfico 20"</formula>
    </cfRule>
    <cfRule type="expression" dxfId="10232" priority="28547">
      <formula>$Y449="Gráfico 18"</formula>
    </cfRule>
    <cfRule type="expression" dxfId="10231" priority="28548">
      <formula>$Y449="Gráfico 19"</formula>
    </cfRule>
    <cfRule type="expression" dxfId="10230" priority="28549">
      <formula>$Y449="Gráfico 17"</formula>
    </cfRule>
    <cfRule type="expression" dxfId="10229" priority="28550">
      <formula>$Y449="Gráfico 16"</formula>
    </cfRule>
    <cfRule type="expression" dxfId="10228" priority="28551">
      <formula>$Y449="Gráfico 15"</formula>
    </cfRule>
    <cfRule type="expression" dxfId="10227" priority="28552">
      <formula>$Y449="Gráfico 14"</formula>
    </cfRule>
    <cfRule type="expression" dxfId="10226" priority="28553">
      <formula>$Y449="Gráfico 12"</formula>
    </cfRule>
    <cfRule type="expression" dxfId="10225" priority="28554">
      <formula>$Y449="Gráfico 13"</formula>
    </cfRule>
    <cfRule type="expression" dxfId="10224" priority="28555">
      <formula>$Y449="Gráfico 11"</formula>
    </cfRule>
    <cfRule type="expression" dxfId="10223" priority="28556">
      <formula>$Y449="Gráfico 9"</formula>
    </cfRule>
    <cfRule type="expression" dxfId="10222" priority="28557">
      <formula>$Y449="Gráfico 8"</formula>
    </cfRule>
    <cfRule type="expression" dxfId="10221" priority="28558">
      <formula>$Y449="Gráfico 7"</formula>
    </cfRule>
    <cfRule type="expression" dxfId="10220" priority="28559">
      <formula>$Y449="Gráfico 6"</formula>
    </cfRule>
    <cfRule type="expression" dxfId="10219" priority="28560">
      <formula>$Y449="Gráfico 4"</formula>
    </cfRule>
    <cfRule type="expression" dxfId="10218" priority="28561">
      <formula>$Y449="Gráfico 3"</formula>
    </cfRule>
    <cfRule type="expression" dxfId="10217" priority="28562">
      <formula>$Y449="Gráfico 2"</formula>
    </cfRule>
    <cfRule type="expression" dxfId="10216" priority="28563">
      <formula>$Y449="Gráfico 1"</formula>
    </cfRule>
    <cfRule type="expression" dxfId="10215" priority="28564">
      <formula>$Y449="Gráfico 5"</formula>
    </cfRule>
  </conditionalFormatting>
  <conditionalFormatting sqref="O449:O465">
    <cfRule type="expression" dxfId="10214" priority="28491">
      <formula>$Y449="Reporte 2"</formula>
    </cfRule>
    <cfRule type="expression" dxfId="10213" priority="28492">
      <formula>$Y449="Reporte 1"</formula>
    </cfRule>
    <cfRule type="expression" dxfId="10212" priority="28493">
      <formula>$Y449="Informe 10"</formula>
    </cfRule>
    <cfRule type="expression" dxfId="10211" priority="28494">
      <formula>$Y449="Informe 9"</formula>
    </cfRule>
    <cfRule type="expression" dxfId="10210" priority="28495">
      <formula>$Y449="Informe 8"</formula>
    </cfRule>
    <cfRule type="expression" dxfId="10209" priority="28496">
      <formula>$Y449="Informe 7"</formula>
    </cfRule>
    <cfRule type="expression" dxfId="10208" priority="28497">
      <formula>$Y449="Informe 6"</formula>
    </cfRule>
    <cfRule type="expression" dxfId="10207" priority="28498">
      <formula>$Y449="Informe 5"</formula>
    </cfRule>
    <cfRule type="expression" dxfId="10206" priority="28499">
      <formula>$Y449="Informe 4"</formula>
    </cfRule>
    <cfRule type="expression" dxfId="10205" priority="28500">
      <formula>$Y449="Informe 3"</formula>
    </cfRule>
    <cfRule type="expression" dxfId="10204" priority="28501">
      <formula>$Y449="Informe 2"</formula>
    </cfRule>
    <cfRule type="expression" dxfId="10203" priority="28502">
      <formula>$Y449="Informe 1"</formula>
    </cfRule>
    <cfRule type="expression" dxfId="10202" priority="28503">
      <formula>$Y449="Gráfico 10"</formula>
    </cfRule>
    <cfRule type="expression" dxfId="10201" priority="28504">
      <formula>$Y449="Gráfico 25"</formula>
    </cfRule>
    <cfRule type="expression" dxfId="10200" priority="28505">
      <formula>$Y449="Gráfico 24"</formula>
    </cfRule>
    <cfRule type="expression" dxfId="10199" priority="28506">
      <formula>$Y449="Gráfico 23"</formula>
    </cfRule>
    <cfRule type="expression" dxfId="10198" priority="28507">
      <formula>$Y449="Gráfico 22"</formula>
    </cfRule>
    <cfRule type="expression" dxfId="10197" priority="28508">
      <formula>$Y449="Gráfico 21"</formula>
    </cfRule>
    <cfRule type="expression" dxfId="10196" priority="28509">
      <formula>$Y449="Gráfico 20"</formula>
    </cfRule>
    <cfRule type="expression" dxfId="10195" priority="28510">
      <formula>$Y449="Gráfico 18"</formula>
    </cfRule>
    <cfRule type="expression" dxfId="10194" priority="28511">
      <formula>$Y449="Gráfico 19"</formula>
    </cfRule>
    <cfRule type="expression" dxfId="10193" priority="28512">
      <formula>$Y449="Gráfico 17"</formula>
    </cfRule>
    <cfRule type="expression" dxfId="10192" priority="28513">
      <formula>$Y449="Gráfico 16"</formula>
    </cfRule>
    <cfRule type="expression" dxfId="10191" priority="28514">
      <formula>$Y449="Gráfico 15"</formula>
    </cfRule>
    <cfRule type="expression" dxfId="10190" priority="28515">
      <formula>$Y449="Gráfico 14"</formula>
    </cfRule>
    <cfRule type="expression" dxfId="10189" priority="28516">
      <formula>$Y449="Gráfico 12"</formula>
    </cfRule>
    <cfRule type="expression" dxfId="10188" priority="28517">
      <formula>$Y449="Gráfico 13"</formula>
    </cfRule>
    <cfRule type="expression" dxfId="10187" priority="28518">
      <formula>$Y449="Gráfico 11"</formula>
    </cfRule>
    <cfRule type="expression" dxfId="10186" priority="28519">
      <formula>$Y449="Gráfico 9"</formula>
    </cfRule>
    <cfRule type="expression" dxfId="10185" priority="28520">
      <formula>$Y449="Gráfico 8"</formula>
    </cfRule>
    <cfRule type="expression" dxfId="10184" priority="28521">
      <formula>$Y449="Gráfico 7"</formula>
    </cfRule>
    <cfRule type="expression" dxfId="10183" priority="28522">
      <formula>$Y449="Gráfico 6"</formula>
    </cfRule>
    <cfRule type="expression" dxfId="10182" priority="28523">
      <formula>$Y449="Gráfico 4"</formula>
    </cfRule>
    <cfRule type="expression" dxfId="10181" priority="28524">
      <formula>$Y449="Gráfico 3"</formula>
    </cfRule>
    <cfRule type="expression" dxfId="10180" priority="28525">
      <formula>$Y449="Gráfico 2"</formula>
    </cfRule>
    <cfRule type="expression" dxfId="10179" priority="28526">
      <formula>$Y449="Gráfico 1"</formula>
    </cfRule>
    <cfRule type="expression" dxfId="10178" priority="28527">
      <formula>$Y449="Gráfico 5"</formula>
    </cfRule>
  </conditionalFormatting>
  <conditionalFormatting sqref="O449:O465">
    <cfRule type="expression" dxfId="10177" priority="28454">
      <formula>$Y449="Reporte 2"</formula>
    </cfRule>
    <cfRule type="expression" dxfId="10176" priority="28455">
      <formula>$Y449="Reporte 1"</formula>
    </cfRule>
    <cfRule type="expression" dxfId="10175" priority="28456">
      <formula>$Y449="Informe 10"</formula>
    </cfRule>
    <cfRule type="expression" dxfId="10174" priority="28457">
      <formula>$Y449="Informe 9"</formula>
    </cfRule>
    <cfRule type="expression" dxfId="10173" priority="28458">
      <formula>$Y449="Informe 8"</formula>
    </cfRule>
    <cfRule type="expression" dxfId="10172" priority="28459">
      <formula>$Y449="Informe 7"</formula>
    </cfRule>
    <cfRule type="expression" dxfId="10171" priority="28460">
      <formula>$Y449="Informe 6"</formula>
    </cfRule>
    <cfRule type="expression" dxfId="10170" priority="28461">
      <formula>$Y449="Informe 5"</formula>
    </cfRule>
    <cfRule type="expression" dxfId="10169" priority="28462">
      <formula>$Y449="Informe 4"</formula>
    </cfRule>
    <cfRule type="expression" dxfId="10168" priority="28463">
      <formula>$Y449="Informe 3"</formula>
    </cfRule>
    <cfRule type="expression" dxfId="10167" priority="28464">
      <formula>$Y449="Informe 2"</formula>
    </cfRule>
    <cfRule type="expression" dxfId="10166" priority="28465">
      <formula>$Y449="Informe 1"</formula>
    </cfRule>
    <cfRule type="expression" dxfId="10165" priority="28466">
      <formula>$Y449="Gráfico 10"</formula>
    </cfRule>
    <cfRule type="expression" dxfId="10164" priority="28467">
      <formula>$Y449="Gráfico 25"</formula>
    </cfRule>
    <cfRule type="expression" dxfId="10163" priority="28468">
      <formula>$Y449="Gráfico 24"</formula>
    </cfRule>
    <cfRule type="expression" dxfId="10162" priority="28469">
      <formula>$Y449="Gráfico 23"</formula>
    </cfRule>
    <cfRule type="expression" dxfId="10161" priority="28470">
      <formula>$Y449="Gráfico 22"</formula>
    </cfRule>
    <cfRule type="expression" dxfId="10160" priority="28471">
      <formula>$Y449="Gráfico 21"</formula>
    </cfRule>
    <cfRule type="expression" dxfId="10159" priority="28472">
      <formula>$Y449="Gráfico 20"</formula>
    </cfRule>
    <cfRule type="expression" dxfId="10158" priority="28473">
      <formula>$Y449="Gráfico 18"</formula>
    </cfRule>
    <cfRule type="expression" dxfId="10157" priority="28474">
      <formula>$Y449="Gráfico 19"</formula>
    </cfRule>
    <cfRule type="expression" dxfId="10156" priority="28475">
      <formula>$Y449="Gráfico 17"</formula>
    </cfRule>
    <cfRule type="expression" dxfId="10155" priority="28476">
      <formula>$Y449="Gráfico 16"</formula>
    </cfRule>
    <cfRule type="expression" dxfId="10154" priority="28477">
      <formula>$Y449="Gráfico 15"</formula>
    </cfRule>
    <cfRule type="expression" dxfId="10153" priority="28478">
      <formula>$Y449="Gráfico 14"</formula>
    </cfRule>
    <cfRule type="expression" dxfId="10152" priority="28479">
      <formula>$Y449="Gráfico 12"</formula>
    </cfRule>
    <cfRule type="expression" dxfId="10151" priority="28480">
      <formula>$Y449="Gráfico 13"</formula>
    </cfRule>
    <cfRule type="expression" dxfId="10150" priority="28481">
      <formula>$Y449="Gráfico 11"</formula>
    </cfRule>
    <cfRule type="expression" dxfId="10149" priority="28482">
      <formula>$Y449="Gráfico 9"</formula>
    </cfRule>
    <cfRule type="expression" dxfId="10148" priority="28483">
      <formula>$Y449="Gráfico 8"</formula>
    </cfRule>
    <cfRule type="expression" dxfId="10147" priority="28484">
      <formula>$Y449="Gráfico 7"</formula>
    </cfRule>
    <cfRule type="expression" dxfId="10146" priority="28485">
      <formula>$Y449="Gráfico 6"</formula>
    </cfRule>
    <cfRule type="expression" dxfId="10145" priority="28486">
      <formula>$Y449="Gráfico 4"</formula>
    </cfRule>
    <cfRule type="expression" dxfId="10144" priority="28487">
      <formula>$Y449="Gráfico 3"</formula>
    </cfRule>
    <cfRule type="expression" dxfId="10143" priority="28488">
      <formula>$Y449="Gráfico 2"</formula>
    </cfRule>
    <cfRule type="expression" dxfId="10142" priority="28489">
      <formula>$Y449="Gráfico 1"</formula>
    </cfRule>
    <cfRule type="expression" dxfId="10141" priority="28490">
      <formula>$Y449="Gráfico 5"</formula>
    </cfRule>
  </conditionalFormatting>
  <conditionalFormatting sqref="O449:O465">
    <cfRule type="expression" dxfId="10140" priority="28417">
      <formula>$Y449="Reporte 2"</formula>
    </cfRule>
    <cfRule type="expression" dxfId="10139" priority="28418">
      <formula>$Y449="Reporte 1"</formula>
    </cfRule>
    <cfRule type="expression" dxfId="10138" priority="28419">
      <formula>$Y449="Informe 10"</formula>
    </cfRule>
    <cfRule type="expression" dxfId="10137" priority="28420">
      <formula>$Y449="Informe 9"</formula>
    </cfRule>
    <cfRule type="expression" dxfId="10136" priority="28421">
      <formula>$Y449="Informe 8"</formula>
    </cfRule>
    <cfRule type="expression" dxfId="10135" priority="28422">
      <formula>$Y449="Informe 7"</formula>
    </cfRule>
    <cfRule type="expression" dxfId="10134" priority="28423">
      <formula>$Y449="Informe 6"</formula>
    </cfRule>
    <cfRule type="expression" dxfId="10133" priority="28424">
      <formula>$Y449="Informe 5"</formula>
    </cfRule>
    <cfRule type="expression" dxfId="10132" priority="28425">
      <formula>$Y449="Informe 4"</formula>
    </cfRule>
    <cfRule type="expression" dxfId="10131" priority="28426">
      <formula>$Y449="Informe 3"</formula>
    </cfRule>
    <cfRule type="expression" dxfId="10130" priority="28427">
      <formula>$Y449="Informe 2"</formula>
    </cfRule>
    <cfRule type="expression" dxfId="10129" priority="28428">
      <formula>$Y449="Informe 1"</formula>
    </cfRule>
    <cfRule type="expression" dxfId="10128" priority="28429">
      <formula>$Y449="Gráfico 10"</formula>
    </cfRule>
    <cfRule type="expression" dxfId="10127" priority="28430">
      <formula>$Y449="Gráfico 25"</formula>
    </cfRule>
    <cfRule type="expression" dxfId="10126" priority="28431">
      <formula>$Y449="Gráfico 24"</formula>
    </cfRule>
    <cfRule type="expression" dxfId="10125" priority="28432">
      <formula>$Y449="Gráfico 23"</formula>
    </cfRule>
    <cfRule type="expression" dxfId="10124" priority="28433">
      <formula>$Y449="Gráfico 22"</formula>
    </cfRule>
    <cfRule type="expression" dxfId="10123" priority="28434">
      <formula>$Y449="Gráfico 21"</formula>
    </cfRule>
    <cfRule type="expression" dxfId="10122" priority="28435">
      <formula>$Y449="Gráfico 20"</formula>
    </cfRule>
    <cfRule type="expression" dxfId="10121" priority="28436">
      <formula>$Y449="Gráfico 18"</formula>
    </cfRule>
    <cfRule type="expression" dxfId="10120" priority="28437">
      <formula>$Y449="Gráfico 19"</formula>
    </cfRule>
    <cfRule type="expression" dxfId="10119" priority="28438">
      <formula>$Y449="Gráfico 17"</formula>
    </cfRule>
    <cfRule type="expression" dxfId="10118" priority="28439">
      <formula>$Y449="Gráfico 16"</formula>
    </cfRule>
    <cfRule type="expression" dxfId="10117" priority="28440">
      <formula>$Y449="Gráfico 15"</formula>
    </cfRule>
    <cfRule type="expression" dxfId="10116" priority="28441">
      <formula>$Y449="Gráfico 14"</formula>
    </cfRule>
    <cfRule type="expression" dxfId="10115" priority="28442">
      <formula>$Y449="Gráfico 12"</formula>
    </cfRule>
    <cfRule type="expression" dxfId="10114" priority="28443">
      <formula>$Y449="Gráfico 13"</formula>
    </cfRule>
    <cfRule type="expression" dxfId="10113" priority="28444">
      <formula>$Y449="Gráfico 11"</formula>
    </cfRule>
    <cfRule type="expression" dxfId="10112" priority="28445">
      <formula>$Y449="Gráfico 9"</formula>
    </cfRule>
    <cfRule type="expression" dxfId="10111" priority="28446">
      <formula>$Y449="Gráfico 8"</formula>
    </cfRule>
    <cfRule type="expression" dxfId="10110" priority="28447">
      <formula>$Y449="Gráfico 7"</formula>
    </cfRule>
    <cfRule type="expression" dxfId="10109" priority="28448">
      <formula>$Y449="Gráfico 6"</formula>
    </cfRule>
    <cfRule type="expression" dxfId="10108" priority="28449">
      <formula>$Y449="Gráfico 4"</formula>
    </cfRule>
    <cfRule type="expression" dxfId="10107" priority="28450">
      <formula>$Y449="Gráfico 3"</formula>
    </cfRule>
    <cfRule type="expression" dxfId="10106" priority="28451">
      <formula>$Y449="Gráfico 2"</formula>
    </cfRule>
    <cfRule type="expression" dxfId="10105" priority="28452">
      <formula>$Y449="Gráfico 1"</formula>
    </cfRule>
    <cfRule type="expression" dxfId="10104" priority="28453">
      <formula>$Y449="Gráfico 5"</formula>
    </cfRule>
  </conditionalFormatting>
  <conditionalFormatting sqref="P466:P482">
    <cfRule type="expression" dxfId="10103" priority="26826">
      <formula>$Y466="Reporte 2"</formula>
    </cfRule>
    <cfRule type="expression" dxfId="10102" priority="26827">
      <formula>$Y466="Reporte 1"</formula>
    </cfRule>
    <cfRule type="expression" dxfId="10101" priority="26828">
      <formula>$Y466="Informe 10"</formula>
    </cfRule>
    <cfRule type="expression" dxfId="10100" priority="26829">
      <formula>$Y466="Informe 9"</formula>
    </cfRule>
    <cfRule type="expression" dxfId="10099" priority="26830">
      <formula>$Y466="Informe 8"</formula>
    </cfRule>
    <cfRule type="expression" dxfId="10098" priority="26831">
      <formula>$Y466="Informe 7"</formula>
    </cfRule>
    <cfRule type="expression" dxfId="10097" priority="26832">
      <formula>$Y466="Informe 6"</formula>
    </cfRule>
    <cfRule type="expression" dxfId="10096" priority="26833">
      <formula>$Y466="Informe 5"</formula>
    </cfRule>
    <cfRule type="expression" dxfId="10095" priority="26834">
      <formula>$Y466="Informe 4"</formula>
    </cfRule>
    <cfRule type="expression" dxfId="10094" priority="26835">
      <formula>$Y466="Informe 3"</formula>
    </cfRule>
    <cfRule type="expression" dxfId="10093" priority="26836">
      <formula>$Y466="Informe 2"</formula>
    </cfRule>
    <cfRule type="expression" dxfId="10092" priority="26837">
      <formula>$Y466="Informe 1"</formula>
    </cfRule>
    <cfRule type="expression" dxfId="10091" priority="26838">
      <formula>$Y466="Gráfico 10"</formula>
    </cfRule>
    <cfRule type="expression" dxfId="10090" priority="26839">
      <formula>$Y466="Gráfico 25"</formula>
    </cfRule>
    <cfRule type="expression" dxfId="10089" priority="26840">
      <formula>$Y466="Gráfico 24"</formula>
    </cfRule>
    <cfRule type="expression" dxfId="10088" priority="26841">
      <formula>$Y466="Gráfico 23"</formula>
    </cfRule>
    <cfRule type="expression" dxfId="10087" priority="26842">
      <formula>$Y466="Gráfico 22"</formula>
    </cfRule>
    <cfRule type="expression" dxfId="10086" priority="26843">
      <formula>$Y466="Gráfico 21"</formula>
    </cfRule>
    <cfRule type="expression" dxfId="10085" priority="26844">
      <formula>$Y466="Gráfico 20"</formula>
    </cfRule>
    <cfRule type="expression" dxfId="10084" priority="26845">
      <formula>$Y466="Gráfico 18"</formula>
    </cfRule>
    <cfRule type="expression" dxfId="10083" priority="26846">
      <formula>$Y466="Gráfico 19"</formula>
    </cfRule>
    <cfRule type="expression" dxfId="10082" priority="26847">
      <formula>$Y466="Gráfico 17"</formula>
    </cfRule>
    <cfRule type="expression" dxfId="10081" priority="26848">
      <formula>$Y466="Gráfico 16"</formula>
    </cfRule>
    <cfRule type="expression" dxfId="10080" priority="26849">
      <formula>$Y466="Gráfico 15"</formula>
    </cfRule>
    <cfRule type="expression" dxfId="10079" priority="26850">
      <formula>$Y466="Gráfico 14"</formula>
    </cfRule>
    <cfRule type="expression" dxfId="10078" priority="26851">
      <formula>$Y466="Gráfico 12"</formula>
    </cfRule>
    <cfRule type="expression" dxfId="10077" priority="26852">
      <formula>$Y466="Gráfico 13"</formula>
    </cfRule>
    <cfRule type="expression" dxfId="10076" priority="26853">
      <formula>$Y466="Gráfico 11"</formula>
    </cfRule>
    <cfRule type="expression" dxfId="10075" priority="26854">
      <formula>$Y466="Gráfico 9"</formula>
    </cfRule>
    <cfRule type="expression" dxfId="10074" priority="26855">
      <formula>$Y466="Gráfico 8"</formula>
    </cfRule>
    <cfRule type="expression" dxfId="10073" priority="26856">
      <formula>$Y466="Gráfico 7"</formula>
    </cfRule>
    <cfRule type="expression" dxfId="10072" priority="26857">
      <formula>$Y466="Gráfico 6"</formula>
    </cfRule>
    <cfRule type="expression" dxfId="10071" priority="26858">
      <formula>$Y466="Gráfico 4"</formula>
    </cfRule>
    <cfRule type="expression" dxfId="10070" priority="26859">
      <formula>$Y466="Gráfico 3"</formula>
    </cfRule>
    <cfRule type="expression" dxfId="10069" priority="26860">
      <formula>$Y466="Gráfico 2"</formula>
    </cfRule>
    <cfRule type="expression" dxfId="10068" priority="26861">
      <formula>$Y466="Gráfico 1"</formula>
    </cfRule>
    <cfRule type="expression" dxfId="10067" priority="26862">
      <formula>$Y466="Gráfico 5"</formula>
    </cfRule>
  </conditionalFormatting>
  <conditionalFormatting sqref="P466:P482">
    <cfRule type="expression" dxfId="10066" priority="26789">
      <formula>$Y466="Reporte 2"</formula>
    </cfRule>
    <cfRule type="expression" dxfId="10065" priority="26790">
      <formula>$Y466="Reporte 1"</formula>
    </cfRule>
    <cfRule type="expression" dxfId="10064" priority="26791">
      <formula>$Y466="Informe 10"</formula>
    </cfRule>
    <cfRule type="expression" dxfId="10063" priority="26792">
      <formula>$Y466="Informe 9"</formula>
    </cfRule>
    <cfRule type="expression" dxfId="10062" priority="26793">
      <formula>$Y466="Informe 8"</formula>
    </cfRule>
    <cfRule type="expression" dxfId="10061" priority="26794">
      <formula>$Y466="Informe 7"</formula>
    </cfRule>
    <cfRule type="expression" dxfId="10060" priority="26795">
      <formula>$Y466="Informe 6"</formula>
    </cfRule>
    <cfRule type="expression" dxfId="10059" priority="26796">
      <formula>$Y466="Informe 5"</formula>
    </cfRule>
    <cfRule type="expression" dxfId="10058" priority="26797">
      <formula>$Y466="Informe 4"</formula>
    </cfRule>
    <cfRule type="expression" dxfId="10057" priority="26798">
      <formula>$Y466="Informe 3"</formula>
    </cfRule>
    <cfRule type="expression" dxfId="10056" priority="26799">
      <formula>$Y466="Informe 2"</formula>
    </cfRule>
    <cfRule type="expression" dxfId="10055" priority="26800">
      <formula>$Y466="Informe 1"</formula>
    </cfRule>
    <cfRule type="expression" dxfId="10054" priority="26801">
      <formula>$Y466="Gráfico 10"</formula>
    </cfRule>
    <cfRule type="expression" dxfId="10053" priority="26802">
      <formula>$Y466="Gráfico 25"</formula>
    </cfRule>
    <cfRule type="expression" dxfId="10052" priority="26803">
      <formula>$Y466="Gráfico 24"</formula>
    </cfRule>
    <cfRule type="expression" dxfId="10051" priority="26804">
      <formula>$Y466="Gráfico 23"</formula>
    </cfRule>
    <cfRule type="expression" dxfId="10050" priority="26805">
      <formula>$Y466="Gráfico 22"</formula>
    </cfRule>
    <cfRule type="expression" dxfId="10049" priority="26806">
      <formula>$Y466="Gráfico 21"</formula>
    </cfRule>
    <cfRule type="expression" dxfId="10048" priority="26807">
      <formula>$Y466="Gráfico 20"</formula>
    </cfRule>
    <cfRule type="expression" dxfId="10047" priority="26808">
      <formula>$Y466="Gráfico 18"</formula>
    </cfRule>
    <cfRule type="expression" dxfId="10046" priority="26809">
      <formula>$Y466="Gráfico 19"</formula>
    </cfRule>
    <cfRule type="expression" dxfId="10045" priority="26810">
      <formula>$Y466="Gráfico 17"</formula>
    </cfRule>
    <cfRule type="expression" dxfId="10044" priority="26811">
      <formula>$Y466="Gráfico 16"</formula>
    </cfRule>
    <cfRule type="expression" dxfId="10043" priority="26812">
      <formula>$Y466="Gráfico 15"</formula>
    </cfRule>
    <cfRule type="expression" dxfId="10042" priority="26813">
      <formula>$Y466="Gráfico 14"</formula>
    </cfRule>
    <cfRule type="expression" dxfId="10041" priority="26814">
      <formula>$Y466="Gráfico 12"</formula>
    </cfRule>
    <cfRule type="expression" dxfId="10040" priority="26815">
      <formula>$Y466="Gráfico 13"</formula>
    </cfRule>
    <cfRule type="expression" dxfId="10039" priority="26816">
      <formula>$Y466="Gráfico 11"</formula>
    </cfRule>
    <cfRule type="expression" dxfId="10038" priority="26817">
      <formula>$Y466="Gráfico 9"</formula>
    </cfRule>
    <cfRule type="expression" dxfId="10037" priority="26818">
      <formula>$Y466="Gráfico 8"</formula>
    </cfRule>
    <cfRule type="expression" dxfId="10036" priority="26819">
      <formula>$Y466="Gráfico 7"</formula>
    </cfRule>
    <cfRule type="expression" dxfId="10035" priority="26820">
      <formula>$Y466="Gráfico 6"</formula>
    </cfRule>
    <cfRule type="expression" dxfId="10034" priority="26821">
      <formula>$Y466="Gráfico 4"</formula>
    </cfRule>
    <cfRule type="expression" dxfId="10033" priority="26822">
      <formula>$Y466="Gráfico 3"</formula>
    </cfRule>
    <cfRule type="expression" dxfId="10032" priority="26823">
      <formula>$Y466="Gráfico 2"</formula>
    </cfRule>
    <cfRule type="expression" dxfId="10031" priority="26824">
      <formula>$Y466="Gráfico 1"</formula>
    </cfRule>
    <cfRule type="expression" dxfId="10030" priority="26825">
      <formula>$Y466="Gráfico 5"</formula>
    </cfRule>
  </conditionalFormatting>
  <conditionalFormatting sqref="P466:P482">
    <cfRule type="expression" dxfId="10029" priority="26752">
      <formula>$Y466="Reporte 2"</formula>
    </cfRule>
    <cfRule type="expression" dxfId="10028" priority="26753">
      <formula>$Y466="Reporte 1"</formula>
    </cfRule>
    <cfRule type="expression" dxfId="10027" priority="26754">
      <formula>$Y466="Informe 10"</formula>
    </cfRule>
    <cfRule type="expression" dxfId="10026" priority="26755">
      <formula>$Y466="Informe 9"</formula>
    </cfRule>
    <cfRule type="expression" dxfId="10025" priority="26756">
      <formula>$Y466="Informe 8"</formula>
    </cfRule>
    <cfRule type="expression" dxfId="10024" priority="26757">
      <formula>$Y466="Informe 7"</formula>
    </cfRule>
    <cfRule type="expression" dxfId="10023" priority="26758">
      <formula>$Y466="Informe 6"</formula>
    </cfRule>
    <cfRule type="expression" dxfId="10022" priority="26759">
      <formula>$Y466="Informe 5"</formula>
    </cfRule>
    <cfRule type="expression" dxfId="10021" priority="26760">
      <formula>$Y466="Informe 4"</formula>
    </cfRule>
    <cfRule type="expression" dxfId="10020" priority="26761">
      <formula>$Y466="Informe 3"</formula>
    </cfRule>
    <cfRule type="expression" dxfId="10019" priority="26762">
      <formula>$Y466="Informe 2"</formula>
    </cfRule>
    <cfRule type="expression" dxfId="10018" priority="26763">
      <formula>$Y466="Informe 1"</formula>
    </cfRule>
    <cfRule type="expression" dxfId="10017" priority="26764">
      <formula>$Y466="Gráfico 10"</formula>
    </cfRule>
    <cfRule type="expression" dxfId="10016" priority="26765">
      <formula>$Y466="Gráfico 25"</formula>
    </cfRule>
    <cfRule type="expression" dxfId="10015" priority="26766">
      <formula>$Y466="Gráfico 24"</formula>
    </cfRule>
    <cfRule type="expression" dxfId="10014" priority="26767">
      <formula>$Y466="Gráfico 23"</formula>
    </cfRule>
    <cfRule type="expression" dxfId="10013" priority="26768">
      <formula>$Y466="Gráfico 22"</formula>
    </cfRule>
    <cfRule type="expression" dxfId="10012" priority="26769">
      <formula>$Y466="Gráfico 21"</formula>
    </cfRule>
    <cfRule type="expression" dxfId="10011" priority="26770">
      <formula>$Y466="Gráfico 20"</formula>
    </cfRule>
    <cfRule type="expression" dxfId="10010" priority="26771">
      <formula>$Y466="Gráfico 18"</formula>
    </cfRule>
    <cfRule type="expression" dxfId="10009" priority="26772">
      <formula>$Y466="Gráfico 19"</formula>
    </cfRule>
    <cfRule type="expression" dxfId="10008" priority="26773">
      <formula>$Y466="Gráfico 17"</formula>
    </cfRule>
    <cfRule type="expression" dxfId="10007" priority="26774">
      <formula>$Y466="Gráfico 16"</formula>
    </cfRule>
    <cfRule type="expression" dxfId="10006" priority="26775">
      <formula>$Y466="Gráfico 15"</formula>
    </cfRule>
    <cfRule type="expression" dxfId="10005" priority="26776">
      <formula>$Y466="Gráfico 14"</formula>
    </cfRule>
    <cfRule type="expression" dxfId="10004" priority="26777">
      <formula>$Y466="Gráfico 12"</formula>
    </cfRule>
    <cfRule type="expression" dxfId="10003" priority="26778">
      <formula>$Y466="Gráfico 13"</formula>
    </cfRule>
    <cfRule type="expression" dxfId="10002" priority="26779">
      <formula>$Y466="Gráfico 11"</formula>
    </cfRule>
    <cfRule type="expression" dxfId="10001" priority="26780">
      <formula>$Y466="Gráfico 9"</formula>
    </cfRule>
    <cfRule type="expression" dxfId="10000" priority="26781">
      <formula>$Y466="Gráfico 8"</formula>
    </cfRule>
    <cfRule type="expression" dxfId="9999" priority="26782">
      <formula>$Y466="Gráfico 7"</formula>
    </cfRule>
    <cfRule type="expression" dxfId="9998" priority="26783">
      <formula>$Y466="Gráfico 6"</formula>
    </cfRule>
    <cfRule type="expression" dxfId="9997" priority="26784">
      <formula>$Y466="Gráfico 4"</formula>
    </cfRule>
    <cfRule type="expression" dxfId="9996" priority="26785">
      <formula>$Y466="Gráfico 3"</formula>
    </cfRule>
    <cfRule type="expression" dxfId="9995" priority="26786">
      <formula>$Y466="Gráfico 2"</formula>
    </cfRule>
    <cfRule type="expression" dxfId="9994" priority="26787">
      <formula>$Y466="Gráfico 1"</formula>
    </cfRule>
    <cfRule type="expression" dxfId="9993" priority="26788">
      <formula>$Y466="Gráfico 5"</formula>
    </cfRule>
  </conditionalFormatting>
  <conditionalFormatting sqref="O466">
    <cfRule type="expression" dxfId="9992" priority="26715">
      <formula>$Y466="Reporte 2"</formula>
    </cfRule>
    <cfRule type="expression" dxfId="9991" priority="26716">
      <formula>$Y466="Reporte 1"</formula>
    </cfRule>
    <cfRule type="expression" dxfId="9990" priority="26717">
      <formula>$Y466="Informe 10"</formula>
    </cfRule>
    <cfRule type="expression" dxfId="9989" priority="26718">
      <formula>$Y466="Informe 9"</formula>
    </cfRule>
    <cfRule type="expression" dxfId="9988" priority="26719">
      <formula>$Y466="Informe 8"</formula>
    </cfRule>
    <cfRule type="expression" dxfId="9987" priority="26720">
      <formula>$Y466="Informe 7"</formula>
    </cfRule>
    <cfRule type="expression" dxfId="9986" priority="26721">
      <formula>$Y466="Informe 6"</formula>
    </cfRule>
    <cfRule type="expression" dxfId="9985" priority="26722">
      <formula>$Y466="Informe 5"</formula>
    </cfRule>
    <cfRule type="expression" dxfId="9984" priority="26723">
      <formula>$Y466="Informe 4"</formula>
    </cfRule>
    <cfRule type="expression" dxfId="9983" priority="26724">
      <formula>$Y466="Informe 3"</formula>
    </cfRule>
    <cfRule type="expression" dxfId="9982" priority="26725">
      <formula>$Y466="Informe 2"</formula>
    </cfRule>
    <cfRule type="expression" dxfId="9981" priority="26726">
      <formula>$Y466="Informe 1"</formula>
    </cfRule>
    <cfRule type="expression" dxfId="9980" priority="26727">
      <formula>$Y466="Gráfico 10"</formula>
    </cfRule>
    <cfRule type="expression" dxfId="9979" priority="26728">
      <formula>$Y466="Gráfico 25"</formula>
    </cfRule>
    <cfRule type="expression" dxfId="9978" priority="26729">
      <formula>$Y466="Gráfico 24"</formula>
    </cfRule>
    <cfRule type="expression" dxfId="9977" priority="26730">
      <formula>$Y466="Gráfico 23"</formula>
    </cfRule>
    <cfRule type="expression" dxfId="9976" priority="26731">
      <formula>$Y466="Gráfico 22"</formula>
    </cfRule>
    <cfRule type="expression" dxfId="9975" priority="26732">
      <formula>$Y466="Gráfico 21"</formula>
    </cfRule>
    <cfRule type="expression" dxfId="9974" priority="26733">
      <formula>$Y466="Gráfico 20"</formula>
    </cfRule>
    <cfRule type="expression" dxfId="9973" priority="26734">
      <formula>$Y466="Gráfico 18"</formula>
    </cfRule>
    <cfRule type="expression" dxfId="9972" priority="26735">
      <formula>$Y466="Gráfico 19"</formula>
    </cfRule>
    <cfRule type="expression" dxfId="9971" priority="26736">
      <formula>$Y466="Gráfico 17"</formula>
    </cfRule>
    <cfRule type="expression" dxfId="9970" priority="26737">
      <formula>$Y466="Gráfico 16"</formula>
    </cfRule>
    <cfRule type="expression" dxfId="9969" priority="26738">
      <formula>$Y466="Gráfico 15"</formula>
    </cfRule>
    <cfRule type="expression" dxfId="9968" priority="26739">
      <formula>$Y466="Gráfico 14"</formula>
    </cfRule>
    <cfRule type="expression" dxfId="9967" priority="26740">
      <formula>$Y466="Gráfico 12"</formula>
    </cfRule>
    <cfRule type="expression" dxfId="9966" priority="26741">
      <formula>$Y466="Gráfico 13"</formula>
    </cfRule>
    <cfRule type="expression" dxfId="9965" priority="26742">
      <formula>$Y466="Gráfico 11"</formula>
    </cfRule>
    <cfRule type="expression" dxfId="9964" priority="26743">
      <formula>$Y466="Gráfico 9"</formula>
    </cfRule>
    <cfRule type="expression" dxfId="9963" priority="26744">
      <formula>$Y466="Gráfico 8"</formula>
    </cfRule>
    <cfRule type="expression" dxfId="9962" priority="26745">
      <formula>$Y466="Gráfico 7"</formula>
    </cfRule>
    <cfRule type="expression" dxfId="9961" priority="26746">
      <formula>$Y466="Gráfico 6"</formula>
    </cfRule>
    <cfRule type="expression" dxfId="9960" priority="26747">
      <formula>$Y466="Gráfico 4"</formula>
    </cfRule>
    <cfRule type="expression" dxfId="9959" priority="26748">
      <formula>$Y466="Gráfico 3"</formula>
    </cfRule>
    <cfRule type="expression" dxfId="9958" priority="26749">
      <formula>$Y466="Gráfico 2"</formula>
    </cfRule>
    <cfRule type="expression" dxfId="9957" priority="26750">
      <formula>$Y466="Gráfico 1"</formula>
    </cfRule>
    <cfRule type="expression" dxfId="9956" priority="26751">
      <formula>$Y466="Gráfico 5"</formula>
    </cfRule>
  </conditionalFormatting>
  <conditionalFormatting sqref="O466">
    <cfRule type="expression" dxfId="9955" priority="26678">
      <formula>$Y466="Reporte 2"</formula>
    </cfRule>
    <cfRule type="expression" dxfId="9954" priority="26679">
      <formula>$Y466="Reporte 1"</formula>
    </cfRule>
    <cfRule type="expression" dxfId="9953" priority="26680">
      <formula>$Y466="Informe 10"</formula>
    </cfRule>
    <cfRule type="expression" dxfId="9952" priority="26681">
      <formula>$Y466="Informe 9"</formula>
    </cfRule>
    <cfRule type="expression" dxfId="9951" priority="26682">
      <formula>$Y466="Informe 8"</formula>
    </cfRule>
    <cfRule type="expression" dxfId="9950" priority="26683">
      <formula>$Y466="Informe 7"</formula>
    </cfRule>
    <cfRule type="expression" dxfId="9949" priority="26684">
      <formula>$Y466="Informe 6"</formula>
    </cfRule>
    <cfRule type="expression" dxfId="9948" priority="26685">
      <formula>$Y466="Informe 5"</formula>
    </cfRule>
    <cfRule type="expression" dxfId="9947" priority="26686">
      <formula>$Y466="Informe 4"</formula>
    </cfRule>
    <cfRule type="expression" dxfId="9946" priority="26687">
      <formula>$Y466="Informe 3"</formula>
    </cfRule>
    <cfRule type="expression" dxfId="9945" priority="26688">
      <formula>$Y466="Informe 2"</formula>
    </cfRule>
    <cfRule type="expression" dxfId="9944" priority="26689">
      <formula>$Y466="Informe 1"</formula>
    </cfRule>
    <cfRule type="expression" dxfId="9943" priority="26690">
      <formula>$Y466="Gráfico 10"</formula>
    </cfRule>
    <cfRule type="expression" dxfId="9942" priority="26691">
      <formula>$Y466="Gráfico 25"</formula>
    </cfRule>
    <cfRule type="expression" dxfId="9941" priority="26692">
      <formula>$Y466="Gráfico 24"</formula>
    </cfRule>
    <cfRule type="expression" dxfId="9940" priority="26693">
      <formula>$Y466="Gráfico 23"</formula>
    </cfRule>
    <cfRule type="expression" dxfId="9939" priority="26694">
      <formula>$Y466="Gráfico 22"</formula>
    </cfRule>
    <cfRule type="expression" dxfId="9938" priority="26695">
      <formula>$Y466="Gráfico 21"</formula>
    </cfRule>
    <cfRule type="expression" dxfId="9937" priority="26696">
      <formula>$Y466="Gráfico 20"</formula>
    </cfRule>
    <cfRule type="expression" dxfId="9936" priority="26697">
      <formula>$Y466="Gráfico 18"</formula>
    </cfRule>
    <cfRule type="expression" dxfId="9935" priority="26698">
      <formula>$Y466="Gráfico 19"</formula>
    </cfRule>
    <cfRule type="expression" dxfId="9934" priority="26699">
      <formula>$Y466="Gráfico 17"</formula>
    </cfRule>
    <cfRule type="expression" dxfId="9933" priority="26700">
      <formula>$Y466="Gráfico 16"</formula>
    </cfRule>
    <cfRule type="expression" dxfId="9932" priority="26701">
      <formula>$Y466="Gráfico 15"</formula>
    </cfRule>
    <cfRule type="expression" dxfId="9931" priority="26702">
      <formula>$Y466="Gráfico 14"</formula>
    </cfRule>
    <cfRule type="expression" dxfId="9930" priority="26703">
      <formula>$Y466="Gráfico 12"</formula>
    </cfRule>
    <cfRule type="expression" dxfId="9929" priority="26704">
      <formula>$Y466="Gráfico 13"</formula>
    </cfRule>
    <cfRule type="expression" dxfId="9928" priority="26705">
      <formula>$Y466="Gráfico 11"</formula>
    </cfRule>
    <cfRule type="expression" dxfId="9927" priority="26706">
      <formula>$Y466="Gráfico 9"</formula>
    </cfRule>
    <cfRule type="expression" dxfId="9926" priority="26707">
      <formula>$Y466="Gráfico 8"</formula>
    </cfRule>
    <cfRule type="expression" dxfId="9925" priority="26708">
      <formula>$Y466="Gráfico 7"</formula>
    </cfRule>
    <cfRule type="expression" dxfId="9924" priority="26709">
      <formula>$Y466="Gráfico 6"</formula>
    </cfRule>
    <cfRule type="expression" dxfId="9923" priority="26710">
      <formula>$Y466="Gráfico 4"</formula>
    </cfRule>
    <cfRule type="expression" dxfId="9922" priority="26711">
      <formula>$Y466="Gráfico 3"</formula>
    </cfRule>
    <cfRule type="expression" dxfId="9921" priority="26712">
      <formula>$Y466="Gráfico 2"</formula>
    </cfRule>
    <cfRule type="expression" dxfId="9920" priority="26713">
      <formula>$Y466="Gráfico 1"</formula>
    </cfRule>
    <cfRule type="expression" dxfId="9919" priority="26714">
      <formula>$Y466="Gráfico 5"</formula>
    </cfRule>
  </conditionalFormatting>
  <conditionalFormatting sqref="O466">
    <cfRule type="expression" dxfId="9918" priority="26641">
      <formula>$Y466="Reporte 2"</formula>
    </cfRule>
    <cfRule type="expression" dxfId="9917" priority="26642">
      <formula>$Y466="Reporte 1"</formula>
    </cfRule>
    <cfRule type="expression" dxfId="9916" priority="26643">
      <formula>$Y466="Informe 10"</formula>
    </cfRule>
    <cfRule type="expression" dxfId="9915" priority="26644">
      <formula>$Y466="Informe 9"</formula>
    </cfRule>
    <cfRule type="expression" dxfId="9914" priority="26645">
      <formula>$Y466="Informe 8"</formula>
    </cfRule>
    <cfRule type="expression" dxfId="9913" priority="26646">
      <formula>$Y466="Informe 7"</formula>
    </cfRule>
    <cfRule type="expression" dxfId="9912" priority="26647">
      <formula>$Y466="Informe 6"</formula>
    </cfRule>
    <cfRule type="expression" dxfId="9911" priority="26648">
      <formula>$Y466="Informe 5"</formula>
    </cfRule>
    <cfRule type="expression" dxfId="9910" priority="26649">
      <formula>$Y466="Informe 4"</formula>
    </cfRule>
    <cfRule type="expression" dxfId="9909" priority="26650">
      <formula>$Y466="Informe 3"</formula>
    </cfRule>
    <cfRule type="expression" dxfId="9908" priority="26651">
      <formula>$Y466="Informe 2"</formula>
    </cfRule>
    <cfRule type="expression" dxfId="9907" priority="26652">
      <formula>$Y466="Informe 1"</formula>
    </cfRule>
    <cfRule type="expression" dxfId="9906" priority="26653">
      <formula>$Y466="Gráfico 10"</formula>
    </cfRule>
    <cfRule type="expression" dxfId="9905" priority="26654">
      <formula>$Y466="Gráfico 25"</formula>
    </cfRule>
    <cfRule type="expression" dxfId="9904" priority="26655">
      <formula>$Y466="Gráfico 24"</formula>
    </cfRule>
    <cfRule type="expression" dxfId="9903" priority="26656">
      <formula>$Y466="Gráfico 23"</formula>
    </cfRule>
    <cfRule type="expression" dxfId="9902" priority="26657">
      <formula>$Y466="Gráfico 22"</formula>
    </cfRule>
    <cfRule type="expression" dxfId="9901" priority="26658">
      <formula>$Y466="Gráfico 21"</formula>
    </cfRule>
    <cfRule type="expression" dxfId="9900" priority="26659">
      <formula>$Y466="Gráfico 20"</formula>
    </cfRule>
    <cfRule type="expression" dxfId="9899" priority="26660">
      <formula>$Y466="Gráfico 18"</formula>
    </cfRule>
    <cfRule type="expression" dxfId="9898" priority="26661">
      <formula>$Y466="Gráfico 19"</formula>
    </cfRule>
    <cfRule type="expression" dxfId="9897" priority="26662">
      <formula>$Y466="Gráfico 17"</formula>
    </cfRule>
    <cfRule type="expression" dxfId="9896" priority="26663">
      <formula>$Y466="Gráfico 16"</formula>
    </cfRule>
    <cfRule type="expression" dxfId="9895" priority="26664">
      <formula>$Y466="Gráfico 15"</formula>
    </cfRule>
    <cfRule type="expression" dxfId="9894" priority="26665">
      <formula>$Y466="Gráfico 14"</formula>
    </cfRule>
    <cfRule type="expression" dxfId="9893" priority="26666">
      <formula>$Y466="Gráfico 12"</formula>
    </cfRule>
    <cfRule type="expression" dxfId="9892" priority="26667">
      <formula>$Y466="Gráfico 13"</formula>
    </cfRule>
    <cfRule type="expression" dxfId="9891" priority="26668">
      <formula>$Y466="Gráfico 11"</formula>
    </cfRule>
    <cfRule type="expression" dxfId="9890" priority="26669">
      <formula>$Y466="Gráfico 9"</formula>
    </cfRule>
    <cfRule type="expression" dxfId="9889" priority="26670">
      <formula>$Y466="Gráfico 8"</formula>
    </cfRule>
    <cfRule type="expression" dxfId="9888" priority="26671">
      <formula>$Y466="Gráfico 7"</formula>
    </cfRule>
    <cfRule type="expression" dxfId="9887" priority="26672">
      <formula>$Y466="Gráfico 6"</formula>
    </cfRule>
    <cfRule type="expression" dxfId="9886" priority="26673">
      <formula>$Y466="Gráfico 4"</formula>
    </cfRule>
    <cfRule type="expression" dxfId="9885" priority="26674">
      <formula>$Y466="Gráfico 3"</formula>
    </cfRule>
    <cfRule type="expression" dxfId="9884" priority="26675">
      <formula>$Y466="Gráfico 2"</formula>
    </cfRule>
    <cfRule type="expression" dxfId="9883" priority="26676">
      <formula>$Y466="Gráfico 1"</formula>
    </cfRule>
    <cfRule type="expression" dxfId="9882" priority="26677">
      <formula>$Y466="Gráfico 5"</formula>
    </cfRule>
  </conditionalFormatting>
  <conditionalFormatting sqref="P483:P499">
    <cfRule type="expression" dxfId="9881" priority="26604">
      <formula>$Y483="Reporte 2"</formula>
    </cfRule>
    <cfRule type="expression" dxfId="9880" priority="26605">
      <formula>$Y483="Reporte 1"</formula>
    </cfRule>
    <cfRule type="expression" dxfId="9879" priority="26606">
      <formula>$Y483="Informe 10"</formula>
    </cfRule>
    <cfRule type="expression" dxfId="9878" priority="26607">
      <formula>$Y483="Informe 9"</formula>
    </cfRule>
    <cfRule type="expression" dxfId="9877" priority="26608">
      <formula>$Y483="Informe 8"</formula>
    </cfRule>
    <cfRule type="expression" dxfId="9876" priority="26609">
      <formula>$Y483="Informe 7"</formula>
    </cfRule>
    <cfRule type="expression" dxfId="9875" priority="26610">
      <formula>$Y483="Informe 6"</formula>
    </cfRule>
    <cfRule type="expression" dxfId="9874" priority="26611">
      <formula>$Y483="Informe 5"</formula>
    </cfRule>
    <cfRule type="expression" dxfId="9873" priority="26612">
      <formula>$Y483="Informe 4"</formula>
    </cfRule>
    <cfRule type="expression" dxfId="9872" priority="26613">
      <formula>$Y483="Informe 3"</formula>
    </cfRule>
    <cfRule type="expression" dxfId="9871" priority="26614">
      <formula>$Y483="Informe 2"</formula>
    </cfRule>
    <cfRule type="expression" dxfId="9870" priority="26615">
      <formula>$Y483="Informe 1"</formula>
    </cfRule>
    <cfRule type="expression" dxfId="9869" priority="26616">
      <formula>$Y483="Gráfico 10"</formula>
    </cfRule>
    <cfRule type="expression" dxfId="9868" priority="26617">
      <formula>$Y483="Gráfico 25"</formula>
    </cfRule>
    <cfRule type="expression" dxfId="9867" priority="26618">
      <formula>$Y483="Gráfico 24"</formula>
    </cfRule>
    <cfRule type="expression" dxfId="9866" priority="26619">
      <formula>$Y483="Gráfico 23"</formula>
    </cfRule>
    <cfRule type="expression" dxfId="9865" priority="26620">
      <formula>$Y483="Gráfico 22"</formula>
    </cfRule>
    <cfRule type="expression" dxfId="9864" priority="26621">
      <formula>$Y483="Gráfico 21"</formula>
    </cfRule>
    <cfRule type="expression" dxfId="9863" priority="26622">
      <formula>$Y483="Gráfico 20"</formula>
    </cfRule>
    <cfRule type="expression" dxfId="9862" priority="26623">
      <formula>$Y483="Gráfico 18"</formula>
    </cfRule>
    <cfRule type="expression" dxfId="9861" priority="26624">
      <formula>$Y483="Gráfico 19"</formula>
    </cfRule>
    <cfRule type="expression" dxfId="9860" priority="26625">
      <formula>$Y483="Gráfico 17"</formula>
    </cfRule>
    <cfRule type="expression" dxfId="9859" priority="26626">
      <formula>$Y483="Gráfico 16"</formula>
    </cfRule>
    <cfRule type="expression" dxfId="9858" priority="26627">
      <formula>$Y483="Gráfico 15"</formula>
    </cfRule>
    <cfRule type="expression" dxfId="9857" priority="26628">
      <formula>$Y483="Gráfico 14"</formula>
    </cfRule>
    <cfRule type="expression" dxfId="9856" priority="26629">
      <formula>$Y483="Gráfico 12"</formula>
    </cfRule>
    <cfRule type="expression" dxfId="9855" priority="26630">
      <formula>$Y483="Gráfico 13"</formula>
    </cfRule>
    <cfRule type="expression" dxfId="9854" priority="26631">
      <formula>$Y483="Gráfico 11"</formula>
    </cfRule>
    <cfRule type="expression" dxfId="9853" priority="26632">
      <formula>$Y483="Gráfico 9"</formula>
    </cfRule>
    <cfRule type="expression" dxfId="9852" priority="26633">
      <formula>$Y483="Gráfico 8"</formula>
    </cfRule>
    <cfRule type="expression" dxfId="9851" priority="26634">
      <formula>$Y483="Gráfico 7"</formula>
    </cfRule>
    <cfRule type="expression" dxfId="9850" priority="26635">
      <formula>$Y483="Gráfico 6"</formula>
    </cfRule>
    <cfRule type="expression" dxfId="9849" priority="26636">
      <formula>$Y483="Gráfico 4"</formula>
    </cfRule>
    <cfRule type="expression" dxfId="9848" priority="26637">
      <formula>$Y483="Gráfico 3"</formula>
    </cfRule>
    <cfRule type="expression" dxfId="9847" priority="26638">
      <formula>$Y483="Gráfico 2"</formula>
    </cfRule>
    <cfRule type="expression" dxfId="9846" priority="26639">
      <formula>$Y483="Gráfico 1"</formula>
    </cfRule>
    <cfRule type="expression" dxfId="9845" priority="26640">
      <formula>$Y483="Gráfico 5"</formula>
    </cfRule>
  </conditionalFormatting>
  <conditionalFormatting sqref="P483:P499">
    <cfRule type="expression" dxfId="9844" priority="26567">
      <formula>$Y483="Reporte 2"</formula>
    </cfRule>
    <cfRule type="expression" dxfId="9843" priority="26568">
      <formula>$Y483="Reporte 1"</formula>
    </cfRule>
    <cfRule type="expression" dxfId="9842" priority="26569">
      <formula>$Y483="Informe 10"</formula>
    </cfRule>
    <cfRule type="expression" dxfId="9841" priority="26570">
      <formula>$Y483="Informe 9"</formula>
    </cfRule>
    <cfRule type="expression" dxfId="9840" priority="26571">
      <formula>$Y483="Informe 8"</formula>
    </cfRule>
    <cfRule type="expression" dxfId="9839" priority="26572">
      <formula>$Y483="Informe 7"</formula>
    </cfRule>
    <cfRule type="expression" dxfId="9838" priority="26573">
      <formula>$Y483="Informe 6"</formula>
    </cfRule>
    <cfRule type="expression" dxfId="9837" priority="26574">
      <formula>$Y483="Informe 5"</formula>
    </cfRule>
    <cfRule type="expression" dxfId="9836" priority="26575">
      <formula>$Y483="Informe 4"</formula>
    </cfRule>
    <cfRule type="expression" dxfId="9835" priority="26576">
      <formula>$Y483="Informe 3"</formula>
    </cfRule>
    <cfRule type="expression" dxfId="9834" priority="26577">
      <formula>$Y483="Informe 2"</formula>
    </cfRule>
    <cfRule type="expression" dxfId="9833" priority="26578">
      <formula>$Y483="Informe 1"</formula>
    </cfRule>
    <cfRule type="expression" dxfId="9832" priority="26579">
      <formula>$Y483="Gráfico 10"</formula>
    </cfRule>
    <cfRule type="expression" dxfId="9831" priority="26580">
      <formula>$Y483="Gráfico 25"</formula>
    </cfRule>
    <cfRule type="expression" dxfId="9830" priority="26581">
      <formula>$Y483="Gráfico 24"</formula>
    </cfRule>
    <cfRule type="expression" dxfId="9829" priority="26582">
      <formula>$Y483="Gráfico 23"</formula>
    </cfRule>
    <cfRule type="expression" dxfId="9828" priority="26583">
      <formula>$Y483="Gráfico 22"</formula>
    </cfRule>
    <cfRule type="expression" dxfId="9827" priority="26584">
      <formula>$Y483="Gráfico 21"</formula>
    </cfRule>
    <cfRule type="expression" dxfId="9826" priority="26585">
      <formula>$Y483="Gráfico 20"</formula>
    </cfRule>
    <cfRule type="expression" dxfId="9825" priority="26586">
      <formula>$Y483="Gráfico 18"</formula>
    </cfRule>
    <cfRule type="expression" dxfId="9824" priority="26587">
      <formula>$Y483="Gráfico 19"</formula>
    </cfRule>
    <cfRule type="expression" dxfId="9823" priority="26588">
      <formula>$Y483="Gráfico 17"</formula>
    </cfRule>
    <cfRule type="expression" dxfId="9822" priority="26589">
      <formula>$Y483="Gráfico 16"</formula>
    </cfRule>
    <cfRule type="expression" dxfId="9821" priority="26590">
      <formula>$Y483="Gráfico 15"</formula>
    </cfRule>
    <cfRule type="expression" dxfId="9820" priority="26591">
      <formula>$Y483="Gráfico 14"</formula>
    </cfRule>
    <cfRule type="expression" dxfId="9819" priority="26592">
      <formula>$Y483="Gráfico 12"</formula>
    </cfRule>
    <cfRule type="expression" dxfId="9818" priority="26593">
      <formula>$Y483="Gráfico 13"</formula>
    </cfRule>
    <cfRule type="expression" dxfId="9817" priority="26594">
      <formula>$Y483="Gráfico 11"</formula>
    </cfRule>
    <cfRule type="expression" dxfId="9816" priority="26595">
      <formula>$Y483="Gráfico 9"</formula>
    </cfRule>
    <cfRule type="expression" dxfId="9815" priority="26596">
      <formula>$Y483="Gráfico 8"</formula>
    </cfRule>
    <cfRule type="expression" dxfId="9814" priority="26597">
      <formula>$Y483="Gráfico 7"</formula>
    </cfRule>
    <cfRule type="expression" dxfId="9813" priority="26598">
      <formula>$Y483="Gráfico 6"</formula>
    </cfRule>
    <cfRule type="expression" dxfId="9812" priority="26599">
      <formula>$Y483="Gráfico 4"</formula>
    </cfRule>
    <cfRule type="expression" dxfId="9811" priority="26600">
      <formula>$Y483="Gráfico 3"</formula>
    </cfRule>
    <cfRule type="expression" dxfId="9810" priority="26601">
      <formula>$Y483="Gráfico 2"</formula>
    </cfRule>
    <cfRule type="expression" dxfId="9809" priority="26602">
      <formula>$Y483="Gráfico 1"</formula>
    </cfRule>
    <cfRule type="expression" dxfId="9808" priority="26603">
      <formula>$Y483="Gráfico 5"</formula>
    </cfRule>
  </conditionalFormatting>
  <conditionalFormatting sqref="P483:P499">
    <cfRule type="expression" dxfId="9807" priority="26530">
      <formula>$Y483="Reporte 2"</formula>
    </cfRule>
    <cfRule type="expression" dxfId="9806" priority="26531">
      <formula>$Y483="Reporte 1"</formula>
    </cfRule>
    <cfRule type="expression" dxfId="9805" priority="26532">
      <formula>$Y483="Informe 10"</formula>
    </cfRule>
    <cfRule type="expression" dxfId="9804" priority="26533">
      <formula>$Y483="Informe 9"</formula>
    </cfRule>
    <cfRule type="expression" dxfId="9803" priority="26534">
      <formula>$Y483="Informe 8"</formula>
    </cfRule>
    <cfRule type="expression" dxfId="9802" priority="26535">
      <formula>$Y483="Informe 7"</formula>
    </cfRule>
    <cfRule type="expression" dxfId="9801" priority="26536">
      <formula>$Y483="Informe 6"</formula>
    </cfRule>
    <cfRule type="expression" dxfId="9800" priority="26537">
      <formula>$Y483="Informe 5"</formula>
    </cfRule>
    <cfRule type="expression" dxfId="9799" priority="26538">
      <formula>$Y483="Informe 4"</formula>
    </cfRule>
    <cfRule type="expression" dxfId="9798" priority="26539">
      <formula>$Y483="Informe 3"</formula>
    </cfRule>
    <cfRule type="expression" dxfId="9797" priority="26540">
      <formula>$Y483="Informe 2"</formula>
    </cfRule>
    <cfRule type="expression" dxfId="9796" priority="26541">
      <formula>$Y483="Informe 1"</formula>
    </cfRule>
    <cfRule type="expression" dxfId="9795" priority="26542">
      <formula>$Y483="Gráfico 10"</formula>
    </cfRule>
    <cfRule type="expression" dxfId="9794" priority="26543">
      <formula>$Y483="Gráfico 25"</formula>
    </cfRule>
    <cfRule type="expression" dxfId="9793" priority="26544">
      <formula>$Y483="Gráfico 24"</formula>
    </cfRule>
    <cfRule type="expression" dxfId="9792" priority="26545">
      <formula>$Y483="Gráfico 23"</formula>
    </cfRule>
    <cfRule type="expression" dxfId="9791" priority="26546">
      <formula>$Y483="Gráfico 22"</formula>
    </cfRule>
    <cfRule type="expression" dxfId="9790" priority="26547">
      <formula>$Y483="Gráfico 21"</formula>
    </cfRule>
    <cfRule type="expression" dxfId="9789" priority="26548">
      <formula>$Y483="Gráfico 20"</formula>
    </cfRule>
    <cfRule type="expression" dxfId="9788" priority="26549">
      <formula>$Y483="Gráfico 18"</formula>
    </cfRule>
    <cfRule type="expression" dxfId="9787" priority="26550">
      <formula>$Y483="Gráfico 19"</formula>
    </cfRule>
    <cfRule type="expression" dxfId="9786" priority="26551">
      <formula>$Y483="Gráfico 17"</formula>
    </cfRule>
    <cfRule type="expression" dxfId="9785" priority="26552">
      <formula>$Y483="Gráfico 16"</formula>
    </cfRule>
    <cfRule type="expression" dxfId="9784" priority="26553">
      <formula>$Y483="Gráfico 15"</formula>
    </cfRule>
    <cfRule type="expression" dxfId="9783" priority="26554">
      <formula>$Y483="Gráfico 14"</formula>
    </cfRule>
    <cfRule type="expression" dxfId="9782" priority="26555">
      <formula>$Y483="Gráfico 12"</formula>
    </cfRule>
    <cfRule type="expression" dxfId="9781" priority="26556">
      <formula>$Y483="Gráfico 13"</formula>
    </cfRule>
    <cfRule type="expression" dxfId="9780" priority="26557">
      <formula>$Y483="Gráfico 11"</formula>
    </cfRule>
    <cfRule type="expression" dxfId="9779" priority="26558">
      <formula>$Y483="Gráfico 9"</formula>
    </cfRule>
    <cfRule type="expression" dxfId="9778" priority="26559">
      <formula>$Y483="Gráfico 8"</formula>
    </cfRule>
    <cfRule type="expression" dxfId="9777" priority="26560">
      <formula>$Y483="Gráfico 7"</formula>
    </cfRule>
    <cfRule type="expression" dxfId="9776" priority="26561">
      <formula>$Y483="Gráfico 6"</formula>
    </cfRule>
    <cfRule type="expression" dxfId="9775" priority="26562">
      <formula>$Y483="Gráfico 4"</formula>
    </cfRule>
    <cfRule type="expression" dxfId="9774" priority="26563">
      <formula>$Y483="Gráfico 3"</formula>
    </cfRule>
    <cfRule type="expression" dxfId="9773" priority="26564">
      <formula>$Y483="Gráfico 2"</formula>
    </cfRule>
    <cfRule type="expression" dxfId="9772" priority="26565">
      <formula>$Y483="Gráfico 1"</formula>
    </cfRule>
    <cfRule type="expression" dxfId="9771" priority="26566">
      <formula>$Y483="Gráfico 5"</formula>
    </cfRule>
  </conditionalFormatting>
  <conditionalFormatting sqref="O483:O499">
    <cfRule type="expression" dxfId="9770" priority="26493">
      <formula>$Y483="Reporte 2"</formula>
    </cfRule>
    <cfRule type="expression" dxfId="9769" priority="26494">
      <formula>$Y483="Reporte 1"</formula>
    </cfRule>
    <cfRule type="expression" dxfId="9768" priority="26495">
      <formula>$Y483="Informe 10"</formula>
    </cfRule>
    <cfRule type="expression" dxfId="9767" priority="26496">
      <formula>$Y483="Informe 9"</formula>
    </cfRule>
    <cfRule type="expression" dxfId="9766" priority="26497">
      <formula>$Y483="Informe 8"</formula>
    </cfRule>
    <cfRule type="expression" dxfId="9765" priority="26498">
      <formula>$Y483="Informe 7"</formula>
    </cfRule>
    <cfRule type="expression" dxfId="9764" priority="26499">
      <formula>$Y483="Informe 6"</formula>
    </cfRule>
    <cfRule type="expression" dxfId="9763" priority="26500">
      <formula>$Y483="Informe 5"</formula>
    </cfRule>
    <cfRule type="expression" dxfId="9762" priority="26501">
      <formula>$Y483="Informe 4"</formula>
    </cfRule>
    <cfRule type="expression" dxfId="9761" priority="26502">
      <formula>$Y483="Informe 3"</formula>
    </cfRule>
    <cfRule type="expression" dxfId="9760" priority="26503">
      <formula>$Y483="Informe 2"</formula>
    </cfRule>
    <cfRule type="expression" dxfId="9759" priority="26504">
      <formula>$Y483="Informe 1"</formula>
    </cfRule>
    <cfRule type="expression" dxfId="9758" priority="26505">
      <formula>$Y483="Gráfico 10"</formula>
    </cfRule>
    <cfRule type="expression" dxfId="9757" priority="26506">
      <formula>$Y483="Gráfico 25"</formula>
    </cfRule>
    <cfRule type="expression" dxfId="9756" priority="26507">
      <formula>$Y483="Gráfico 24"</formula>
    </cfRule>
    <cfRule type="expression" dxfId="9755" priority="26508">
      <formula>$Y483="Gráfico 23"</formula>
    </cfRule>
    <cfRule type="expression" dxfId="9754" priority="26509">
      <formula>$Y483="Gráfico 22"</formula>
    </cfRule>
    <cfRule type="expression" dxfId="9753" priority="26510">
      <formula>$Y483="Gráfico 21"</formula>
    </cfRule>
    <cfRule type="expression" dxfId="9752" priority="26511">
      <formula>$Y483="Gráfico 20"</formula>
    </cfRule>
    <cfRule type="expression" dxfId="9751" priority="26512">
      <formula>$Y483="Gráfico 18"</formula>
    </cfRule>
    <cfRule type="expression" dxfId="9750" priority="26513">
      <formula>$Y483="Gráfico 19"</formula>
    </cfRule>
    <cfRule type="expression" dxfId="9749" priority="26514">
      <formula>$Y483="Gráfico 17"</formula>
    </cfRule>
    <cfRule type="expression" dxfId="9748" priority="26515">
      <formula>$Y483="Gráfico 16"</formula>
    </cfRule>
    <cfRule type="expression" dxfId="9747" priority="26516">
      <formula>$Y483="Gráfico 15"</formula>
    </cfRule>
    <cfRule type="expression" dxfId="9746" priority="26517">
      <formula>$Y483="Gráfico 14"</formula>
    </cfRule>
    <cfRule type="expression" dxfId="9745" priority="26518">
      <formula>$Y483="Gráfico 12"</formula>
    </cfRule>
    <cfRule type="expression" dxfId="9744" priority="26519">
      <formula>$Y483="Gráfico 13"</formula>
    </cfRule>
    <cfRule type="expression" dxfId="9743" priority="26520">
      <formula>$Y483="Gráfico 11"</formula>
    </cfRule>
    <cfRule type="expression" dxfId="9742" priority="26521">
      <formula>$Y483="Gráfico 9"</formula>
    </cfRule>
    <cfRule type="expression" dxfId="9741" priority="26522">
      <formula>$Y483="Gráfico 8"</formula>
    </cfRule>
    <cfRule type="expression" dxfId="9740" priority="26523">
      <formula>$Y483="Gráfico 7"</formula>
    </cfRule>
    <cfRule type="expression" dxfId="9739" priority="26524">
      <formula>$Y483="Gráfico 6"</formula>
    </cfRule>
    <cfRule type="expression" dxfId="9738" priority="26525">
      <formula>$Y483="Gráfico 4"</formula>
    </cfRule>
    <cfRule type="expression" dxfId="9737" priority="26526">
      <formula>$Y483="Gráfico 3"</formula>
    </cfRule>
    <cfRule type="expression" dxfId="9736" priority="26527">
      <formula>$Y483="Gráfico 2"</formula>
    </cfRule>
    <cfRule type="expression" dxfId="9735" priority="26528">
      <formula>$Y483="Gráfico 1"</formula>
    </cfRule>
    <cfRule type="expression" dxfId="9734" priority="26529">
      <formula>$Y483="Gráfico 5"</formula>
    </cfRule>
  </conditionalFormatting>
  <conditionalFormatting sqref="O483:O499">
    <cfRule type="expression" dxfId="9733" priority="26456">
      <formula>$Y483="Reporte 2"</formula>
    </cfRule>
    <cfRule type="expression" dxfId="9732" priority="26457">
      <formula>$Y483="Reporte 1"</formula>
    </cfRule>
    <cfRule type="expression" dxfId="9731" priority="26458">
      <formula>$Y483="Informe 10"</formula>
    </cfRule>
    <cfRule type="expression" dxfId="9730" priority="26459">
      <formula>$Y483="Informe 9"</formula>
    </cfRule>
    <cfRule type="expression" dxfId="9729" priority="26460">
      <formula>$Y483="Informe 8"</formula>
    </cfRule>
    <cfRule type="expression" dxfId="9728" priority="26461">
      <formula>$Y483="Informe 7"</formula>
    </cfRule>
    <cfRule type="expression" dxfId="9727" priority="26462">
      <formula>$Y483="Informe 6"</formula>
    </cfRule>
    <cfRule type="expression" dxfId="9726" priority="26463">
      <formula>$Y483="Informe 5"</formula>
    </cfRule>
    <cfRule type="expression" dxfId="9725" priority="26464">
      <formula>$Y483="Informe 4"</formula>
    </cfRule>
    <cfRule type="expression" dxfId="9724" priority="26465">
      <formula>$Y483="Informe 3"</formula>
    </cfRule>
    <cfRule type="expression" dxfId="9723" priority="26466">
      <formula>$Y483="Informe 2"</formula>
    </cfRule>
    <cfRule type="expression" dxfId="9722" priority="26467">
      <formula>$Y483="Informe 1"</formula>
    </cfRule>
    <cfRule type="expression" dxfId="9721" priority="26468">
      <formula>$Y483="Gráfico 10"</formula>
    </cfRule>
    <cfRule type="expression" dxfId="9720" priority="26469">
      <formula>$Y483="Gráfico 25"</formula>
    </cfRule>
    <cfRule type="expression" dxfId="9719" priority="26470">
      <formula>$Y483="Gráfico 24"</formula>
    </cfRule>
    <cfRule type="expression" dxfId="9718" priority="26471">
      <formula>$Y483="Gráfico 23"</formula>
    </cfRule>
    <cfRule type="expression" dxfId="9717" priority="26472">
      <formula>$Y483="Gráfico 22"</formula>
    </cfRule>
    <cfRule type="expression" dxfId="9716" priority="26473">
      <formula>$Y483="Gráfico 21"</formula>
    </cfRule>
    <cfRule type="expression" dxfId="9715" priority="26474">
      <formula>$Y483="Gráfico 20"</formula>
    </cfRule>
    <cfRule type="expression" dxfId="9714" priority="26475">
      <formula>$Y483="Gráfico 18"</formula>
    </cfRule>
    <cfRule type="expression" dxfId="9713" priority="26476">
      <formula>$Y483="Gráfico 19"</formula>
    </cfRule>
    <cfRule type="expression" dxfId="9712" priority="26477">
      <formula>$Y483="Gráfico 17"</formula>
    </cfRule>
    <cfRule type="expression" dxfId="9711" priority="26478">
      <formula>$Y483="Gráfico 16"</formula>
    </cfRule>
    <cfRule type="expression" dxfId="9710" priority="26479">
      <formula>$Y483="Gráfico 15"</formula>
    </cfRule>
    <cfRule type="expression" dxfId="9709" priority="26480">
      <formula>$Y483="Gráfico 14"</formula>
    </cfRule>
    <cfRule type="expression" dxfId="9708" priority="26481">
      <formula>$Y483="Gráfico 12"</formula>
    </cfRule>
    <cfRule type="expression" dxfId="9707" priority="26482">
      <formula>$Y483="Gráfico 13"</formula>
    </cfRule>
    <cfRule type="expression" dxfId="9706" priority="26483">
      <formula>$Y483="Gráfico 11"</formula>
    </cfRule>
    <cfRule type="expression" dxfId="9705" priority="26484">
      <formula>$Y483="Gráfico 9"</formula>
    </cfRule>
    <cfRule type="expression" dxfId="9704" priority="26485">
      <formula>$Y483="Gráfico 8"</formula>
    </cfRule>
    <cfRule type="expression" dxfId="9703" priority="26486">
      <formula>$Y483="Gráfico 7"</formula>
    </cfRule>
    <cfRule type="expression" dxfId="9702" priority="26487">
      <formula>$Y483="Gráfico 6"</formula>
    </cfRule>
    <cfRule type="expression" dxfId="9701" priority="26488">
      <formula>$Y483="Gráfico 4"</formula>
    </cfRule>
    <cfRule type="expression" dxfId="9700" priority="26489">
      <formula>$Y483="Gráfico 3"</formula>
    </cfRule>
    <cfRule type="expression" dxfId="9699" priority="26490">
      <formula>$Y483="Gráfico 2"</formula>
    </cfRule>
    <cfRule type="expression" dxfId="9698" priority="26491">
      <formula>$Y483="Gráfico 1"</formula>
    </cfRule>
    <cfRule type="expression" dxfId="9697" priority="26492">
      <formula>$Y483="Gráfico 5"</formula>
    </cfRule>
  </conditionalFormatting>
  <conditionalFormatting sqref="O483:O499">
    <cfRule type="expression" dxfId="9696" priority="26419">
      <formula>$Y483="Reporte 2"</formula>
    </cfRule>
    <cfRule type="expression" dxfId="9695" priority="26420">
      <formula>$Y483="Reporte 1"</formula>
    </cfRule>
    <cfRule type="expression" dxfId="9694" priority="26421">
      <formula>$Y483="Informe 10"</formula>
    </cfRule>
    <cfRule type="expression" dxfId="9693" priority="26422">
      <formula>$Y483="Informe 9"</formula>
    </cfRule>
    <cfRule type="expression" dxfId="9692" priority="26423">
      <formula>$Y483="Informe 8"</formula>
    </cfRule>
    <cfRule type="expression" dxfId="9691" priority="26424">
      <formula>$Y483="Informe 7"</formula>
    </cfRule>
    <cfRule type="expression" dxfId="9690" priority="26425">
      <formula>$Y483="Informe 6"</formula>
    </cfRule>
    <cfRule type="expression" dxfId="9689" priority="26426">
      <formula>$Y483="Informe 5"</formula>
    </cfRule>
    <cfRule type="expression" dxfId="9688" priority="26427">
      <formula>$Y483="Informe 4"</formula>
    </cfRule>
    <cfRule type="expression" dxfId="9687" priority="26428">
      <formula>$Y483="Informe 3"</formula>
    </cfRule>
    <cfRule type="expression" dxfId="9686" priority="26429">
      <formula>$Y483="Informe 2"</formula>
    </cfRule>
    <cfRule type="expression" dxfId="9685" priority="26430">
      <formula>$Y483="Informe 1"</formula>
    </cfRule>
    <cfRule type="expression" dxfId="9684" priority="26431">
      <formula>$Y483="Gráfico 10"</formula>
    </cfRule>
    <cfRule type="expression" dxfId="9683" priority="26432">
      <formula>$Y483="Gráfico 25"</formula>
    </cfRule>
    <cfRule type="expression" dxfId="9682" priority="26433">
      <formula>$Y483="Gráfico 24"</formula>
    </cfRule>
    <cfRule type="expression" dxfId="9681" priority="26434">
      <formula>$Y483="Gráfico 23"</formula>
    </cfRule>
    <cfRule type="expression" dxfId="9680" priority="26435">
      <formula>$Y483="Gráfico 22"</formula>
    </cfRule>
    <cfRule type="expression" dxfId="9679" priority="26436">
      <formula>$Y483="Gráfico 21"</formula>
    </cfRule>
    <cfRule type="expression" dxfId="9678" priority="26437">
      <formula>$Y483="Gráfico 20"</formula>
    </cfRule>
    <cfRule type="expression" dxfId="9677" priority="26438">
      <formula>$Y483="Gráfico 18"</formula>
    </cfRule>
    <cfRule type="expression" dxfId="9676" priority="26439">
      <formula>$Y483="Gráfico 19"</formula>
    </cfRule>
    <cfRule type="expression" dxfId="9675" priority="26440">
      <formula>$Y483="Gráfico 17"</formula>
    </cfRule>
    <cfRule type="expression" dxfId="9674" priority="26441">
      <formula>$Y483="Gráfico 16"</formula>
    </cfRule>
    <cfRule type="expression" dxfId="9673" priority="26442">
      <formula>$Y483="Gráfico 15"</formula>
    </cfRule>
    <cfRule type="expression" dxfId="9672" priority="26443">
      <formula>$Y483="Gráfico 14"</formula>
    </cfRule>
    <cfRule type="expression" dxfId="9671" priority="26444">
      <formula>$Y483="Gráfico 12"</formula>
    </cfRule>
    <cfRule type="expression" dxfId="9670" priority="26445">
      <formula>$Y483="Gráfico 13"</formula>
    </cfRule>
    <cfRule type="expression" dxfId="9669" priority="26446">
      <formula>$Y483="Gráfico 11"</formula>
    </cfRule>
    <cfRule type="expression" dxfId="9668" priority="26447">
      <formula>$Y483="Gráfico 9"</formula>
    </cfRule>
    <cfRule type="expression" dxfId="9667" priority="26448">
      <formula>$Y483="Gráfico 8"</formula>
    </cfRule>
    <cfRule type="expression" dxfId="9666" priority="26449">
      <formula>$Y483="Gráfico 7"</formula>
    </cfRule>
    <cfRule type="expression" dxfId="9665" priority="26450">
      <formula>$Y483="Gráfico 6"</formula>
    </cfRule>
    <cfRule type="expression" dxfId="9664" priority="26451">
      <formula>$Y483="Gráfico 4"</formula>
    </cfRule>
    <cfRule type="expression" dxfId="9663" priority="26452">
      <formula>$Y483="Gráfico 3"</formula>
    </cfRule>
    <cfRule type="expression" dxfId="9662" priority="26453">
      <formula>$Y483="Gráfico 2"</formula>
    </cfRule>
    <cfRule type="expression" dxfId="9661" priority="26454">
      <formula>$Y483="Gráfico 1"</formula>
    </cfRule>
    <cfRule type="expression" dxfId="9660" priority="26455">
      <formula>$Y483="Gráfico 5"</formula>
    </cfRule>
  </conditionalFormatting>
  <conditionalFormatting sqref="P500:P516">
    <cfRule type="expression" dxfId="9659" priority="26382">
      <formula>$Y500="Reporte 2"</formula>
    </cfRule>
    <cfRule type="expression" dxfId="9658" priority="26383">
      <formula>$Y500="Reporte 1"</formula>
    </cfRule>
    <cfRule type="expression" dxfId="9657" priority="26384">
      <formula>$Y500="Informe 10"</formula>
    </cfRule>
    <cfRule type="expression" dxfId="9656" priority="26385">
      <formula>$Y500="Informe 9"</formula>
    </cfRule>
    <cfRule type="expression" dxfId="9655" priority="26386">
      <formula>$Y500="Informe 8"</formula>
    </cfRule>
    <cfRule type="expression" dxfId="9654" priority="26387">
      <formula>$Y500="Informe 7"</formula>
    </cfRule>
    <cfRule type="expression" dxfId="9653" priority="26388">
      <formula>$Y500="Informe 6"</formula>
    </cfRule>
    <cfRule type="expression" dxfId="9652" priority="26389">
      <formula>$Y500="Informe 5"</formula>
    </cfRule>
    <cfRule type="expression" dxfId="9651" priority="26390">
      <formula>$Y500="Informe 4"</formula>
    </cfRule>
    <cfRule type="expression" dxfId="9650" priority="26391">
      <formula>$Y500="Informe 3"</formula>
    </cfRule>
    <cfRule type="expression" dxfId="9649" priority="26392">
      <formula>$Y500="Informe 2"</formula>
    </cfRule>
    <cfRule type="expression" dxfId="9648" priority="26393">
      <formula>$Y500="Informe 1"</formula>
    </cfRule>
    <cfRule type="expression" dxfId="9647" priority="26394">
      <formula>$Y500="Gráfico 10"</formula>
    </cfRule>
    <cfRule type="expression" dxfId="9646" priority="26395">
      <formula>$Y500="Gráfico 25"</formula>
    </cfRule>
    <cfRule type="expression" dxfId="9645" priority="26396">
      <formula>$Y500="Gráfico 24"</formula>
    </cfRule>
    <cfRule type="expression" dxfId="9644" priority="26397">
      <formula>$Y500="Gráfico 23"</formula>
    </cfRule>
    <cfRule type="expression" dxfId="9643" priority="26398">
      <formula>$Y500="Gráfico 22"</formula>
    </cfRule>
    <cfRule type="expression" dxfId="9642" priority="26399">
      <formula>$Y500="Gráfico 21"</formula>
    </cfRule>
    <cfRule type="expression" dxfId="9641" priority="26400">
      <formula>$Y500="Gráfico 20"</formula>
    </cfRule>
    <cfRule type="expression" dxfId="9640" priority="26401">
      <formula>$Y500="Gráfico 18"</formula>
    </cfRule>
    <cfRule type="expression" dxfId="9639" priority="26402">
      <formula>$Y500="Gráfico 19"</formula>
    </cfRule>
    <cfRule type="expression" dxfId="9638" priority="26403">
      <formula>$Y500="Gráfico 17"</formula>
    </cfRule>
    <cfRule type="expression" dxfId="9637" priority="26404">
      <formula>$Y500="Gráfico 16"</formula>
    </cfRule>
    <cfRule type="expression" dxfId="9636" priority="26405">
      <formula>$Y500="Gráfico 15"</formula>
    </cfRule>
    <cfRule type="expression" dxfId="9635" priority="26406">
      <formula>$Y500="Gráfico 14"</formula>
    </cfRule>
    <cfRule type="expression" dxfId="9634" priority="26407">
      <formula>$Y500="Gráfico 12"</formula>
    </cfRule>
    <cfRule type="expression" dxfId="9633" priority="26408">
      <formula>$Y500="Gráfico 13"</formula>
    </cfRule>
    <cfRule type="expression" dxfId="9632" priority="26409">
      <formula>$Y500="Gráfico 11"</formula>
    </cfRule>
    <cfRule type="expression" dxfId="9631" priority="26410">
      <formula>$Y500="Gráfico 9"</formula>
    </cfRule>
    <cfRule type="expression" dxfId="9630" priority="26411">
      <formula>$Y500="Gráfico 8"</formula>
    </cfRule>
    <cfRule type="expression" dxfId="9629" priority="26412">
      <formula>$Y500="Gráfico 7"</formula>
    </cfRule>
    <cfRule type="expression" dxfId="9628" priority="26413">
      <formula>$Y500="Gráfico 6"</formula>
    </cfRule>
    <cfRule type="expression" dxfId="9627" priority="26414">
      <formula>$Y500="Gráfico 4"</formula>
    </cfRule>
    <cfRule type="expression" dxfId="9626" priority="26415">
      <formula>$Y500="Gráfico 3"</formula>
    </cfRule>
    <cfRule type="expression" dxfId="9625" priority="26416">
      <formula>$Y500="Gráfico 2"</formula>
    </cfRule>
    <cfRule type="expression" dxfId="9624" priority="26417">
      <formula>$Y500="Gráfico 1"</formula>
    </cfRule>
    <cfRule type="expression" dxfId="9623" priority="26418">
      <formula>$Y500="Gráfico 5"</formula>
    </cfRule>
  </conditionalFormatting>
  <conditionalFormatting sqref="P500:P516">
    <cfRule type="expression" dxfId="9622" priority="26345">
      <formula>$Y500="Reporte 2"</formula>
    </cfRule>
    <cfRule type="expression" dxfId="9621" priority="26346">
      <formula>$Y500="Reporte 1"</formula>
    </cfRule>
    <cfRule type="expression" dxfId="9620" priority="26347">
      <formula>$Y500="Informe 10"</formula>
    </cfRule>
    <cfRule type="expression" dxfId="9619" priority="26348">
      <formula>$Y500="Informe 9"</formula>
    </cfRule>
    <cfRule type="expression" dxfId="9618" priority="26349">
      <formula>$Y500="Informe 8"</formula>
    </cfRule>
    <cfRule type="expression" dxfId="9617" priority="26350">
      <formula>$Y500="Informe 7"</formula>
    </cfRule>
    <cfRule type="expression" dxfId="9616" priority="26351">
      <formula>$Y500="Informe 6"</formula>
    </cfRule>
    <cfRule type="expression" dxfId="9615" priority="26352">
      <formula>$Y500="Informe 5"</formula>
    </cfRule>
    <cfRule type="expression" dxfId="9614" priority="26353">
      <formula>$Y500="Informe 4"</formula>
    </cfRule>
    <cfRule type="expression" dxfId="9613" priority="26354">
      <formula>$Y500="Informe 3"</formula>
    </cfRule>
    <cfRule type="expression" dxfId="9612" priority="26355">
      <formula>$Y500="Informe 2"</formula>
    </cfRule>
    <cfRule type="expression" dxfId="9611" priority="26356">
      <formula>$Y500="Informe 1"</formula>
    </cfRule>
    <cfRule type="expression" dxfId="9610" priority="26357">
      <formula>$Y500="Gráfico 10"</formula>
    </cfRule>
    <cfRule type="expression" dxfId="9609" priority="26358">
      <formula>$Y500="Gráfico 25"</formula>
    </cfRule>
    <cfRule type="expression" dxfId="9608" priority="26359">
      <formula>$Y500="Gráfico 24"</formula>
    </cfRule>
    <cfRule type="expression" dxfId="9607" priority="26360">
      <formula>$Y500="Gráfico 23"</formula>
    </cfRule>
    <cfRule type="expression" dxfId="9606" priority="26361">
      <formula>$Y500="Gráfico 22"</formula>
    </cfRule>
    <cfRule type="expression" dxfId="9605" priority="26362">
      <formula>$Y500="Gráfico 21"</formula>
    </cfRule>
    <cfRule type="expression" dxfId="9604" priority="26363">
      <formula>$Y500="Gráfico 20"</formula>
    </cfRule>
    <cfRule type="expression" dxfId="9603" priority="26364">
      <formula>$Y500="Gráfico 18"</formula>
    </cfRule>
    <cfRule type="expression" dxfId="9602" priority="26365">
      <formula>$Y500="Gráfico 19"</formula>
    </cfRule>
    <cfRule type="expression" dxfId="9601" priority="26366">
      <formula>$Y500="Gráfico 17"</formula>
    </cfRule>
    <cfRule type="expression" dxfId="9600" priority="26367">
      <formula>$Y500="Gráfico 16"</formula>
    </cfRule>
    <cfRule type="expression" dxfId="9599" priority="26368">
      <formula>$Y500="Gráfico 15"</formula>
    </cfRule>
    <cfRule type="expression" dxfId="9598" priority="26369">
      <formula>$Y500="Gráfico 14"</formula>
    </cfRule>
    <cfRule type="expression" dxfId="9597" priority="26370">
      <formula>$Y500="Gráfico 12"</formula>
    </cfRule>
    <cfRule type="expression" dxfId="9596" priority="26371">
      <formula>$Y500="Gráfico 13"</formula>
    </cfRule>
    <cfRule type="expression" dxfId="9595" priority="26372">
      <formula>$Y500="Gráfico 11"</formula>
    </cfRule>
    <cfRule type="expression" dxfId="9594" priority="26373">
      <formula>$Y500="Gráfico 9"</formula>
    </cfRule>
    <cfRule type="expression" dxfId="9593" priority="26374">
      <formula>$Y500="Gráfico 8"</formula>
    </cfRule>
    <cfRule type="expression" dxfId="9592" priority="26375">
      <formula>$Y500="Gráfico 7"</formula>
    </cfRule>
    <cfRule type="expression" dxfId="9591" priority="26376">
      <formula>$Y500="Gráfico 6"</formula>
    </cfRule>
    <cfRule type="expression" dxfId="9590" priority="26377">
      <formula>$Y500="Gráfico 4"</formula>
    </cfRule>
    <cfRule type="expression" dxfId="9589" priority="26378">
      <formula>$Y500="Gráfico 3"</formula>
    </cfRule>
    <cfRule type="expression" dxfId="9588" priority="26379">
      <formula>$Y500="Gráfico 2"</formula>
    </cfRule>
    <cfRule type="expression" dxfId="9587" priority="26380">
      <formula>$Y500="Gráfico 1"</formula>
    </cfRule>
    <cfRule type="expression" dxfId="9586" priority="26381">
      <formula>$Y500="Gráfico 5"</formula>
    </cfRule>
  </conditionalFormatting>
  <conditionalFormatting sqref="P500:P516">
    <cfRule type="expression" dxfId="9585" priority="26308">
      <formula>$Y500="Reporte 2"</formula>
    </cfRule>
    <cfRule type="expression" dxfId="9584" priority="26309">
      <formula>$Y500="Reporte 1"</formula>
    </cfRule>
    <cfRule type="expression" dxfId="9583" priority="26310">
      <formula>$Y500="Informe 10"</formula>
    </cfRule>
    <cfRule type="expression" dxfId="9582" priority="26311">
      <formula>$Y500="Informe 9"</formula>
    </cfRule>
    <cfRule type="expression" dxfId="9581" priority="26312">
      <formula>$Y500="Informe 8"</formula>
    </cfRule>
    <cfRule type="expression" dxfId="9580" priority="26313">
      <formula>$Y500="Informe 7"</formula>
    </cfRule>
    <cfRule type="expression" dxfId="9579" priority="26314">
      <formula>$Y500="Informe 6"</formula>
    </cfRule>
    <cfRule type="expression" dxfId="9578" priority="26315">
      <formula>$Y500="Informe 5"</formula>
    </cfRule>
    <cfRule type="expression" dxfId="9577" priority="26316">
      <formula>$Y500="Informe 4"</formula>
    </cfRule>
    <cfRule type="expression" dxfId="9576" priority="26317">
      <formula>$Y500="Informe 3"</formula>
    </cfRule>
    <cfRule type="expression" dxfId="9575" priority="26318">
      <formula>$Y500="Informe 2"</formula>
    </cfRule>
    <cfRule type="expression" dxfId="9574" priority="26319">
      <formula>$Y500="Informe 1"</formula>
    </cfRule>
    <cfRule type="expression" dxfId="9573" priority="26320">
      <formula>$Y500="Gráfico 10"</formula>
    </cfRule>
    <cfRule type="expression" dxfId="9572" priority="26321">
      <formula>$Y500="Gráfico 25"</formula>
    </cfRule>
    <cfRule type="expression" dxfId="9571" priority="26322">
      <formula>$Y500="Gráfico 24"</formula>
    </cfRule>
    <cfRule type="expression" dxfId="9570" priority="26323">
      <formula>$Y500="Gráfico 23"</formula>
    </cfRule>
    <cfRule type="expression" dxfId="9569" priority="26324">
      <formula>$Y500="Gráfico 22"</formula>
    </cfRule>
    <cfRule type="expression" dxfId="9568" priority="26325">
      <formula>$Y500="Gráfico 21"</formula>
    </cfRule>
    <cfRule type="expression" dxfId="9567" priority="26326">
      <formula>$Y500="Gráfico 20"</formula>
    </cfRule>
    <cfRule type="expression" dxfId="9566" priority="26327">
      <formula>$Y500="Gráfico 18"</formula>
    </cfRule>
    <cfRule type="expression" dxfId="9565" priority="26328">
      <formula>$Y500="Gráfico 19"</formula>
    </cfRule>
    <cfRule type="expression" dxfId="9564" priority="26329">
      <formula>$Y500="Gráfico 17"</formula>
    </cfRule>
    <cfRule type="expression" dxfId="9563" priority="26330">
      <formula>$Y500="Gráfico 16"</formula>
    </cfRule>
    <cfRule type="expression" dxfId="9562" priority="26331">
      <formula>$Y500="Gráfico 15"</formula>
    </cfRule>
    <cfRule type="expression" dxfId="9561" priority="26332">
      <formula>$Y500="Gráfico 14"</formula>
    </cfRule>
    <cfRule type="expression" dxfId="9560" priority="26333">
      <formula>$Y500="Gráfico 12"</formula>
    </cfRule>
    <cfRule type="expression" dxfId="9559" priority="26334">
      <formula>$Y500="Gráfico 13"</formula>
    </cfRule>
    <cfRule type="expression" dxfId="9558" priority="26335">
      <formula>$Y500="Gráfico 11"</formula>
    </cfRule>
    <cfRule type="expression" dxfId="9557" priority="26336">
      <formula>$Y500="Gráfico 9"</formula>
    </cfRule>
    <cfRule type="expression" dxfId="9556" priority="26337">
      <formula>$Y500="Gráfico 8"</formula>
    </cfRule>
    <cfRule type="expression" dxfId="9555" priority="26338">
      <formula>$Y500="Gráfico 7"</formula>
    </cfRule>
    <cfRule type="expression" dxfId="9554" priority="26339">
      <formula>$Y500="Gráfico 6"</formula>
    </cfRule>
    <cfRule type="expression" dxfId="9553" priority="26340">
      <formula>$Y500="Gráfico 4"</formula>
    </cfRule>
    <cfRule type="expression" dxfId="9552" priority="26341">
      <formula>$Y500="Gráfico 3"</formula>
    </cfRule>
    <cfRule type="expression" dxfId="9551" priority="26342">
      <formula>$Y500="Gráfico 2"</formula>
    </cfRule>
    <cfRule type="expression" dxfId="9550" priority="26343">
      <formula>$Y500="Gráfico 1"</formula>
    </cfRule>
    <cfRule type="expression" dxfId="9549" priority="26344">
      <formula>$Y500="Gráfico 5"</formula>
    </cfRule>
  </conditionalFormatting>
  <conditionalFormatting sqref="O500:O516">
    <cfRule type="expression" dxfId="9548" priority="26271">
      <formula>$Y500="Reporte 2"</formula>
    </cfRule>
    <cfRule type="expression" dxfId="9547" priority="26272">
      <formula>$Y500="Reporte 1"</formula>
    </cfRule>
    <cfRule type="expression" dxfId="9546" priority="26273">
      <formula>$Y500="Informe 10"</formula>
    </cfRule>
    <cfRule type="expression" dxfId="9545" priority="26274">
      <formula>$Y500="Informe 9"</formula>
    </cfRule>
    <cfRule type="expression" dxfId="9544" priority="26275">
      <formula>$Y500="Informe 8"</formula>
    </cfRule>
    <cfRule type="expression" dxfId="9543" priority="26276">
      <formula>$Y500="Informe 7"</formula>
    </cfRule>
    <cfRule type="expression" dxfId="9542" priority="26277">
      <formula>$Y500="Informe 6"</formula>
    </cfRule>
    <cfRule type="expression" dxfId="9541" priority="26278">
      <formula>$Y500="Informe 5"</formula>
    </cfRule>
    <cfRule type="expression" dxfId="9540" priority="26279">
      <formula>$Y500="Informe 4"</formula>
    </cfRule>
    <cfRule type="expression" dxfId="9539" priority="26280">
      <formula>$Y500="Informe 3"</formula>
    </cfRule>
    <cfRule type="expression" dxfId="9538" priority="26281">
      <formula>$Y500="Informe 2"</formula>
    </cfRule>
    <cfRule type="expression" dxfId="9537" priority="26282">
      <formula>$Y500="Informe 1"</formula>
    </cfRule>
    <cfRule type="expression" dxfId="9536" priority="26283">
      <formula>$Y500="Gráfico 10"</formula>
    </cfRule>
    <cfRule type="expression" dxfId="9535" priority="26284">
      <formula>$Y500="Gráfico 25"</formula>
    </cfRule>
    <cfRule type="expression" dxfId="9534" priority="26285">
      <formula>$Y500="Gráfico 24"</formula>
    </cfRule>
    <cfRule type="expression" dxfId="9533" priority="26286">
      <formula>$Y500="Gráfico 23"</formula>
    </cfRule>
    <cfRule type="expression" dxfId="9532" priority="26287">
      <formula>$Y500="Gráfico 22"</formula>
    </cfRule>
    <cfRule type="expression" dxfId="9531" priority="26288">
      <formula>$Y500="Gráfico 21"</formula>
    </cfRule>
    <cfRule type="expression" dxfId="9530" priority="26289">
      <formula>$Y500="Gráfico 20"</formula>
    </cfRule>
    <cfRule type="expression" dxfId="9529" priority="26290">
      <formula>$Y500="Gráfico 18"</formula>
    </cfRule>
    <cfRule type="expression" dxfId="9528" priority="26291">
      <formula>$Y500="Gráfico 19"</formula>
    </cfRule>
    <cfRule type="expression" dxfId="9527" priority="26292">
      <formula>$Y500="Gráfico 17"</formula>
    </cfRule>
    <cfRule type="expression" dxfId="9526" priority="26293">
      <formula>$Y500="Gráfico 16"</formula>
    </cfRule>
    <cfRule type="expression" dxfId="9525" priority="26294">
      <formula>$Y500="Gráfico 15"</formula>
    </cfRule>
    <cfRule type="expression" dxfId="9524" priority="26295">
      <formula>$Y500="Gráfico 14"</formula>
    </cfRule>
    <cfRule type="expression" dxfId="9523" priority="26296">
      <formula>$Y500="Gráfico 12"</formula>
    </cfRule>
    <cfRule type="expression" dxfId="9522" priority="26297">
      <formula>$Y500="Gráfico 13"</formula>
    </cfRule>
    <cfRule type="expression" dxfId="9521" priority="26298">
      <formula>$Y500="Gráfico 11"</formula>
    </cfRule>
    <cfRule type="expression" dxfId="9520" priority="26299">
      <formula>$Y500="Gráfico 9"</formula>
    </cfRule>
    <cfRule type="expression" dxfId="9519" priority="26300">
      <formula>$Y500="Gráfico 8"</formula>
    </cfRule>
    <cfRule type="expression" dxfId="9518" priority="26301">
      <formula>$Y500="Gráfico 7"</formula>
    </cfRule>
    <cfRule type="expression" dxfId="9517" priority="26302">
      <formula>$Y500="Gráfico 6"</formula>
    </cfRule>
    <cfRule type="expression" dxfId="9516" priority="26303">
      <formula>$Y500="Gráfico 4"</formula>
    </cfRule>
    <cfRule type="expression" dxfId="9515" priority="26304">
      <formula>$Y500="Gráfico 3"</formula>
    </cfRule>
    <cfRule type="expression" dxfId="9514" priority="26305">
      <formula>$Y500="Gráfico 2"</formula>
    </cfRule>
    <cfRule type="expression" dxfId="9513" priority="26306">
      <formula>$Y500="Gráfico 1"</formula>
    </cfRule>
    <cfRule type="expression" dxfId="9512" priority="26307">
      <formula>$Y500="Gráfico 5"</formula>
    </cfRule>
  </conditionalFormatting>
  <conditionalFormatting sqref="O500:O516">
    <cfRule type="expression" dxfId="9511" priority="26234">
      <formula>$Y500="Reporte 2"</formula>
    </cfRule>
    <cfRule type="expression" dxfId="9510" priority="26235">
      <formula>$Y500="Reporte 1"</formula>
    </cfRule>
    <cfRule type="expression" dxfId="9509" priority="26236">
      <formula>$Y500="Informe 10"</formula>
    </cfRule>
    <cfRule type="expression" dxfId="9508" priority="26237">
      <formula>$Y500="Informe 9"</formula>
    </cfRule>
    <cfRule type="expression" dxfId="9507" priority="26238">
      <formula>$Y500="Informe 8"</formula>
    </cfRule>
    <cfRule type="expression" dxfId="9506" priority="26239">
      <formula>$Y500="Informe 7"</formula>
    </cfRule>
    <cfRule type="expression" dxfId="9505" priority="26240">
      <formula>$Y500="Informe 6"</formula>
    </cfRule>
    <cfRule type="expression" dxfId="9504" priority="26241">
      <formula>$Y500="Informe 5"</formula>
    </cfRule>
    <cfRule type="expression" dxfId="9503" priority="26242">
      <formula>$Y500="Informe 4"</formula>
    </cfRule>
    <cfRule type="expression" dxfId="9502" priority="26243">
      <formula>$Y500="Informe 3"</formula>
    </cfRule>
    <cfRule type="expression" dxfId="9501" priority="26244">
      <formula>$Y500="Informe 2"</formula>
    </cfRule>
    <cfRule type="expression" dxfId="9500" priority="26245">
      <formula>$Y500="Informe 1"</formula>
    </cfRule>
    <cfRule type="expression" dxfId="9499" priority="26246">
      <formula>$Y500="Gráfico 10"</formula>
    </cfRule>
    <cfRule type="expression" dxfId="9498" priority="26247">
      <formula>$Y500="Gráfico 25"</formula>
    </cfRule>
    <cfRule type="expression" dxfId="9497" priority="26248">
      <formula>$Y500="Gráfico 24"</formula>
    </cfRule>
    <cfRule type="expression" dxfId="9496" priority="26249">
      <formula>$Y500="Gráfico 23"</formula>
    </cfRule>
    <cfRule type="expression" dxfId="9495" priority="26250">
      <formula>$Y500="Gráfico 22"</formula>
    </cfRule>
    <cfRule type="expression" dxfId="9494" priority="26251">
      <formula>$Y500="Gráfico 21"</formula>
    </cfRule>
    <cfRule type="expression" dxfId="9493" priority="26252">
      <formula>$Y500="Gráfico 20"</formula>
    </cfRule>
    <cfRule type="expression" dxfId="9492" priority="26253">
      <formula>$Y500="Gráfico 18"</formula>
    </cfRule>
    <cfRule type="expression" dxfId="9491" priority="26254">
      <formula>$Y500="Gráfico 19"</formula>
    </cfRule>
    <cfRule type="expression" dxfId="9490" priority="26255">
      <formula>$Y500="Gráfico 17"</formula>
    </cfRule>
    <cfRule type="expression" dxfId="9489" priority="26256">
      <formula>$Y500="Gráfico 16"</formula>
    </cfRule>
    <cfRule type="expression" dxfId="9488" priority="26257">
      <formula>$Y500="Gráfico 15"</formula>
    </cfRule>
    <cfRule type="expression" dxfId="9487" priority="26258">
      <formula>$Y500="Gráfico 14"</formula>
    </cfRule>
    <cfRule type="expression" dxfId="9486" priority="26259">
      <formula>$Y500="Gráfico 12"</formula>
    </cfRule>
    <cfRule type="expression" dxfId="9485" priority="26260">
      <formula>$Y500="Gráfico 13"</formula>
    </cfRule>
    <cfRule type="expression" dxfId="9484" priority="26261">
      <formula>$Y500="Gráfico 11"</formula>
    </cfRule>
    <cfRule type="expression" dxfId="9483" priority="26262">
      <formula>$Y500="Gráfico 9"</formula>
    </cfRule>
    <cfRule type="expression" dxfId="9482" priority="26263">
      <formula>$Y500="Gráfico 8"</formula>
    </cfRule>
    <cfRule type="expression" dxfId="9481" priority="26264">
      <formula>$Y500="Gráfico 7"</formula>
    </cfRule>
    <cfRule type="expression" dxfId="9480" priority="26265">
      <formula>$Y500="Gráfico 6"</formula>
    </cfRule>
    <cfRule type="expression" dxfId="9479" priority="26266">
      <formula>$Y500="Gráfico 4"</formula>
    </cfRule>
    <cfRule type="expression" dxfId="9478" priority="26267">
      <formula>$Y500="Gráfico 3"</formula>
    </cfRule>
    <cfRule type="expression" dxfId="9477" priority="26268">
      <formula>$Y500="Gráfico 2"</formula>
    </cfRule>
    <cfRule type="expression" dxfId="9476" priority="26269">
      <formula>$Y500="Gráfico 1"</formula>
    </cfRule>
    <cfRule type="expression" dxfId="9475" priority="26270">
      <formula>$Y500="Gráfico 5"</formula>
    </cfRule>
  </conditionalFormatting>
  <conditionalFormatting sqref="O500:O516">
    <cfRule type="expression" dxfId="9474" priority="26197">
      <formula>$Y500="Reporte 2"</formula>
    </cfRule>
    <cfRule type="expression" dxfId="9473" priority="26198">
      <formula>$Y500="Reporte 1"</formula>
    </cfRule>
    <cfRule type="expression" dxfId="9472" priority="26199">
      <formula>$Y500="Informe 10"</formula>
    </cfRule>
    <cfRule type="expression" dxfId="9471" priority="26200">
      <formula>$Y500="Informe 9"</formula>
    </cfRule>
    <cfRule type="expression" dxfId="9470" priority="26201">
      <formula>$Y500="Informe 8"</formula>
    </cfRule>
    <cfRule type="expression" dxfId="9469" priority="26202">
      <formula>$Y500="Informe 7"</formula>
    </cfRule>
    <cfRule type="expression" dxfId="9468" priority="26203">
      <formula>$Y500="Informe 6"</formula>
    </cfRule>
    <cfRule type="expression" dxfId="9467" priority="26204">
      <formula>$Y500="Informe 5"</formula>
    </cfRule>
    <cfRule type="expression" dxfId="9466" priority="26205">
      <formula>$Y500="Informe 4"</formula>
    </cfRule>
    <cfRule type="expression" dxfId="9465" priority="26206">
      <formula>$Y500="Informe 3"</formula>
    </cfRule>
    <cfRule type="expression" dxfId="9464" priority="26207">
      <formula>$Y500="Informe 2"</formula>
    </cfRule>
    <cfRule type="expression" dxfId="9463" priority="26208">
      <formula>$Y500="Informe 1"</formula>
    </cfRule>
    <cfRule type="expression" dxfId="9462" priority="26209">
      <formula>$Y500="Gráfico 10"</formula>
    </cfRule>
    <cfRule type="expression" dxfId="9461" priority="26210">
      <formula>$Y500="Gráfico 25"</formula>
    </cfRule>
    <cfRule type="expression" dxfId="9460" priority="26211">
      <formula>$Y500="Gráfico 24"</formula>
    </cfRule>
    <cfRule type="expression" dxfId="9459" priority="26212">
      <formula>$Y500="Gráfico 23"</formula>
    </cfRule>
    <cfRule type="expression" dxfId="9458" priority="26213">
      <formula>$Y500="Gráfico 22"</formula>
    </cfRule>
    <cfRule type="expression" dxfId="9457" priority="26214">
      <formula>$Y500="Gráfico 21"</formula>
    </cfRule>
    <cfRule type="expression" dxfId="9456" priority="26215">
      <formula>$Y500="Gráfico 20"</formula>
    </cfRule>
    <cfRule type="expression" dxfId="9455" priority="26216">
      <formula>$Y500="Gráfico 18"</formula>
    </cfRule>
    <cfRule type="expression" dxfId="9454" priority="26217">
      <formula>$Y500="Gráfico 19"</formula>
    </cfRule>
    <cfRule type="expression" dxfId="9453" priority="26218">
      <formula>$Y500="Gráfico 17"</formula>
    </cfRule>
    <cfRule type="expression" dxfId="9452" priority="26219">
      <formula>$Y500="Gráfico 16"</formula>
    </cfRule>
    <cfRule type="expression" dxfId="9451" priority="26220">
      <formula>$Y500="Gráfico 15"</formula>
    </cfRule>
    <cfRule type="expression" dxfId="9450" priority="26221">
      <formula>$Y500="Gráfico 14"</formula>
    </cfRule>
    <cfRule type="expression" dxfId="9449" priority="26222">
      <formula>$Y500="Gráfico 12"</formula>
    </cfRule>
    <cfRule type="expression" dxfId="9448" priority="26223">
      <formula>$Y500="Gráfico 13"</formula>
    </cfRule>
    <cfRule type="expression" dxfId="9447" priority="26224">
      <formula>$Y500="Gráfico 11"</formula>
    </cfRule>
    <cfRule type="expression" dxfId="9446" priority="26225">
      <formula>$Y500="Gráfico 9"</formula>
    </cfRule>
    <cfRule type="expression" dxfId="9445" priority="26226">
      <formula>$Y500="Gráfico 8"</formula>
    </cfRule>
    <cfRule type="expression" dxfId="9444" priority="26227">
      <formula>$Y500="Gráfico 7"</formula>
    </cfRule>
    <cfRule type="expression" dxfId="9443" priority="26228">
      <formula>$Y500="Gráfico 6"</formula>
    </cfRule>
    <cfRule type="expression" dxfId="9442" priority="26229">
      <formula>$Y500="Gráfico 4"</formula>
    </cfRule>
    <cfRule type="expression" dxfId="9441" priority="26230">
      <formula>$Y500="Gráfico 3"</formula>
    </cfRule>
    <cfRule type="expression" dxfId="9440" priority="26231">
      <formula>$Y500="Gráfico 2"</formula>
    </cfRule>
    <cfRule type="expression" dxfId="9439" priority="26232">
      <formula>$Y500="Gráfico 1"</formula>
    </cfRule>
    <cfRule type="expression" dxfId="9438" priority="26233">
      <formula>$Y500="Gráfico 5"</formula>
    </cfRule>
  </conditionalFormatting>
  <conditionalFormatting sqref="P517:P533">
    <cfRule type="expression" dxfId="9437" priority="26160">
      <formula>$Y517="Reporte 2"</formula>
    </cfRule>
    <cfRule type="expression" dxfId="9436" priority="26161">
      <formula>$Y517="Reporte 1"</formula>
    </cfRule>
    <cfRule type="expression" dxfId="9435" priority="26162">
      <formula>$Y517="Informe 10"</formula>
    </cfRule>
    <cfRule type="expression" dxfId="9434" priority="26163">
      <formula>$Y517="Informe 9"</formula>
    </cfRule>
    <cfRule type="expression" dxfId="9433" priority="26164">
      <formula>$Y517="Informe 8"</formula>
    </cfRule>
    <cfRule type="expression" dxfId="9432" priority="26165">
      <formula>$Y517="Informe 7"</formula>
    </cfRule>
    <cfRule type="expression" dxfId="9431" priority="26166">
      <formula>$Y517="Informe 6"</formula>
    </cfRule>
    <cfRule type="expression" dxfId="9430" priority="26167">
      <formula>$Y517="Informe 5"</formula>
    </cfRule>
    <cfRule type="expression" dxfId="9429" priority="26168">
      <formula>$Y517="Informe 4"</formula>
    </cfRule>
    <cfRule type="expression" dxfId="9428" priority="26169">
      <formula>$Y517="Informe 3"</formula>
    </cfRule>
    <cfRule type="expression" dxfId="9427" priority="26170">
      <formula>$Y517="Informe 2"</formula>
    </cfRule>
    <cfRule type="expression" dxfId="9426" priority="26171">
      <formula>$Y517="Informe 1"</formula>
    </cfRule>
    <cfRule type="expression" dxfId="9425" priority="26172">
      <formula>$Y517="Gráfico 10"</formula>
    </cfRule>
    <cfRule type="expression" dxfId="9424" priority="26173">
      <formula>$Y517="Gráfico 25"</formula>
    </cfRule>
    <cfRule type="expression" dxfId="9423" priority="26174">
      <formula>$Y517="Gráfico 24"</formula>
    </cfRule>
    <cfRule type="expression" dxfId="9422" priority="26175">
      <formula>$Y517="Gráfico 23"</formula>
    </cfRule>
    <cfRule type="expression" dxfId="9421" priority="26176">
      <formula>$Y517="Gráfico 22"</formula>
    </cfRule>
    <cfRule type="expression" dxfId="9420" priority="26177">
      <formula>$Y517="Gráfico 21"</formula>
    </cfRule>
    <cfRule type="expression" dxfId="9419" priority="26178">
      <formula>$Y517="Gráfico 20"</formula>
    </cfRule>
    <cfRule type="expression" dxfId="9418" priority="26179">
      <formula>$Y517="Gráfico 18"</formula>
    </cfRule>
    <cfRule type="expression" dxfId="9417" priority="26180">
      <formula>$Y517="Gráfico 19"</formula>
    </cfRule>
    <cfRule type="expression" dxfId="9416" priority="26181">
      <formula>$Y517="Gráfico 17"</formula>
    </cfRule>
    <cfRule type="expression" dxfId="9415" priority="26182">
      <formula>$Y517="Gráfico 16"</formula>
    </cfRule>
    <cfRule type="expression" dxfId="9414" priority="26183">
      <formula>$Y517="Gráfico 15"</formula>
    </cfRule>
    <cfRule type="expression" dxfId="9413" priority="26184">
      <formula>$Y517="Gráfico 14"</formula>
    </cfRule>
    <cfRule type="expression" dxfId="9412" priority="26185">
      <formula>$Y517="Gráfico 12"</formula>
    </cfRule>
    <cfRule type="expression" dxfId="9411" priority="26186">
      <formula>$Y517="Gráfico 13"</formula>
    </cfRule>
    <cfRule type="expression" dxfId="9410" priority="26187">
      <formula>$Y517="Gráfico 11"</formula>
    </cfRule>
    <cfRule type="expression" dxfId="9409" priority="26188">
      <formula>$Y517="Gráfico 9"</formula>
    </cfRule>
    <cfRule type="expression" dxfId="9408" priority="26189">
      <formula>$Y517="Gráfico 8"</formula>
    </cfRule>
    <cfRule type="expression" dxfId="9407" priority="26190">
      <formula>$Y517="Gráfico 7"</formula>
    </cfRule>
    <cfRule type="expression" dxfId="9406" priority="26191">
      <formula>$Y517="Gráfico 6"</formula>
    </cfRule>
    <cfRule type="expression" dxfId="9405" priority="26192">
      <formula>$Y517="Gráfico 4"</formula>
    </cfRule>
    <cfRule type="expression" dxfId="9404" priority="26193">
      <formula>$Y517="Gráfico 3"</formula>
    </cfRule>
    <cfRule type="expression" dxfId="9403" priority="26194">
      <formula>$Y517="Gráfico 2"</formula>
    </cfRule>
    <cfRule type="expression" dxfId="9402" priority="26195">
      <formula>$Y517="Gráfico 1"</formula>
    </cfRule>
    <cfRule type="expression" dxfId="9401" priority="26196">
      <formula>$Y517="Gráfico 5"</formula>
    </cfRule>
  </conditionalFormatting>
  <conditionalFormatting sqref="P517:P533">
    <cfRule type="expression" dxfId="9400" priority="26123">
      <formula>$Y517="Reporte 2"</formula>
    </cfRule>
    <cfRule type="expression" dxfId="9399" priority="26124">
      <formula>$Y517="Reporte 1"</formula>
    </cfRule>
    <cfRule type="expression" dxfId="9398" priority="26125">
      <formula>$Y517="Informe 10"</formula>
    </cfRule>
    <cfRule type="expression" dxfId="9397" priority="26126">
      <formula>$Y517="Informe 9"</formula>
    </cfRule>
    <cfRule type="expression" dxfId="9396" priority="26127">
      <formula>$Y517="Informe 8"</formula>
    </cfRule>
    <cfRule type="expression" dxfId="9395" priority="26128">
      <formula>$Y517="Informe 7"</formula>
    </cfRule>
    <cfRule type="expression" dxfId="9394" priority="26129">
      <formula>$Y517="Informe 6"</formula>
    </cfRule>
    <cfRule type="expression" dxfId="9393" priority="26130">
      <formula>$Y517="Informe 5"</formula>
    </cfRule>
    <cfRule type="expression" dxfId="9392" priority="26131">
      <formula>$Y517="Informe 4"</formula>
    </cfRule>
    <cfRule type="expression" dxfId="9391" priority="26132">
      <formula>$Y517="Informe 3"</formula>
    </cfRule>
    <cfRule type="expression" dxfId="9390" priority="26133">
      <formula>$Y517="Informe 2"</formula>
    </cfRule>
    <cfRule type="expression" dxfId="9389" priority="26134">
      <formula>$Y517="Informe 1"</formula>
    </cfRule>
    <cfRule type="expression" dxfId="9388" priority="26135">
      <formula>$Y517="Gráfico 10"</formula>
    </cfRule>
    <cfRule type="expression" dxfId="9387" priority="26136">
      <formula>$Y517="Gráfico 25"</formula>
    </cfRule>
    <cfRule type="expression" dxfId="9386" priority="26137">
      <formula>$Y517="Gráfico 24"</formula>
    </cfRule>
    <cfRule type="expression" dxfId="9385" priority="26138">
      <formula>$Y517="Gráfico 23"</formula>
    </cfRule>
    <cfRule type="expression" dxfId="9384" priority="26139">
      <formula>$Y517="Gráfico 22"</formula>
    </cfRule>
    <cfRule type="expression" dxfId="9383" priority="26140">
      <formula>$Y517="Gráfico 21"</formula>
    </cfRule>
    <cfRule type="expression" dxfId="9382" priority="26141">
      <formula>$Y517="Gráfico 20"</formula>
    </cfRule>
    <cfRule type="expression" dxfId="9381" priority="26142">
      <formula>$Y517="Gráfico 18"</formula>
    </cfRule>
    <cfRule type="expression" dxfId="9380" priority="26143">
      <formula>$Y517="Gráfico 19"</formula>
    </cfRule>
    <cfRule type="expression" dxfId="9379" priority="26144">
      <formula>$Y517="Gráfico 17"</formula>
    </cfRule>
    <cfRule type="expression" dxfId="9378" priority="26145">
      <formula>$Y517="Gráfico 16"</formula>
    </cfRule>
    <cfRule type="expression" dxfId="9377" priority="26146">
      <formula>$Y517="Gráfico 15"</formula>
    </cfRule>
    <cfRule type="expression" dxfId="9376" priority="26147">
      <formula>$Y517="Gráfico 14"</formula>
    </cfRule>
    <cfRule type="expression" dxfId="9375" priority="26148">
      <formula>$Y517="Gráfico 12"</formula>
    </cfRule>
    <cfRule type="expression" dxfId="9374" priority="26149">
      <formula>$Y517="Gráfico 13"</formula>
    </cfRule>
    <cfRule type="expression" dxfId="9373" priority="26150">
      <formula>$Y517="Gráfico 11"</formula>
    </cfRule>
    <cfRule type="expression" dxfId="9372" priority="26151">
      <formula>$Y517="Gráfico 9"</formula>
    </cfRule>
    <cfRule type="expression" dxfId="9371" priority="26152">
      <formula>$Y517="Gráfico 8"</formula>
    </cfRule>
    <cfRule type="expression" dxfId="9370" priority="26153">
      <formula>$Y517="Gráfico 7"</formula>
    </cfRule>
    <cfRule type="expression" dxfId="9369" priority="26154">
      <formula>$Y517="Gráfico 6"</formula>
    </cfRule>
    <cfRule type="expression" dxfId="9368" priority="26155">
      <formula>$Y517="Gráfico 4"</formula>
    </cfRule>
    <cfRule type="expression" dxfId="9367" priority="26156">
      <formula>$Y517="Gráfico 3"</formula>
    </cfRule>
    <cfRule type="expression" dxfId="9366" priority="26157">
      <formula>$Y517="Gráfico 2"</formula>
    </cfRule>
    <cfRule type="expression" dxfId="9365" priority="26158">
      <formula>$Y517="Gráfico 1"</formula>
    </cfRule>
    <cfRule type="expression" dxfId="9364" priority="26159">
      <formula>$Y517="Gráfico 5"</formula>
    </cfRule>
  </conditionalFormatting>
  <conditionalFormatting sqref="P517:P533">
    <cfRule type="expression" dxfId="9363" priority="26086">
      <formula>$Y517="Reporte 2"</formula>
    </cfRule>
    <cfRule type="expression" dxfId="9362" priority="26087">
      <formula>$Y517="Reporte 1"</formula>
    </cfRule>
    <cfRule type="expression" dxfId="9361" priority="26088">
      <formula>$Y517="Informe 10"</formula>
    </cfRule>
    <cfRule type="expression" dxfId="9360" priority="26089">
      <formula>$Y517="Informe 9"</formula>
    </cfRule>
    <cfRule type="expression" dxfId="9359" priority="26090">
      <formula>$Y517="Informe 8"</formula>
    </cfRule>
    <cfRule type="expression" dxfId="9358" priority="26091">
      <formula>$Y517="Informe 7"</formula>
    </cfRule>
    <cfRule type="expression" dxfId="9357" priority="26092">
      <formula>$Y517="Informe 6"</formula>
    </cfRule>
    <cfRule type="expression" dxfId="9356" priority="26093">
      <formula>$Y517="Informe 5"</formula>
    </cfRule>
    <cfRule type="expression" dxfId="9355" priority="26094">
      <formula>$Y517="Informe 4"</formula>
    </cfRule>
    <cfRule type="expression" dxfId="9354" priority="26095">
      <formula>$Y517="Informe 3"</formula>
    </cfRule>
    <cfRule type="expression" dxfId="9353" priority="26096">
      <formula>$Y517="Informe 2"</formula>
    </cfRule>
    <cfRule type="expression" dxfId="9352" priority="26097">
      <formula>$Y517="Informe 1"</formula>
    </cfRule>
    <cfRule type="expression" dxfId="9351" priority="26098">
      <formula>$Y517="Gráfico 10"</formula>
    </cfRule>
    <cfRule type="expression" dxfId="9350" priority="26099">
      <formula>$Y517="Gráfico 25"</formula>
    </cfRule>
    <cfRule type="expression" dxfId="9349" priority="26100">
      <formula>$Y517="Gráfico 24"</formula>
    </cfRule>
    <cfRule type="expression" dxfId="9348" priority="26101">
      <formula>$Y517="Gráfico 23"</formula>
    </cfRule>
    <cfRule type="expression" dxfId="9347" priority="26102">
      <formula>$Y517="Gráfico 22"</formula>
    </cfRule>
    <cfRule type="expression" dxfId="9346" priority="26103">
      <formula>$Y517="Gráfico 21"</formula>
    </cfRule>
    <cfRule type="expression" dxfId="9345" priority="26104">
      <formula>$Y517="Gráfico 20"</formula>
    </cfRule>
    <cfRule type="expression" dxfId="9344" priority="26105">
      <formula>$Y517="Gráfico 18"</formula>
    </cfRule>
    <cfRule type="expression" dxfId="9343" priority="26106">
      <formula>$Y517="Gráfico 19"</formula>
    </cfRule>
    <cfRule type="expression" dxfId="9342" priority="26107">
      <formula>$Y517="Gráfico 17"</formula>
    </cfRule>
    <cfRule type="expression" dxfId="9341" priority="26108">
      <formula>$Y517="Gráfico 16"</formula>
    </cfRule>
    <cfRule type="expression" dxfId="9340" priority="26109">
      <formula>$Y517="Gráfico 15"</formula>
    </cfRule>
    <cfRule type="expression" dxfId="9339" priority="26110">
      <formula>$Y517="Gráfico 14"</formula>
    </cfRule>
    <cfRule type="expression" dxfId="9338" priority="26111">
      <formula>$Y517="Gráfico 12"</formula>
    </cfRule>
    <cfRule type="expression" dxfId="9337" priority="26112">
      <formula>$Y517="Gráfico 13"</formula>
    </cfRule>
    <cfRule type="expression" dxfId="9336" priority="26113">
      <formula>$Y517="Gráfico 11"</formula>
    </cfRule>
    <cfRule type="expression" dxfId="9335" priority="26114">
      <formula>$Y517="Gráfico 9"</formula>
    </cfRule>
    <cfRule type="expression" dxfId="9334" priority="26115">
      <formula>$Y517="Gráfico 8"</formula>
    </cfRule>
    <cfRule type="expression" dxfId="9333" priority="26116">
      <formula>$Y517="Gráfico 7"</formula>
    </cfRule>
    <cfRule type="expression" dxfId="9332" priority="26117">
      <formula>$Y517="Gráfico 6"</formula>
    </cfRule>
    <cfRule type="expression" dxfId="9331" priority="26118">
      <formula>$Y517="Gráfico 4"</formula>
    </cfRule>
    <cfRule type="expression" dxfId="9330" priority="26119">
      <formula>$Y517="Gráfico 3"</formula>
    </cfRule>
    <cfRule type="expression" dxfId="9329" priority="26120">
      <formula>$Y517="Gráfico 2"</formula>
    </cfRule>
    <cfRule type="expression" dxfId="9328" priority="26121">
      <formula>$Y517="Gráfico 1"</formula>
    </cfRule>
    <cfRule type="expression" dxfId="9327" priority="26122">
      <formula>$Y517="Gráfico 5"</formula>
    </cfRule>
  </conditionalFormatting>
  <conditionalFormatting sqref="O517:O533">
    <cfRule type="expression" dxfId="9326" priority="26049">
      <formula>$Y517="Reporte 2"</formula>
    </cfRule>
    <cfRule type="expression" dxfId="9325" priority="26050">
      <formula>$Y517="Reporte 1"</formula>
    </cfRule>
    <cfRule type="expression" dxfId="9324" priority="26051">
      <formula>$Y517="Informe 10"</formula>
    </cfRule>
    <cfRule type="expression" dxfId="9323" priority="26052">
      <formula>$Y517="Informe 9"</formula>
    </cfRule>
    <cfRule type="expression" dxfId="9322" priority="26053">
      <formula>$Y517="Informe 8"</formula>
    </cfRule>
    <cfRule type="expression" dxfId="9321" priority="26054">
      <formula>$Y517="Informe 7"</formula>
    </cfRule>
    <cfRule type="expression" dxfId="9320" priority="26055">
      <formula>$Y517="Informe 6"</formula>
    </cfRule>
    <cfRule type="expression" dxfId="9319" priority="26056">
      <formula>$Y517="Informe 5"</formula>
    </cfRule>
    <cfRule type="expression" dxfId="9318" priority="26057">
      <formula>$Y517="Informe 4"</formula>
    </cfRule>
    <cfRule type="expression" dxfId="9317" priority="26058">
      <formula>$Y517="Informe 3"</formula>
    </cfRule>
    <cfRule type="expression" dxfId="9316" priority="26059">
      <formula>$Y517="Informe 2"</formula>
    </cfRule>
    <cfRule type="expression" dxfId="9315" priority="26060">
      <formula>$Y517="Informe 1"</formula>
    </cfRule>
    <cfRule type="expression" dxfId="9314" priority="26061">
      <formula>$Y517="Gráfico 10"</formula>
    </cfRule>
    <cfRule type="expression" dxfId="9313" priority="26062">
      <formula>$Y517="Gráfico 25"</formula>
    </cfRule>
    <cfRule type="expression" dxfId="9312" priority="26063">
      <formula>$Y517="Gráfico 24"</formula>
    </cfRule>
    <cfRule type="expression" dxfId="9311" priority="26064">
      <formula>$Y517="Gráfico 23"</formula>
    </cfRule>
    <cfRule type="expression" dxfId="9310" priority="26065">
      <formula>$Y517="Gráfico 22"</formula>
    </cfRule>
    <cfRule type="expression" dxfId="9309" priority="26066">
      <formula>$Y517="Gráfico 21"</formula>
    </cfRule>
    <cfRule type="expression" dxfId="9308" priority="26067">
      <formula>$Y517="Gráfico 20"</formula>
    </cfRule>
    <cfRule type="expression" dxfId="9307" priority="26068">
      <formula>$Y517="Gráfico 18"</formula>
    </cfRule>
    <cfRule type="expression" dxfId="9306" priority="26069">
      <formula>$Y517="Gráfico 19"</formula>
    </cfRule>
    <cfRule type="expression" dxfId="9305" priority="26070">
      <formula>$Y517="Gráfico 17"</formula>
    </cfRule>
    <cfRule type="expression" dxfId="9304" priority="26071">
      <formula>$Y517="Gráfico 16"</formula>
    </cfRule>
    <cfRule type="expression" dxfId="9303" priority="26072">
      <formula>$Y517="Gráfico 15"</formula>
    </cfRule>
    <cfRule type="expression" dxfId="9302" priority="26073">
      <formula>$Y517="Gráfico 14"</formula>
    </cfRule>
    <cfRule type="expression" dxfId="9301" priority="26074">
      <formula>$Y517="Gráfico 12"</formula>
    </cfRule>
    <cfRule type="expression" dxfId="9300" priority="26075">
      <formula>$Y517="Gráfico 13"</formula>
    </cfRule>
    <cfRule type="expression" dxfId="9299" priority="26076">
      <formula>$Y517="Gráfico 11"</formula>
    </cfRule>
    <cfRule type="expression" dxfId="9298" priority="26077">
      <formula>$Y517="Gráfico 9"</formula>
    </cfRule>
    <cfRule type="expression" dxfId="9297" priority="26078">
      <formula>$Y517="Gráfico 8"</formula>
    </cfRule>
    <cfRule type="expression" dxfId="9296" priority="26079">
      <formula>$Y517="Gráfico 7"</formula>
    </cfRule>
    <cfRule type="expression" dxfId="9295" priority="26080">
      <formula>$Y517="Gráfico 6"</formula>
    </cfRule>
    <cfRule type="expression" dxfId="9294" priority="26081">
      <formula>$Y517="Gráfico 4"</formula>
    </cfRule>
    <cfRule type="expression" dxfId="9293" priority="26082">
      <formula>$Y517="Gráfico 3"</formula>
    </cfRule>
    <cfRule type="expression" dxfId="9292" priority="26083">
      <formula>$Y517="Gráfico 2"</formula>
    </cfRule>
    <cfRule type="expression" dxfId="9291" priority="26084">
      <formula>$Y517="Gráfico 1"</formula>
    </cfRule>
    <cfRule type="expression" dxfId="9290" priority="26085">
      <formula>$Y517="Gráfico 5"</formula>
    </cfRule>
  </conditionalFormatting>
  <conditionalFormatting sqref="O517:O533">
    <cfRule type="expression" dxfId="9289" priority="26012">
      <formula>$Y517="Reporte 2"</formula>
    </cfRule>
    <cfRule type="expression" dxfId="9288" priority="26013">
      <formula>$Y517="Reporte 1"</formula>
    </cfRule>
    <cfRule type="expression" dxfId="9287" priority="26014">
      <formula>$Y517="Informe 10"</formula>
    </cfRule>
    <cfRule type="expression" dxfId="9286" priority="26015">
      <formula>$Y517="Informe 9"</formula>
    </cfRule>
    <cfRule type="expression" dxfId="9285" priority="26016">
      <formula>$Y517="Informe 8"</formula>
    </cfRule>
    <cfRule type="expression" dxfId="9284" priority="26017">
      <formula>$Y517="Informe 7"</formula>
    </cfRule>
    <cfRule type="expression" dxfId="9283" priority="26018">
      <formula>$Y517="Informe 6"</formula>
    </cfRule>
    <cfRule type="expression" dxfId="9282" priority="26019">
      <formula>$Y517="Informe 5"</formula>
    </cfRule>
    <cfRule type="expression" dxfId="9281" priority="26020">
      <formula>$Y517="Informe 4"</formula>
    </cfRule>
    <cfRule type="expression" dxfId="9280" priority="26021">
      <formula>$Y517="Informe 3"</formula>
    </cfRule>
    <cfRule type="expression" dxfId="9279" priority="26022">
      <formula>$Y517="Informe 2"</formula>
    </cfRule>
    <cfRule type="expression" dxfId="9278" priority="26023">
      <formula>$Y517="Informe 1"</formula>
    </cfRule>
    <cfRule type="expression" dxfId="9277" priority="26024">
      <formula>$Y517="Gráfico 10"</formula>
    </cfRule>
    <cfRule type="expression" dxfId="9276" priority="26025">
      <formula>$Y517="Gráfico 25"</formula>
    </cfRule>
    <cfRule type="expression" dxfId="9275" priority="26026">
      <formula>$Y517="Gráfico 24"</formula>
    </cfRule>
    <cfRule type="expression" dxfId="9274" priority="26027">
      <formula>$Y517="Gráfico 23"</formula>
    </cfRule>
    <cfRule type="expression" dxfId="9273" priority="26028">
      <formula>$Y517="Gráfico 22"</formula>
    </cfRule>
    <cfRule type="expression" dxfId="9272" priority="26029">
      <formula>$Y517="Gráfico 21"</formula>
    </cfRule>
    <cfRule type="expression" dxfId="9271" priority="26030">
      <formula>$Y517="Gráfico 20"</formula>
    </cfRule>
    <cfRule type="expression" dxfId="9270" priority="26031">
      <formula>$Y517="Gráfico 18"</formula>
    </cfRule>
    <cfRule type="expression" dxfId="9269" priority="26032">
      <formula>$Y517="Gráfico 19"</formula>
    </cfRule>
    <cfRule type="expression" dxfId="9268" priority="26033">
      <formula>$Y517="Gráfico 17"</formula>
    </cfRule>
    <cfRule type="expression" dxfId="9267" priority="26034">
      <formula>$Y517="Gráfico 16"</formula>
    </cfRule>
    <cfRule type="expression" dxfId="9266" priority="26035">
      <formula>$Y517="Gráfico 15"</formula>
    </cfRule>
    <cfRule type="expression" dxfId="9265" priority="26036">
      <formula>$Y517="Gráfico 14"</formula>
    </cfRule>
    <cfRule type="expression" dxfId="9264" priority="26037">
      <formula>$Y517="Gráfico 12"</formula>
    </cfRule>
    <cfRule type="expression" dxfId="9263" priority="26038">
      <formula>$Y517="Gráfico 13"</formula>
    </cfRule>
    <cfRule type="expression" dxfId="9262" priority="26039">
      <formula>$Y517="Gráfico 11"</formula>
    </cfRule>
    <cfRule type="expression" dxfId="9261" priority="26040">
      <formula>$Y517="Gráfico 9"</formula>
    </cfRule>
    <cfRule type="expression" dxfId="9260" priority="26041">
      <formula>$Y517="Gráfico 8"</formula>
    </cfRule>
    <cfRule type="expression" dxfId="9259" priority="26042">
      <formula>$Y517="Gráfico 7"</formula>
    </cfRule>
    <cfRule type="expression" dxfId="9258" priority="26043">
      <formula>$Y517="Gráfico 6"</formula>
    </cfRule>
    <cfRule type="expression" dxfId="9257" priority="26044">
      <formula>$Y517="Gráfico 4"</formula>
    </cfRule>
    <cfRule type="expression" dxfId="9256" priority="26045">
      <formula>$Y517="Gráfico 3"</formula>
    </cfRule>
    <cfRule type="expression" dxfId="9255" priority="26046">
      <formula>$Y517="Gráfico 2"</formula>
    </cfRule>
    <cfRule type="expression" dxfId="9254" priority="26047">
      <formula>$Y517="Gráfico 1"</formula>
    </cfRule>
    <cfRule type="expression" dxfId="9253" priority="26048">
      <formula>$Y517="Gráfico 5"</formula>
    </cfRule>
  </conditionalFormatting>
  <conditionalFormatting sqref="O517:O533">
    <cfRule type="expression" dxfId="9252" priority="25975">
      <formula>$Y517="Reporte 2"</formula>
    </cfRule>
    <cfRule type="expression" dxfId="9251" priority="25976">
      <formula>$Y517="Reporte 1"</formula>
    </cfRule>
    <cfRule type="expression" dxfId="9250" priority="25977">
      <formula>$Y517="Informe 10"</formula>
    </cfRule>
    <cfRule type="expression" dxfId="9249" priority="25978">
      <formula>$Y517="Informe 9"</formula>
    </cfRule>
    <cfRule type="expression" dxfId="9248" priority="25979">
      <formula>$Y517="Informe 8"</formula>
    </cfRule>
    <cfRule type="expression" dxfId="9247" priority="25980">
      <formula>$Y517="Informe 7"</formula>
    </cfRule>
    <cfRule type="expression" dxfId="9246" priority="25981">
      <formula>$Y517="Informe 6"</formula>
    </cfRule>
    <cfRule type="expression" dxfId="9245" priority="25982">
      <formula>$Y517="Informe 5"</formula>
    </cfRule>
    <cfRule type="expression" dxfId="9244" priority="25983">
      <formula>$Y517="Informe 4"</formula>
    </cfRule>
    <cfRule type="expression" dxfId="9243" priority="25984">
      <formula>$Y517="Informe 3"</formula>
    </cfRule>
    <cfRule type="expression" dxfId="9242" priority="25985">
      <formula>$Y517="Informe 2"</formula>
    </cfRule>
    <cfRule type="expression" dxfId="9241" priority="25986">
      <formula>$Y517="Informe 1"</formula>
    </cfRule>
    <cfRule type="expression" dxfId="9240" priority="25987">
      <formula>$Y517="Gráfico 10"</formula>
    </cfRule>
    <cfRule type="expression" dxfId="9239" priority="25988">
      <formula>$Y517="Gráfico 25"</formula>
    </cfRule>
    <cfRule type="expression" dxfId="9238" priority="25989">
      <formula>$Y517="Gráfico 24"</formula>
    </cfRule>
    <cfRule type="expression" dxfId="9237" priority="25990">
      <formula>$Y517="Gráfico 23"</formula>
    </cfRule>
    <cfRule type="expression" dxfId="9236" priority="25991">
      <formula>$Y517="Gráfico 22"</formula>
    </cfRule>
    <cfRule type="expression" dxfId="9235" priority="25992">
      <formula>$Y517="Gráfico 21"</formula>
    </cfRule>
    <cfRule type="expression" dxfId="9234" priority="25993">
      <formula>$Y517="Gráfico 20"</formula>
    </cfRule>
    <cfRule type="expression" dxfId="9233" priority="25994">
      <formula>$Y517="Gráfico 18"</formula>
    </cfRule>
    <cfRule type="expression" dxfId="9232" priority="25995">
      <formula>$Y517="Gráfico 19"</formula>
    </cfRule>
    <cfRule type="expression" dxfId="9231" priority="25996">
      <formula>$Y517="Gráfico 17"</formula>
    </cfRule>
    <cfRule type="expression" dxfId="9230" priority="25997">
      <formula>$Y517="Gráfico 16"</formula>
    </cfRule>
    <cfRule type="expression" dxfId="9229" priority="25998">
      <formula>$Y517="Gráfico 15"</formula>
    </cfRule>
    <cfRule type="expression" dxfId="9228" priority="25999">
      <formula>$Y517="Gráfico 14"</formula>
    </cfRule>
    <cfRule type="expression" dxfId="9227" priority="26000">
      <formula>$Y517="Gráfico 12"</formula>
    </cfRule>
    <cfRule type="expression" dxfId="9226" priority="26001">
      <formula>$Y517="Gráfico 13"</formula>
    </cfRule>
    <cfRule type="expression" dxfId="9225" priority="26002">
      <formula>$Y517="Gráfico 11"</formula>
    </cfRule>
    <cfRule type="expression" dxfId="9224" priority="26003">
      <formula>$Y517="Gráfico 9"</formula>
    </cfRule>
    <cfRule type="expression" dxfId="9223" priority="26004">
      <formula>$Y517="Gráfico 8"</formula>
    </cfRule>
    <cfRule type="expression" dxfId="9222" priority="26005">
      <formula>$Y517="Gráfico 7"</formula>
    </cfRule>
    <cfRule type="expression" dxfId="9221" priority="26006">
      <formula>$Y517="Gráfico 6"</formula>
    </cfRule>
    <cfRule type="expression" dxfId="9220" priority="26007">
      <formula>$Y517="Gráfico 4"</formula>
    </cfRule>
    <cfRule type="expression" dxfId="9219" priority="26008">
      <formula>$Y517="Gráfico 3"</formula>
    </cfRule>
    <cfRule type="expression" dxfId="9218" priority="26009">
      <formula>$Y517="Gráfico 2"</formula>
    </cfRule>
    <cfRule type="expression" dxfId="9217" priority="26010">
      <formula>$Y517="Gráfico 1"</formula>
    </cfRule>
    <cfRule type="expression" dxfId="9216" priority="26011">
      <formula>$Y517="Gráfico 5"</formula>
    </cfRule>
  </conditionalFormatting>
  <conditionalFormatting sqref="P534:P550">
    <cfRule type="expression" dxfId="9215" priority="25938">
      <formula>$Y534="Reporte 2"</formula>
    </cfRule>
    <cfRule type="expression" dxfId="9214" priority="25939">
      <formula>$Y534="Reporte 1"</formula>
    </cfRule>
    <cfRule type="expression" dxfId="9213" priority="25940">
      <formula>$Y534="Informe 10"</formula>
    </cfRule>
    <cfRule type="expression" dxfId="9212" priority="25941">
      <formula>$Y534="Informe 9"</formula>
    </cfRule>
    <cfRule type="expression" dxfId="9211" priority="25942">
      <formula>$Y534="Informe 8"</formula>
    </cfRule>
    <cfRule type="expression" dxfId="9210" priority="25943">
      <formula>$Y534="Informe 7"</formula>
    </cfRule>
    <cfRule type="expression" dxfId="9209" priority="25944">
      <formula>$Y534="Informe 6"</formula>
    </cfRule>
    <cfRule type="expression" dxfId="9208" priority="25945">
      <formula>$Y534="Informe 5"</formula>
    </cfRule>
    <cfRule type="expression" dxfId="9207" priority="25946">
      <formula>$Y534="Informe 4"</formula>
    </cfRule>
    <cfRule type="expression" dxfId="9206" priority="25947">
      <formula>$Y534="Informe 3"</formula>
    </cfRule>
    <cfRule type="expression" dxfId="9205" priority="25948">
      <formula>$Y534="Informe 2"</formula>
    </cfRule>
    <cfRule type="expression" dxfId="9204" priority="25949">
      <formula>$Y534="Informe 1"</formula>
    </cfRule>
    <cfRule type="expression" dxfId="9203" priority="25950">
      <formula>$Y534="Gráfico 10"</formula>
    </cfRule>
    <cfRule type="expression" dxfId="9202" priority="25951">
      <formula>$Y534="Gráfico 25"</formula>
    </cfRule>
    <cfRule type="expression" dxfId="9201" priority="25952">
      <formula>$Y534="Gráfico 24"</formula>
    </cfRule>
    <cfRule type="expression" dxfId="9200" priority="25953">
      <formula>$Y534="Gráfico 23"</formula>
    </cfRule>
    <cfRule type="expression" dxfId="9199" priority="25954">
      <formula>$Y534="Gráfico 22"</formula>
    </cfRule>
    <cfRule type="expression" dxfId="9198" priority="25955">
      <formula>$Y534="Gráfico 21"</formula>
    </cfRule>
    <cfRule type="expression" dxfId="9197" priority="25956">
      <formula>$Y534="Gráfico 20"</formula>
    </cfRule>
    <cfRule type="expression" dxfId="9196" priority="25957">
      <formula>$Y534="Gráfico 18"</formula>
    </cfRule>
    <cfRule type="expression" dxfId="9195" priority="25958">
      <formula>$Y534="Gráfico 19"</formula>
    </cfRule>
    <cfRule type="expression" dxfId="9194" priority="25959">
      <formula>$Y534="Gráfico 17"</formula>
    </cfRule>
    <cfRule type="expression" dxfId="9193" priority="25960">
      <formula>$Y534="Gráfico 16"</formula>
    </cfRule>
    <cfRule type="expression" dxfId="9192" priority="25961">
      <formula>$Y534="Gráfico 15"</formula>
    </cfRule>
    <cfRule type="expression" dxfId="9191" priority="25962">
      <formula>$Y534="Gráfico 14"</formula>
    </cfRule>
    <cfRule type="expression" dxfId="9190" priority="25963">
      <formula>$Y534="Gráfico 12"</formula>
    </cfRule>
    <cfRule type="expression" dxfId="9189" priority="25964">
      <formula>$Y534="Gráfico 13"</formula>
    </cfRule>
    <cfRule type="expression" dxfId="9188" priority="25965">
      <formula>$Y534="Gráfico 11"</formula>
    </cfRule>
    <cfRule type="expression" dxfId="9187" priority="25966">
      <formula>$Y534="Gráfico 9"</formula>
    </cfRule>
    <cfRule type="expression" dxfId="9186" priority="25967">
      <formula>$Y534="Gráfico 8"</formula>
    </cfRule>
    <cfRule type="expression" dxfId="9185" priority="25968">
      <formula>$Y534="Gráfico 7"</formula>
    </cfRule>
    <cfRule type="expression" dxfId="9184" priority="25969">
      <formula>$Y534="Gráfico 6"</formula>
    </cfRule>
    <cfRule type="expression" dxfId="9183" priority="25970">
      <formula>$Y534="Gráfico 4"</formula>
    </cfRule>
    <cfRule type="expression" dxfId="9182" priority="25971">
      <formula>$Y534="Gráfico 3"</formula>
    </cfRule>
    <cfRule type="expression" dxfId="9181" priority="25972">
      <formula>$Y534="Gráfico 2"</formula>
    </cfRule>
    <cfRule type="expression" dxfId="9180" priority="25973">
      <formula>$Y534="Gráfico 1"</formula>
    </cfRule>
    <cfRule type="expression" dxfId="9179" priority="25974">
      <formula>$Y534="Gráfico 5"</formula>
    </cfRule>
  </conditionalFormatting>
  <conditionalFormatting sqref="P534:P550">
    <cfRule type="expression" dxfId="9178" priority="25901">
      <formula>$Y534="Reporte 2"</formula>
    </cfRule>
    <cfRule type="expression" dxfId="9177" priority="25902">
      <formula>$Y534="Reporte 1"</formula>
    </cfRule>
    <cfRule type="expression" dxfId="9176" priority="25903">
      <formula>$Y534="Informe 10"</formula>
    </cfRule>
    <cfRule type="expression" dxfId="9175" priority="25904">
      <formula>$Y534="Informe 9"</formula>
    </cfRule>
    <cfRule type="expression" dxfId="9174" priority="25905">
      <formula>$Y534="Informe 8"</formula>
    </cfRule>
    <cfRule type="expression" dxfId="9173" priority="25906">
      <formula>$Y534="Informe 7"</formula>
    </cfRule>
    <cfRule type="expression" dxfId="9172" priority="25907">
      <formula>$Y534="Informe 6"</formula>
    </cfRule>
    <cfRule type="expression" dxfId="9171" priority="25908">
      <formula>$Y534="Informe 5"</formula>
    </cfRule>
    <cfRule type="expression" dxfId="9170" priority="25909">
      <formula>$Y534="Informe 4"</formula>
    </cfRule>
    <cfRule type="expression" dxfId="9169" priority="25910">
      <formula>$Y534="Informe 3"</formula>
    </cfRule>
    <cfRule type="expression" dxfId="9168" priority="25911">
      <formula>$Y534="Informe 2"</formula>
    </cfRule>
    <cfRule type="expression" dxfId="9167" priority="25912">
      <formula>$Y534="Informe 1"</formula>
    </cfRule>
    <cfRule type="expression" dxfId="9166" priority="25913">
      <formula>$Y534="Gráfico 10"</formula>
    </cfRule>
    <cfRule type="expression" dxfId="9165" priority="25914">
      <formula>$Y534="Gráfico 25"</formula>
    </cfRule>
    <cfRule type="expression" dxfId="9164" priority="25915">
      <formula>$Y534="Gráfico 24"</formula>
    </cfRule>
    <cfRule type="expression" dxfId="9163" priority="25916">
      <formula>$Y534="Gráfico 23"</formula>
    </cfRule>
    <cfRule type="expression" dxfId="9162" priority="25917">
      <formula>$Y534="Gráfico 22"</formula>
    </cfRule>
    <cfRule type="expression" dxfId="9161" priority="25918">
      <formula>$Y534="Gráfico 21"</formula>
    </cfRule>
    <cfRule type="expression" dxfId="9160" priority="25919">
      <formula>$Y534="Gráfico 20"</formula>
    </cfRule>
    <cfRule type="expression" dxfId="9159" priority="25920">
      <formula>$Y534="Gráfico 18"</formula>
    </cfRule>
    <cfRule type="expression" dxfId="9158" priority="25921">
      <formula>$Y534="Gráfico 19"</formula>
    </cfRule>
    <cfRule type="expression" dxfId="9157" priority="25922">
      <formula>$Y534="Gráfico 17"</formula>
    </cfRule>
    <cfRule type="expression" dxfId="9156" priority="25923">
      <formula>$Y534="Gráfico 16"</formula>
    </cfRule>
    <cfRule type="expression" dxfId="9155" priority="25924">
      <formula>$Y534="Gráfico 15"</formula>
    </cfRule>
    <cfRule type="expression" dxfId="9154" priority="25925">
      <formula>$Y534="Gráfico 14"</formula>
    </cfRule>
    <cfRule type="expression" dxfId="9153" priority="25926">
      <formula>$Y534="Gráfico 12"</formula>
    </cfRule>
    <cfRule type="expression" dxfId="9152" priority="25927">
      <formula>$Y534="Gráfico 13"</formula>
    </cfRule>
    <cfRule type="expression" dxfId="9151" priority="25928">
      <formula>$Y534="Gráfico 11"</formula>
    </cfRule>
    <cfRule type="expression" dxfId="9150" priority="25929">
      <formula>$Y534="Gráfico 9"</formula>
    </cfRule>
    <cfRule type="expression" dxfId="9149" priority="25930">
      <formula>$Y534="Gráfico 8"</formula>
    </cfRule>
    <cfRule type="expression" dxfId="9148" priority="25931">
      <formula>$Y534="Gráfico 7"</formula>
    </cfRule>
    <cfRule type="expression" dxfId="9147" priority="25932">
      <formula>$Y534="Gráfico 6"</formula>
    </cfRule>
    <cfRule type="expression" dxfId="9146" priority="25933">
      <formula>$Y534="Gráfico 4"</formula>
    </cfRule>
    <cfRule type="expression" dxfId="9145" priority="25934">
      <formula>$Y534="Gráfico 3"</formula>
    </cfRule>
    <cfRule type="expression" dxfId="9144" priority="25935">
      <formula>$Y534="Gráfico 2"</formula>
    </cfRule>
    <cfRule type="expression" dxfId="9143" priority="25936">
      <formula>$Y534="Gráfico 1"</formula>
    </cfRule>
    <cfRule type="expression" dxfId="9142" priority="25937">
      <formula>$Y534="Gráfico 5"</formula>
    </cfRule>
  </conditionalFormatting>
  <conditionalFormatting sqref="P534:P550">
    <cfRule type="expression" dxfId="9141" priority="25864">
      <formula>$Y534="Reporte 2"</formula>
    </cfRule>
    <cfRule type="expression" dxfId="9140" priority="25865">
      <formula>$Y534="Reporte 1"</formula>
    </cfRule>
    <cfRule type="expression" dxfId="9139" priority="25866">
      <formula>$Y534="Informe 10"</formula>
    </cfRule>
    <cfRule type="expression" dxfId="9138" priority="25867">
      <formula>$Y534="Informe 9"</formula>
    </cfRule>
    <cfRule type="expression" dxfId="9137" priority="25868">
      <formula>$Y534="Informe 8"</formula>
    </cfRule>
    <cfRule type="expression" dxfId="9136" priority="25869">
      <formula>$Y534="Informe 7"</formula>
    </cfRule>
    <cfRule type="expression" dxfId="9135" priority="25870">
      <formula>$Y534="Informe 6"</formula>
    </cfRule>
    <cfRule type="expression" dxfId="9134" priority="25871">
      <formula>$Y534="Informe 5"</formula>
    </cfRule>
    <cfRule type="expression" dxfId="9133" priority="25872">
      <formula>$Y534="Informe 4"</formula>
    </cfRule>
    <cfRule type="expression" dxfId="9132" priority="25873">
      <formula>$Y534="Informe 3"</formula>
    </cfRule>
    <cfRule type="expression" dxfId="9131" priority="25874">
      <formula>$Y534="Informe 2"</formula>
    </cfRule>
    <cfRule type="expression" dxfId="9130" priority="25875">
      <formula>$Y534="Informe 1"</formula>
    </cfRule>
    <cfRule type="expression" dxfId="9129" priority="25876">
      <formula>$Y534="Gráfico 10"</formula>
    </cfRule>
    <cfRule type="expression" dxfId="9128" priority="25877">
      <formula>$Y534="Gráfico 25"</formula>
    </cfRule>
    <cfRule type="expression" dxfId="9127" priority="25878">
      <formula>$Y534="Gráfico 24"</formula>
    </cfRule>
    <cfRule type="expression" dxfId="9126" priority="25879">
      <formula>$Y534="Gráfico 23"</formula>
    </cfRule>
    <cfRule type="expression" dxfId="9125" priority="25880">
      <formula>$Y534="Gráfico 22"</formula>
    </cfRule>
    <cfRule type="expression" dxfId="9124" priority="25881">
      <formula>$Y534="Gráfico 21"</formula>
    </cfRule>
    <cfRule type="expression" dxfId="9123" priority="25882">
      <formula>$Y534="Gráfico 20"</formula>
    </cfRule>
    <cfRule type="expression" dxfId="9122" priority="25883">
      <formula>$Y534="Gráfico 18"</formula>
    </cfRule>
    <cfRule type="expression" dxfId="9121" priority="25884">
      <formula>$Y534="Gráfico 19"</formula>
    </cfRule>
    <cfRule type="expression" dxfId="9120" priority="25885">
      <formula>$Y534="Gráfico 17"</formula>
    </cfRule>
    <cfRule type="expression" dxfId="9119" priority="25886">
      <formula>$Y534="Gráfico 16"</formula>
    </cfRule>
    <cfRule type="expression" dxfId="9118" priority="25887">
      <formula>$Y534="Gráfico 15"</formula>
    </cfRule>
    <cfRule type="expression" dxfId="9117" priority="25888">
      <formula>$Y534="Gráfico 14"</formula>
    </cfRule>
    <cfRule type="expression" dxfId="9116" priority="25889">
      <formula>$Y534="Gráfico 12"</formula>
    </cfRule>
    <cfRule type="expression" dxfId="9115" priority="25890">
      <formula>$Y534="Gráfico 13"</formula>
    </cfRule>
    <cfRule type="expression" dxfId="9114" priority="25891">
      <formula>$Y534="Gráfico 11"</formula>
    </cfRule>
    <cfRule type="expression" dxfId="9113" priority="25892">
      <formula>$Y534="Gráfico 9"</formula>
    </cfRule>
    <cfRule type="expression" dxfId="9112" priority="25893">
      <formula>$Y534="Gráfico 8"</formula>
    </cfRule>
    <cfRule type="expression" dxfId="9111" priority="25894">
      <formula>$Y534="Gráfico 7"</formula>
    </cfRule>
    <cfRule type="expression" dxfId="9110" priority="25895">
      <formula>$Y534="Gráfico 6"</formula>
    </cfRule>
    <cfRule type="expression" dxfId="9109" priority="25896">
      <formula>$Y534="Gráfico 4"</formula>
    </cfRule>
    <cfRule type="expression" dxfId="9108" priority="25897">
      <formula>$Y534="Gráfico 3"</formula>
    </cfRule>
    <cfRule type="expression" dxfId="9107" priority="25898">
      <formula>$Y534="Gráfico 2"</formula>
    </cfRule>
    <cfRule type="expression" dxfId="9106" priority="25899">
      <formula>$Y534="Gráfico 1"</formula>
    </cfRule>
    <cfRule type="expression" dxfId="9105" priority="25900">
      <formula>$Y534="Gráfico 5"</formula>
    </cfRule>
  </conditionalFormatting>
  <conditionalFormatting sqref="O534:O550">
    <cfRule type="expression" dxfId="9104" priority="25827">
      <formula>$Y534="Reporte 2"</formula>
    </cfRule>
    <cfRule type="expression" dxfId="9103" priority="25828">
      <formula>$Y534="Reporte 1"</formula>
    </cfRule>
    <cfRule type="expression" dxfId="9102" priority="25829">
      <formula>$Y534="Informe 10"</formula>
    </cfRule>
    <cfRule type="expression" dxfId="9101" priority="25830">
      <formula>$Y534="Informe 9"</formula>
    </cfRule>
    <cfRule type="expression" dxfId="9100" priority="25831">
      <formula>$Y534="Informe 8"</formula>
    </cfRule>
    <cfRule type="expression" dxfId="9099" priority="25832">
      <formula>$Y534="Informe 7"</formula>
    </cfRule>
    <cfRule type="expression" dxfId="9098" priority="25833">
      <formula>$Y534="Informe 6"</formula>
    </cfRule>
    <cfRule type="expression" dxfId="9097" priority="25834">
      <formula>$Y534="Informe 5"</formula>
    </cfRule>
    <cfRule type="expression" dxfId="9096" priority="25835">
      <formula>$Y534="Informe 4"</formula>
    </cfRule>
    <cfRule type="expression" dxfId="9095" priority="25836">
      <formula>$Y534="Informe 3"</formula>
    </cfRule>
    <cfRule type="expression" dxfId="9094" priority="25837">
      <formula>$Y534="Informe 2"</formula>
    </cfRule>
    <cfRule type="expression" dxfId="9093" priority="25838">
      <formula>$Y534="Informe 1"</formula>
    </cfRule>
    <cfRule type="expression" dxfId="9092" priority="25839">
      <formula>$Y534="Gráfico 10"</formula>
    </cfRule>
    <cfRule type="expression" dxfId="9091" priority="25840">
      <formula>$Y534="Gráfico 25"</formula>
    </cfRule>
    <cfRule type="expression" dxfId="9090" priority="25841">
      <formula>$Y534="Gráfico 24"</formula>
    </cfRule>
    <cfRule type="expression" dxfId="9089" priority="25842">
      <formula>$Y534="Gráfico 23"</formula>
    </cfRule>
    <cfRule type="expression" dxfId="9088" priority="25843">
      <formula>$Y534="Gráfico 22"</formula>
    </cfRule>
    <cfRule type="expression" dxfId="9087" priority="25844">
      <formula>$Y534="Gráfico 21"</formula>
    </cfRule>
    <cfRule type="expression" dxfId="9086" priority="25845">
      <formula>$Y534="Gráfico 20"</formula>
    </cfRule>
    <cfRule type="expression" dxfId="9085" priority="25846">
      <formula>$Y534="Gráfico 18"</formula>
    </cfRule>
    <cfRule type="expression" dxfId="9084" priority="25847">
      <formula>$Y534="Gráfico 19"</formula>
    </cfRule>
    <cfRule type="expression" dxfId="9083" priority="25848">
      <formula>$Y534="Gráfico 17"</formula>
    </cfRule>
    <cfRule type="expression" dxfId="9082" priority="25849">
      <formula>$Y534="Gráfico 16"</formula>
    </cfRule>
    <cfRule type="expression" dxfId="9081" priority="25850">
      <formula>$Y534="Gráfico 15"</formula>
    </cfRule>
    <cfRule type="expression" dxfId="9080" priority="25851">
      <formula>$Y534="Gráfico 14"</formula>
    </cfRule>
    <cfRule type="expression" dxfId="9079" priority="25852">
      <formula>$Y534="Gráfico 12"</formula>
    </cfRule>
    <cfRule type="expression" dxfId="9078" priority="25853">
      <formula>$Y534="Gráfico 13"</formula>
    </cfRule>
    <cfRule type="expression" dxfId="9077" priority="25854">
      <formula>$Y534="Gráfico 11"</formula>
    </cfRule>
    <cfRule type="expression" dxfId="9076" priority="25855">
      <formula>$Y534="Gráfico 9"</formula>
    </cfRule>
    <cfRule type="expression" dxfId="9075" priority="25856">
      <formula>$Y534="Gráfico 8"</formula>
    </cfRule>
    <cfRule type="expression" dxfId="9074" priority="25857">
      <formula>$Y534="Gráfico 7"</formula>
    </cfRule>
    <cfRule type="expression" dxfId="9073" priority="25858">
      <formula>$Y534="Gráfico 6"</formula>
    </cfRule>
    <cfRule type="expression" dxfId="9072" priority="25859">
      <formula>$Y534="Gráfico 4"</formula>
    </cfRule>
    <cfRule type="expression" dxfId="9071" priority="25860">
      <formula>$Y534="Gráfico 3"</formula>
    </cfRule>
    <cfRule type="expression" dxfId="9070" priority="25861">
      <formula>$Y534="Gráfico 2"</formula>
    </cfRule>
    <cfRule type="expression" dxfId="9069" priority="25862">
      <formula>$Y534="Gráfico 1"</formula>
    </cfRule>
    <cfRule type="expression" dxfId="9068" priority="25863">
      <formula>$Y534="Gráfico 5"</formula>
    </cfRule>
  </conditionalFormatting>
  <conditionalFormatting sqref="O534:O550">
    <cfRule type="expression" dxfId="9067" priority="25790">
      <formula>$Y534="Reporte 2"</formula>
    </cfRule>
    <cfRule type="expression" dxfId="9066" priority="25791">
      <formula>$Y534="Reporte 1"</formula>
    </cfRule>
    <cfRule type="expression" dxfId="9065" priority="25792">
      <formula>$Y534="Informe 10"</formula>
    </cfRule>
    <cfRule type="expression" dxfId="9064" priority="25793">
      <formula>$Y534="Informe 9"</formula>
    </cfRule>
    <cfRule type="expression" dxfId="9063" priority="25794">
      <formula>$Y534="Informe 8"</formula>
    </cfRule>
    <cfRule type="expression" dxfId="9062" priority="25795">
      <formula>$Y534="Informe 7"</formula>
    </cfRule>
    <cfRule type="expression" dxfId="9061" priority="25796">
      <formula>$Y534="Informe 6"</formula>
    </cfRule>
    <cfRule type="expression" dxfId="9060" priority="25797">
      <formula>$Y534="Informe 5"</formula>
    </cfRule>
    <cfRule type="expression" dxfId="9059" priority="25798">
      <formula>$Y534="Informe 4"</formula>
    </cfRule>
    <cfRule type="expression" dxfId="9058" priority="25799">
      <formula>$Y534="Informe 3"</formula>
    </cfRule>
    <cfRule type="expression" dxfId="9057" priority="25800">
      <formula>$Y534="Informe 2"</formula>
    </cfRule>
    <cfRule type="expression" dxfId="9056" priority="25801">
      <formula>$Y534="Informe 1"</formula>
    </cfRule>
    <cfRule type="expression" dxfId="9055" priority="25802">
      <formula>$Y534="Gráfico 10"</formula>
    </cfRule>
    <cfRule type="expression" dxfId="9054" priority="25803">
      <formula>$Y534="Gráfico 25"</formula>
    </cfRule>
    <cfRule type="expression" dxfId="9053" priority="25804">
      <formula>$Y534="Gráfico 24"</formula>
    </cfRule>
    <cfRule type="expression" dxfId="9052" priority="25805">
      <formula>$Y534="Gráfico 23"</formula>
    </cfRule>
    <cfRule type="expression" dxfId="9051" priority="25806">
      <formula>$Y534="Gráfico 22"</formula>
    </cfRule>
    <cfRule type="expression" dxfId="9050" priority="25807">
      <formula>$Y534="Gráfico 21"</formula>
    </cfRule>
    <cfRule type="expression" dxfId="9049" priority="25808">
      <formula>$Y534="Gráfico 20"</formula>
    </cfRule>
    <cfRule type="expression" dxfId="9048" priority="25809">
      <formula>$Y534="Gráfico 18"</formula>
    </cfRule>
    <cfRule type="expression" dxfId="9047" priority="25810">
      <formula>$Y534="Gráfico 19"</formula>
    </cfRule>
    <cfRule type="expression" dxfId="9046" priority="25811">
      <formula>$Y534="Gráfico 17"</formula>
    </cfRule>
    <cfRule type="expression" dxfId="9045" priority="25812">
      <formula>$Y534="Gráfico 16"</formula>
    </cfRule>
    <cfRule type="expression" dxfId="9044" priority="25813">
      <formula>$Y534="Gráfico 15"</formula>
    </cfRule>
    <cfRule type="expression" dxfId="9043" priority="25814">
      <formula>$Y534="Gráfico 14"</formula>
    </cfRule>
    <cfRule type="expression" dxfId="9042" priority="25815">
      <formula>$Y534="Gráfico 12"</formula>
    </cfRule>
    <cfRule type="expression" dxfId="9041" priority="25816">
      <formula>$Y534="Gráfico 13"</formula>
    </cfRule>
    <cfRule type="expression" dxfId="9040" priority="25817">
      <formula>$Y534="Gráfico 11"</formula>
    </cfRule>
    <cfRule type="expression" dxfId="9039" priority="25818">
      <formula>$Y534="Gráfico 9"</formula>
    </cfRule>
    <cfRule type="expression" dxfId="9038" priority="25819">
      <formula>$Y534="Gráfico 8"</formula>
    </cfRule>
    <cfRule type="expression" dxfId="9037" priority="25820">
      <formula>$Y534="Gráfico 7"</formula>
    </cfRule>
    <cfRule type="expression" dxfId="9036" priority="25821">
      <formula>$Y534="Gráfico 6"</formula>
    </cfRule>
    <cfRule type="expression" dxfId="9035" priority="25822">
      <formula>$Y534="Gráfico 4"</formula>
    </cfRule>
    <cfRule type="expression" dxfId="9034" priority="25823">
      <formula>$Y534="Gráfico 3"</formula>
    </cfRule>
    <cfRule type="expression" dxfId="9033" priority="25824">
      <formula>$Y534="Gráfico 2"</formula>
    </cfRule>
    <cfRule type="expression" dxfId="9032" priority="25825">
      <formula>$Y534="Gráfico 1"</formula>
    </cfRule>
    <cfRule type="expression" dxfId="9031" priority="25826">
      <formula>$Y534="Gráfico 5"</formula>
    </cfRule>
  </conditionalFormatting>
  <conditionalFormatting sqref="O534:O550">
    <cfRule type="expression" dxfId="9030" priority="25753">
      <formula>$Y534="Reporte 2"</formula>
    </cfRule>
    <cfRule type="expression" dxfId="9029" priority="25754">
      <formula>$Y534="Reporte 1"</formula>
    </cfRule>
    <cfRule type="expression" dxfId="9028" priority="25755">
      <formula>$Y534="Informe 10"</formula>
    </cfRule>
    <cfRule type="expression" dxfId="9027" priority="25756">
      <formula>$Y534="Informe 9"</formula>
    </cfRule>
    <cfRule type="expression" dxfId="9026" priority="25757">
      <formula>$Y534="Informe 8"</formula>
    </cfRule>
    <cfRule type="expression" dxfId="9025" priority="25758">
      <formula>$Y534="Informe 7"</formula>
    </cfRule>
    <cfRule type="expression" dxfId="9024" priority="25759">
      <formula>$Y534="Informe 6"</formula>
    </cfRule>
    <cfRule type="expression" dxfId="9023" priority="25760">
      <formula>$Y534="Informe 5"</formula>
    </cfRule>
    <cfRule type="expression" dxfId="9022" priority="25761">
      <formula>$Y534="Informe 4"</formula>
    </cfRule>
    <cfRule type="expression" dxfId="9021" priority="25762">
      <formula>$Y534="Informe 3"</formula>
    </cfRule>
    <cfRule type="expression" dxfId="9020" priority="25763">
      <formula>$Y534="Informe 2"</formula>
    </cfRule>
    <cfRule type="expression" dxfId="9019" priority="25764">
      <formula>$Y534="Informe 1"</formula>
    </cfRule>
    <cfRule type="expression" dxfId="9018" priority="25765">
      <formula>$Y534="Gráfico 10"</formula>
    </cfRule>
    <cfRule type="expression" dxfId="9017" priority="25766">
      <formula>$Y534="Gráfico 25"</formula>
    </cfRule>
    <cfRule type="expression" dxfId="9016" priority="25767">
      <formula>$Y534="Gráfico 24"</formula>
    </cfRule>
    <cfRule type="expression" dxfId="9015" priority="25768">
      <formula>$Y534="Gráfico 23"</formula>
    </cfRule>
    <cfRule type="expression" dxfId="9014" priority="25769">
      <formula>$Y534="Gráfico 22"</formula>
    </cfRule>
    <cfRule type="expression" dxfId="9013" priority="25770">
      <formula>$Y534="Gráfico 21"</formula>
    </cfRule>
    <cfRule type="expression" dxfId="9012" priority="25771">
      <formula>$Y534="Gráfico 20"</formula>
    </cfRule>
    <cfRule type="expression" dxfId="9011" priority="25772">
      <formula>$Y534="Gráfico 18"</formula>
    </cfRule>
    <cfRule type="expression" dxfId="9010" priority="25773">
      <formula>$Y534="Gráfico 19"</formula>
    </cfRule>
    <cfRule type="expression" dxfId="9009" priority="25774">
      <formula>$Y534="Gráfico 17"</formula>
    </cfRule>
    <cfRule type="expression" dxfId="9008" priority="25775">
      <formula>$Y534="Gráfico 16"</formula>
    </cfRule>
    <cfRule type="expression" dxfId="9007" priority="25776">
      <formula>$Y534="Gráfico 15"</formula>
    </cfRule>
    <cfRule type="expression" dxfId="9006" priority="25777">
      <formula>$Y534="Gráfico 14"</formula>
    </cfRule>
    <cfRule type="expression" dxfId="9005" priority="25778">
      <formula>$Y534="Gráfico 12"</formula>
    </cfRule>
    <cfRule type="expression" dxfId="9004" priority="25779">
      <formula>$Y534="Gráfico 13"</formula>
    </cfRule>
    <cfRule type="expression" dxfId="9003" priority="25780">
      <formula>$Y534="Gráfico 11"</formula>
    </cfRule>
    <cfRule type="expression" dxfId="9002" priority="25781">
      <formula>$Y534="Gráfico 9"</formula>
    </cfRule>
    <cfRule type="expression" dxfId="9001" priority="25782">
      <formula>$Y534="Gráfico 8"</formula>
    </cfRule>
    <cfRule type="expression" dxfId="9000" priority="25783">
      <formula>$Y534="Gráfico 7"</formula>
    </cfRule>
    <cfRule type="expression" dxfId="8999" priority="25784">
      <formula>$Y534="Gráfico 6"</formula>
    </cfRule>
    <cfRule type="expression" dxfId="8998" priority="25785">
      <formula>$Y534="Gráfico 4"</formula>
    </cfRule>
    <cfRule type="expression" dxfId="8997" priority="25786">
      <formula>$Y534="Gráfico 3"</formula>
    </cfRule>
    <cfRule type="expression" dxfId="8996" priority="25787">
      <formula>$Y534="Gráfico 2"</formula>
    </cfRule>
    <cfRule type="expression" dxfId="8995" priority="25788">
      <formula>$Y534="Gráfico 1"</formula>
    </cfRule>
    <cfRule type="expression" dxfId="8994" priority="25789">
      <formula>$Y534="Gráfico 5"</formula>
    </cfRule>
  </conditionalFormatting>
  <conditionalFormatting sqref="P551:P567">
    <cfRule type="expression" dxfId="8993" priority="25716">
      <formula>$Y551="Reporte 2"</formula>
    </cfRule>
    <cfRule type="expression" dxfId="8992" priority="25717">
      <formula>$Y551="Reporte 1"</formula>
    </cfRule>
    <cfRule type="expression" dxfId="8991" priority="25718">
      <formula>$Y551="Informe 10"</formula>
    </cfRule>
    <cfRule type="expression" dxfId="8990" priority="25719">
      <formula>$Y551="Informe 9"</formula>
    </cfRule>
    <cfRule type="expression" dxfId="8989" priority="25720">
      <formula>$Y551="Informe 8"</formula>
    </cfRule>
    <cfRule type="expression" dxfId="8988" priority="25721">
      <formula>$Y551="Informe 7"</formula>
    </cfRule>
    <cfRule type="expression" dxfId="8987" priority="25722">
      <formula>$Y551="Informe 6"</formula>
    </cfRule>
    <cfRule type="expression" dxfId="8986" priority="25723">
      <formula>$Y551="Informe 5"</formula>
    </cfRule>
    <cfRule type="expression" dxfId="8985" priority="25724">
      <formula>$Y551="Informe 4"</formula>
    </cfRule>
    <cfRule type="expression" dxfId="8984" priority="25725">
      <formula>$Y551="Informe 3"</formula>
    </cfRule>
    <cfRule type="expression" dxfId="8983" priority="25726">
      <formula>$Y551="Informe 2"</formula>
    </cfRule>
    <cfRule type="expression" dxfId="8982" priority="25727">
      <formula>$Y551="Informe 1"</formula>
    </cfRule>
    <cfRule type="expression" dxfId="8981" priority="25728">
      <formula>$Y551="Gráfico 10"</formula>
    </cfRule>
    <cfRule type="expression" dxfId="8980" priority="25729">
      <formula>$Y551="Gráfico 25"</formula>
    </cfRule>
    <cfRule type="expression" dxfId="8979" priority="25730">
      <formula>$Y551="Gráfico 24"</formula>
    </cfRule>
    <cfRule type="expression" dxfId="8978" priority="25731">
      <formula>$Y551="Gráfico 23"</formula>
    </cfRule>
    <cfRule type="expression" dxfId="8977" priority="25732">
      <formula>$Y551="Gráfico 22"</formula>
    </cfRule>
    <cfRule type="expression" dxfId="8976" priority="25733">
      <formula>$Y551="Gráfico 21"</formula>
    </cfRule>
    <cfRule type="expression" dxfId="8975" priority="25734">
      <formula>$Y551="Gráfico 20"</formula>
    </cfRule>
    <cfRule type="expression" dxfId="8974" priority="25735">
      <formula>$Y551="Gráfico 18"</formula>
    </cfRule>
    <cfRule type="expression" dxfId="8973" priority="25736">
      <formula>$Y551="Gráfico 19"</formula>
    </cfRule>
    <cfRule type="expression" dxfId="8972" priority="25737">
      <formula>$Y551="Gráfico 17"</formula>
    </cfRule>
    <cfRule type="expression" dxfId="8971" priority="25738">
      <formula>$Y551="Gráfico 16"</formula>
    </cfRule>
    <cfRule type="expression" dxfId="8970" priority="25739">
      <formula>$Y551="Gráfico 15"</formula>
    </cfRule>
    <cfRule type="expression" dxfId="8969" priority="25740">
      <formula>$Y551="Gráfico 14"</formula>
    </cfRule>
    <cfRule type="expression" dxfId="8968" priority="25741">
      <formula>$Y551="Gráfico 12"</formula>
    </cfRule>
    <cfRule type="expression" dxfId="8967" priority="25742">
      <formula>$Y551="Gráfico 13"</formula>
    </cfRule>
    <cfRule type="expression" dxfId="8966" priority="25743">
      <formula>$Y551="Gráfico 11"</formula>
    </cfRule>
    <cfRule type="expression" dxfId="8965" priority="25744">
      <formula>$Y551="Gráfico 9"</formula>
    </cfRule>
    <cfRule type="expression" dxfId="8964" priority="25745">
      <formula>$Y551="Gráfico 8"</formula>
    </cfRule>
    <cfRule type="expression" dxfId="8963" priority="25746">
      <formula>$Y551="Gráfico 7"</formula>
    </cfRule>
    <cfRule type="expression" dxfId="8962" priority="25747">
      <formula>$Y551="Gráfico 6"</formula>
    </cfRule>
    <cfRule type="expression" dxfId="8961" priority="25748">
      <formula>$Y551="Gráfico 4"</formula>
    </cfRule>
    <cfRule type="expression" dxfId="8960" priority="25749">
      <formula>$Y551="Gráfico 3"</formula>
    </cfRule>
    <cfRule type="expression" dxfId="8959" priority="25750">
      <formula>$Y551="Gráfico 2"</formula>
    </cfRule>
    <cfRule type="expression" dxfId="8958" priority="25751">
      <formula>$Y551="Gráfico 1"</formula>
    </cfRule>
    <cfRule type="expression" dxfId="8957" priority="25752">
      <formula>$Y551="Gráfico 5"</formula>
    </cfRule>
  </conditionalFormatting>
  <conditionalFormatting sqref="P551:P567">
    <cfRule type="expression" dxfId="8956" priority="25679">
      <formula>$Y551="Reporte 2"</formula>
    </cfRule>
    <cfRule type="expression" dxfId="8955" priority="25680">
      <formula>$Y551="Reporte 1"</formula>
    </cfRule>
    <cfRule type="expression" dxfId="8954" priority="25681">
      <formula>$Y551="Informe 10"</formula>
    </cfRule>
    <cfRule type="expression" dxfId="8953" priority="25682">
      <formula>$Y551="Informe 9"</formula>
    </cfRule>
    <cfRule type="expression" dxfId="8952" priority="25683">
      <formula>$Y551="Informe 8"</formula>
    </cfRule>
    <cfRule type="expression" dxfId="8951" priority="25684">
      <formula>$Y551="Informe 7"</formula>
    </cfRule>
    <cfRule type="expression" dxfId="8950" priority="25685">
      <formula>$Y551="Informe 6"</formula>
    </cfRule>
    <cfRule type="expression" dxfId="8949" priority="25686">
      <formula>$Y551="Informe 5"</formula>
    </cfRule>
    <cfRule type="expression" dxfId="8948" priority="25687">
      <formula>$Y551="Informe 4"</formula>
    </cfRule>
    <cfRule type="expression" dxfId="8947" priority="25688">
      <formula>$Y551="Informe 3"</formula>
    </cfRule>
    <cfRule type="expression" dxfId="8946" priority="25689">
      <formula>$Y551="Informe 2"</formula>
    </cfRule>
    <cfRule type="expression" dxfId="8945" priority="25690">
      <formula>$Y551="Informe 1"</formula>
    </cfRule>
    <cfRule type="expression" dxfId="8944" priority="25691">
      <formula>$Y551="Gráfico 10"</formula>
    </cfRule>
    <cfRule type="expression" dxfId="8943" priority="25692">
      <formula>$Y551="Gráfico 25"</formula>
    </cfRule>
    <cfRule type="expression" dxfId="8942" priority="25693">
      <formula>$Y551="Gráfico 24"</formula>
    </cfRule>
    <cfRule type="expression" dxfId="8941" priority="25694">
      <formula>$Y551="Gráfico 23"</formula>
    </cfRule>
    <cfRule type="expression" dxfId="8940" priority="25695">
      <formula>$Y551="Gráfico 22"</formula>
    </cfRule>
    <cfRule type="expression" dxfId="8939" priority="25696">
      <formula>$Y551="Gráfico 21"</formula>
    </cfRule>
    <cfRule type="expression" dxfId="8938" priority="25697">
      <formula>$Y551="Gráfico 20"</formula>
    </cfRule>
    <cfRule type="expression" dxfId="8937" priority="25698">
      <formula>$Y551="Gráfico 18"</formula>
    </cfRule>
    <cfRule type="expression" dxfId="8936" priority="25699">
      <formula>$Y551="Gráfico 19"</formula>
    </cfRule>
    <cfRule type="expression" dxfId="8935" priority="25700">
      <formula>$Y551="Gráfico 17"</formula>
    </cfRule>
    <cfRule type="expression" dxfId="8934" priority="25701">
      <formula>$Y551="Gráfico 16"</formula>
    </cfRule>
    <cfRule type="expression" dxfId="8933" priority="25702">
      <formula>$Y551="Gráfico 15"</formula>
    </cfRule>
    <cfRule type="expression" dxfId="8932" priority="25703">
      <formula>$Y551="Gráfico 14"</formula>
    </cfRule>
    <cfRule type="expression" dxfId="8931" priority="25704">
      <formula>$Y551="Gráfico 12"</formula>
    </cfRule>
    <cfRule type="expression" dxfId="8930" priority="25705">
      <formula>$Y551="Gráfico 13"</formula>
    </cfRule>
    <cfRule type="expression" dxfId="8929" priority="25706">
      <formula>$Y551="Gráfico 11"</formula>
    </cfRule>
    <cfRule type="expression" dxfId="8928" priority="25707">
      <formula>$Y551="Gráfico 9"</formula>
    </cfRule>
    <cfRule type="expression" dxfId="8927" priority="25708">
      <formula>$Y551="Gráfico 8"</formula>
    </cfRule>
    <cfRule type="expression" dxfId="8926" priority="25709">
      <formula>$Y551="Gráfico 7"</formula>
    </cfRule>
    <cfRule type="expression" dxfId="8925" priority="25710">
      <formula>$Y551="Gráfico 6"</formula>
    </cfRule>
    <cfRule type="expression" dxfId="8924" priority="25711">
      <formula>$Y551="Gráfico 4"</formula>
    </cfRule>
    <cfRule type="expression" dxfId="8923" priority="25712">
      <formula>$Y551="Gráfico 3"</formula>
    </cfRule>
    <cfRule type="expression" dxfId="8922" priority="25713">
      <formula>$Y551="Gráfico 2"</formula>
    </cfRule>
    <cfRule type="expression" dxfId="8921" priority="25714">
      <formula>$Y551="Gráfico 1"</formula>
    </cfRule>
    <cfRule type="expression" dxfId="8920" priority="25715">
      <formula>$Y551="Gráfico 5"</formula>
    </cfRule>
  </conditionalFormatting>
  <conditionalFormatting sqref="P551:P567">
    <cfRule type="expression" dxfId="8919" priority="25642">
      <formula>$Y551="Reporte 2"</formula>
    </cfRule>
    <cfRule type="expression" dxfId="8918" priority="25643">
      <formula>$Y551="Reporte 1"</formula>
    </cfRule>
    <cfRule type="expression" dxfId="8917" priority="25644">
      <formula>$Y551="Informe 10"</formula>
    </cfRule>
    <cfRule type="expression" dxfId="8916" priority="25645">
      <formula>$Y551="Informe 9"</formula>
    </cfRule>
    <cfRule type="expression" dxfId="8915" priority="25646">
      <formula>$Y551="Informe 8"</formula>
    </cfRule>
    <cfRule type="expression" dxfId="8914" priority="25647">
      <formula>$Y551="Informe 7"</formula>
    </cfRule>
    <cfRule type="expression" dxfId="8913" priority="25648">
      <formula>$Y551="Informe 6"</formula>
    </cfRule>
    <cfRule type="expression" dxfId="8912" priority="25649">
      <formula>$Y551="Informe 5"</formula>
    </cfRule>
    <cfRule type="expression" dxfId="8911" priority="25650">
      <formula>$Y551="Informe 4"</formula>
    </cfRule>
    <cfRule type="expression" dxfId="8910" priority="25651">
      <formula>$Y551="Informe 3"</formula>
    </cfRule>
    <cfRule type="expression" dxfId="8909" priority="25652">
      <formula>$Y551="Informe 2"</formula>
    </cfRule>
    <cfRule type="expression" dxfId="8908" priority="25653">
      <formula>$Y551="Informe 1"</formula>
    </cfRule>
    <cfRule type="expression" dxfId="8907" priority="25654">
      <formula>$Y551="Gráfico 10"</formula>
    </cfRule>
    <cfRule type="expression" dxfId="8906" priority="25655">
      <formula>$Y551="Gráfico 25"</formula>
    </cfRule>
    <cfRule type="expression" dxfId="8905" priority="25656">
      <formula>$Y551="Gráfico 24"</formula>
    </cfRule>
    <cfRule type="expression" dxfId="8904" priority="25657">
      <formula>$Y551="Gráfico 23"</formula>
    </cfRule>
    <cfRule type="expression" dxfId="8903" priority="25658">
      <formula>$Y551="Gráfico 22"</formula>
    </cfRule>
    <cfRule type="expression" dxfId="8902" priority="25659">
      <formula>$Y551="Gráfico 21"</formula>
    </cfRule>
    <cfRule type="expression" dxfId="8901" priority="25660">
      <formula>$Y551="Gráfico 20"</formula>
    </cfRule>
    <cfRule type="expression" dxfId="8900" priority="25661">
      <formula>$Y551="Gráfico 18"</formula>
    </cfRule>
    <cfRule type="expression" dxfId="8899" priority="25662">
      <formula>$Y551="Gráfico 19"</formula>
    </cfRule>
    <cfRule type="expression" dxfId="8898" priority="25663">
      <formula>$Y551="Gráfico 17"</formula>
    </cfRule>
    <cfRule type="expression" dxfId="8897" priority="25664">
      <formula>$Y551="Gráfico 16"</formula>
    </cfRule>
    <cfRule type="expression" dxfId="8896" priority="25665">
      <formula>$Y551="Gráfico 15"</formula>
    </cfRule>
    <cfRule type="expression" dxfId="8895" priority="25666">
      <formula>$Y551="Gráfico 14"</formula>
    </cfRule>
    <cfRule type="expression" dxfId="8894" priority="25667">
      <formula>$Y551="Gráfico 12"</formula>
    </cfRule>
    <cfRule type="expression" dxfId="8893" priority="25668">
      <formula>$Y551="Gráfico 13"</formula>
    </cfRule>
    <cfRule type="expression" dxfId="8892" priority="25669">
      <formula>$Y551="Gráfico 11"</formula>
    </cfRule>
    <cfRule type="expression" dxfId="8891" priority="25670">
      <formula>$Y551="Gráfico 9"</formula>
    </cfRule>
    <cfRule type="expression" dxfId="8890" priority="25671">
      <formula>$Y551="Gráfico 8"</formula>
    </cfRule>
    <cfRule type="expression" dxfId="8889" priority="25672">
      <formula>$Y551="Gráfico 7"</formula>
    </cfRule>
    <cfRule type="expression" dxfId="8888" priority="25673">
      <formula>$Y551="Gráfico 6"</formula>
    </cfRule>
    <cfRule type="expression" dxfId="8887" priority="25674">
      <formula>$Y551="Gráfico 4"</formula>
    </cfRule>
    <cfRule type="expression" dxfId="8886" priority="25675">
      <formula>$Y551="Gráfico 3"</formula>
    </cfRule>
    <cfRule type="expression" dxfId="8885" priority="25676">
      <formula>$Y551="Gráfico 2"</formula>
    </cfRule>
    <cfRule type="expression" dxfId="8884" priority="25677">
      <formula>$Y551="Gráfico 1"</formula>
    </cfRule>
    <cfRule type="expression" dxfId="8883" priority="25678">
      <formula>$Y551="Gráfico 5"</formula>
    </cfRule>
  </conditionalFormatting>
  <conditionalFormatting sqref="O551:O567">
    <cfRule type="expression" dxfId="8882" priority="25605">
      <formula>$Y551="Reporte 2"</formula>
    </cfRule>
    <cfRule type="expression" dxfId="8881" priority="25606">
      <formula>$Y551="Reporte 1"</formula>
    </cfRule>
    <cfRule type="expression" dxfId="8880" priority="25607">
      <formula>$Y551="Informe 10"</formula>
    </cfRule>
    <cfRule type="expression" dxfId="8879" priority="25608">
      <formula>$Y551="Informe 9"</formula>
    </cfRule>
    <cfRule type="expression" dxfId="8878" priority="25609">
      <formula>$Y551="Informe 8"</formula>
    </cfRule>
    <cfRule type="expression" dxfId="8877" priority="25610">
      <formula>$Y551="Informe 7"</formula>
    </cfRule>
    <cfRule type="expression" dxfId="8876" priority="25611">
      <formula>$Y551="Informe 6"</formula>
    </cfRule>
    <cfRule type="expression" dxfId="8875" priority="25612">
      <formula>$Y551="Informe 5"</formula>
    </cfRule>
    <cfRule type="expression" dxfId="8874" priority="25613">
      <formula>$Y551="Informe 4"</formula>
    </cfRule>
    <cfRule type="expression" dxfId="8873" priority="25614">
      <formula>$Y551="Informe 3"</formula>
    </cfRule>
    <cfRule type="expression" dxfId="8872" priority="25615">
      <formula>$Y551="Informe 2"</formula>
    </cfRule>
    <cfRule type="expression" dxfId="8871" priority="25616">
      <formula>$Y551="Informe 1"</formula>
    </cfRule>
    <cfRule type="expression" dxfId="8870" priority="25617">
      <formula>$Y551="Gráfico 10"</formula>
    </cfRule>
    <cfRule type="expression" dxfId="8869" priority="25618">
      <formula>$Y551="Gráfico 25"</formula>
    </cfRule>
    <cfRule type="expression" dxfId="8868" priority="25619">
      <formula>$Y551="Gráfico 24"</formula>
    </cfRule>
    <cfRule type="expression" dxfId="8867" priority="25620">
      <formula>$Y551="Gráfico 23"</formula>
    </cfRule>
    <cfRule type="expression" dxfId="8866" priority="25621">
      <formula>$Y551="Gráfico 22"</formula>
    </cfRule>
    <cfRule type="expression" dxfId="8865" priority="25622">
      <formula>$Y551="Gráfico 21"</formula>
    </cfRule>
    <cfRule type="expression" dxfId="8864" priority="25623">
      <formula>$Y551="Gráfico 20"</formula>
    </cfRule>
    <cfRule type="expression" dxfId="8863" priority="25624">
      <formula>$Y551="Gráfico 18"</formula>
    </cfRule>
    <cfRule type="expression" dxfId="8862" priority="25625">
      <formula>$Y551="Gráfico 19"</formula>
    </cfRule>
    <cfRule type="expression" dxfId="8861" priority="25626">
      <formula>$Y551="Gráfico 17"</formula>
    </cfRule>
    <cfRule type="expression" dxfId="8860" priority="25627">
      <formula>$Y551="Gráfico 16"</formula>
    </cfRule>
    <cfRule type="expression" dxfId="8859" priority="25628">
      <formula>$Y551="Gráfico 15"</formula>
    </cfRule>
    <cfRule type="expression" dxfId="8858" priority="25629">
      <formula>$Y551="Gráfico 14"</formula>
    </cfRule>
    <cfRule type="expression" dxfId="8857" priority="25630">
      <formula>$Y551="Gráfico 12"</formula>
    </cfRule>
    <cfRule type="expression" dxfId="8856" priority="25631">
      <formula>$Y551="Gráfico 13"</formula>
    </cfRule>
    <cfRule type="expression" dxfId="8855" priority="25632">
      <formula>$Y551="Gráfico 11"</formula>
    </cfRule>
    <cfRule type="expression" dxfId="8854" priority="25633">
      <formula>$Y551="Gráfico 9"</formula>
    </cfRule>
    <cfRule type="expression" dxfId="8853" priority="25634">
      <formula>$Y551="Gráfico 8"</formula>
    </cfRule>
    <cfRule type="expression" dxfId="8852" priority="25635">
      <formula>$Y551="Gráfico 7"</formula>
    </cfRule>
    <cfRule type="expression" dxfId="8851" priority="25636">
      <formula>$Y551="Gráfico 6"</formula>
    </cfRule>
    <cfRule type="expression" dxfId="8850" priority="25637">
      <formula>$Y551="Gráfico 4"</formula>
    </cfRule>
    <cfRule type="expression" dxfId="8849" priority="25638">
      <formula>$Y551="Gráfico 3"</formula>
    </cfRule>
    <cfRule type="expression" dxfId="8848" priority="25639">
      <formula>$Y551="Gráfico 2"</formula>
    </cfRule>
    <cfRule type="expression" dxfId="8847" priority="25640">
      <formula>$Y551="Gráfico 1"</formula>
    </cfRule>
    <cfRule type="expression" dxfId="8846" priority="25641">
      <formula>$Y551="Gráfico 5"</formula>
    </cfRule>
  </conditionalFormatting>
  <conditionalFormatting sqref="O551:O567">
    <cfRule type="expression" dxfId="8845" priority="25568">
      <formula>$Y551="Reporte 2"</formula>
    </cfRule>
    <cfRule type="expression" dxfId="8844" priority="25569">
      <formula>$Y551="Reporte 1"</formula>
    </cfRule>
    <cfRule type="expression" dxfId="8843" priority="25570">
      <formula>$Y551="Informe 10"</formula>
    </cfRule>
    <cfRule type="expression" dxfId="8842" priority="25571">
      <formula>$Y551="Informe 9"</formula>
    </cfRule>
    <cfRule type="expression" dxfId="8841" priority="25572">
      <formula>$Y551="Informe 8"</formula>
    </cfRule>
    <cfRule type="expression" dxfId="8840" priority="25573">
      <formula>$Y551="Informe 7"</formula>
    </cfRule>
    <cfRule type="expression" dxfId="8839" priority="25574">
      <formula>$Y551="Informe 6"</formula>
    </cfRule>
    <cfRule type="expression" dxfId="8838" priority="25575">
      <formula>$Y551="Informe 5"</formula>
    </cfRule>
    <cfRule type="expression" dxfId="8837" priority="25576">
      <formula>$Y551="Informe 4"</formula>
    </cfRule>
    <cfRule type="expression" dxfId="8836" priority="25577">
      <formula>$Y551="Informe 3"</formula>
    </cfRule>
    <cfRule type="expression" dxfId="8835" priority="25578">
      <formula>$Y551="Informe 2"</formula>
    </cfRule>
    <cfRule type="expression" dxfId="8834" priority="25579">
      <formula>$Y551="Informe 1"</formula>
    </cfRule>
    <cfRule type="expression" dxfId="8833" priority="25580">
      <formula>$Y551="Gráfico 10"</formula>
    </cfRule>
    <cfRule type="expression" dxfId="8832" priority="25581">
      <formula>$Y551="Gráfico 25"</formula>
    </cfRule>
    <cfRule type="expression" dxfId="8831" priority="25582">
      <formula>$Y551="Gráfico 24"</formula>
    </cfRule>
    <cfRule type="expression" dxfId="8830" priority="25583">
      <formula>$Y551="Gráfico 23"</formula>
    </cfRule>
    <cfRule type="expression" dxfId="8829" priority="25584">
      <formula>$Y551="Gráfico 22"</formula>
    </cfRule>
    <cfRule type="expression" dxfId="8828" priority="25585">
      <formula>$Y551="Gráfico 21"</formula>
    </cfRule>
    <cfRule type="expression" dxfId="8827" priority="25586">
      <formula>$Y551="Gráfico 20"</formula>
    </cfRule>
    <cfRule type="expression" dxfId="8826" priority="25587">
      <formula>$Y551="Gráfico 18"</formula>
    </cfRule>
    <cfRule type="expression" dxfId="8825" priority="25588">
      <formula>$Y551="Gráfico 19"</formula>
    </cfRule>
    <cfRule type="expression" dxfId="8824" priority="25589">
      <formula>$Y551="Gráfico 17"</formula>
    </cfRule>
    <cfRule type="expression" dxfId="8823" priority="25590">
      <formula>$Y551="Gráfico 16"</formula>
    </cfRule>
    <cfRule type="expression" dxfId="8822" priority="25591">
      <formula>$Y551="Gráfico 15"</formula>
    </cfRule>
    <cfRule type="expression" dxfId="8821" priority="25592">
      <formula>$Y551="Gráfico 14"</formula>
    </cfRule>
    <cfRule type="expression" dxfId="8820" priority="25593">
      <formula>$Y551="Gráfico 12"</formula>
    </cfRule>
    <cfRule type="expression" dxfId="8819" priority="25594">
      <formula>$Y551="Gráfico 13"</formula>
    </cfRule>
    <cfRule type="expression" dxfId="8818" priority="25595">
      <formula>$Y551="Gráfico 11"</formula>
    </cfRule>
    <cfRule type="expression" dxfId="8817" priority="25596">
      <formula>$Y551="Gráfico 9"</formula>
    </cfRule>
    <cfRule type="expression" dxfId="8816" priority="25597">
      <formula>$Y551="Gráfico 8"</formula>
    </cfRule>
    <cfRule type="expression" dxfId="8815" priority="25598">
      <formula>$Y551="Gráfico 7"</formula>
    </cfRule>
    <cfRule type="expression" dxfId="8814" priority="25599">
      <formula>$Y551="Gráfico 6"</formula>
    </cfRule>
    <cfRule type="expression" dxfId="8813" priority="25600">
      <formula>$Y551="Gráfico 4"</formula>
    </cfRule>
    <cfRule type="expression" dxfId="8812" priority="25601">
      <formula>$Y551="Gráfico 3"</formula>
    </cfRule>
    <cfRule type="expression" dxfId="8811" priority="25602">
      <formula>$Y551="Gráfico 2"</formula>
    </cfRule>
    <cfRule type="expression" dxfId="8810" priority="25603">
      <formula>$Y551="Gráfico 1"</formula>
    </cfRule>
    <cfRule type="expression" dxfId="8809" priority="25604">
      <formula>$Y551="Gráfico 5"</formula>
    </cfRule>
  </conditionalFormatting>
  <conditionalFormatting sqref="O551:O567">
    <cfRule type="expression" dxfId="8808" priority="25531">
      <formula>$Y551="Reporte 2"</formula>
    </cfRule>
    <cfRule type="expression" dxfId="8807" priority="25532">
      <formula>$Y551="Reporte 1"</formula>
    </cfRule>
    <cfRule type="expression" dxfId="8806" priority="25533">
      <formula>$Y551="Informe 10"</formula>
    </cfRule>
    <cfRule type="expression" dxfId="8805" priority="25534">
      <formula>$Y551="Informe 9"</formula>
    </cfRule>
    <cfRule type="expression" dxfId="8804" priority="25535">
      <formula>$Y551="Informe 8"</formula>
    </cfRule>
    <cfRule type="expression" dxfId="8803" priority="25536">
      <formula>$Y551="Informe 7"</formula>
    </cfRule>
    <cfRule type="expression" dxfId="8802" priority="25537">
      <formula>$Y551="Informe 6"</formula>
    </cfRule>
    <cfRule type="expression" dxfId="8801" priority="25538">
      <formula>$Y551="Informe 5"</formula>
    </cfRule>
    <cfRule type="expression" dxfId="8800" priority="25539">
      <formula>$Y551="Informe 4"</formula>
    </cfRule>
    <cfRule type="expression" dxfId="8799" priority="25540">
      <formula>$Y551="Informe 3"</formula>
    </cfRule>
    <cfRule type="expression" dxfId="8798" priority="25541">
      <formula>$Y551="Informe 2"</formula>
    </cfRule>
    <cfRule type="expression" dxfId="8797" priority="25542">
      <formula>$Y551="Informe 1"</formula>
    </cfRule>
    <cfRule type="expression" dxfId="8796" priority="25543">
      <formula>$Y551="Gráfico 10"</formula>
    </cfRule>
    <cfRule type="expression" dxfId="8795" priority="25544">
      <formula>$Y551="Gráfico 25"</formula>
    </cfRule>
    <cfRule type="expression" dxfId="8794" priority="25545">
      <formula>$Y551="Gráfico 24"</formula>
    </cfRule>
    <cfRule type="expression" dxfId="8793" priority="25546">
      <formula>$Y551="Gráfico 23"</formula>
    </cfRule>
    <cfRule type="expression" dxfId="8792" priority="25547">
      <formula>$Y551="Gráfico 22"</formula>
    </cfRule>
    <cfRule type="expression" dxfId="8791" priority="25548">
      <formula>$Y551="Gráfico 21"</formula>
    </cfRule>
    <cfRule type="expression" dxfId="8790" priority="25549">
      <formula>$Y551="Gráfico 20"</formula>
    </cfRule>
    <cfRule type="expression" dxfId="8789" priority="25550">
      <formula>$Y551="Gráfico 18"</formula>
    </cfRule>
    <cfRule type="expression" dxfId="8788" priority="25551">
      <formula>$Y551="Gráfico 19"</formula>
    </cfRule>
    <cfRule type="expression" dxfId="8787" priority="25552">
      <formula>$Y551="Gráfico 17"</formula>
    </cfRule>
    <cfRule type="expression" dxfId="8786" priority="25553">
      <formula>$Y551="Gráfico 16"</formula>
    </cfRule>
    <cfRule type="expression" dxfId="8785" priority="25554">
      <formula>$Y551="Gráfico 15"</formula>
    </cfRule>
    <cfRule type="expression" dxfId="8784" priority="25555">
      <formula>$Y551="Gráfico 14"</formula>
    </cfRule>
    <cfRule type="expression" dxfId="8783" priority="25556">
      <formula>$Y551="Gráfico 12"</formula>
    </cfRule>
    <cfRule type="expression" dxfId="8782" priority="25557">
      <formula>$Y551="Gráfico 13"</formula>
    </cfRule>
    <cfRule type="expression" dxfId="8781" priority="25558">
      <formula>$Y551="Gráfico 11"</formula>
    </cfRule>
    <cfRule type="expression" dxfId="8780" priority="25559">
      <formula>$Y551="Gráfico 9"</formula>
    </cfRule>
    <cfRule type="expression" dxfId="8779" priority="25560">
      <formula>$Y551="Gráfico 8"</formula>
    </cfRule>
    <cfRule type="expression" dxfId="8778" priority="25561">
      <formula>$Y551="Gráfico 7"</formula>
    </cfRule>
    <cfRule type="expression" dxfId="8777" priority="25562">
      <formula>$Y551="Gráfico 6"</formula>
    </cfRule>
    <cfRule type="expression" dxfId="8776" priority="25563">
      <formula>$Y551="Gráfico 4"</formula>
    </cfRule>
    <cfRule type="expression" dxfId="8775" priority="25564">
      <formula>$Y551="Gráfico 3"</formula>
    </cfRule>
    <cfRule type="expression" dxfId="8774" priority="25565">
      <formula>$Y551="Gráfico 2"</formula>
    </cfRule>
    <cfRule type="expression" dxfId="8773" priority="25566">
      <formula>$Y551="Gráfico 1"</formula>
    </cfRule>
    <cfRule type="expression" dxfId="8772" priority="25567">
      <formula>$Y551="Gráfico 5"</formula>
    </cfRule>
  </conditionalFormatting>
  <conditionalFormatting sqref="P568:P584">
    <cfRule type="expression" dxfId="8771" priority="25494">
      <formula>$Y568="Reporte 2"</formula>
    </cfRule>
    <cfRule type="expression" dxfId="8770" priority="25495">
      <formula>$Y568="Reporte 1"</formula>
    </cfRule>
    <cfRule type="expression" dxfId="8769" priority="25496">
      <formula>$Y568="Informe 10"</formula>
    </cfRule>
    <cfRule type="expression" dxfId="8768" priority="25497">
      <formula>$Y568="Informe 9"</formula>
    </cfRule>
    <cfRule type="expression" dxfId="8767" priority="25498">
      <formula>$Y568="Informe 8"</formula>
    </cfRule>
    <cfRule type="expression" dxfId="8766" priority="25499">
      <formula>$Y568="Informe 7"</formula>
    </cfRule>
    <cfRule type="expression" dxfId="8765" priority="25500">
      <formula>$Y568="Informe 6"</formula>
    </cfRule>
    <cfRule type="expression" dxfId="8764" priority="25501">
      <formula>$Y568="Informe 5"</formula>
    </cfRule>
    <cfRule type="expression" dxfId="8763" priority="25502">
      <formula>$Y568="Informe 4"</formula>
    </cfRule>
    <cfRule type="expression" dxfId="8762" priority="25503">
      <formula>$Y568="Informe 3"</formula>
    </cfRule>
    <cfRule type="expression" dxfId="8761" priority="25504">
      <formula>$Y568="Informe 2"</formula>
    </cfRule>
    <cfRule type="expression" dxfId="8760" priority="25505">
      <formula>$Y568="Informe 1"</formula>
    </cfRule>
    <cfRule type="expression" dxfId="8759" priority="25506">
      <formula>$Y568="Gráfico 10"</formula>
    </cfRule>
    <cfRule type="expression" dxfId="8758" priority="25507">
      <formula>$Y568="Gráfico 25"</formula>
    </cfRule>
    <cfRule type="expression" dxfId="8757" priority="25508">
      <formula>$Y568="Gráfico 24"</formula>
    </cfRule>
    <cfRule type="expression" dxfId="8756" priority="25509">
      <formula>$Y568="Gráfico 23"</formula>
    </cfRule>
    <cfRule type="expression" dxfId="8755" priority="25510">
      <formula>$Y568="Gráfico 22"</formula>
    </cfRule>
    <cfRule type="expression" dxfId="8754" priority="25511">
      <formula>$Y568="Gráfico 21"</formula>
    </cfRule>
    <cfRule type="expression" dxfId="8753" priority="25512">
      <formula>$Y568="Gráfico 20"</formula>
    </cfRule>
    <cfRule type="expression" dxfId="8752" priority="25513">
      <formula>$Y568="Gráfico 18"</formula>
    </cfRule>
    <cfRule type="expression" dxfId="8751" priority="25514">
      <formula>$Y568="Gráfico 19"</formula>
    </cfRule>
    <cfRule type="expression" dxfId="8750" priority="25515">
      <formula>$Y568="Gráfico 17"</formula>
    </cfRule>
    <cfRule type="expression" dxfId="8749" priority="25516">
      <formula>$Y568="Gráfico 16"</formula>
    </cfRule>
    <cfRule type="expression" dxfId="8748" priority="25517">
      <formula>$Y568="Gráfico 15"</formula>
    </cfRule>
    <cfRule type="expression" dxfId="8747" priority="25518">
      <formula>$Y568="Gráfico 14"</formula>
    </cfRule>
    <cfRule type="expression" dxfId="8746" priority="25519">
      <formula>$Y568="Gráfico 12"</formula>
    </cfRule>
    <cfRule type="expression" dxfId="8745" priority="25520">
      <formula>$Y568="Gráfico 13"</formula>
    </cfRule>
    <cfRule type="expression" dxfId="8744" priority="25521">
      <formula>$Y568="Gráfico 11"</formula>
    </cfRule>
    <cfRule type="expression" dxfId="8743" priority="25522">
      <formula>$Y568="Gráfico 9"</formula>
    </cfRule>
    <cfRule type="expression" dxfId="8742" priority="25523">
      <formula>$Y568="Gráfico 8"</formula>
    </cfRule>
    <cfRule type="expression" dxfId="8741" priority="25524">
      <formula>$Y568="Gráfico 7"</formula>
    </cfRule>
    <cfRule type="expression" dxfId="8740" priority="25525">
      <formula>$Y568="Gráfico 6"</formula>
    </cfRule>
    <cfRule type="expression" dxfId="8739" priority="25526">
      <formula>$Y568="Gráfico 4"</formula>
    </cfRule>
    <cfRule type="expression" dxfId="8738" priority="25527">
      <formula>$Y568="Gráfico 3"</formula>
    </cfRule>
    <cfRule type="expression" dxfId="8737" priority="25528">
      <formula>$Y568="Gráfico 2"</formula>
    </cfRule>
    <cfRule type="expression" dxfId="8736" priority="25529">
      <formula>$Y568="Gráfico 1"</formula>
    </cfRule>
    <cfRule type="expression" dxfId="8735" priority="25530">
      <formula>$Y568="Gráfico 5"</formula>
    </cfRule>
  </conditionalFormatting>
  <conditionalFormatting sqref="P568:P584">
    <cfRule type="expression" dxfId="8734" priority="25457">
      <formula>$Y568="Reporte 2"</formula>
    </cfRule>
    <cfRule type="expression" dxfId="8733" priority="25458">
      <formula>$Y568="Reporte 1"</formula>
    </cfRule>
    <cfRule type="expression" dxfId="8732" priority="25459">
      <formula>$Y568="Informe 10"</formula>
    </cfRule>
    <cfRule type="expression" dxfId="8731" priority="25460">
      <formula>$Y568="Informe 9"</formula>
    </cfRule>
    <cfRule type="expression" dxfId="8730" priority="25461">
      <formula>$Y568="Informe 8"</formula>
    </cfRule>
    <cfRule type="expression" dxfId="8729" priority="25462">
      <formula>$Y568="Informe 7"</formula>
    </cfRule>
    <cfRule type="expression" dxfId="8728" priority="25463">
      <formula>$Y568="Informe 6"</formula>
    </cfRule>
    <cfRule type="expression" dxfId="8727" priority="25464">
      <formula>$Y568="Informe 5"</formula>
    </cfRule>
    <cfRule type="expression" dxfId="8726" priority="25465">
      <formula>$Y568="Informe 4"</formula>
    </cfRule>
    <cfRule type="expression" dxfId="8725" priority="25466">
      <formula>$Y568="Informe 3"</formula>
    </cfRule>
    <cfRule type="expression" dxfId="8724" priority="25467">
      <formula>$Y568="Informe 2"</formula>
    </cfRule>
    <cfRule type="expression" dxfId="8723" priority="25468">
      <formula>$Y568="Informe 1"</formula>
    </cfRule>
    <cfRule type="expression" dxfId="8722" priority="25469">
      <formula>$Y568="Gráfico 10"</formula>
    </cfRule>
    <cfRule type="expression" dxfId="8721" priority="25470">
      <formula>$Y568="Gráfico 25"</formula>
    </cfRule>
    <cfRule type="expression" dxfId="8720" priority="25471">
      <formula>$Y568="Gráfico 24"</formula>
    </cfRule>
    <cfRule type="expression" dxfId="8719" priority="25472">
      <formula>$Y568="Gráfico 23"</formula>
    </cfRule>
    <cfRule type="expression" dxfId="8718" priority="25473">
      <formula>$Y568="Gráfico 22"</formula>
    </cfRule>
    <cfRule type="expression" dxfId="8717" priority="25474">
      <formula>$Y568="Gráfico 21"</formula>
    </cfRule>
    <cfRule type="expression" dxfId="8716" priority="25475">
      <formula>$Y568="Gráfico 20"</formula>
    </cfRule>
    <cfRule type="expression" dxfId="8715" priority="25476">
      <formula>$Y568="Gráfico 18"</formula>
    </cfRule>
    <cfRule type="expression" dxfId="8714" priority="25477">
      <formula>$Y568="Gráfico 19"</formula>
    </cfRule>
    <cfRule type="expression" dxfId="8713" priority="25478">
      <formula>$Y568="Gráfico 17"</formula>
    </cfRule>
    <cfRule type="expression" dxfId="8712" priority="25479">
      <formula>$Y568="Gráfico 16"</formula>
    </cfRule>
    <cfRule type="expression" dxfId="8711" priority="25480">
      <formula>$Y568="Gráfico 15"</formula>
    </cfRule>
    <cfRule type="expression" dxfId="8710" priority="25481">
      <formula>$Y568="Gráfico 14"</formula>
    </cfRule>
    <cfRule type="expression" dxfId="8709" priority="25482">
      <formula>$Y568="Gráfico 12"</formula>
    </cfRule>
    <cfRule type="expression" dxfId="8708" priority="25483">
      <formula>$Y568="Gráfico 13"</formula>
    </cfRule>
    <cfRule type="expression" dxfId="8707" priority="25484">
      <formula>$Y568="Gráfico 11"</formula>
    </cfRule>
    <cfRule type="expression" dxfId="8706" priority="25485">
      <formula>$Y568="Gráfico 9"</formula>
    </cfRule>
    <cfRule type="expression" dxfId="8705" priority="25486">
      <formula>$Y568="Gráfico 8"</formula>
    </cfRule>
    <cfRule type="expression" dxfId="8704" priority="25487">
      <formula>$Y568="Gráfico 7"</formula>
    </cfRule>
    <cfRule type="expression" dxfId="8703" priority="25488">
      <formula>$Y568="Gráfico 6"</formula>
    </cfRule>
    <cfRule type="expression" dxfId="8702" priority="25489">
      <formula>$Y568="Gráfico 4"</formula>
    </cfRule>
    <cfRule type="expression" dxfId="8701" priority="25490">
      <formula>$Y568="Gráfico 3"</formula>
    </cfRule>
    <cfRule type="expression" dxfId="8700" priority="25491">
      <formula>$Y568="Gráfico 2"</formula>
    </cfRule>
    <cfRule type="expression" dxfId="8699" priority="25492">
      <formula>$Y568="Gráfico 1"</formula>
    </cfRule>
    <cfRule type="expression" dxfId="8698" priority="25493">
      <formula>$Y568="Gráfico 5"</formula>
    </cfRule>
  </conditionalFormatting>
  <conditionalFormatting sqref="P568:P584">
    <cfRule type="expression" dxfId="8697" priority="25420">
      <formula>$Y568="Reporte 2"</formula>
    </cfRule>
    <cfRule type="expression" dxfId="8696" priority="25421">
      <formula>$Y568="Reporte 1"</formula>
    </cfRule>
    <cfRule type="expression" dxfId="8695" priority="25422">
      <formula>$Y568="Informe 10"</formula>
    </cfRule>
    <cfRule type="expression" dxfId="8694" priority="25423">
      <formula>$Y568="Informe 9"</formula>
    </cfRule>
    <cfRule type="expression" dxfId="8693" priority="25424">
      <formula>$Y568="Informe 8"</formula>
    </cfRule>
    <cfRule type="expression" dxfId="8692" priority="25425">
      <formula>$Y568="Informe 7"</formula>
    </cfRule>
    <cfRule type="expression" dxfId="8691" priority="25426">
      <formula>$Y568="Informe 6"</formula>
    </cfRule>
    <cfRule type="expression" dxfId="8690" priority="25427">
      <formula>$Y568="Informe 5"</formula>
    </cfRule>
    <cfRule type="expression" dxfId="8689" priority="25428">
      <formula>$Y568="Informe 4"</formula>
    </cfRule>
    <cfRule type="expression" dxfId="8688" priority="25429">
      <formula>$Y568="Informe 3"</formula>
    </cfRule>
    <cfRule type="expression" dxfId="8687" priority="25430">
      <formula>$Y568="Informe 2"</formula>
    </cfRule>
    <cfRule type="expression" dxfId="8686" priority="25431">
      <formula>$Y568="Informe 1"</formula>
    </cfRule>
    <cfRule type="expression" dxfId="8685" priority="25432">
      <formula>$Y568="Gráfico 10"</formula>
    </cfRule>
    <cfRule type="expression" dxfId="8684" priority="25433">
      <formula>$Y568="Gráfico 25"</formula>
    </cfRule>
    <cfRule type="expression" dxfId="8683" priority="25434">
      <formula>$Y568="Gráfico 24"</formula>
    </cfRule>
    <cfRule type="expression" dxfId="8682" priority="25435">
      <formula>$Y568="Gráfico 23"</formula>
    </cfRule>
    <cfRule type="expression" dxfId="8681" priority="25436">
      <formula>$Y568="Gráfico 22"</formula>
    </cfRule>
    <cfRule type="expression" dxfId="8680" priority="25437">
      <formula>$Y568="Gráfico 21"</formula>
    </cfRule>
    <cfRule type="expression" dxfId="8679" priority="25438">
      <formula>$Y568="Gráfico 20"</formula>
    </cfRule>
    <cfRule type="expression" dxfId="8678" priority="25439">
      <formula>$Y568="Gráfico 18"</formula>
    </cfRule>
    <cfRule type="expression" dxfId="8677" priority="25440">
      <formula>$Y568="Gráfico 19"</formula>
    </cfRule>
    <cfRule type="expression" dxfId="8676" priority="25441">
      <formula>$Y568="Gráfico 17"</formula>
    </cfRule>
    <cfRule type="expression" dxfId="8675" priority="25442">
      <formula>$Y568="Gráfico 16"</formula>
    </cfRule>
    <cfRule type="expression" dxfId="8674" priority="25443">
      <formula>$Y568="Gráfico 15"</formula>
    </cfRule>
    <cfRule type="expression" dxfId="8673" priority="25444">
      <formula>$Y568="Gráfico 14"</formula>
    </cfRule>
    <cfRule type="expression" dxfId="8672" priority="25445">
      <formula>$Y568="Gráfico 12"</formula>
    </cfRule>
    <cfRule type="expression" dxfId="8671" priority="25446">
      <formula>$Y568="Gráfico 13"</formula>
    </cfRule>
    <cfRule type="expression" dxfId="8670" priority="25447">
      <formula>$Y568="Gráfico 11"</formula>
    </cfRule>
    <cfRule type="expression" dxfId="8669" priority="25448">
      <formula>$Y568="Gráfico 9"</formula>
    </cfRule>
    <cfRule type="expression" dxfId="8668" priority="25449">
      <formula>$Y568="Gráfico 8"</formula>
    </cfRule>
    <cfRule type="expression" dxfId="8667" priority="25450">
      <formula>$Y568="Gráfico 7"</formula>
    </cfRule>
    <cfRule type="expression" dxfId="8666" priority="25451">
      <formula>$Y568="Gráfico 6"</formula>
    </cfRule>
    <cfRule type="expression" dxfId="8665" priority="25452">
      <formula>$Y568="Gráfico 4"</formula>
    </cfRule>
    <cfRule type="expression" dxfId="8664" priority="25453">
      <formula>$Y568="Gráfico 3"</formula>
    </cfRule>
    <cfRule type="expression" dxfId="8663" priority="25454">
      <formula>$Y568="Gráfico 2"</formula>
    </cfRule>
    <cfRule type="expression" dxfId="8662" priority="25455">
      <formula>$Y568="Gráfico 1"</formula>
    </cfRule>
    <cfRule type="expression" dxfId="8661" priority="25456">
      <formula>$Y568="Gráfico 5"</formula>
    </cfRule>
  </conditionalFormatting>
  <conditionalFormatting sqref="O568:O584">
    <cfRule type="expression" dxfId="8660" priority="25383">
      <formula>$Y568="Reporte 2"</formula>
    </cfRule>
    <cfRule type="expression" dxfId="8659" priority="25384">
      <formula>$Y568="Reporte 1"</formula>
    </cfRule>
    <cfRule type="expression" dxfId="8658" priority="25385">
      <formula>$Y568="Informe 10"</formula>
    </cfRule>
    <cfRule type="expression" dxfId="8657" priority="25386">
      <formula>$Y568="Informe 9"</formula>
    </cfRule>
    <cfRule type="expression" dxfId="8656" priority="25387">
      <formula>$Y568="Informe 8"</formula>
    </cfRule>
    <cfRule type="expression" dxfId="8655" priority="25388">
      <formula>$Y568="Informe 7"</formula>
    </cfRule>
    <cfRule type="expression" dxfId="8654" priority="25389">
      <formula>$Y568="Informe 6"</formula>
    </cfRule>
    <cfRule type="expression" dxfId="8653" priority="25390">
      <formula>$Y568="Informe 5"</formula>
    </cfRule>
    <cfRule type="expression" dxfId="8652" priority="25391">
      <formula>$Y568="Informe 4"</formula>
    </cfRule>
    <cfRule type="expression" dxfId="8651" priority="25392">
      <formula>$Y568="Informe 3"</formula>
    </cfRule>
    <cfRule type="expression" dxfId="8650" priority="25393">
      <formula>$Y568="Informe 2"</formula>
    </cfRule>
    <cfRule type="expression" dxfId="8649" priority="25394">
      <formula>$Y568="Informe 1"</formula>
    </cfRule>
    <cfRule type="expression" dxfId="8648" priority="25395">
      <formula>$Y568="Gráfico 10"</formula>
    </cfRule>
    <cfRule type="expression" dxfId="8647" priority="25396">
      <formula>$Y568="Gráfico 25"</formula>
    </cfRule>
    <cfRule type="expression" dxfId="8646" priority="25397">
      <formula>$Y568="Gráfico 24"</formula>
    </cfRule>
    <cfRule type="expression" dxfId="8645" priority="25398">
      <formula>$Y568="Gráfico 23"</formula>
    </cfRule>
    <cfRule type="expression" dxfId="8644" priority="25399">
      <formula>$Y568="Gráfico 22"</formula>
    </cfRule>
    <cfRule type="expression" dxfId="8643" priority="25400">
      <formula>$Y568="Gráfico 21"</formula>
    </cfRule>
    <cfRule type="expression" dxfId="8642" priority="25401">
      <formula>$Y568="Gráfico 20"</formula>
    </cfRule>
    <cfRule type="expression" dxfId="8641" priority="25402">
      <formula>$Y568="Gráfico 18"</formula>
    </cfRule>
    <cfRule type="expression" dxfId="8640" priority="25403">
      <formula>$Y568="Gráfico 19"</formula>
    </cfRule>
    <cfRule type="expression" dxfId="8639" priority="25404">
      <formula>$Y568="Gráfico 17"</formula>
    </cfRule>
    <cfRule type="expression" dxfId="8638" priority="25405">
      <formula>$Y568="Gráfico 16"</formula>
    </cfRule>
    <cfRule type="expression" dxfId="8637" priority="25406">
      <formula>$Y568="Gráfico 15"</formula>
    </cfRule>
    <cfRule type="expression" dxfId="8636" priority="25407">
      <formula>$Y568="Gráfico 14"</formula>
    </cfRule>
    <cfRule type="expression" dxfId="8635" priority="25408">
      <formula>$Y568="Gráfico 12"</formula>
    </cfRule>
    <cfRule type="expression" dxfId="8634" priority="25409">
      <formula>$Y568="Gráfico 13"</formula>
    </cfRule>
    <cfRule type="expression" dxfId="8633" priority="25410">
      <formula>$Y568="Gráfico 11"</formula>
    </cfRule>
    <cfRule type="expression" dxfId="8632" priority="25411">
      <formula>$Y568="Gráfico 9"</formula>
    </cfRule>
    <cfRule type="expression" dxfId="8631" priority="25412">
      <formula>$Y568="Gráfico 8"</formula>
    </cfRule>
    <cfRule type="expression" dxfId="8630" priority="25413">
      <formula>$Y568="Gráfico 7"</formula>
    </cfRule>
    <cfRule type="expression" dxfId="8629" priority="25414">
      <formula>$Y568="Gráfico 6"</formula>
    </cfRule>
    <cfRule type="expression" dxfId="8628" priority="25415">
      <formula>$Y568="Gráfico 4"</formula>
    </cfRule>
    <cfRule type="expression" dxfId="8627" priority="25416">
      <formula>$Y568="Gráfico 3"</formula>
    </cfRule>
    <cfRule type="expression" dxfId="8626" priority="25417">
      <formula>$Y568="Gráfico 2"</formula>
    </cfRule>
    <cfRule type="expression" dxfId="8625" priority="25418">
      <formula>$Y568="Gráfico 1"</formula>
    </cfRule>
    <cfRule type="expression" dxfId="8624" priority="25419">
      <formula>$Y568="Gráfico 5"</formula>
    </cfRule>
  </conditionalFormatting>
  <conditionalFormatting sqref="O568:O584">
    <cfRule type="expression" dxfId="8623" priority="25346">
      <formula>$Y568="Reporte 2"</formula>
    </cfRule>
    <cfRule type="expression" dxfId="8622" priority="25347">
      <formula>$Y568="Reporte 1"</formula>
    </cfRule>
    <cfRule type="expression" dxfId="8621" priority="25348">
      <formula>$Y568="Informe 10"</formula>
    </cfRule>
    <cfRule type="expression" dxfId="8620" priority="25349">
      <formula>$Y568="Informe 9"</formula>
    </cfRule>
    <cfRule type="expression" dxfId="8619" priority="25350">
      <formula>$Y568="Informe 8"</formula>
    </cfRule>
    <cfRule type="expression" dxfId="8618" priority="25351">
      <formula>$Y568="Informe 7"</formula>
    </cfRule>
    <cfRule type="expression" dxfId="8617" priority="25352">
      <formula>$Y568="Informe 6"</formula>
    </cfRule>
    <cfRule type="expression" dxfId="8616" priority="25353">
      <formula>$Y568="Informe 5"</formula>
    </cfRule>
    <cfRule type="expression" dxfId="8615" priority="25354">
      <formula>$Y568="Informe 4"</formula>
    </cfRule>
    <cfRule type="expression" dxfId="8614" priority="25355">
      <formula>$Y568="Informe 3"</formula>
    </cfRule>
    <cfRule type="expression" dxfId="8613" priority="25356">
      <formula>$Y568="Informe 2"</formula>
    </cfRule>
    <cfRule type="expression" dxfId="8612" priority="25357">
      <formula>$Y568="Informe 1"</formula>
    </cfRule>
    <cfRule type="expression" dxfId="8611" priority="25358">
      <formula>$Y568="Gráfico 10"</formula>
    </cfRule>
    <cfRule type="expression" dxfId="8610" priority="25359">
      <formula>$Y568="Gráfico 25"</formula>
    </cfRule>
    <cfRule type="expression" dxfId="8609" priority="25360">
      <formula>$Y568="Gráfico 24"</formula>
    </cfRule>
    <cfRule type="expression" dxfId="8608" priority="25361">
      <formula>$Y568="Gráfico 23"</formula>
    </cfRule>
    <cfRule type="expression" dxfId="8607" priority="25362">
      <formula>$Y568="Gráfico 22"</formula>
    </cfRule>
    <cfRule type="expression" dxfId="8606" priority="25363">
      <formula>$Y568="Gráfico 21"</formula>
    </cfRule>
    <cfRule type="expression" dxfId="8605" priority="25364">
      <formula>$Y568="Gráfico 20"</formula>
    </cfRule>
    <cfRule type="expression" dxfId="8604" priority="25365">
      <formula>$Y568="Gráfico 18"</formula>
    </cfRule>
    <cfRule type="expression" dxfId="8603" priority="25366">
      <formula>$Y568="Gráfico 19"</formula>
    </cfRule>
    <cfRule type="expression" dxfId="8602" priority="25367">
      <formula>$Y568="Gráfico 17"</formula>
    </cfRule>
    <cfRule type="expression" dxfId="8601" priority="25368">
      <formula>$Y568="Gráfico 16"</formula>
    </cfRule>
    <cfRule type="expression" dxfId="8600" priority="25369">
      <formula>$Y568="Gráfico 15"</formula>
    </cfRule>
    <cfRule type="expression" dxfId="8599" priority="25370">
      <formula>$Y568="Gráfico 14"</formula>
    </cfRule>
    <cfRule type="expression" dxfId="8598" priority="25371">
      <formula>$Y568="Gráfico 12"</formula>
    </cfRule>
    <cfRule type="expression" dxfId="8597" priority="25372">
      <formula>$Y568="Gráfico 13"</formula>
    </cfRule>
    <cfRule type="expression" dxfId="8596" priority="25373">
      <formula>$Y568="Gráfico 11"</formula>
    </cfRule>
    <cfRule type="expression" dxfId="8595" priority="25374">
      <formula>$Y568="Gráfico 9"</formula>
    </cfRule>
    <cfRule type="expression" dxfId="8594" priority="25375">
      <formula>$Y568="Gráfico 8"</formula>
    </cfRule>
    <cfRule type="expression" dxfId="8593" priority="25376">
      <formula>$Y568="Gráfico 7"</formula>
    </cfRule>
    <cfRule type="expression" dxfId="8592" priority="25377">
      <formula>$Y568="Gráfico 6"</formula>
    </cfRule>
    <cfRule type="expression" dxfId="8591" priority="25378">
      <formula>$Y568="Gráfico 4"</formula>
    </cfRule>
    <cfRule type="expression" dxfId="8590" priority="25379">
      <formula>$Y568="Gráfico 3"</formula>
    </cfRule>
    <cfRule type="expression" dxfId="8589" priority="25380">
      <formula>$Y568="Gráfico 2"</formula>
    </cfRule>
    <cfRule type="expression" dxfId="8588" priority="25381">
      <formula>$Y568="Gráfico 1"</formula>
    </cfRule>
    <cfRule type="expression" dxfId="8587" priority="25382">
      <formula>$Y568="Gráfico 5"</formula>
    </cfRule>
  </conditionalFormatting>
  <conditionalFormatting sqref="O568:O584">
    <cfRule type="expression" dxfId="8586" priority="25309">
      <formula>$Y568="Reporte 2"</formula>
    </cfRule>
    <cfRule type="expression" dxfId="8585" priority="25310">
      <formula>$Y568="Reporte 1"</formula>
    </cfRule>
    <cfRule type="expression" dxfId="8584" priority="25311">
      <formula>$Y568="Informe 10"</formula>
    </cfRule>
    <cfRule type="expression" dxfId="8583" priority="25312">
      <formula>$Y568="Informe 9"</formula>
    </cfRule>
    <cfRule type="expression" dxfId="8582" priority="25313">
      <formula>$Y568="Informe 8"</formula>
    </cfRule>
    <cfRule type="expression" dxfId="8581" priority="25314">
      <formula>$Y568="Informe 7"</formula>
    </cfRule>
    <cfRule type="expression" dxfId="8580" priority="25315">
      <formula>$Y568="Informe 6"</formula>
    </cfRule>
    <cfRule type="expression" dxfId="8579" priority="25316">
      <formula>$Y568="Informe 5"</formula>
    </cfRule>
    <cfRule type="expression" dxfId="8578" priority="25317">
      <formula>$Y568="Informe 4"</formula>
    </cfRule>
    <cfRule type="expression" dxfId="8577" priority="25318">
      <formula>$Y568="Informe 3"</formula>
    </cfRule>
    <cfRule type="expression" dxfId="8576" priority="25319">
      <formula>$Y568="Informe 2"</formula>
    </cfRule>
    <cfRule type="expression" dxfId="8575" priority="25320">
      <formula>$Y568="Informe 1"</formula>
    </cfRule>
    <cfRule type="expression" dxfId="8574" priority="25321">
      <formula>$Y568="Gráfico 10"</formula>
    </cfRule>
    <cfRule type="expression" dxfId="8573" priority="25322">
      <formula>$Y568="Gráfico 25"</formula>
    </cfRule>
    <cfRule type="expression" dxfId="8572" priority="25323">
      <formula>$Y568="Gráfico 24"</formula>
    </cfRule>
    <cfRule type="expression" dxfId="8571" priority="25324">
      <formula>$Y568="Gráfico 23"</formula>
    </cfRule>
    <cfRule type="expression" dxfId="8570" priority="25325">
      <formula>$Y568="Gráfico 22"</formula>
    </cfRule>
    <cfRule type="expression" dxfId="8569" priority="25326">
      <formula>$Y568="Gráfico 21"</formula>
    </cfRule>
    <cfRule type="expression" dxfId="8568" priority="25327">
      <formula>$Y568="Gráfico 20"</formula>
    </cfRule>
    <cfRule type="expression" dxfId="8567" priority="25328">
      <formula>$Y568="Gráfico 18"</formula>
    </cfRule>
    <cfRule type="expression" dxfId="8566" priority="25329">
      <formula>$Y568="Gráfico 19"</formula>
    </cfRule>
    <cfRule type="expression" dxfId="8565" priority="25330">
      <formula>$Y568="Gráfico 17"</formula>
    </cfRule>
    <cfRule type="expression" dxfId="8564" priority="25331">
      <formula>$Y568="Gráfico 16"</formula>
    </cfRule>
    <cfRule type="expression" dxfId="8563" priority="25332">
      <formula>$Y568="Gráfico 15"</formula>
    </cfRule>
    <cfRule type="expression" dxfId="8562" priority="25333">
      <formula>$Y568="Gráfico 14"</formula>
    </cfRule>
    <cfRule type="expression" dxfId="8561" priority="25334">
      <formula>$Y568="Gráfico 12"</formula>
    </cfRule>
    <cfRule type="expression" dxfId="8560" priority="25335">
      <formula>$Y568="Gráfico 13"</formula>
    </cfRule>
    <cfRule type="expression" dxfId="8559" priority="25336">
      <formula>$Y568="Gráfico 11"</formula>
    </cfRule>
    <cfRule type="expression" dxfId="8558" priority="25337">
      <formula>$Y568="Gráfico 9"</formula>
    </cfRule>
    <cfRule type="expression" dxfId="8557" priority="25338">
      <formula>$Y568="Gráfico 8"</formula>
    </cfRule>
    <cfRule type="expression" dxfId="8556" priority="25339">
      <formula>$Y568="Gráfico 7"</formula>
    </cfRule>
    <cfRule type="expression" dxfId="8555" priority="25340">
      <formula>$Y568="Gráfico 6"</formula>
    </cfRule>
    <cfRule type="expression" dxfId="8554" priority="25341">
      <formula>$Y568="Gráfico 4"</formula>
    </cfRule>
    <cfRule type="expression" dxfId="8553" priority="25342">
      <formula>$Y568="Gráfico 3"</formula>
    </cfRule>
    <cfRule type="expression" dxfId="8552" priority="25343">
      <formula>$Y568="Gráfico 2"</formula>
    </cfRule>
    <cfRule type="expression" dxfId="8551" priority="25344">
      <formula>$Y568="Gráfico 1"</formula>
    </cfRule>
    <cfRule type="expression" dxfId="8550" priority="25345">
      <formula>$Y568="Gráfico 5"</formula>
    </cfRule>
  </conditionalFormatting>
  <conditionalFormatting sqref="O467:O482">
    <cfRule type="expression" dxfId="8549" priority="25272">
      <formula>$Y467="Reporte 2"</formula>
    </cfRule>
    <cfRule type="expression" dxfId="8548" priority="25273">
      <formula>$Y467="Reporte 1"</formula>
    </cfRule>
    <cfRule type="expression" dxfId="8547" priority="25274">
      <formula>$Y467="Informe 10"</formula>
    </cfRule>
    <cfRule type="expression" dxfId="8546" priority="25275">
      <formula>$Y467="Informe 9"</formula>
    </cfRule>
    <cfRule type="expression" dxfId="8545" priority="25276">
      <formula>$Y467="Informe 8"</formula>
    </cfRule>
    <cfRule type="expression" dxfId="8544" priority="25277">
      <formula>$Y467="Informe 7"</formula>
    </cfRule>
    <cfRule type="expression" dxfId="8543" priority="25278">
      <formula>$Y467="Informe 6"</formula>
    </cfRule>
    <cfRule type="expression" dxfId="8542" priority="25279">
      <formula>$Y467="Informe 5"</formula>
    </cfRule>
    <cfRule type="expression" dxfId="8541" priority="25280">
      <formula>$Y467="Informe 4"</formula>
    </cfRule>
    <cfRule type="expression" dxfId="8540" priority="25281">
      <formula>$Y467="Informe 3"</formula>
    </cfRule>
    <cfRule type="expression" dxfId="8539" priority="25282">
      <formula>$Y467="Informe 2"</formula>
    </cfRule>
    <cfRule type="expression" dxfId="8538" priority="25283">
      <formula>$Y467="Informe 1"</formula>
    </cfRule>
    <cfRule type="expression" dxfId="8537" priority="25284">
      <formula>$Y467="Gráfico 10"</formula>
    </cfRule>
    <cfRule type="expression" dxfId="8536" priority="25285">
      <formula>$Y467="Gráfico 25"</formula>
    </cfRule>
    <cfRule type="expression" dxfId="8535" priority="25286">
      <formula>$Y467="Gráfico 24"</formula>
    </cfRule>
    <cfRule type="expression" dxfId="8534" priority="25287">
      <formula>$Y467="Gráfico 23"</formula>
    </cfRule>
    <cfRule type="expression" dxfId="8533" priority="25288">
      <formula>$Y467="Gráfico 22"</formula>
    </cfRule>
    <cfRule type="expression" dxfId="8532" priority="25289">
      <formula>$Y467="Gráfico 21"</formula>
    </cfRule>
    <cfRule type="expression" dxfId="8531" priority="25290">
      <formula>$Y467="Gráfico 20"</formula>
    </cfRule>
    <cfRule type="expression" dxfId="8530" priority="25291">
      <formula>$Y467="Gráfico 18"</formula>
    </cfRule>
    <cfRule type="expression" dxfId="8529" priority="25292">
      <formula>$Y467="Gráfico 19"</formula>
    </cfRule>
    <cfRule type="expression" dxfId="8528" priority="25293">
      <formula>$Y467="Gráfico 17"</formula>
    </cfRule>
    <cfRule type="expression" dxfId="8527" priority="25294">
      <formula>$Y467="Gráfico 16"</formula>
    </cfRule>
    <cfRule type="expression" dxfId="8526" priority="25295">
      <formula>$Y467="Gráfico 15"</formula>
    </cfRule>
    <cfRule type="expression" dxfId="8525" priority="25296">
      <formula>$Y467="Gráfico 14"</formula>
    </cfRule>
    <cfRule type="expression" dxfId="8524" priority="25297">
      <formula>$Y467="Gráfico 12"</formula>
    </cfRule>
    <cfRule type="expression" dxfId="8523" priority="25298">
      <formula>$Y467="Gráfico 13"</formula>
    </cfRule>
    <cfRule type="expression" dxfId="8522" priority="25299">
      <formula>$Y467="Gráfico 11"</formula>
    </cfRule>
    <cfRule type="expression" dxfId="8521" priority="25300">
      <formula>$Y467="Gráfico 9"</formula>
    </cfRule>
    <cfRule type="expression" dxfId="8520" priority="25301">
      <formula>$Y467="Gráfico 8"</formula>
    </cfRule>
    <cfRule type="expression" dxfId="8519" priority="25302">
      <formula>$Y467="Gráfico 7"</formula>
    </cfRule>
    <cfRule type="expression" dxfId="8518" priority="25303">
      <formula>$Y467="Gráfico 6"</formula>
    </cfRule>
    <cfRule type="expression" dxfId="8517" priority="25304">
      <formula>$Y467="Gráfico 4"</formula>
    </cfRule>
    <cfRule type="expression" dxfId="8516" priority="25305">
      <formula>$Y467="Gráfico 3"</formula>
    </cfRule>
    <cfRule type="expression" dxfId="8515" priority="25306">
      <formula>$Y467="Gráfico 2"</formula>
    </cfRule>
    <cfRule type="expression" dxfId="8514" priority="25307">
      <formula>$Y467="Gráfico 1"</formula>
    </cfRule>
    <cfRule type="expression" dxfId="8513" priority="25308">
      <formula>$Y467="Gráfico 5"</formula>
    </cfRule>
  </conditionalFormatting>
  <conditionalFormatting sqref="O467:O482">
    <cfRule type="expression" dxfId="8512" priority="25235">
      <formula>$Y467="Reporte 2"</formula>
    </cfRule>
    <cfRule type="expression" dxfId="8511" priority="25236">
      <formula>$Y467="Reporte 1"</formula>
    </cfRule>
    <cfRule type="expression" dxfId="8510" priority="25237">
      <formula>$Y467="Informe 10"</formula>
    </cfRule>
    <cfRule type="expression" dxfId="8509" priority="25238">
      <formula>$Y467="Informe 9"</formula>
    </cfRule>
    <cfRule type="expression" dxfId="8508" priority="25239">
      <formula>$Y467="Informe 8"</formula>
    </cfRule>
    <cfRule type="expression" dxfId="8507" priority="25240">
      <formula>$Y467="Informe 7"</formula>
    </cfRule>
    <cfRule type="expression" dxfId="8506" priority="25241">
      <formula>$Y467="Informe 6"</formula>
    </cfRule>
    <cfRule type="expression" dxfId="8505" priority="25242">
      <formula>$Y467="Informe 5"</formula>
    </cfRule>
    <cfRule type="expression" dxfId="8504" priority="25243">
      <formula>$Y467="Informe 4"</formula>
    </cfRule>
    <cfRule type="expression" dxfId="8503" priority="25244">
      <formula>$Y467="Informe 3"</formula>
    </cfRule>
    <cfRule type="expression" dxfId="8502" priority="25245">
      <formula>$Y467="Informe 2"</formula>
    </cfRule>
    <cfRule type="expression" dxfId="8501" priority="25246">
      <formula>$Y467="Informe 1"</formula>
    </cfRule>
    <cfRule type="expression" dxfId="8500" priority="25247">
      <formula>$Y467="Gráfico 10"</formula>
    </cfRule>
    <cfRule type="expression" dxfId="8499" priority="25248">
      <formula>$Y467="Gráfico 25"</formula>
    </cfRule>
    <cfRule type="expression" dxfId="8498" priority="25249">
      <formula>$Y467="Gráfico 24"</formula>
    </cfRule>
    <cfRule type="expression" dxfId="8497" priority="25250">
      <formula>$Y467="Gráfico 23"</formula>
    </cfRule>
    <cfRule type="expression" dxfId="8496" priority="25251">
      <formula>$Y467="Gráfico 22"</formula>
    </cfRule>
    <cfRule type="expression" dxfId="8495" priority="25252">
      <formula>$Y467="Gráfico 21"</formula>
    </cfRule>
    <cfRule type="expression" dxfId="8494" priority="25253">
      <formula>$Y467="Gráfico 20"</formula>
    </cfRule>
    <cfRule type="expression" dxfId="8493" priority="25254">
      <formula>$Y467="Gráfico 18"</formula>
    </cfRule>
    <cfRule type="expression" dxfId="8492" priority="25255">
      <formula>$Y467="Gráfico 19"</formula>
    </cfRule>
    <cfRule type="expression" dxfId="8491" priority="25256">
      <formula>$Y467="Gráfico 17"</formula>
    </cfRule>
    <cfRule type="expression" dxfId="8490" priority="25257">
      <formula>$Y467="Gráfico 16"</formula>
    </cfRule>
    <cfRule type="expression" dxfId="8489" priority="25258">
      <formula>$Y467="Gráfico 15"</formula>
    </cfRule>
    <cfRule type="expression" dxfId="8488" priority="25259">
      <formula>$Y467="Gráfico 14"</formula>
    </cfRule>
    <cfRule type="expression" dxfId="8487" priority="25260">
      <formula>$Y467="Gráfico 12"</formula>
    </cfRule>
    <cfRule type="expression" dxfId="8486" priority="25261">
      <formula>$Y467="Gráfico 13"</formula>
    </cfRule>
    <cfRule type="expression" dxfId="8485" priority="25262">
      <formula>$Y467="Gráfico 11"</formula>
    </cfRule>
    <cfRule type="expression" dxfId="8484" priority="25263">
      <formula>$Y467="Gráfico 9"</formula>
    </cfRule>
    <cfRule type="expression" dxfId="8483" priority="25264">
      <formula>$Y467="Gráfico 8"</formula>
    </cfRule>
    <cfRule type="expression" dxfId="8482" priority="25265">
      <formula>$Y467="Gráfico 7"</formula>
    </cfRule>
    <cfRule type="expression" dxfId="8481" priority="25266">
      <formula>$Y467="Gráfico 6"</formula>
    </cfRule>
    <cfRule type="expression" dxfId="8480" priority="25267">
      <formula>$Y467="Gráfico 4"</formula>
    </cfRule>
    <cfRule type="expression" dxfId="8479" priority="25268">
      <formula>$Y467="Gráfico 3"</formula>
    </cfRule>
    <cfRule type="expression" dxfId="8478" priority="25269">
      <formula>$Y467="Gráfico 2"</formula>
    </cfRule>
    <cfRule type="expression" dxfId="8477" priority="25270">
      <formula>$Y467="Gráfico 1"</formula>
    </cfRule>
    <cfRule type="expression" dxfId="8476" priority="25271">
      <formula>$Y467="Gráfico 5"</formula>
    </cfRule>
  </conditionalFormatting>
  <conditionalFormatting sqref="O467:O482">
    <cfRule type="expression" dxfId="8475" priority="25198">
      <formula>$Y467="Reporte 2"</formula>
    </cfRule>
    <cfRule type="expression" dxfId="8474" priority="25199">
      <formula>$Y467="Reporte 1"</formula>
    </cfRule>
    <cfRule type="expression" dxfId="8473" priority="25200">
      <formula>$Y467="Informe 10"</formula>
    </cfRule>
    <cfRule type="expression" dxfId="8472" priority="25201">
      <formula>$Y467="Informe 9"</formula>
    </cfRule>
    <cfRule type="expression" dxfId="8471" priority="25202">
      <formula>$Y467="Informe 8"</formula>
    </cfRule>
    <cfRule type="expression" dxfId="8470" priority="25203">
      <formula>$Y467="Informe 7"</formula>
    </cfRule>
    <cfRule type="expression" dxfId="8469" priority="25204">
      <formula>$Y467="Informe 6"</formula>
    </cfRule>
    <cfRule type="expression" dxfId="8468" priority="25205">
      <formula>$Y467="Informe 5"</formula>
    </cfRule>
    <cfRule type="expression" dxfId="8467" priority="25206">
      <formula>$Y467="Informe 4"</formula>
    </cfRule>
    <cfRule type="expression" dxfId="8466" priority="25207">
      <formula>$Y467="Informe 3"</formula>
    </cfRule>
    <cfRule type="expression" dxfId="8465" priority="25208">
      <formula>$Y467="Informe 2"</formula>
    </cfRule>
    <cfRule type="expression" dxfId="8464" priority="25209">
      <formula>$Y467="Informe 1"</formula>
    </cfRule>
    <cfRule type="expression" dxfId="8463" priority="25210">
      <formula>$Y467="Gráfico 10"</formula>
    </cfRule>
    <cfRule type="expression" dxfId="8462" priority="25211">
      <formula>$Y467="Gráfico 25"</formula>
    </cfRule>
    <cfRule type="expression" dxfId="8461" priority="25212">
      <formula>$Y467="Gráfico 24"</formula>
    </cfRule>
    <cfRule type="expression" dxfId="8460" priority="25213">
      <formula>$Y467="Gráfico 23"</formula>
    </cfRule>
    <cfRule type="expression" dxfId="8459" priority="25214">
      <formula>$Y467="Gráfico 22"</formula>
    </cfRule>
    <cfRule type="expression" dxfId="8458" priority="25215">
      <formula>$Y467="Gráfico 21"</formula>
    </cfRule>
    <cfRule type="expression" dxfId="8457" priority="25216">
      <formula>$Y467="Gráfico 20"</formula>
    </cfRule>
    <cfRule type="expression" dxfId="8456" priority="25217">
      <formula>$Y467="Gráfico 18"</formula>
    </cfRule>
    <cfRule type="expression" dxfId="8455" priority="25218">
      <formula>$Y467="Gráfico 19"</formula>
    </cfRule>
    <cfRule type="expression" dxfId="8454" priority="25219">
      <formula>$Y467="Gráfico 17"</formula>
    </cfRule>
    <cfRule type="expression" dxfId="8453" priority="25220">
      <formula>$Y467="Gráfico 16"</formula>
    </cfRule>
    <cfRule type="expression" dxfId="8452" priority="25221">
      <formula>$Y467="Gráfico 15"</formula>
    </cfRule>
    <cfRule type="expression" dxfId="8451" priority="25222">
      <formula>$Y467="Gráfico 14"</formula>
    </cfRule>
    <cfRule type="expression" dxfId="8450" priority="25223">
      <formula>$Y467="Gráfico 12"</formula>
    </cfRule>
    <cfRule type="expression" dxfId="8449" priority="25224">
      <formula>$Y467="Gráfico 13"</formula>
    </cfRule>
    <cfRule type="expression" dxfId="8448" priority="25225">
      <formula>$Y467="Gráfico 11"</formula>
    </cfRule>
    <cfRule type="expression" dxfId="8447" priority="25226">
      <formula>$Y467="Gráfico 9"</formula>
    </cfRule>
    <cfRule type="expression" dxfId="8446" priority="25227">
      <formula>$Y467="Gráfico 8"</formula>
    </cfRule>
    <cfRule type="expression" dxfId="8445" priority="25228">
      <formula>$Y467="Gráfico 7"</formula>
    </cfRule>
    <cfRule type="expression" dxfId="8444" priority="25229">
      <formula>$Y467="Gráfico 6"</formula>
    </cfRule>
    <cfRule type="expression" dxfId="8443" priority="25230">
      <formula>$Y467="Gráfico 4"</formula>
    </cfRule>
    <cfRule type="expression" dxfId="8442" priority="25231">
      <formula>$Y467="Gráfico 3"</formula>
    </cfRule>
    <cfRule type="expression" dxfId="8441" priority="25232">
      <formula>$Y467="Gráfico 2"</formula>
    </cfRule>
    <cfRule type="expression" dxfId="8440" priority="25233">
      <formula>$Y467="Gráfico 1"</formula>
    </cfRule>
    <cfRule type="expression" dxfId="8439" priority="25234">
      <formula>$Y467="Gráfico 5"</formula>
    </cfRule>
  </conditionalFormatting>
  <conditionalFormatting sqref="P585:P601">
    <cfRule type="expression" dxfId="8438" priority="24273">
      <formula>$Y585="Reporte 2"</formula>
    </cfRule>
    <cfRule type="expression" dxfId="8437" priority="24274">
      <formula>$Y585="Reporte 1"</formula>
    </cfRule>
    <cfRule type="expression" dxfId="8436" priority="24275">
      <formula>$Y585="Informe 10"</formula>
    </cfRule>
    <cfRule type="expression" dxfId="8435" priority="24276">
      <formula>$Y585="Informe 9"</formula>
    </cfRule>
    <cfRule type="expression" dxfId="8434" priority="24277">
      <formula>$Y585="Informe 8"</formula>
    </cfRule>
    <cfRule type="expression" dxfId="8433" priority="24278">
      <formula>$Y585="Informe 7"</formula>
    </cfRule>
    <cfRule type="expression" dxfId="8432" priority="24279">
      <formula>$Y585="Informe 6"</formula>
    </cfRule>
    <cfRule type="expression" dxfId="8431" priority="24280">
      <formula>$Y585="Informe 5"</formula>
    </cfRule>
    <cfRule type="expression" dxfId="8430" priority="24281">
      <formula>$Y585="Informe 4"</formula>
    </cfRule>
    <cfRule type="expression" dxfId="8429" priority="24282">
      <formula>$Y585="Informe 3"</formula>
    </cfRule>
    <cfRule type="expression" dxfId="8428" priority="24283">
      <formula>$Y585="Informe 2"</formula>
    </cfRule>
    <cfRule type="expression" dxfId="8427" priority="24284">
      <formula>$Y585="Informe 1"</formula>
    </cfRule>
    <cfRule type="expression" dxfId="8426" priority="24285">
      <formula>$Y585="Gráfico 10"</formula>
    </cfRule>
    <cfRule type="expression" dxfId="8425" priority="24286">
      <formula>$Y585="Gráfico 25"</formula>
    </cfRule>
    <cfRule type="expression" dxfId="8424" priority="24287">
      <formula>$Y585="Gráfico 24"</formula>
    </cfRule>
    <cfRule type="expression" dxfId="8423" priority="24288">
      <formula>$Y585="Gráfico 23"</formula>
    </cfRule>
    <cfRule type="expression" dxfId="8422" priority="24289">
      <formula>$Y585="Gráfico 22"</formula>
    </cfRule>
    <cfRule type="expression" dxfId="8421" priority="24290">
      <formula>$Y585="Gráfico 21"</formula>
    </cfRule>
    <cfRule type="expression" dxfId="8420" priority="24291">
      <formula>$Y585="Gráfico 20"</formula>
    </cfRule>
    <cfRule type="expression" dxfId="8419" priority="24292">
      <formula>$Y585="Gráfico 18"</formula>
    </cfRule>
    <cfRule type="expression" dxfId="8418" priority="24293">
      <formula>$Y585="Gráfico 19"</formula>
    </cfRule>
    <cfRule type="expression" dxfId="8417" priority="24294">
      <formula>$Y585="Gráfico 17"</formula>
    </cfRule>
    <cfRule type="expression" dxfId="8416" priority="24295">
      <formula>$Y585="Gráfico 16"</formula>
    </cfRule>
    <cfRule type="expression" dxfId="8415" priority="24296">
      <formula>$Y585="Gráfico 15"</formula>
    </cfRule>
    <cfRule type="expression" dxfId="8414" priority="24297">
      <formula>$Y585="Gráfico 14"</formula>
    </cfRule>
    <cfRule type="expression" dxfId="8413" priority="24298">
      <formula>$Y585="Gráfico 12"</formula>
    </cfRule>
    <cfRule type="expression" dxfId="8412" priority="24299">
      <formula>$Y585="Gráfico 13"</formula>
    </cfRule>
    <cfRule type="expression" dxfId="8411" priority="24300">
      <formula>$Y585="Gráfico 11"</formula>
    </cfRule>
    <cfRule type="expression" dxfId="8410" priority="24301">
      <formula>$Y585="Gráfico 9"</formula>
    </cfRule>
    <cfRule type="expression" dxfId="8409" priority="24302">
      <formula>$Y585="Gráfico 8"</formula>
    </cfRule>
    <cfRule type="expression" dxfId="8408" priority="24303">
      <formula>$Y585="Gráfico 7"</formula>
    </cfRule>
    <cfRule type="expression" dxfId="8407" priority="24304">
      <formula>$Y585="Gráfico 6"</formula>
    </cfRule>
    <cfRule type="expression" dxfId="8406" priority="24305">
      <formula>$Y585="Gráfico 4"</formula>
    </cfRule>
    <cfRule type="expression" dxfId="8405" priority="24306">
      <formula>$Y585="Gráfico 3"</formula>
    </cfRule>
    <cfRule type="expression" dxfId="8404" priority="24307">
      <formula>$Y585="Gráfico 2"</formula>
    </cfRule>
    <cfRule type="expression" dxfId="8403" priority="24308">
      <formula>$Y585="Gráfico 1"</formula>
    </cfRule>
    <cfRule type="expression" dxfId="8402" priority="24309">
      <formula>$Y585="Gráfico 5"</formula>
    </cfRule>
  </conditionalFormatting>
  <conditionalFormatting sqref="P585:P601">
    <cfRule type="expression" dxfId="8401" priority="24236">
      <formula>$Y585="Reporte 2"</formula>
    </cfRule>
    <cfRule type="expression" dxfId="8400" priority="24237">
      <formula>$Y585="Reporte 1"</formula>
    </cfRule>
    <cfRule type="expression" dxfId="8399" priority="24238">
      <formula>$Y585="Informe 10"</formula>
    </cfRule>
    <cfRule type="expression" dxfId="8398" priority="24239">
      <formula>$Y585="Informe 9"</formula>
    </cfRule>
    <cfRule type="expression" dxfId="8397" priority="24240">
      <formula>$Y585="Informe 8"</formula>
    </cfRule>
    <cfRule type="expression" dxfId="8396" priority="24241">
      <formula>$Y585="Informe 7"</formula>
    </cfRule>
    <cfRule type="expression" dxfId="8395" priority="24242">
      <formula>$Y585="Informe 6"</formula>
    </cfRule>
    <cfRule type="expression" dxfId="8394" priority="24243">
      <formula>$Y585="Informe 5"</formula>
    </cfRule>
    <cfRule type="expression" dxfId="8393" priority="24244">
      <formula>$Y585="Informe 4"</formula>
    </cfRule>
    <cfRule type="expression" dxfId="8392" priority="24245">
      <formula>$Y585="Informe 3"</formula>
    </cfRule>
    <cfRule type="expression" dxfId="8391" priority="24246">
      <formula>$Y585="Informe 2"</formula>
    </cfRule>
    <cfRule type="expression" dxfId="8390" priority="24247">
      <formula>$Y585="Informe 1"</formula>
    </cfRule>
    <cfRule type="expression" dxfId="8389" priority="24248">
      <formula>$Y585="Gráfico 10"</formula>
    </cfRule>
    <cfRule type="expression" dxfId="8388" priority="24249">
      <formula>$Y585="Gráfico 25"</formula>
    </cfRule>
    <cfRule type="expression" dxfId="8387" priority="24250">
      <formula>$Y585="Gráfico 24"</formula>
    </cfRule>
    <cfRule type="expression" dxfId="8386" priority="24251">
      <formula>$Y585="Gráfico 23"</formula>
    </cfRule>
    <cfRule type="expression" dxfId="8385" priority="24252">
      <formula>$Y585="Gráfico 22"</formula>
    </cfRule>
    <cfRule type="expression" dxfId="8384" priority="24253">
      <formula>$Y585="Gráfico 21"</formula>
    </cfRule>
    <cfRule type="expression" dxfId="8383" priority="24254">
      <formula>$Y585="Gráfico 20"</formula>
    </cfRule>
    <cfRule type="expression" dxfId="8382" priority="24255">
      <formula>$Y585="Gráfico 18"</formula>
    </cfRule>
    <cfRule type="expression" dxfId="8381" priority="24256">
      <formula>$Y585="Gráfico 19"</formula>
    </cfRule>
    <cfRule type="expression" dxfId="8380" priority="24257">
      <formula>$Y585="Gráfico 17"</formula>
    </cfRule>
    <cfRule type="expression" dxfId="8379" priority="24258">
      <formula>$Y585="Gráfico 16"</formula>
    </cfRule>
    <cfRule type="expression" dxfId="8378" priority="24259">
      <formula>$Y585="Gráfico 15"</formula>
    </cfRule>
    <cfRule type="expression" dxfId="8377" priority="24260">
      <formula>$Y585="Gráfico 14"</formula>
    </cfRule>
    <cfRule type="expression" dxfId="8376" priority="24261">
      <formula>$Y585="Gráfico 12"</formula>
    </cfRule>
    <cfRule type="expression" dxfId="8375" priority="24262">
      <formula>$Y585="Gráfico 13"</formula>
    </cfRule>
    <cfRule type="expression" dxfId="8374" priority="24263">
      <formula>$Y585="Gráfico 11"</formula>
    </cfRule>
    <cfRule type="expression" dxfId="8373" priority="24264">
      <formula>$Y585="Gráfico 9"</formula>
    </cfRule>
    <cfRule type="expression" dxfId="8372" priority="24265">
      <formula>$Y585="Gráfico 8"</formula>
    </cfRule>
    <cfRule type="expression" dxfId="8371" priority="24266">
      <formula>$Y585="Gráfico 7"</formula>
    </cfRule>
    <cfRule type="expression" dxfId="8370" priority="24267">
      <formula>$Y585="Gráfico 6"</formula>
    </cfRule>
    <cfRule type="expression" dxfId="8369" priority="24268">
      <formula>$Y585="Gráfico 4"</formula>
    </cfRule>
    <cfRule type="expression" dxfId="8368" priority="24269">
      <formula>$Y585="Gráfico 3"</formula>
    </cfRule>
    <cfRule type="expression" dxfId="8367" priority="24270">
      <formula>$Y585="Gráfico 2"</formula>
    </cfRule>
    <cfRule type="expression" dxfId="8366" priority="24271">
      <formula>$Y585="Gráfico 1"</formula>
    </cfRule>
    <cfRule type="expression" dxfId="8365" priority="24272">
      <formula>$Y585="Gráfico 5"</formula>
    </cfRule>
  </conditionalFormatting>
  <conditionalFormatting sqref="P585:P601">
    <cfRule type="expression" dxfId="8364" priority="24199">
      <formula>$Y585="Reporte 2"</formula>
    </cfRule>
    <cfRule type="expression" dxfId="8363" priority="24200">
      <formula>$Y585="Reporte 1"</formula>
    </cfRule>
    <cfRule type="expression" dxfId="8362" priority="24201">
      <formula>$Y585="Informe 10"</formula>
    </cfRule>
    <cfRule type="expression" dxfId="8361" priority="24202">
      <formula>$Y585="Informe 9"</formula>
    </cfRule>
    <cfRule type="expression" dxfId="8360" priority="24203">
      <formula>$Y585="Informe 8"</formula>
    </cfRule>
    <cfRule type="expression" dxfId="8359" priority="24204">
      <formula>$Y585="Informe 7"</formula>
    </cfRule>
    <cfRule type="expression" dxfId="8358" priority="24205">
      <formula>$Y585="Informe 6"</formula>
    </cfRule>
    <cfRule type="expression" dxfId="8357" priority="24206">
      <formula>$Y585="Informe 5"</formula>
    </cfRule>
    <cfRule type="expression" dxfId="8356" priority="24207">
      <formula>$Y585="Informe 4"</formula>
    </cfRule>
    <cfRule type="expression" dxfId="8355" priority="24208">
      <formula>$Y585="Informe 3"</formula>
    </cfRule>
    <cfRule type="expression" dxfId="8354" priority="24209">
      <formula>$Y585="Informe 2"</formula>
    </cfRule>
    <cfRule type="expression" dxfId="8353" priority="24210">
      <formula>$Y585="Informe 1"</formula>
    </cfRule>
    <cfRule type="expression" dxfId="8352" priority="24211">
      <formula>$Y585="Gráfico 10"</formula>
    </cfRule>
    <cfRule type="expression" dxfId="8351" priority="24212">
      <formula>$Y585="Gráfico 25"</formula>
    </cfRule>
    <cfRule type="expression" dxfId="8350" priority="24213">
      <formula>$Y585="Gráfico 24"</formula>
    </cfRule>
    <cfRule type="expression" dxfId="8349" priority="24214">
      <formula>$Y585="Gráfico 23"</formula>
    </cfRule>
    <cfRule type="expression" dxfId="8348" priority="24215">
      <formula>$Y585="Gráfico 22"</formula>
    </cfRule>
    <cfRule type="expression" dxfId="8347" priority="24216">
      <formula>$Y585="Gráfico 21"</formula>
    </cfRule>
    <cfRule type="expression" dxfId="8346" priority="24217">
      <formula>$Y585="Gráfico 20"</formula>
    </cfRule>
    <cfRule type="expression" dxfId="8345" priority="24218">
      <formula>$Y585="Gráfico 18"</formula>
    </cfRule>
    <cfRule type="expression" dxfId="8344" priority="24219">
      <formula>$Y585="Gráfico 19"</formula>
    </cfRule>
    <cfRule type="expression" dxfId="8343" priority="24220">
      <formula>$Y585="Gráfico 17"</formula>
    </cfRule>
    <cfRule type="expression" dxfId="8342" priority="24221">
      <formula>$Y585="Gráfico 16"</formula>
    </cfRule>
    <cfRule type="expression" dxfId="8341" priority="24222">
      <formula>$Y585="Gráfico 15"</formula>
    </cfRule>
    <cfRule type="expression" dxfId="8340" priority="24223">
      <formula>$Y585="Gráfico 14"</formula>
    </cfRule>
    <cfRule type="expression" dxfId="8339" priority="24224">
      <formula>$Y585="Gráfico 12"</formula>
    </cfRule>
    <cfRule type="expression" dxfId="8338" priority="24225">
      <formula>$Y585="Gráfico 13"</formula>
    </cfRule>
    <cfRule type="expression" dxfId="8337" priority="24226">
      <formula>$Y585="Gráfico 11"</formula>
    </cfRule>
    <cfRule type="expression" dxfId="8336" priority="24227">
      <formula>$Y585="Gráfico 9"</formula>
    </cfRule>
    <cfRule type="expression" dxfId="8335" priority="24228">
      <formula>$Y585="Gráfico 8"</formula>
    </cfRule>
    <cfRule type="expression" dxfId="8334" priority="24229">
      <formula>$Y585="Gráfico 7"</formula>
    </cfRule>
    <cfRule type="expression" dxfId="8333" priority="24230">
      <formula>$Y585="Gráfico 6"</formula>
    </cfRule>
    <cfRule type="expression" dxfId="8332" priority="24231">
      <formula>$Y585="Gráfico 4"</formula>
    </cfRule>
    <cfRule type="expression" dxfId="8331" priority="24232">
      <formula>$Y585="Gráfico 3"</formula>
    </cfRule>
    <cfRule type="expression" dxfId="8330" priority="24233">
      <formula>$Y585="Gráfico 2"</formula>
    </cfRule>
    <cfRule type="expression" dxfId="8329" priority="24234">
      <formula>$Y585="Gráfico 1"</formula>
    </cfRule>
    <cfRule type="expression" dxfId="8328" priority="24235">
      <formula>$Y585="Gráfico 5"</formula>
    </cfRule>
  </conditionalFormatting>
  <conditionalFormatting sqref="O585:O601">
    <cfRule type="expression" dxfId="8327" priority="24162">
      <formula>$Y585="Reporte 2"</formula>
    </cfRule>
    <cfRule type="expression" dxfId="8326" priority="24163">
      <formula>$Y585="Reporte 1"</formula>
    </cfRule>
    <cfRule type="expression" dxfId="8325" priority="24164">
      <formula>$Y585="Informe 10"</formula>
    </cfRule>
    <cfRule type="expression" dxfId="8324" priority="24165">
      <formula>$Y585="Informe 9"</formula>
    </cfRule>
    <cfRule type="expression" dxfId="8323" priority="24166">
      <formula>$Y585="Informe 8"</formula>
    </cfRule>
    <cfRule type="expression" dxfId="8322" priority="24167">
      <formula>$Y585="Informe 7"</formula>
    </cfRule>
    <cfRule type="expression" dxfId="8321" priority="24168">
      <formula>$Y585="Informe 6"</formula>
    </cfRule>
    <cfRule type="expression" dxfId="8320" priority="24169">
      <formula>$Y585="Informe 5"</formula>
    </cfRule>
    <cfRule type="expression" dxfId="8319" priority="24170">
      <formula>$Y585="Informe 4"</formula>
    </cfRule>
    <cfRule type="expression" dxfId="8318" priority="24171">
      <formula>$Y585="Informe 3"</formula>
    </cfRule>
    <cfRule type="expression" dxfId="8317" priority="24172">
      <formula>$Y585="Informe 2"</formula>
    </cfRule>
    <cfRule type="expression" dxfId="8316" priority="24173">
      <formula>$Y585="Informe 1"</formula>
    </cfRule>
    <cfRule type="expression" dxfId="8315" priority="24174">
      <formula>$Y585="Gráfico 10"</formula>
    </cfRule>
    <cfRule type="expression" dxfId="8314" priority="24175">
      <formula>$Y585="Gráfico 25"</formula>
    </cfRule>
    <cfRule type="expression" dxfId="8313" priority="24176">
      <formula>$Y585="Gráfico 24"</formula>
    </cfRule>
    <cfRule type="expression" dxfId="8312" priority="24177">
      <formula>$Y585="Gráfico 23"</formula>
    </cfRule>
    <cfRule type="expression" dxfId="8311" priority="24178">
      <formula>$Y585="Gráfico 22"</formula>
    </cfRule>
    <cfRule type="expression" dxfId="8310" priority="24179">
      <formula>$Y585="Gráfico 21"</formula>
    </cfRule>
    <cfRule type="expression" dxfId="8309" priority="24180">
      <formula>$Y585="Gráfico 20"</formula>
    </cfRule>
    <cfRule type="expression" dxfId="8308" priority="24181">
      <formula>$Y585="Gráfico 18"</formula>
    </cfRule>
    <cfRule type="expression" dxfId="8307" priority="24182">
      <formula>$Y585="Gráfico 19"</formula>
    </cfRule>
    <cfRule type="expression" dxfId="8306" priority="24183">
      <formula>$Y585="Gráfico 17"</formula>
    </cfRule>
    <cfRule type="expression" dxfId="8305" priority="24184">
      <formula>$Y585="Gráfico 16"</formula>
    </cfRule>
    <cfRule type="expression" dxfId="8304" priority="24185">
      <formula>$Y585="Gráfico 15"</formula>
    </cfRule>
    <cfRule type="expression" dxfId="8303" priority="24186">
      <formula>$Y585="Gráfico 14"</formula>
    </cfRule>
    <cfRule type="expression" dxfId="8302" priority="24187">
      <formula>$Y585="Gráfico 12"</formula>
    </cfRule>
    <cfRule type="expression" dxfId="8301" priority="24188">
      <formula>$Y585="Gráfico 13"</formula>
    </cfRule>
    <cfRule type="expression" dxfId="8300" priority="24189">
      <formula>$Y585="Gráfico 11"</formula>
    </cfRule>
    <cfRule type="expression" dxfId="8299" priority="24190">
      <formula>$Y585="Gráfico 9"</formula>
    </cfRule>
    <cfRule type="expression" dxfId="8298" priority="24191">
      <formula>$Y585="Gráfico 8"</formula>
    </cfRule>
    <cfRule type="expression" dxfId="8297" priority="24192">
      <formula>$Y585="Gráfico 7"</formula>
    </cfRule>
    <cfRule type="expression" dxfId="8296" priority="24193">
      <formula>$Y585="Gráfico 6"</formula>
    </cfRule>
    <cfRule type="expression" dxfId="8295" priority="24194">
      <formula>$Y585="Gráfico 4"</formula>
    </cfRule>
    <cfRule type="expression" dxfId="8294" priority="24195">
      <formula>$Y585="Gráfico 3"</formula>
    </cfRule>
    <cfRule type="expression" dxfId="8293" priority="24196">
      <formula>$Y585="Gráfico 2"</formula>
    </cfRule>
    <cfRule type="expression" dxfId="8292" priority="24197">
      <formula>$Y585="Gráfico 1"</formula>
    </cfRule>
    <cfRule type="expression" dxfId="8291" priority="24198">
      <formula>$Y585="Gráfico 5"</formula>
    </cfRule>
  </conditionalFormatting>
  <conditionalFormatting sqref="O585:O601">
    <cfRule type="expression" dxfId="8290" priority="24125">
      <formula>$Y585="Reporte 2"</formula>
    </cfRule>
    <cfRule type="expression" dxfId="8289" priority="24126">
      <formula>$Y585="Reporte 1"</formula>
    </cfRule>
    <cfRule type="expression" dxfId="8288" priority="24127">
      <formula>$Y585="Informe 10"</formula>
    </cfRule>
    <cfRule type="expression" dxfId="8287" priority="24128">
      <formula>$Y585="Informe 9"</formula>
    </cfRule>
    <cfRule type="expression" dxfId="8286" priority="24129">
      <formula>$Y585="Informe 8"</formula>
    </cfRule>
    <cfRule type="expression" dxfId="8285" priority="24130">
      <formula>$Y585="Informe 7"</formula>
    </cfRule>
    <cfRule type="expression" dxfId="8284" priority="24131">
      <formula>$Y585="Informe 6"</formula>
    </cfRule>
    <cfRule type="expression" dxfId="8283" priority="24132">
      <formula>$Y585="Informe 5"</formula>
    </cfRule>
    <cfRule type="expression" dxfId="8282" priority="24133">
      <formula>$Y585="Informe 4"</formula>
    </cfRule>
    <cfRule type="expression" dxfId="8281" priority="24134">
      <formula>$Y585="Informe 3"</formula>
    </cfRule>
    <cfRule type="expression" dxfId="8280" priority="24135">
      <formula>$Y585="Informe 2"</formula>
    </cfRule>
    <cfRule type="expression" dxfId="8279" priority="24136">
      <formula>$Y585="Informe 1"</formula>
    </cfRule>
    <cfRule type="expression" dxfId="8278" priority="24137">
      <formula>$Y585="Gráfico 10"</formula>
    </cfRule>
    <cfRule type="expression" dxfId="8277" priority="24138">
      <formula>$Y585="Gráfico 25"</formula>
    </cfRule>
    <cfRule type="expression" dxfId="8276" priority="24139">
      <formula>$Y585="Gráfico 24"</formula>
    </cfRule>
    <cfRule type="expression" dxfId="8275" priority="24140">
      <formula>$Y585="Gráfico 23"</formula>
    </cfRule>
    <cfRule type="expression" dxfId="8274" priority="24141">
      <formula>$Y585="Gráfico 22"</formula>
    </cfRule>
    <cfRule type="expression" dxfId="8273" priority="24142">
      <formula>$Y585="Gráfico 21"</formula>
    </cfRule>
    <cfRule type="expression" dxfId="8272" priority="24143">
      <formula>$Y585="Gráfico 20"</formula>
    </cfRule>
    <cfRule type="expression" dxfId="8271" priority="24144">
      <formula>$Y585="Gráfico 18"</formula>
    </cfRule>
    <cfRule type="expression" dxfId="8270" priority="24145">
      <formula>$Y585="Gráfico 19"</formula>
    </cfRule>
    <cfRule type="expression" dxfId="8269" priority="24146">
      <formula>$Y585="Gráfico 17"</formula>
    </cfRule>
    <cfRule type="expression" dxfId="8268" priority="24147">
      <formula>$Y585="Gráfico 16"</formula>
    </cfRule>
    <cfRule type="expression" dxfId="8267" priority="24148">
      <formula>$Y585="Gráfico 15"</formula>
    </cfRule>
    <cfRule type="expression" dxfId="8266" priority="24149">
      <formula>$Y585="Gráfico 14"</formula>
    </cfRule>
    <cfRule type="expression" dxfId="8265" priority="24150">
      <formula>$Y585="Gráfico 12"</formula>
    </cfRule>
    <cfRule type="expression" dxfId="8264" priority="24151">
      <formula>$Y585="Gráfico 13"</formula>
    </cfRule>
    <cfRule type="expression" dxfId="8263" priority="24152">
      <formula>$Y585="Gráfico 11"</formula>
    </cfRule>
    <cfRule type="expression" dxfId="8262" priority="24153">
      <formula>$Y585="Gráfico 9"</formula>
    </cfRule>
    <cfRule type="expression" dxfId="8261" priority="24154">
      <formula>$Y585="Gráfico 8"</formula>
    </cfRule>
    <cfRule type="expression" dxfId="8260" priority="24155">
      <formula>$Y585="Gráfico 7"</formula>
    </cfRule>
    <cfRule type="expression" dxfId="8259" priority="24156">
      <formula>$Y585="Gráfico 6"</formula>
    </cfRule>
    <cfRule type="expression" dxfId="8258" priority="24157">
      <formula>$Y585="Gráfico 4"</formula>
    </cfRule>
    <cfRule type="expression" dxfId="8257" priority="24158">
      <formula>$Y585="Gráfico 3"</formula>
    </cfRule>
    <cfRule type="expression" dxfId="8256" priority="24159">
      <formula>$Y585="Gráfico 2"</formula>
    </cfRule>
    <cfRule type="expression" dxfId="8255" priority="24160">
      <formula>$Y585="Gráfico 1"</formula>
    </cfRule>
    <cfRule type="expression" dxfId="8254" priority="24161">
      <formula>$Y585="Gráfico 5"</formula>
    </cfRule>
  </conditionalFormatting>
  <conditionalFormatting sqref="O585:O601">
    <cfRule type="expression" dxfId="8253" priority="24088">
      <formula>$Y585="Reporte 2"</formula>
    </cfRule>
    <cfRule type="expression" dxfId="8252" priority="24089">
      <formula>$Y585="Reporte 1"</formula>
    </cfRule>
    <cfRule type="expression" dxfId="8251" priority="24090">
      <formula>$Y585="Informe 10"</formula>
    </cfRule>
    <cfRule type="expression" dxfId="8250" priority="24091">
      <formula>$Y585="Informe 9"</formula>
    </cfRule>
    <cfRule type="expression" dxfId="8249" priority="24092">
      <formula>$Y585="Informe 8"</formula>
    </cfRule>
    <cfRule type="expression" dxfId="8248" priority="24093">
      <formula>$Y585="Informe 7"</formula>
    </cfRule>
    <cfRule type="expression" dxfId="8247" priority="24094">
      <formula>$Y585="Informe 6"</formula>
    </cfRule>
    <cfRule type="expression" dxfId="8246" priority="24095">
      <formula>$Y585="Informe 5"</formula>
    </cfRule>
    <cfRule type="expression" dxfId="8245" priority="24096">
      <formula>$Y585="Informe 4"</formula>
    </cfRule>
    <cfRule type="expression" dxfId="8244" priority="24097">
      <formula>$Y585="Informe 3"</formula>
    </cfRule>
    <cfRule type="expression" dxfId="8243" priority="24098">
      <formula>$Y585="Informe 2"</formula>
    </cfRule>
    <cfRule type="expression" dxfId="8242" priority="24099">
      <formula>$Y585="Informe 1"</formula>
    </cfRule>
    <cfRule type="expression" dxfId="8241" priority="24100">
      <formula>$Y585="Gráfico 10"</formula>
    </cfRule>
    <cfRule type="expression" dxfId="8240" priority="24101">
      <formula>$Y585="Gráfico 25"</formula>
    </cfRule>
    <cfRule type="expression" dxfId="8239" priority="24102">
      <formula>$Y585="Gráfico 24"</formula>
    </cfRule>
    <cfRule type="expression" dxfId="8238" priority="24103">
      <formula>$Y585="Gráfico 23"</formula>
    </cfRule>
    <cfRule type="expression" dxfId="8237" priority="24104">
      <formula>$Y585="Gráfico 22"</formula>
    </cfRule>
    <cfRule type="expression" dxfId="8236" priority="24105">
      <formula>$Y585="Gráfico 21"</formula>
    </cfRule>
    <cfRule type="expression" dxfId="8235" priority="24106">
      <formula>$Y585="Gráfico 20"</formula>
    </cfRule>
    <cfRule type="expression" dxfId="8234" priority="24107">
      <formula>$Y585="Gráfico 18"</formula>
    </cfRule>
    <cfRule type="expression" dxfId="8233" priority="24108">
      <formula>$Y585="Gráfico 19"</formula>
    </cfRule>
    <cfRule type="expression" dxfId="8232" priority="24109">
      <formula>$Y585="Gráfico 17"</formula>
    </cfRule>
    <cfRule type="expression" dxfId="8231" priority="24110">
      <formula>$Y585="Gráfico 16"</formula>
    </cfRule>
    <cfRule type="expression" dxfId="8230" priority="24111">
      <formula>$Y585="Gráfico 15"</formula>
    </cfRule>
    <cfRule type="expression" dxfId="8229" priority="24112">
      <formula>$Y585="Gráfico 14"</formula>
    </cfRule>
    <cfRule type="expression" dxfId="8228" priority="24113">
      <formula>$Y585="Gráfico 12"</formula>
    </cfRule>
    <cfRule type="expression" dxfId="8227" priority="24114">
      <formula>$Y585="Gráfico 13"</formula>
    </cfRule>
    <cfRule type="expression" dxfId="8226" priority="24115">
      <formula>$Y585="Gráfico 11"</formula>
    </cfRule>
    <cfRule type="expression" dxfId="8225" priority="24116">
      <formula>$Y585="Gráfico 9"</formula>
    </cfRule>
    <cfRule type="expression" dxfId="8224" priority="24117">
      <formula>$Y585="Gráfico 8"</formula>
    </cfRule>
    <cfRule type="expression" dxfId="8223" priority="24118">
      <formula>$Y585="Gráfico 7"</formula>
    </cfRule>
    <cfRule type="expression" dxfId="8222" priority="24119">
      <formula>$Y585="Gráfico 6"</formula>
    </cfRule>
    <cfRule type="expression" dxfId="8221" priority="24120">
      <formula>$Y585="Gráfico 4"</formula>
    </cfRule>
    <cfRule type="expression" dxfId="8220" priority="24121">
      <formula>$Y585="Gráfico 3"</formula>
    </cfRule>
    <cfRule type="expression" dxfId="8219" priority="24122">
      <formula>$Y585="Gráfico 2"</formula>
    </cfRule>
    <cfRule type="expression" dxfId="8218" priority="24123">
      <formula>$Y585="Gráfico 1"</formula>
    </cfRule>
    <cfRule type="expression" dxfId="8217" priority="24124">
      <formula>$Y585="Gráfico 5"</formula>
    </cfRule>
  </conditionalFormatting>
  <conditionalFormatting sqref="P602:P618">
    <cfRule type="expression" dxfId="8216" priority="24051">
      <formula>$Y602="Reporte 2"</formula>
    </cfRule>
    <cfRule type="expression" dxfId="8215" priority="24052">
      <formula>$Y602="Reporte 1"</formula>
    </cfRule>
    <cfRule type="expression" dxfId="8214" priority="24053">
      <formula>$Y602="Informe 10"</formula>
    </cfRule>
    <cfRule type="expression" dxfId="8213" priority="24054">
      <formula>$Y602="Informe 9"</formula>
    </cfRule>
    <cfRule type="expression" dxfId="8212" priority="24055">
      <formula>$Y602="Informe 8"</formula>
    </cfRule>
    <cfRule type="expression" dxfId="8211" priority="24056">
      <formula>$Y602="Informe 7"</formula>
    </cfRule>
    <cfRule type="expression" dxfId="8210" priority="24057">
      <formula>$Y602="Informe 6"</formula>
    </cfRule>
    <cfRule type="expression" dxfId="8209" priority="24058">
      <formula>$Y602="Informe 5"</formula>
    </cfRule>
    <cfRule type="expression" dxfId="8208" priority="24059">
      <formula>$Y602="Informe 4"</formula>
    </cfRule>
    <cfRule type="expression" dxfId="8207" priority="24060">
      <formula>$Y602="Informe 3"</formula>
    </cfRule>
    <cfRule type="expression" dxfId="8206" priority="24061">
      <formula>$Y602="Informe 2"</formula>
    </cfRule>
    <cfRule type="expression" dxfId="8205" priority="24062">
      <formula>$Y602="Informe 1"</formula>
    </cfRule>
    <cfRule type="expression" dxfId="8204" priority="24063">
      <formula>$Y602="Gráfico 10"</formula>
    </cfRule>
    <cfRule type="expression" dxfId="8203" priority="24064">
      <formula>$Y602="Gráfico 25"</formula>
    </cfRule>
    <cfRule type="expression" dxfId="8202" priority="24065">
      <formula>$Y602="Gráfico 24"</formula>
    </cfRule>
    <cfRule type="expression" dxfId="8201" priority="24066">
      <formula>$Y602="Gráfico 23"</formula>
    </cfRule>
    <cfRule type="expression" dxfId="8200" priority="24067">
      <formula>$Y602="Gráfico 22"</formula>
    </cfRule>
    <cfRule type="expression" dxfId="8199" priority="24068">
      <formula>$Y602="Gráfico 21"</formula>
    </cfRule>
    <cfRule type="expression" dxfId="8198" priority="24069">
      <formula>$Y602="Gráfico 20"</formula>
    </cfRule>
    <cfRule type="expression" dxfId="8197" priority="24070">
      <formula>$Y602="Gráfico 18"</formula>
    </cfRule>
    <cfRule type="expression" dxfId="8196" priority="24071">
      <formula>$Y602="Gráfico 19"</formula>
    </cfRule>
    <cfRule type="expression" dxfId="8195" priority="24072">
      <formula>$Y602="Gráfico 17"</formula>
    </cfRule>
    <cfRule type="expression" dxfId="8194" priority="24073">
      <formula>$Y602="Gráfico 16"</formula>
    </cfRule>
    <cfRule type="expression" dxfId="8193" priority="24074">
      <formula>$Y602="Gráfico 15"</formula>
    </cfRule>
    <cfRule type="expression" dxfId="8192" priority="24075">
      <formula>$Y602="Gráfico 14"</formula>
    </cfRule>
    <cfRule type="expression" dxfId="8191" priority="24076">
      <formula>$Y602="Gráfico 12"</formula>
    </cfRule>
    <cfRule type="expression" dxfId="8190" priority="24077">
      <formula>$Y602="Gráfico 13"</formula>
    </cfRule>
    <cfRule type="expression" dxfId="8189" priority="24078">
      <formula>$Y602="Gráfico 11"</formula>
    </cfRule>
    <cfRule type="expression" dxfId="8188" priority="24079">
      <formula>$Y602="Gráfico 9"</formula>
    </cfRule>
    <cfRule type="expression" dxfId="8187" priority="24080">
      <formula>$Y602="Gráfico 8"</formula>
    </cfRule>
    <cfRule type="expression" dxfId="8186" priority="24081">
      <formula>$Y602="Gráfico 7"</formula>
    </cfRule>
    <cfRule type="expression" dxfId="8185" priority="24082">
      <formula>$Y602="Gráfico 6"</formula>
    </cfRule>
    <cfRule type="expression" dxfId="8184" priority="24083">
      <formula>$Y602="Gráfico 4"</formula>
    </cfRule>
    <cfRule type="expression" dxfId="8183" priority="24084">
      <formula>$Y602="Gráfico 3"</formula>
    </cfRule>
    <cfRule type="expression" dxfId="8182" priority="24085">
      <formula>$Y602="Gráfico 2"</formula>
    </cfRule>
    <cfRule type="expression" dxfId="8181" priority="24086">
      <formula>$Y602="Gráfico 1"</formula>
    </cfRule>
    <cfRule type="expression" dxfId="8180" priority="24087">
      <formula>$Y602="Gráfico 5"</formula>
    </cfRule>
  </conditionalFormatting>
  <conditionalFormatting sqref="P602:P618">
    <cfRule type="expression" dxfId="8179" priority="24014">
      <formula>$Y602="Reporte 2"</formula>
    </cfRule>
    <cfRule type="expression" dxfId="8178" priority="24015">
      <formula>$Y602="Reporte 1"</formula>
    </cfRule>
    <cfRule type="expression" dxfId="8177" priority="24016">
      <formula>$Y602="Informe 10"</formula>
    </cfRule>
    <cfRule type="expression" dxfId="8176" priority="24017">
      <formula>$Y602="Informe 9"</formula>
    </cfRule>
    <cfRule type="expression" dxfId="8175" priority="24018">
      <formula>$Y602="Informe 8"</formula>
    </cfRule>
    <cfRule type="expression" dxfId="8174" priority="24019">
      <formula>$Y602="Informe 7"</formula>
    </cfRule>
    <cfRule type="expression" dxfId="8173" priority="24020">
      <formula>$Y602="Informe 6"</formula>
    </cfRule>
    <cfRule type="expression" dxfId="8172" priority="24021">
      <formula>$Y602="Informe 5"</formula>
    </cfRule>
    <cfRule type="expression" dxfId="8171" priority="24022">
      <formula>$Y602="Informe 4"</formula>
    </cfRule>
    <cfRule type="expression" dxfId="8170" priority="24023">
      <formula>$Y602="Informe 3"</formula>
    </cfRule>
    <cfRule type="expression" dxfId="8169" priority="24024">
      <formula>$Y602="Informe 2"</formula>
    </cfRule>
    <cfRule type="expression" dxfId="8168" priority="24025">
      <formula>$Y602="Informe 1"</formula>
    </cfRule>
    <cfRule type="expression" dxfId="8167" priority="24026">
      <formula>$Y602="Gráfico 10"</formula>
    </cfRule>
    <cfRule type="expression" dxfId="8166" priority="24027">
      <formula>$Y602="Gráfico 25"</formula>
    </cfRule>
    <cfRule type="expression" dxfId="8165" priority="24028">
      <formula>$Y602="Gráfico 24"</formula>
    </cfRule>
    <cfRule type="expression" dxfId="8164" priority="24029">
      <formula>$Y602="Gráfico 23"</formula>
    </cfRule>
    <cfRule type="expression" dxfId="8163" priority="24030">
      <formula>$Y602="Gráfico 22"</formula>
    </cfRule>
    <cfRule type="expression" dxfId="8162" priority="24031">
      <formula>$Y602="Gráfico 21"</formula>
    </cfRule>
    <cfRule type="expression" dxfId="8161" priority="24032">
      <formula>$Y602="Gráfico 20"</formula>
    </cfRule>
    <cfRule type="expression" dxfId="8160" priority="24033">
      <formula>$Y602="Gráfico 18"</formula>
    </cfRule>
    <cfRule type="expression" dxfId="8159" priority="24034">
      <formula>$Y602="Gráfico 19"</formula>
    </cfRule>
    <cfRule type="expression" dxfId="8158" priority="24035">
      <formula>$Y602="Gráfico 17"</formula>
    </cfRule>
    <cfRule type="expression" dxfId="8157" priority="24036">
      <formula>$Y602="Gráfico 16"</formula>
    </cfRule>
    <cfRule type="expression" dxfId="8156" priority="24037">
      <formula>$Y602="Gráfico 15"</formula>
    </cfRule>
    <cfRule type="expression" dxfId="8155" priority="24038">
      <formula>$Y602="Gráfico 14"</formula>
    </cfRule>
    <cfRule type="expression" dxfId="8154" priority="24039">
      <formula>$Y602="Gráfico 12"</formula>
    </cfRule>
    <cfRule type="expression" dxfId="8153" priority="24040">
      <formula>$Y602="Gráfico 13"</formula>
    </cfRule>
    <cfRule type="expression" dxfId="8152" priority="24041">
      <formula>$Y602="Gráfico 11"</formula>
    </cfRule>
    <cfRule type="expression" dxfId="8151" priority="24042">
      <formula>$Y602="Gráfico 9"</formula>
    </cfRule>
    <cfRule type="expression" dxfId="8150" priority="24043">
      <formula>$Y602="Gráfico 8"</formula>
    </cfRule>
    <cfRule type="expression" dxfId="8149" priority="24044">
      <formula>$Y602="Gráfico 7"</formula>
    </cfRule>
    <cfRule type="expression" dxfId="8148" priority="24045">
      <formula>$Y602="Gráfico 6"</formula>
    </cfRule>
    <cfRule type="expression" dxfId="8147" priority="24046">
      <formula>$Y602="Gráfico 4"</formula>
    </cfRule>
    <cfRule type="expression" dxfId="8146" priority="24047">
      <formula>$Y602="Gráfico 3"</formula>
    </cfRule>
    <cfRule type="expression" dxfId="8145" priority="24048">
      <formula>$Y602="Gráfico 2"</formula>
    </cfRule>
    <cfRule type="expression" dxfId="8144" priority="24049">
      <formula>$Y602="Gráfico 1"</formula>
    </cfRule>
    <cfRule type="expression" dxfId="8143" priority="24050">
      <formula>$Y602="Gráfico 5"</formula>
    </cfRule>
  </conditionalFormatting>
  <conditionalFormatting sqref="P602:P618">
    <cfRule type="expression" dxfId="8142" priority="23977">
      <formula>$Y602="Reporte 2"</formula>
    </cfRule>
    <cfRule type="expression" dxfId="8141" priority="23978">
      <formula>$Y602="Reporte 1"</formula>
    </cfRule>
    <cfRule type="expression" dxfId="8140" priority="23979">
      <formula>$Y602="Informe 10"</formula>
    </cfRule>
    <cfRule type="expression" dxfId="8139" priority="23980">
      <formula>$Y602="Informe 9"</formula>
    </cfRule>
    <cfRule type="expression" dxfId="8138" priority="23981">
      <formula>$Y602="Informe 8"</formula>
    </cfRule>
    <cfRule type="expression" dxfId="8137" priority="23982">
      <formula>$Y602="Informe 7"</formula>
    </cfRule>
    <cfRule type="expression" dxfId="8136" priority="23983">
      <formula>$Y602="Informe 6"</formula>
    </cfRule>
    <cfRule type="expression" dxfId="8135" priority="23984">
      <formula>$Y602="Informe 5"</formula>
    </cfRule>
    <cfRule type="expression" dxfId="8134" priority="23985">
      <formula>$Y602="Informe 4"</formula>
    </cfRule>
    <cfRule type="expression" dxfId="8133" priority="23986">
      <formula>$Y602="Informe 3"</formula>
    </cfRule>
    <cfRule type="expression" dxfId="8132" priority="23987">
      <formula>$Y602="Informe 2"</formula>
    </cfRule>
    <cfRule type="expression" dxfId="8131" priority="23988">
      <formula>$Y602="Informe 1"</formula>
    </cfRule>
    <cfRule type="expression" dxfId="8130" priority="23989">
      <formula>$Y602="Gráfico 10"</formula>
    </cfRule>
    <cfRule type="expression" dxfId="8129" priority="23990">
      <formula>$Y602="Gráfico 25"</formula>
    </cfRule>
    <cfRule type="expression" dxfId="8128" priority="23991">
      <formula>$Y602="Gráfico 24"</formula>
    </cfRule>
    <cfRule type="expression" dxfId="8127" priority="23992">
      <formula>$Y602="Gráfico 23"</formula>
    </cfRule>
    <cfRule type="expression" dxfId="8126" priority="23993">
      <formula>$Y602="Gráfico 22"</formula>
    </cfRule>
    <cfRule type="expression" dxfId="8125" priority="23994">
      <formula>$Y602="Gráfico 21"</formula>
    </cfRule>
    <cfRule type="expression" dxfId="8124" priority="23995">
      <formula>$Y602="Gráfico 20"</formula>
    </cfRule>
    <cfRule type="expression" dxfId="8123" priority="23996">
      <formula>$Y602="Gráfico 18"</formula>
    </cfRule>
    <cfRule type="expression" dxfId="8122" priority="23997">
      <formula>$Y602="Gráfico 19"</formula>
    </cfRule>
    <cfRule type="expression" dxfId="8121" priority="23998">
      <formula>$Y602="Gráfico 17"</formula>
    </cfRule>
    <cfRule type="expression" dxfId="8120" priority="23999">
      <formula>$Y602="Gráfico 16"</formula>
    </cfRule>
    <cfRule type="expression" dxfId="8119" priority="24000">
      <formula>$Y602="Gráfico 15"</formula>
    </cfRule>
    <cfRule type="expression" dxfId="8118" priority="24001">
      <formula>$Y602="Gráfico 14"</formula>
    </cfRule>
    <cfRule type="expression" dxfId="8117" priority="24002">
      <formula>$Y602="Gráfico 12"</formula>
    </cfRule>
    <cfRule type="expression" dxfId="8116" priority="24003">
      <formula>$Y602="Gráfico 13"</formula>
    </cfRule>
    <cfRule type="expression" dxfId="8115" priority="24004">
      <formula>$Y602="Gráfico 11"</formula>
    </cfRule>
    <cfRule type="expression" dxfId="8114" priority="24005">
      <formula>$Y602="Gráfico 9"</formula>
    </cfRule>
    <cfRule type="expression" dxfId="8113" priority="24006">
      <formula>$Y602="Gráfico 8"</formula>
    </cfRule>
    <cfRule type="expression" dxfId="8112" priority="24007">
      <formula>$Y602="Gráfico 7"</formula>
    </cfRule>
    <cfRule type="expression" dxfId="8111" priority="24008">
      <formula>$Y602="Gráfico 6"</formula>
    </cfRule>
    <cfRule type="expression" dxfId="8110" priority="24009">
      <formula>$Y602="Gráfico 4"</formula>
    </cfRule>
    <cfRule type="expression" dxfId="8109" priority="24010">
      <formula>$Y602="Gráfico 3"</formula>
    </cfRule>
    <cfRule type="expression" dxfId="8108" priority="24011">
      <formula>$Y602="Gráfico 2"</formula>
    </cfRule>
    <cfRule type="expression" dxfId="8107" priority="24012">
      <formula>$Y602="Gráfico 1"</formula>
    </cfRule>
    <cfRule type="expression" dxfId="8106" priority="24013">
      <formula>$Y602="Gráfico 5"</formula>
    </cfRule>
  </conditionalFormatting>
  <conditionalFormatting sqref="O602:O618">
    <cfRule type="expression" dxfId="8105" priority="23940">
      <formula>$Y602="Reporte 2"</formula>
    </cfRule>
    <cfRule type="expression" dxfId="8104" priority="23941">
      <formula>$Y602="Reporte 1"</formula>
    </cfRule>
    <cfRule type="expression" dxfId="8103" priority="23942">
      <formula>$Y602="Informe 10"</formula>
    </cfRule>
    <cfRule type="expression" dxfId="8102" priority="23943">
      <formula>$Y602="Informe 9"</formula>
    </cfRule>
    <cfRule type="expression" dxfId="8101" priority="23944">
      <formula>$Y602="Informe 8"</formula>
    </cfRule>
    <cfRule type="expression" dxfId="8100" priority="23945">
      <formula>$Y602="Informe 7"</formula>
    </cfRule>
    <cfRule type="expression" dxfId="8099" priority="23946">
      <formula>$Y602="Informe 6"</formula>
    </cfRule>
    <cfRule type="expression" dxfId="8098" priority="23947">
      <formula>$Y602="Informe 5"</formula>
    </cfRule>
    <cfRule type="expression" dxfId="8097" priority="23948">
      <formula>$Y602="Informe 4"</formula>
    </cfRule>
    <cfRule type="expression" dxfId="8096" priority="23949">
      <formula>$Y602="Informe 3"</formula>
    </cfRule>
    <cfRule type="expression" dxfId="8095" priority="23950">
      <formula>$Y602="Informe 2"</formula>
    </cfRule>
    <cfRule type="expression" dxfId="8094" priority="23951">
      <formula>$Y602="Informe 1"</formula>
    </cfRule>
    <cfRule type="expression" dxfId="8093" priority="23952">
      <formula>$Y602="Gráfico 10"</formula>
    </cfRule>
    <cfRule type="expression" dxfId="8092" priority="23953">
      <formula>$Y602="Gráfico 25"</formula>
    </cfRule>
    <cfRule type="expression" dxfId="8091" priority="23954">
      <formula>$Y602="Gráfico 24"</formula>
    </cfRule>
    <cfRule type="expression" dxfId="8090" priority="23955">
      <formula>$Y602="Gráfico 23"</formula>
    </cfRule>
    <cfRule type="expression" dxfId="8089" priority="23956">
      <formula>$Y602="Gráfico 22"</formula>
    </cfRule>
    <cfRule type="expression" dxfId="8088" priority="23957">
      <formula>$Y602="Gráfico 21"</formula>
    </cfRule>
    <cfRule type="expression" dxfId="8087" priority="23958">
      <formula>$Y602="Gráfico 20"</formula>
    </cfRule>
    <cfRule type="expression" dxfId="8086" priority="23959">
      <formula>$Y602="Gráfico 18"</formula>
    </cfRule>
    <cfRule type="expression" dxfId="8085" priority="23960">
      <formula>$Y602="Gráfico 19"</formula>
    </cfRule>
    <cfRule type="expression" dxfId="8084" priority="23961">
      <formula>$Y602="Gráfico 17"</formula>
    </cfRule>
    <cfRule type="expression" dxfId="8083" priority="23962">
      <formula>$Y602="Gráfico 16"</formula>
    </cfRule>
    <cfRule type="expression" dxfId="8082" priority="23963">
      <formula>$Y602="Gráfico 15"</formula>
    </cfRule>
    <cfRule type="expression" dxfId="8081" priority="23964">
      <formula>$Y602="Gráfico 14"</formula>
    </cfRule>
    <cfRule type="expression" dxfId="8080" priority="23965">
      <formula>$Y602="Gráfico 12"</formula>
    </cfRule>
    <cfRule type="expression" dxfId="8079" priority="23966">
      <formula>$Y602="Gráfico 13"</formula>
    </cfRule>
    <cfRule type="expression" dxfId="8078" priority="23967">
      <formula>$Y602="Gráfico 11"</formula>
    </cfRule>
    <cfRule type="expression" dxfId="8077" priority="23968">
      <formula>$Y602="Gráfico 9"</formula>
    </cfRule>
    <cfRule type="expression" dxfId="8076" priority="23969">
      <formula>$Y602="Gráfico 8"</formula>
    </cfRule>
    <cfRule type="expression" dxfId="8075" priority="23970">
      <formula>$Y602="Gráfico 7"</formula>
    </cfRule>
    <cfRule type="expression" dxfId="8074" priority="23971">
      <formula>$Y602="Gráfico 6"</formula>
    </cfRule>
    <cfRule type="expression" dxfId="8073" priority="23972">
      <formula>$Y602="Gráfico 4"</formula>
    </cfRule>
    <cfRule type="expression" dxfId="8072" priority="23973">
      <formula>$Y602="Gráfico 3"</formula>
    </cfRule>
    <cfRule type="expression" dxfId="8071" priority="23974">
      <formula>$Y602="Gráfico 2"</formula>
    </cfRule>
    <cfRule type="expression" dxfId="8070" priority="23975">
      <formula>$Y602="Gráfico 1"</formula>
    </cfRule>
    <cfRule type="expression" dxfId="8069" priority="23976">
      <formula>$Y602="Gráfico 5"</formula>
    </cfRule>
  </conditionalFormatting>
  <conditionalFormatting sqref="O602:O618">
    <cfRule type="expression" dxfId="8068" priority="23903">
      <formula>$Y602="Reporte 2"</formula>
    </cfRule>
    <cfRule type="expression" dxfId="8067" priority="23904">
      <formula>$Y602="Reporte 1"</formula>
    </cfRule>
    <cfRule type="expression" dxfId="8066" priority="23905">
      <formula>$Y602="Informe 10"</formula>
    </cfRule>
    <cfRule type="expression" dxfId="8065" priority="23906">
      <formula>$Y602="Informe 9"</formula>
    </cfRule>
    <cfRule type="expression" dxfId="8064" priority="23907">
      <formula>$Y602="Informe 8"</formula>
    </cfRule>
    <cfRule type="expression" dxfId="8063" priority="23908">
      <formula>$Y602="Informe 7"</formula>
    </cfRule>
    <cfRule type="expression" dxfId="8062" priority="23909">
      <formula>$Y602="Informe 6"</formula>
    </cfRule>
    <cfRule type="expression" dxfId="8061" priority="23910">
      <formula>$Y602="Informe 5"</formula>
    </cfRule>
    <cfRule type="expression" dxfId="8060" priority="23911">
      <formula>$Y602="Informe 4"</formula>
    </cfRule>
    <cfRule type="expression" dxfId="8059" priority="23912">
      <formula>$Y602="Informe 3"</formula>
    </cfRule>
    <cfRule type="expression" dxfId="8058" priority="23913">
      <formula>$Y602="Informe 2"</formula>
    </cfRule>
    <cfRule type="expression" dxfId="8057" priority="23914">
      <formula>$Y602="Informe 1"</formula>
    </cfRule>
    <cfRule type="expression" dxfId="8056" priority="23915">
      <formula>$Y602="Gráfico 10"</formula>
    </cfRule>
    <cfRule type="expression" dxfId="8055" priority="23916">
      <formula>$Y602="Gráfico 25"</formula>
    </cfRule>
    <cfRule type="expression" dxfId="8054" priority="23917">
      <formula>$Y602="Gráfico 24"</formula>
    </cfRule>
    <cfRule type="expression" dxfId="8053" priority="23918">
      <formula>$Y602="Gráfico 23"</formula>
    </cfRule>
    <cfRule type="expression" dxfId="8052" priority="23919">
      <formula>$Y602="Gráfico 22"</formula>
    </cfRule>
    <cfRule type="expression" dxfId="8051" priority="23920">
      <formula>$Y602="Gráfico 21"</formula>
    </cfRule>
    <cfRule type="expression" dxfId="8050" priority="23921">
      <formula>$Y602="Gráfico 20"</formula>
    </cfRule>
    <cfRule type="expression" dxfId="8049" priority="23922">
      <formula>$Y602="Gráfico 18"</formula>
    </cfRule>
    <cfRule type="expression" dxfId="8048" priority="23923">
      <formula>$Y602="Gráfico 19"</formula>
    </cfRule>
    <cfRule type="expression" dxfId="8047" priority="23924">
      <formula>$Y602="Gráfico 17"</formula>
    </cfRule>
    <cfRule type="expression" dxfId="8046" priority="23925">
      <formula>$Y602="Gráfico 16"</formula>
    </cfRule>
    <cfRule type="expression" dxfId="8045" priority="23926">
      <formula>$Y602="Gráfico 15"</formula>
    </cfRule>
    <cfRule type="expression" dxfId="8044" priority="23927">
      <formula>$Y602="Gráfico 14"</formula>
    </cfRule>
    <cfRule type="expression" dxfId="8043" priority="23928">
      <formula>$Y602="Gráfico 12"</formula>
    </cfRule>
    <cfRule type="expression" dxfId="8042" priority="23929">
      <formula>$Y602="Gráfico 13"</formula>
    </cfRule>
    <cfRule type="expression" dxfId="8041" priority="23930">
      <formula>$Y602="Gráfico 11"</formula>
    </cfRule>
    <cfRule type="expression" dxfId="8040" priority="23931">
      <formula>$Y602="Gráfico 9"</formula>
    </cfRule>
    <cfRule type="expression" dxfId="8039" priority="23932">
      <formula>$Y602="Gráfico 8"</formula>
    </cfRule>
    <cfRule type="expression" dxfId="8038" priority="23933">
      <formula>$Y602="Gráfico 7"</formula>
    </cfRule>
    <cfRule type="expression" dxfId="8037" priority="23934">
      <formula>$Y602="Gráfico 6"</formula>
    </cfRule>
    <cfRule type="expression" dxfId="8036" priority="23935">
      <formula>$Y602="Gráfico 4"</formula>
    </cfRule>
    <cfRule type="expression" dxfId="8035" priority="23936">
      <formula>$Y602="Gráfico 3"</formula>
    </cfRule>
    <cfRule type="expression" dxfId="8034" priority="23937">
      <formula>$Y602="Gráfico 2"</formula>
    </cfRule>
    <cfRule type="expression" dxfId="8033" priority="23938">
      <formula>$Y602="Gráfico 1"</formula>
    </cfRule>
    <cfRule type="expression" dxfId="8032" priority="23939">
      <formula>$Y602="Gráfico 5"</formula>
    </cfRule>
  </conditionalFormatting>
  <conditionalFormatting sqref="O602:O618">
    <cfRule type="expression" dxfId="8031" priority="23866">
      <formula>$Y602="Reporte 2"</formula>
    </cfRule>
    <cfRule type="expression" dxfId="8030" priority="23867">
      <formula>$Y602="Reporte 1"</formula>
    </cfRule>
    <cfRule type="expression" dxfId="8029" priority="23868">
      <formula>$Y602="Informe 10"</formula>
    </cfRule>
    <cfRule type="expression" dxfId="8028" priority="23869">
      <formula>$Y602="Informe 9"</formula>
    </cfRule>
    <cfRule type="expression" dxfId="8027" priority="23870">
      <formula>$Y602="Informe 8"</formula>
    </cfRule>
    <cfRule type="expression" dxfId="8026" priority="23871">
      <formula>$Y602="Informe 7"</formula>
    </cfRule>
    <cfRule type="expression" dxfId="8025" priority="23872">
      <formula>$Y602="Informe 6"</formula>
    </cfRule>
    <cfRule type="expression" dxfId="8024" priority="23873">
      <formula>$Y602="Informe 5"</formula>
    </cfRule>
    <cfRule type="expression" dxfId="8023" priority="23874">
      <formula>$Y602="Informe 4"</formula>
    </cfRule>
    <cfRule type="expression" dxfId="8022" priority="23875">
      <formula>$Y602="Informe 3"</formula>
    </cfRule>
    <cfRule type="expression" dxfId="8021" priority="23876">
      <formula>$Y602="Informe 2"</formula>
    </cfRule>
    <cfRule type="expression" dxfId="8020" priority="23877">
      <formula>$Y602="Informe 1"</formula>
    </cfRule>
    <cfRule type="expression" dxfId="8019" priority="23878">
      <formula>$Y602="Gráfico 10"</formula>
    </cfRule>
    <cfRule type="expression" dxfId="8018" priority="23879">
      <formula>$Y602="Gráfico 25"</formula>
    </cfRule>
    <cfRule type="expression" dxfId="8017" priority="23880">
      <formula>$Y602="Gráfico 24"</formula>
    </cfRule>
    <cfRule type="expression" dxfId="8016" priority="23881">
      <formula>$Y602="Gráfico 23"</formula>
    </cfRule>
    <cfRule type="expression" dxfId="8015" priority="23882">
      <formula>$Y602="Gráfico 22"</formula>
    </cfRule>
    <cfRule type="expression" dxfId="8014" priority="23883">
      <formula>$Y602="Gráfico 21"</formula>
    </cfRule>
    <cfRule type="expression" dxfId="8013" priority="23884">
      <formula>$Y602="Gráfico 20"</formula>
    </cfRule>
    <cfRule type="expression" dxfId="8012" priority="23885">
      <formula>$Y602="Gráfico 18"</formula>
    </cfRule>
    <cfRule type="expression" dxfId="8011" priority="23886">
      <formula>$Y602="Gráfico 19"</formula>
    </cfRule>
    <cfRule type="expression" dxfId="8010" priority="23887">
      <formula>$Y602="Gráfico 17"</formula>
    </cfRule>
    <cfRule type="expression" dxfId="8009" priority="23888">
      <formula>$Y602="Gráfico 16"</formula>
    </cfRule>
    <cfRule type="expression" dxfId="8008" priority="23889">
      <formula>$Y602="Gráfico 15"</formula>
    </cfRule>
    <cfRule type="expression" dxfId="8007" priority="23890">
      <formula>$Y602="Gráfico 14"</formula>
    </cfRule>
    <cfRule type="expression" dxfId="8006" priority="23891">
      <formula>$Y602="Gráfico 12"</formula>
    </cfRule>
    <cfRule type="expression" dxfId="8005" priority="23892">
      <formula>$Y602="Gráfico 13"</formula>
    </cfRule>
    <cfRule type="expression" dxfId="8004" priority="23893">
      <formula>$Y602="Gráfico 11"</formula>
    </cfRule>
    <cfRule type="expression" dxfId="8003" priority="23894">
      <formula>$Y602="Gráfico 9"</formula>
    </cfRule>
    <cfRule type="expression" dxfId="8002" priority="23895">
      <formula>$Y602="Gráfico 8"</formula>
    </cfRule>
    <cfRule type="expression" dxfId="8001" priority="23896">
      <formula>$Y602="Gráfico 7"</formula>
    </cfRule>
    <cfRule type="expression" dxfId="8000" priority="23897">
      <formula>$Y602="Gráfico 6"</formula>
    </cfRule>
    <cfRule type="expression" dxfId="7999" priority="23898">
      <formula>$Y602="Gráfico 4"</formula>
    </cfRule>
    <cfRule type="expression" dxfId="7998" priority="23899">
      <formula>$Y602="Gráfico 3"</formula>
    </cfRule>
    <cfRule type="expression" dxfId="7997" priority="23900">
      <formula>$Y602="Gráfico 2"</formula>
    </cfRule>
    <cfRule type="expression" dxfId="7996" priority="23901">
      <formula>$Y602="Gráfico 1"</formula>
    </cfRule>
    <cfRule type="expression" dxfId="7995" priority="23902">
      <formula>$Y602="Gráfico 5"</formula>
    </cfRule>
  </conditionalFormatting>
  <conditionalFormatting sqref="P635:P651">
    <cfRule type="expression" dxfId="7994" priority="23607">
      <formula>$Y635="Reporte 2"</formula>
    </cfRule>
    <cfRule type="expression" dxfId="7993" priority="23608">
      <formula>$Y635="Reporte 1"</formula>
    </cfRule>
    <cfRule type="expression" dxfId="7992" priority="23609">
      <formula>$Y635="Informe 10"</formula>
    </cfRule>
    <cfRule type="expression" dxfId="7991" priority="23610">
      <formula>$Y635="Informe 9"</formula>
    </cfRule>
    <cfRule type="expression" dxfId="7990" priority="23611">
      <formula>$Y635="Informe 8"</formula>
    </cfRule>
    <cfRule type="expression" dxfId="7989" priority="23612">
      <formula>$Y635="Informe 7"</formula>
    </cfRule>
    <cfRule type="expression" dxfId="7988" priority="23613">
      <formula>$Y635="Informe 6"</formula>
    </cfRule>
    <cfRule type="expression" dxfId="7987" priority="23614">
      <formula>$Y635="Informe 5"</formula>
    </cfRule>
    <cfRule type="expression" dxfId="7986" priority="23615">
      <formula>$Y635="Informe 4"</formula>
    </cfRule>
    <cfRule type="expression" dxfId="7985" priority="23616">
      <formula>$Y635="Informe 3"</formula>
    </cfRule>
    <cfRule type="expression" dxfId="7984" priority="23617">
      <formula>$Y635="Informe 2"</formula>
    </cfRule>
    <cfRule type="expression" dxfId="7983" priority="23618">
      <formula>$Y635="Informe 1"</formula>
    </cfRule>
    <cfRule type="expression" dxfId="7982" priority="23619">
      <formula>$Y635="Gráfico 10"</formula>
    </cfRule>
    <cfRule type="expression" dxfId="7981" priority="23620">
      <formula>$Y635="Gráfico 25"</formula>
    </cfRule>
    <cfRule type="expression" dxfId="7980" priority="23621">
      <formula>$Y635="Gráfico 24"</formula>
    </cfRule>
    <cfRule type="expression" dxfId="7979" priority="23622">
      <formula>$Y635="Gráfico 23"</formula>
    </cfRule>
    <cfRule type="expression" dxfId="7978" priority="23623">
      <formula>$Y635="Gráfico 22"</formula>
    </cfRule>
    <cfRule type="expression" dxfId="7977" priority="23624">
      <formula>$Y635="Gráfico 21"</formula>
    </cfRule>
    <cfRule type="expression" dxfId="7976" priority="23625">
      <formula>$Y635="Gráfico 20"</formula>
    </cfRule>
    <cfRule type="expression" dxfId="7975" priority="23626">
      <formula>$Y635="Gráfico 18"</formula>
    </cfRule>
    <cfRule type="expression" dxfId="7974" priority="23627">
      <formula>$Y635="Gráfico 19"</formula>
    </cfRule>
    <cfRule type="expression" dxfId="7973" priority="23628">
      <formula>$Y635="Gráfico 17"</formula>
    </cfRule>
    <cfRule type="expression" dxfId="7972" priority="23629">
      <formula>$Y635="Gráfico 16"</formula>
    </cfRule>
    <cfRule type="expression" dxfId="7971" priority="23630">
      <formula>$Y635="Gráfico 15"</formula>
    </cfRule>
    <cfRule type="expression" dxfId="7970" priority="23631">
      <formula>$Y635="Gráfico 14"</formula>
    </cfRule>
    <cfRule type="expression" dxfId="7969" priority="23632">
      <formula>$Y635="Gráfico 12"</formula>
    </cfRule>
    <cfRule type="expression" dxfId="7968" priority="23633">
      <formula>$Y635="Gráfico 13"</formula>
    </cfRule>
    <cfRule type="expression" dxfId="7967" priority="23634">
      <formula>$Y635="Gráfico 11"</formula>
    </cfRule>
    <cfRule type="expression" dxfId="7966" priority="23635">
      <formula>$Y635="Gráfico 9"</formula>
    </cfRule>
    <cfRule type="expression" dxfId="7965" priority="23636">
      <formula>$Y635="Gráfico 8"</formula>
    </cfRule>
    <cfRule type="expression" dxfId="7964" priority="23637">
      <formula>$Y635="Gráfico 7"</formula>
    </cfRule>
    <cfRule type="expression" dxfId="7963" priority="23638">
      <formula>$Y635="Gráfico 6"</formula>
    </cfRule>
    <cfRule type="expression" dxfId="7962" priority="23639">
      <formula>$Y635="Gráfico 4"</formula>
    </cfRule>
    <cfRule type="expression" dxfId="7961" priority="23640">
      <formula>$Y635="Gráfico 3"</formula>
    </cfRule>
    <cfRule type="expression" dxfId="7960" priority="23641">
      <formula>$Y635="Gráfico 2"</formula>
    </cfRule>
    <cfRule type="expression" dxfId="7959" priority="23642">
      <formula>$Y635="Gráfico 1"</formula>
    </cfRule>
    <cfRule type="expression" dxfId="7958" priority="23643">
      <formula>$Y635="Gráfico 5"</formula>
    </cfRule>
  </conditionalFormatting>
  <conditionalFormatting sqref="P635:P651">
    <cfRule type="expression" dxfId="7957" priority="23570">
      <formula>$Y635="Reporte 2"</formula>
    </cfRule>
    <cfRule type="expression" dxfId="7956" priority="23571">
      <formula>$Y635="Reporte 1"</formula>
    </cfRule>
    <cfRule type="expression" dxfId="7955" priority="23572">
      <formula>$Y635="Informe 10"</formula>
    </cfRule>
    <cfRule type="expression" dxfId="7954" priority="23573">
      <formula>$Y635="Informe 9"</formula>
    </cfRule>
    <cfRule type="expression" dxfId="7953" priority="23574">
      <formula>$Y635="Informe 8"</formula>
    </cfRule>
    <cfRule type="expression" dxfId="7952" priority="23575">
      <formula>$Y635="Informe 7"</formula>
    </cfRule>
    <cfRule type="expression" dxfId="7951" priority="23576">
      <formula>$Y635="Informe 6"</formula>
    </cfRule>
    <cfRule type="expression" dxfId="7950" priority="23577">
      <formula>$Y635="Informe 5"</formula>
    </cfRule>
    <cfRule type="expression" dxfId="7949" priority="23578">
      <formula>$Y635="Informe 4"</formula>
    </cfRule>
    <cfRule type="expression" dxfId="7948" priority="23579">
      <formula>$Y635="Informe 3"</formula>
    </cfRule>
    <cfRule type="expression" dxfId="7947" priority="23580">
      <formula>$Y635="Informe 2"</formula>
    </cfRule>
    <cfRule type="expression" dxfId="7946" priority="23581">
      <formula>$Y635="Informe 1"</formula>
    </cfRule>
    <cfRule type="expression" dxfId="7945" priority="23582">
      <formula>$Y635="Gráfico 10"</formula>
    </cfRule>
    <cfRule type="expression" dxfId="7944" priority="23583">
      <formula>$Y635="Gráfico 25"</formula>
    </cfRule>
    <cfRule type="expression" dxfId="7943" priority="23584">
      <formula>$Y635="Gráfico 24"</formula>
    </cfRule>
    <cfRule type="expression" dxfId="7942" priority="23585">
      <formula>$Y635="Gráfico 23"</formula>
    </cfRule>
    <cfRule type="expression" dxfId="7941" priority="23586">
      <formula>$Y635="Gráfico 22"</formula>
    </cfRule>
    <cfRule type="expression" dxfId="7940" priority="23587">
      <formula>$Y635="Gráfico 21"</formula>
    </cfRule>
    <cfRule type="expression" dxfId="7939" priority="23588">
      <formula>$Y635="Gráfico 20"</formula>
    </cfRule>
    <cfRule type="expression" dxfId="7938" priority="23589">
      <formula>$Y635="Gráfico 18"</formula>
    </cfRule>
    <cfRule type="expression" dxfId="7937" priority="23590">
      <formula>$Y635="Gráfico 19"</formula>
    </cfRule>
    <cfRule type="expression" dxfId="7936" priority="23591">
      <formula>$Y635="Gráfico 17"</formula>
    </cfRule>
    <cfRule type="expression" dxfId="7935" priority="23592">
      <formula>$Y635="Gráfico 16"</formula>
    </cfRule>
    <cfRule type="expression" dxfId="7934" priority="23593">
      <formula>$Y635="Gráfico 15"</formula>
    </cfRule>
    <cfRule type="expression" dxfId="7933" priority="23594">
      <formula>$Y635="Gráfico 14"</formula>
    </cfRule>
    <cfRule type="expression" dxfId="7932" priority="23595">
      <formula>$Y635="Gráfico 12"</formula>
    </cfRule>
    <cfRule type="expression" dxfId="7931" priority="23596">
      <formula>$Y635="Gráfico 13"</formula>
    </cfRule>
    <cfRule type="expression" dxfId="7930" priority="23597">
      <formula>$Y635="Gráfico 11"</formula>
    </cfRule>
    <cfRule type="expression" dxfId="7929" priority="23598">
      <formula>$Y635="Gráfico 9"</formula>
    </cfRule>
    <cfRule type="expression" dxfId="7928" priority="23599">
      <formula>$Y635="Gráfico 8"</formula>
    </cfRule>
    <cfRule type="expression" dxfId="7927" priority="23600">
      <formula>$Y635="Gráfico 7"</formula>
    </cfRule>
    <cfRule type="expression" dxfId="7926" priority="23601">
      <formula>$Y635="Gráfico 6"</formula>
    </cfRule>
    <cfRule type="expression" dxfId="7925" priority="23602">
      <formula>$Y635="Gráfico 4"</formula>
    </cfRule>
    <cfRule type="expression" dxfId="7924" priority="23603">
      <formula>$Y635="Gráfico 3"</formula>
    </cfRule>
    <cfRule type="expression" dxfId="7923" priority="23604">
      <formula>$Y635="Gráfico 2"</formula>
    </cfRule>
    <cfRule type="expression" dxfId="7922" priority="23605">
      <formula>$Y635="Gráfico 1"</formula>
    </cfRule>
    <cfRule type="expression" dxfId="7921" priority="23606">
      <formula>$Y635="Gráfico 5"</formula>
    </cfRule>
  </conditionalFormatting>
  <conditionalFormatting sqref="P635:P651">
    <cfRule type="expression" dxfId="7920" priority="23533">
      <formula>$Y635="Reporte 2"</formula>
    </cfRule>
    <cfRule type="expression" dxfId="7919" priority="23534">
      <formula>$Y635="Reporte 1"</formula>
    </cfRule>
    <cfRule type="expression" dxfId="7918" priority="23535">
      <formula>$Y635="Informe 10"</formula>
    </cfRule>
    <cfRule type="expression" dxfId="7917" priority="23536">
      <formula>$Y635="Informe 9"</formula>
    </cfRule>
    <cfRule type="expression" dxfId="7916" priority="23537">
      <formula>$Y635="Informe 8"</formula>
    </cfRule>
    <cfRule type="expression" dxfId="7915" priority="23538">
      <formula>$Y635="Informe 7"</formula>
    </cfRule>
    <cfRule type="expression" dxfId="7914" priority="23539">
      <formula>$Y635="Informe 6"</formula>
    </cfRule>
    <cfRule type="expression" dxfId="7913" priority="23540">
      <formula>$Y635="Informe 5"</formula>
    </cfRule>
    <cfRule type="expression" dxfId="7912" priority="23541">
      <formula>$Y635="Informe 4"</formula>
    </cfRule>
    <cfRule type="expression" dxfId="7911" priority="23542">
      <formula>$Y635="Informe 3"</formula>
    </cfRule>
    <cfRule type="expression" dxfId="7910" priority="23543">
      <formula>$Y635="Informe 2"</formula>
    </cfRule>
    <cfRule type="expression" dxfId="7909" priority="23544">
      <formula>$Y635="Informe 1"</formula>
    </cfRule>
    <cfRule type="expression" dxfId="7908" priority="23545">
      <formula>$Y635="Gráfico 10"</formula>
    </cfRule>
    <cfRule type="expression" dxfId="7907" priority="23546">
      <formula>$Y635="Gráfico 25"</formula>
    </cfRule>
    <cfRule type="expression" dxfId="7906" priority="23547">
      <formula>$Y635="Gráfico 24"</formula>
    </cfRule>
    <cfRule type="expression" dxfId="7905" priority="23548">
      <formula>$Y635="Gráfico 23"</formula>
    </cfRule>
    <cfRule type="expression" dxfId="7904" priority="23549">
      <formula>$Y635="Gráfico 22"</formula>
    </cfRule>
    <cfRule type="expression" dxfId="7903" priority="23550">
      <formula>$Y635="Gráfico 21"</formula>
    </cfRule>
    <cfRule type="expression" dxfId="7902" priority="23551">
      <formula>$Y635="Gráfico 20"</formula>
    </cfRule>
    <cfRule type="expression" dxfId="7901" priority="23552">
      <formula>$Y635="Gráfico 18"</formula>
    </cfRule>
    <cfRule type="expression" dxfId="7900" priority="23553">
      <formula>$Y635="Gráfico 19"</formula>
    </cfRule>
    <cfRule type="expression" dxfId="7899" priority="23554">
      <formula>$Y635="Gráfico 17"</formula>
    </cfRule>
    <cfRule type="expression" dxfId="7898" priority="23555">
      <formula>$Y635="Gráfico 16"</formula>
    </cfRule>
    <cfRule type="expression" dxfId="7897" priority="23556">
      <formula>$Y635="Gráfico 15"</formula>
    </cfRule>
    <cfRule type="expression" dxfId="7896" priority="23557">
      <formula>$Y635="Gráfico 14"</formula>
    </cfRule>
    <cfRule type="expression" dxfId="7895" priority="23558">
      <formula>$Y635="Gráfico 12"</formula>
    </cfRule>
    <cfRule type="expression" dxfId="7894" priority="23559">
      <formula>$Y635="Gráfico 13"</formula>
    </cfRule>
    <cfRule type="expression" dxfId="7893" priority="23560">
      <formula>$Y635="Gráfico 11"</formula>
    </cfRule>
    <cfRule type="expression" dxfId="7892" priority="23561">
      <formula>$Y635="Gráfico 9"</formula>
    </cfRule>
    <cfRule type="expression" dxfId="7891" priority="23562">
      <formula>$Y635="Gráfico 8"</formula>
    </cfRule>
    <cfRule type="expression" dxfId="7890" priority="23563">
      <formula>$Y635="Gráfico 7"</formula>
    </cfRule>
    <cfRule type="expression" dxfId="7889" priority="23564">
      <formula>$Y635="Gráfico 6"</formula>
    </cfRule>
    <cfRule type="expression" dxfId="7888" priority="23565">
      <formula>$Y635="Gráfico 4"</formula>
    </cfRule>
    <cfRule type="expression" dxfId="7887" priority="23566">
      <formula>$Y635="Gráfico 3"</formula>
    </cfRule>
    <cfRule type="expression" dxfId="7886" priority="23567">
      <formula>$Y635="Gráfico 2"</formula>
    </cfRule>
    <cfRule type="expression" dxfId="7885" priority="23568">
      <formula>$Y635="Gráfico 1"</formula>
    </cfRule>
    <cfRule type="expression" dxfId="7884" priority="23569">
      <formula>$Y635="Gráfico 5"</formula>
    </cfRule>
  </conditionalFormatting>
  <conditionalFormatting sqref="O635:O651">
    <cfRule type="expression" dxfId="7883" priority="23496">
      <formula>$Y635="Reporte 2"</formula>
    </cfRule>
    <cfRule type="expression" dxfId="7882" priority="23497">
      <formula>$Y635="Reporte 1"</formula>
    </cfRule>
    <cfRule type="expression" dxfId="7881" priority="23498">
      <formula>$Y635="Informe 10"</formula>
    </cfRule>
    <cfRule type="expression" dxfId="7880" priority="23499">
      <formula>$Y635="Informe 9"</formula>
    </cfRule>
    <cfRule type="expression" dxfId="7879" priority="23500">
      <formula>$Y635="Informe 8"</formula>
    </cfRule>
    <cfRule type="expression" dxfId="7878" priority="23501">
      <formula>$Y635="Informe 7"</formula>
    </cfRule>
    <cfRule type="expression" dxfId="7877" priority="23502">
      <formula>$Y635="Informe 6"</formula>
    </cfRule>
    <cfRule type="expression" dxfId="7876" priority="23503">
      <formula>$Y635="Informe 5"</formula>
    </cfRule>
    <cfRule type="expression" dxfId="7875" priority="23504">
      <formula>$Y635="Informe 4"</formula>
    </cfRule>
    <cfRule type="expression" dxfId="7874" priority="23505">
      <formula>$Y635="Informe 3"</formula>
    </cfRule>
    <cfRule type="expression" dxfId="7873" priority="23506">
      <formula>$Y635="Informe 2"</formula>
    </cfRule>
    <cfRule type="expression" dxfId="7872" priority="23507">
      <formula>$Y635="Informe 1"</formula>
    </cfRule>
    <cfRule type="expression" dxfId="7871" priority="23508">
      <formula>$Y635="Gráfico 10"</formula>
    </cfRule>
    <cfRule type="expression" dxfId="7870" priority="23509">
      <formula>$Y635="Gráfico 25"</formula>
    </cfRule>
    <cfRule type="expression" dxfId="7869" priority="23510">
      <formula>$Y635="Gráfico 24"</formula>
    </cfRule>
    <cfRule type="expression" dxfId="7868" priority="23511">
      <formula>$Y635="Gráfico 23"</formula>
    </cfRule>
    <cfRule type="expression" dxfId="7867" priority="23512">
      <formula>$Y635="Gráfico 22"</formula>
    </cfRule>
    <cfRule type="expression" dxfId="7866" priority="23513">
      <formula>$Y635="Gráfico 21"</formula>
    </cfRule>
    <cfRule type="expression" dxfId="7865" priority="23514">
      <formula>$Y635="Gráfico 20"</formula>
    </cfRule>
    <cfRule type="expression" dxfId="7864" priority="23515">
      <formula>$Y635="Gráfico 18"</formula>
    </cfRule>
    <cfRule type="expression" dxfId="7863" priority="23516">
      <formula>$Y635="Gráfico 19"</formula>
    </cfRule>
    <cfRule type="expression" dxfId="7862" priority="23517">
      <formula>$Y635="Gráfico 17"</formula>
    </cfRule>
    <cfRule type="expression" dxfId="7861" priority="23518">
      <formula>$Y635="Gráfico 16"</formula>
    </cfRule>
    <cfRule type="expression" dxfId="7860" priority="23519">
      <formula>$Y635="Gráfico 15"</formula>
    </cfRule>
    <cfRule type="expression" dxfId="7859" priority="23520">
      <formula>$Y635="Gráfico 14"</formula>
    </cfRule>
    <cfRule type="expression" dxfId="7858" priority="23521">
      <formula>$Y635="Gráfico 12"</formula>
    </cfRule>
    <cfRule type="expression" dxfId="7857" priority="23522">
      <formula>$Y635="Gráfico 13"</formula>
    </cfRule>
    <cfRule type="expression" dxfId="7856" priority="23523">
      <formula>$Y635="Gráfico 11"</formula>
    </cfRule>
    <cfRule type="expression" dxfId="7855" priority="23524">
      <formula>$Y635="Gráfico 9"</formula>
    </cfRule>
    <cfRule type="expression" dxfId="7854" priority="23525">
      <formula>$Y635="Gráfico 8"</formula>
    </cfRule>
    <cfRule type="expression" dxfId="7853" priority="23526">
      <formula>$Y635="Gráfico 7"</formula>
    </cfRule>
    <cfRule type="expression" dxfId="7852" priority="23527">
      <formula>$Y635="Gráfico 6"</formula>
    </cfRule>
    <cfRule type="expression" dxfId="7851" priority="23528">
      <formula>$Y635="Gráfico 4"</formula>
    </cfRule>
    <cfRule type="expression" dxfId="7850" priority="23529">
      <formula>$Y635="Gráfico 3"</formula>
    </cfRule>
    <cfRule type="expression" dxfId="7849" priority="23530">
      <formula>$Y635="Gráfico 2"</formula>
    </cfRule>
    <cfRule type="expression" dxfId="7848" priority="23531">
      <formula>$Y635="Gráfico 1"</formula>
    </cfRule>
    <cfRule type="expression" dxfId="7847" priority="23532">
      <formula>$Y635="Gráfico 5"</formula>
    </cfRule>
  </conditionalFormatting>
  <conditionalFormatting sqref="O635:O651">
    <cfRule type="expression" dxfId="7846" priority="23459">
      <formula>$Y635="Reporte 2"</formula>
    </cfRule>
    <cfRule type="expression" dxfId="7845" priority="23460">
      <formula>$Y635="Reporte 1"</formula>
    </cfRule>
    <cfRule type="expression" dxfId="7844" priority="23461">
      <formula>$Y635="Informe 10"</formula>
    </cfRule>
    <cfRule type="expression" dxfId="7843" priority="23462">
      <formula>$Y635="Informe 9"</formula>
    </cfRule>
    <cfRule type="expression" dxfId="7842" priority="23463">
      <formula>$Y635="Informe 8"</formula>
    </cfRule>
    <cfRule type="expression" dxfId="7841" priority="23464">
      <formula>$Y635="Informe 7"</formula>
    </cfRule>
    <cfRule type="expression" dxfId="7840" priority="23465">
      <formula>$Y635="Informe 6"</formula>
    </cfRule>
    <cfRule type="expression" dxfId="7839" priority="23466">
      <formula>$Y635="Informe 5"</formula>
    </cfRule>
    <cfRule type="expression" dxfId="7838" priority="23467">
      <formula>$Y635="Informe 4"</formula>
    </cfRule>
    <cfRule type="expression" dxfId="7837" priority="23468">
      <formula>$Y635="Informe 3"</formula>
    </cfRule>
    <cfRule type="expression" dxfId="7836" priority="23469">
      <formula>$Y635="Informe 2"</formula>
    </cfRule>
    <cfRule type="expression" dxfId="7835" priority="23470">
      <formula>$Y635="Informe 1"</formula>
    </cfRule>
    <cfRule type="expression" dxfId="7834" priority="23471">
      <formula>$Y635="Gráfico 10"</formula>
    </cfRule>
    <cfRule type="expression" dxfId="7833" priority="23472">
      <formula>$Y635="Gráfico 25"</formula>
    </cfRule>
    <cfRule type="expression" dxfId="7832" priority="23473">
      <formula>$Y635="Gráfico 24"</formula>
    </cfRule>
    <cfRule type="expression" dxfId="7831" priority="23474">
      <formula>$Y635="Gráfico 23"</formula>
    </cfRule>
    <cfRule type="expression" dxfId="7830" priority="23475">
      <formula>$Y635="Gráfico 22"</formula>
    </cfRule>
    <cfRule type="expression" dxfId="7829" priority="23476">
      <formula>$Y635="Gráfico 21"</formula>
    </cfRule>
    <cfRule type="expression" dxfId="7828" priority="23477">
      <formula>$Y635="Gráfico 20"</formula>
    </cfRule>
    <cfRule type="expression" dxfId="7827" priority="23478">
      <formula>$Y635="Gráfico 18"</formula>
    </cfRule>
    <cfRule type="expression" dxfId="7826" priority="23479">
      <formula>$Y635="Gráfico 19"</formula>
    </cfRule>
    <cfRule type="expression" dxfId="7825" priority="23480">
      <formula>$Y635="Gráfico 17"</formula>
    </cfRule>
    <cfRule type="expression" dxfId="7824" priority="23481">
      <formula>$Y635="Gráfico 16"</formula>
    </cfRule>
    <cfRule type="expression" dxfId="7823" priority="23482">
      <formula>$Y635="Gráfico 15"</formula>
    </cfRule>
    <cfRule type="expression" dxfId="7822" priority="23483">
      <formula>$Y635="Gráfico 14"</formula>
    </cfRule>
    <cfRule type="expression" dxfId="7821" priority="23484">
      <formula>$Y635="Gráfico 12"</formula>
    </cfRule>
    <cfRule type="expression" dxfId="7820" priority="23485">
      <formula>$Y635="Gráfico 13"</formula>
    </cfRule>
    <cfRule type="expression" dxfId="7819" priority="23486">
      <formula>$Y635="Gráfico 11"</formula>
    </cfRule>
    <cfRule type="expression" dxfId="7818" priority="23487">
      <formula>$Y635="Gráfico 9"</formula>
    </cfRule>
    <cfRule type="expression" dxfId="7817" priority="23488">
      <formula>$Y635="Gráfico 8"</formula>
    </cfRule>
    <cfRule type="expression" dxfId="7816" priority="23489">
      <formula>$Y635="Gráfico 7"</formula>
    </cfRule>
    <cfRule type="expression" dxfId="7815" priority="23490">
      <formula>$Y635="Gráfico 6"</formula>
    </cfRule>
    <cfRule type="expression" dxfId="7814" priority="23491">
      <formula>$Y635="Gráfico 4"</formula>
    </cfRule>
    <cfRule type="expression" dxfId="7813" priority="23492">
      <formula>$Y635="Gráfico 3"</formula>
    </cfRule>
    <cfRule type="expression" dxfId="7812" priority="23493">
      <formula>$Y635="Gráfico 2"</formula>
    </cfRule>
    <cfRule type="expression" dxfId="7811" priority="23494">
      <formula>$Y635="Gráfico 1"</formula>
    </cfRule>
    <cfRule type="expression" dxfId="7810" priority="23495">
      <formula>$Y635="Gráfico 5"</formula>
    </cfRule>
  </conditionalFormatting>
  <conditionalFormatting sqref="O635:O651">
    <cfRule type="expression" dxfId="7809" priority="23422">
      <formula>$Y635="Reporte 2"</formula>
    </cfRule>
    <cfRule type="expression" dxfId="7808" priority="23423">
      <formula>$Y635="Reporte 1"</formula>
    </cfRule>
    <cfRule type="expression" dxfId="7807" priority="23424">
      <formula>$Y635="Informe 10"</formula>
    </cfRule>
    <cfRule type="expression" dxfId="7806" priority="23425">
      <formula>$Y635="Informe 9"</formula>
    </cfRule>
    <cfRule type="expression" dxfId="7805" priority="23426">
      <formula>$Y635="Informe 8"</formula>
    </cfRule>
    <cfRule type="expression" dxfId="7804" priority="23427">
      <formula>$Y635="Informe 7"</formula>
    </cfRule>
    <cfRule type="expression" dxfId="7803" priority="23428">
      <formula>$Y635="Informe 6"</formula>
    </cfRule>
    <cfRule type="expression" dxfId="7802" priority="23429">
      <formula>$Y635="Informe 5"</formula>
    </cfRule>
    <cfRule type="expression" dxfId="7801" priority="23430">
      <formula>$Y635="Informe 4"</formula>
    </cfRule>
    <cfRule type="expression" dxfId="7800" priority="23431">
      <formula>$Y635="Informe 3"</formula>
    </cfRule>
    <cfRule type="expression" dxfId="7799" priority="23432">
      <formula>$Y635="Informe 2"</formula>
    </cfRule>
    <cfRule type="expression" dxfId="7798" priority="23433">
      <formula>$Y635="Informe 1"</formula>
    </cfRule>
    <cfRule type="expression" dxfId="7797" priority="23434">
      <formula>$Y635="Gráfico 10"</formula>
    </cfRule>
    <cfRule type="expression" dxfId="7796" priority="23435">
      <formula>$Y635="Gráfico 25"</formula>
    </cfRule>
    <cfRule type="expression" dxfId="7795" priority="23436">
      <formula>$Y635="Gráfico 24"</formula>
    </cfRule>
    <cfRule type="expression" dxfId="7794" priority="23437">
      <formula>$Y635="Gráfico 23"</formula>
    </cfRule>
    <cfRule type="expression" dxfId="7793" priority="23438">
      <formula>$Y635="Gráfico 22"</formula>
    </cfRule>
    <cfRule type="expression" dxfId="7792" priority="23439">
      <formula>$Y635="Gráfico 21"</formula>
    </cfRule>
    <cfRule type="expression" dxfId="7791" priority="23440">
      <formula>$Y635="Gráfico 20"</formula>
    </cfRule>
    <cfRule type="expression" dxfId="7790" priority="23441">
      <formula>$Y635="Gráfico 18"</formula>
    </cfRule>
    <cfRule type="expression" dxfId="7789" priority="23442">
      <formula>$Y635="Gráfico 19"</formula>
    </cfRule>
    <cfRule type="expression" dxfId="7788" priority="23443">
      <formula>$Y635="Gráfico 17"</formula>
    </cfRule>
    <cfRule type="expression" dxfId="7787" priority="23444">
      <formula>$Y635="Gráfico 16"</formula>
    </cfRule>
    <cfRule type="expression" dxfId="7786" priority="23445">
      <formula>$Y635="Gráfico 15"</formula>
    </cfRule>
    <cfRule type="expression" dxfId="7785" priority="23446">
      <formula>$Y635="Gráfico 14"</formula>
    </cfRule>
    <cfRule type="expression" dxfId="7784" priority="23447">
      <formula>$Y635="Gráfico 12"</formula>
    </cfRule>
    <cfRule type="expression" dxfId="7783" priority="23448">
      <formula>$Y635="Gráfico 13"</formula>
    </cfRule>
    <cfRule type="expression" dxfId="7782" priority="23449">
      <formula>$Y635="Gráfico 11"</formula>
    </cfRule>
    <cfRule type="expression" dxfId="7781" priority="23450">
      <formula>$Y635="Gráfico 9"</formula>
    </cfRule>
    <cfRule type="expression" dxfId="7780" priority="23451">
      <formula>$Y635="Gráfico 8"</formula>
    </cfRule>
    <cfRule type="expression" dxfId="7779" priority="23452">
      <formula>$Y635="Gráfico 7"</formula>
    </cfRule>
    <cfRule type="expression" dxfId="7778" priority="23453">
      <formula>$Y635="Gráfico 6"</formula>
    </cfRule>
    <cfRule type="expression" dxfId="7777" priority="23454">
      <formula>$Y635="Gráfico 4"</formula>
    </cfRule>
    <cfRule type="expression" dxfId="7776" priority="23455">
      <formula>$Y635="Gráfico 3"</formula>
    </cfRule>
    <cfRule type="expression" dxfId="7775" priority="23456">
      <formula>$Y635="Gráfico 2"</formula>
    </cfRule>
    <cfRule type="expression" dxfId="7774" priority="23457">
      <formula>$Y635="Gráfico 1"</formula>
    </cfRule>
    <cfRule type="expression" dxfId="7773" priority="23458">
      <formula>$Y635="Gráfico 5"</formula>
    </cfRule>
  </conditionalFormatting>
  <conditionalFormatting sqref="P652">
    <cfRule type="expression" dxfId="7772" priority="22941">
      <formula>$Y652="Reporte 2"</formula>
    </cfRule>
    <cfRule type="expression" dxfId="7771" priority="22942">
      <formula>$Y652="Reporte 1"</formula>
    </cfRule>
    <cfRule type="expression" dxfId="7770" priority="22943">
      <formula>$Y652="Informe 10"</formula>
    </cfRule>
    <cfRule type="expression" dxfId="7769" priority="22944">
      <formula>$Y652="Informe 9"</formula>
    </cfRule>
    <cfRule type="expression" dxfId="7768" priority="22945">
      <formula>$Y652="Informe 8"</formula>
    </cfRule>
    <cfRule type="expression" dxfId="7767" priority="22946">
      <formula>$Y652="Informe 7"</formula>
    </cfRule>
    <cfRule type="expression" dxfId="7766" priority="22947">
      <formula>$Y652="Informe 6"</formula>
    </cfRule>
    <cfRule type="expression" dxfId="7765" priority="22948">
      <formula>$Y652="Informe 5"</formula>
    </cfRule>
    <cfRule type="expression" dxfId="7764" priority="22949">
      <formula>$Y652="Informe 4"</formula>
    </cfRule>
    <cfRule type="expression" dxfId="7763" priority="22950">
      <formula>$Y652="Informe 3"</formula>
    </cfRule>
    <cfRule type="expression" dxfId="7762" priority="22951">
      <formula>$Y652="Informe 2"</formula>
    </cfRule>
    <cfRule type="expression" dxfId="7761" priority="22952">
      <formula>$Y652="Informe 1"</formula>
    </cfRule>
    <cfRule type="expression" dxfId="7760" priority="22953">
      <formula>$Y652="Gráfico 10"</formula>
    </cfRule>
    <cfRule type="expression" dxfId="7759" priority="22954">
      <formula>$Y652="Gráfico 25"</formula>
    </cfRule>
    <cfRule type="expression" dxfId="7758" priority="22955">
      <formula>$Y652="Gráfico 24"</formula>
    </cfRule>
    <cfRule type="expression" dxfId="7757" priority="22956">
      <formula>$Y652="Gráfico 23"</formula>
    </cfRule>
    <cfRule type="expression" dxfId="7756" priority="22957">
      <formula>$Y652="Gráfico 22"</formula>
    </cfRule>
    <cfRule type="expression" dxfId="7755" priority="22958">
      <formula>$Y652="Gráfico 21"</formula>
    </cfRule>
    <cfRule type="expression" dxfId="7754" priority="22959">
      <formula>$Y652="Gráfico 20"</formula>
    </cfRule>
    <cfRule type="expression" dxfId="7753" priority="22960">
      <formula>$Y652="Gráfico 18"</formula>
    </cfRule>
    <cfRule type="expression" dxfId="7752" priority="22961">
      <formula>$Y652="Gráfico 19"</formula>
    </cfRule>
    <cfRule type="expression" dxfId="7751" priority="22962">
      <formula>$Y652="Gráfico 17"</formula>
    </cfRule>
    <cfRule type="expression" dxfId="7750" priority="22963">
      <formula>$Y652="Gráfico 16"</formula>
    </cfRule>
    <cfRule type="expression" dxfId="7749" priority="22964">
      <formula>$Y652="Gráfico 15"</formula>
    </cfRule>
    <cfRule type="expression" dxfId="7748" priority="22965">
      <formula>$Y652="Gráfico 14"</formula>
    </cfRule>
    <cfRule type="expression" dxfId="7747" priority="22966">
      <formula>$Y652="Gráfico 12"</formula>
    </cfRule>
    <cfRule type="expression" dxfId="7746" priority="22967">
      <formula>$Y652="Gráfico 13"</formula>
    </cfRule>
    <cfRule type="expression" dxfId="7745" priority="22968">
      <formula>$Y652="Gráfico 11"</formula>
    </cfRule>
    <cfRule type="expression" dxfId="7744" priority="22969">
      <formula>$Y652="Gráfico 9"</formula>
    </cfRule>
    <cfRule type="expression" dxfId="7743" priority="22970">
      <formula>$Y652="Gráfico 8"</formula>
    </cfRule>
    <cfRule type="expression" dxfId="7742" priority="22971">
      <formula>$Y652="Gráfico 7"</formula>
    </cfRule>
    <cfRule type="expression" dxfId="7741" priority="22972">
      <formula>$Y652="Gráfico 6"</formula>
    </cfRule>
    <cfRule type="expression" dxfId="7740" priority="22973">
      <formula>$Y652="Gráfico 4"</formula>
    </cfRule>
    <cfRule type="expression" dxfId="7739" priority="22974">
      <formula>$Y652="Gráfico 3"</formula>
    </cfRule>
    <cfRule type="expression" dxfId="7738" priority="22975">
      <formula>$Y652="Gráfico 2"</formula>
    </cfRule>
    <cfRule type="expression" dxfId="7737" priority="22976">
      <formula>$Y652="Gráfico 1"</formula>
    </cfRule>
    <cfRule type="expression" dxfId="7736" priority="22977">
      <formula>$Y652="Gráfico 5"</formula>
    </cfRule>
  </conditionalFormatting>
  <conditionalFormatting sqref="P652">
    <cfRule type="expression" dxfId="7735" priority="22904">
      <formula>$Y652="Reporte 2"</formula>
    </cfRule>
    <cfRule type="expression" dxfId="7734" priority="22905">
      <formula>$Y652="Reporte 1"</formula>
    </cfRule>
    <cfRule type="expression" dxfId="7733" priority="22906">
      <formula>$Y652="Informe 10"</formula>
    </cfRule>
    <cfRule type="expression" dxfId="7732" priority="22907">
      <formula>$Y652="Informe 9"</formula>
    </cfRule>
    <cfRule type="expression" dxfId="7731" priority="22908">
      <formula>$Y652="Informe 8"</formula>
    </cfRule>
    <cfRule type="expression" dxfId="7730" priority="22909">
      <formula>$Y652="Informe 7"</formula>
    </cfRule>
    <cfRule type="expression" dxfId="7729" priority="22910">
      <formula>$Y652="Informe 6"</formula>
    </cfRule>
    <cfRule type="expression" dxfId="7728" priority="22911">
      <formula>$Y652="Informe 5"</formula>
    </cfRule>
    <cfRule type="expression" dxfId="7727" priority="22912">
      <formula>$Y652="Informe 4"</formula>
    </cfRule>
    <cfRule type="expression" dxfId="7726" priority="22913">
      <formula>$Y652="Informe 3"</formula>
    </cfRule>
    <cfRule type="expression" dxfId="7725" priority="22914">
      <formula>$Y652="Informe 2"</formula>
    </cfRule>
    <cfRule type="expression" dxfId="7724" priority="22915">
      <formula>$Y652="Informe 1"</formula>
    </cfRule>
    <cfRule type="expression" dxfId="7723" priority="22916">
      <formula>$Y652="Gráfico 10"</formula>
    </cfRule>
    <cfRule type="expression" dxfId="7722" priority="22917">
      <formula>$Y652="Gráfico 25"</formula>
    </cfRule>
    <cfRule type="expression" dxfId="7721" priority="22918">
      <formula>$Y652="Gráfico 24"</formula>
    </cfRule>
    <cfRule type="expression" dxfId="7720" priority="22919">
      <formula>$Y652="Gráfico 23"</formula>
    </cfRule>
    <cfRule type="expression" dxfId="7719" priority="22920">
      <formula>$Y652="Gráfico 22"</formula>
    </cfRule>
    <cfRule type="expression" dxfId="7718" priority="22921">
      <formula>$Y652="Gráfico 21"</formula>
    </cfRule>
    <cfRule type="expression" dxfId="7717" priority="22922">
      <formula>$Y652="Gráfico 20"</formula>
    </cfRule>
    <cfRule type="expression" dxfId="7716" priority="22923">
      <formula>$Y652="Gráfico 18"</formula>
    </cfRule>
    <cfRule type="expression" dxfId="7715" priority="22924">
      <formula>$Y652="Gráfico 19"</formula>
    </cfRule>
    <cfRule type="expression" dxfId="7714" priority="22925">
      <formula>$Y652="Gráfico 17"</formula>
    </cfRule>
    <cfRule type="expression" dxfId="7713" priority="22926">
      <formula>$Y652="Gráfico 16"</formula>
    </cfRule>
    <cfRule type="expression" dxfId="7712" priority="22927">
      <formula>$Y652="Gráfico 15"</formula>
    </cfRule>
    <cfRule type="expression" dxfId="7711" priority="22928">
      <formula>$Y652="Gráfico 14"</formula>
    </cfRule>
    <cfRule type="expression" dxfId="7710" priority="22929">
      <formula>$Y652="Gráfico 12"</formula>
    </cfRule>
    <cfRule type="expression" dxfId="7709" priority="22930">
      <formula>$Y652="Gráfico 13"</formula>
    </cfRule>
    <cfRule type="expression" dxfId="7708" priority="22931">
      <formula>$Y652="Gráfico 11"</formula>
    </cfRule>
    <cfRule type="expression" dxfId="7707" priority="22932">
      <formula>$Y652="Gráfico 9"</formula>
    </cfRule>
    <cfRule type="expression" dxfId="7706" priority="22933">
      <formula>$Y652="Gráfico 8"</formula>
    </cfRule>
    <cfRule type="expression" dxfId="7705" priority="22934">
      <formula>$Y652="Gráfico 7"</formula>
    </cfRule>
    <cfRule type="expression" dxfId="7704" priority="22935">
      <formula>$Y652="Gráfico 6"</formula>
    </cfRule>
    <cfRule type="expression" dxfId="7703" priority="22936">
      <formula>$Y652="Gráfico 4"</formula>
    </cfRule>
    <cfRule type="expression" dxfId="7702" priority="22937">
      <formula>$Y652="Gráfico 3"</formula>
    </cfRule>
    <cfRule type="expression" dxfId="7701" priority="22938">
      <formula>$Y652="Gráfico 2"</formula>
    </cfRule>
    <cfRule type="expression" dxfId="7700" priority="22939">
      <formula>$Y652="Gráfico 1"</formula>
    </cfRule>
    <cfRule type="expression" dxfId="7699" priority="22940">
      <formula>$Y652="Gráfico 5"</formula>
    </cfRule>
  </conditionalFormatting>
  <conditionalFormatting sqref="P652">
    <cfRule type="expression" dxfId="7698" priority="22867">
      <formula>$Y652="Reporte 2"</formula>
    </cfRule>
    <cfRule type="expression" dxfId="7697" priority="22868">
      <formula>$Y652="Reporte 1"</formula>
    </cfRule>
    <cfRule type="expression" dxfId="7696" priority="22869">
      <formula>$Y652="Informe 10"</formula>
    </cfRule>
    <cfRule type="expression" dxfId="7695" priority="22870">
      <formula>$Y652="Informe 9"</formula>
    </cfRule>
    <cfRule type="expression" dxfId="7694" priority="22871">
      <formula>$Y652="Informe 8"</formula>
    </cfRule>
    <cfRule type="expression" dxfId="7693" priority="22872">
      <formula>$Y652="Informe 7"</formula>
    </cfRule>
    <cfRule type="expression" dxfId="7692" priority="22873">
      <formula>$Y652="Informe 6"</formula>
    </cfRule>
    <cfRule type="expression" dxfId="7691" priority="22874">
      <formula>$Y652="Informe 5"</formula>
    </cfRule>
    <cfRule type="expression" dxfId="7690" priority="22875">
      <formula>$Y652="Informe 4"</formula>
    </cfRule>
    <cfRule type="expression" dxfId="7689" priority="22876">
      <formula>$Y652="Informe 3"</formula>
    </cfRule>
    <cfRule type="expression" dxfId="7688" priority="22877">
      <formula>$Y652="Informe 2"</formula>
    </cfRule>
    <cfRule type="expression" dxfId="7687" priority="22878">
      <formula>$Y652="Informe 1"</formula>
    </cfRule>
    <cfRule type="expression" dxfId="7686" priority="22879">
      <formula>$Y652="Gráfico 10"</formula>
    </cfRule>
    <cfRule type="expression" dxfId="7685" priority="22880">
      <formula>$Y652="Gráfico 25"</formula>
    </cfRule>
    <cfRule type="expression" dxfId="7684" priority="22881">
      <formula>$Y652="Gráfico 24"</formula>
    </cfRule>
    <cfRule type="expression" dxfId="7683" priority="22882">
      <formula>$Y652="Gráfico 23"</formula>
    </cfRule>
    <cfRule type="expression" dxfId="7682" priority="22883">
      <formula>$Y652="Gráfico 22"</formula>
    </cfRule>
    <cfRule type="expression" dxfId="7681" priority="22884">
      <formula>$Y652="Gráfico 21"</formula>
    </cfRule>
    <cfRule type="expression" dxfId="7680" priority="22885">
      <formula>$Y652="Gráfico 20"</formula>
    </cfRule>
    <cfRule type="expression" dxfId="7679" priority="22886">
      <formula>$Y652="Gráfico 18"</formula>
    </cfRule>
    <cfRule type="expression" dxfId="7678" priority="22887">
      <formula>$Y652="Gráfico 19"</formula>
    </cfRule>
    <cfRule type="expression" dxfId="7677" priority="22888">
      <formula>$Y652="Gráfico 17"</formula>
    </cfRule>
    <cfRule type="expression" dxfId="7676" priority="22889">
      <formula>$Y652="Gráfico 16"</formula>
    </cfRule>
    <cfRule type="expression" dxfId="7675" priority="22890">
      <formula>$Y652="Gráfico 15"</formula>
    </cfRule>
    <cfRule type="expression" dxfId="7674" priority="22891">
      <formula>$Y652="Gráfico 14"</formula>
    </cfRule>
    <cfRule type="expression" dxfId="7673" priority="22892">
      <formula>$Y652="Gráfico 12"</formula>
    </cfRule>
    <cfRule type="expression" dxfId="7672" priority="22893">
      <formula>$Y652="Gráfico 13"</formula>
    </cfRule>
    <cfRule type="expression" dxfId="7671" priority="22894">
      <formula>$Y652="Gráfico 11"</formula>
    </cfRule>
    <cfRule type="expression" dxfId="7670" priority="22895">
      <formula>$Y652="Gráfico 9"</formula>
    </cfRule>
    <cfRule type="expression" dxfId="7669" priority="22896">
      <formula>$Y652="Gráfico 8"</formula>
    </cfRule>
    <cfRule type="expression" dxfId="7668" priority="22897">
      <formula>$Y652="Gráfico 7"</formula>
    </cfRule>
    <cfRule type="expression" dxfId="7667" priority="22898">
      <formula>$Y652="Gráfico 6"</formula>
    </cfRule>
    <cfRule type="expression" dxfId="7666" priority="22899">
      <formula>$Y652="Gráfico 4"</formula>
    </cfRule>
    <cfRule type="expression" dxfId="7665" priority="22900">
      <formula>$Y652="Gráfico 3"</formula>
    </cfRule>
    <cfRule type="expression" dxfId="7664" priority="22901">
      <formula>$Y652="Gráfico 2"</formula>
    </cfRule>
    <cfRule type="expression" dxfId="7663" priority="22902">
      <formula>$Y652="Gráfico 1"</formula>
    </cfRule>
    <cfRule type="expression" dxfId="7662" priority="22903">
      <formula>$Y652="Gráfico 5"</formula>
    </cfRule>
  </conditionalFormatting>
  <conditionalFormatting sqref="P653">
    <cfRule type="expression" dxfId="7661" priority="22719">
      <formula>$Y653="Reporte 2"</formula>
    </cfRule>
    <cfRule type="expression" dxfId="7660" priority="22720">
      <formula>$Y653="Reporte 1"</formula>
    </cfRule>
    <cfRule type="expression" dxfId="7659" priority="22721">
      <formula>$Y653="Informe 10"</formula>
    </cfRule>
    <cfRule type="expression" dxfId="7658" priority="22722">
      <formula>$Y653="Informe 9"</formula>
    </cfRule>
    <cfRule type="expression" dxfId="7657" priority="22723">
      <formula>$Y653="Informe 8"</formula>
    </cfRule>
    <cfRule type="expression" dxfId="7656" priority="22724">
      <formula>$Y653="Informe 7"</formula>
    </cfRule>
    <cfRule type="expression" dxfId="7655" priority="22725">
      <formula>$Y653="Informe 6"</formula>
    </cfRule>
    <cfRule type="expression" dxfId="7654" priority="22726">
      <formula>$Y653="Informe 5"</formula>
    </cfRule>
    <cfRule type="expression" dxfId="7653" priority="22727">
      <formula>$Y653="Informe 4"</formula>
    </cfRule>
    <cfRule type="expression" dxfId="7652" priority="22728">
      <formula>$Y653="Informe 3"</formula>
    </cfRule>
    <cfRule type="expression" dxfId="7651" priority="22729">
      <formula>$Y653="Informe 2"</formula>
    </cfRule>
    <cfRule type="expression" dxfId="7650" priority="22730">
      <formula>$Y653="Informe 1"</formula>
    </cfRule>
    <cfRule type="expression" dxfId="7649" priority="22731">
      <formula>$Y653="Gráfico 10"</formula>
    </cfRule>
    <cfRule type="expression" dxfId="7648" priority="22732">
      <formula>$Y653="Gráfico 25"</formula>
    </cfRule>
    <cfRule type="expression" dxfId="7647" priority="22733">
      <formula>$Y653="Gráfico 24"</formula>
    </cfRule>
    <cfRule type="expression" dxfId="7646" priority="22734">
      <formula>$Y653="Gráfico 23"</formula>
    </cfRule>
    <cfRule type="expression" dxfId="7645" priority="22735">
      <formula>$Y653="Gráfico 22"</formula>
    </cfRule>
    <cfRule type="expression" dxfId="7644" priority="22736">
      <formula>$Y653="Gráfico 21"</formula>
    </cfRule>
    <cfRule type="expression" dxfId="7643" priority="22737">
      <formula>$Y653="Gráfico 20"</formula>
    </cfRule>
    <cfRule type="expression" dxfId="7642" priority="22738">
      <formula>$Y653="Gráfico 18"</formula>
    </cfRule>
    <cfRule type="expression" dxfId="7641" priority="22739">
      <formula>$Y653="Gráfico 19"</formula>
    </cfRule>
    <cfRule type="expression" dxfId="7640" priority="22740">
      <formula>$Y653="Gráfico 17"</formula>
    </cfRule>
    <cfRule type="expression" dxfId="7639" priority="22741">
      <formula>$Y653="Gráfico 16"</formula>
    </cfRule>
    <cfRule type="expression" dxfId="7638" priority="22742">
      <formula>$Y653="Gráfico 15"</formula>
    </cfRule>
    <cfRule type="expression" dxfId="7637" priority="22743">
      <formula>$Y653="Gráfico 14"</formula>
    </cfRule>
    <cfRule type="expression" dxfId="7636" priority="22744">
      <formula>$Y653="Gráfico 12"</formula>
    </cfRule>
    <cfRule type="expression" dxfId="7635" priority="22745">
      <formula>$Y653="Gráfico 13"</formula>
    </cfRule>
    <cfRule type="expression" dxfId="7634" priority="22746">
      <formula>$Y653="Gráfico 11"</formula>
    </cfRule>
    <cfRule type="expression" dxfId="7633" priority="22747">
      <formula>$Y653="Gráfico 9"</formula>
    </cfRule>
    <cfRule type="expression" dxfId="7632" priority="22748">
      <formula>$Y653="Gráfico 8"</formula>
    </cfRule>
    <cfRule type="expression" dxfId="7631" priority="22749">
      <formula>$Y653="Gráfico 7"</formula>
    </cfRule>
    <cfRule type="expression" dxfId="7630" priority="22750">
      <formula>$Y653="Gráfico 6"</formula>
    </cfRule>
    <cfRule type="expression" dxfId="7629" priority="22751">
      <formula>$Y653="Gráfico 4"</formula>
    </cfRule>
    <cfRule type="expression" dxfId="7628" priority="22752">
      <formula>$Y653="Gráfico 3"</formula>
    </cfRule>
    <cfRule type="expression" dxfId="7627" priority="22753">
      <formula>$Y653="Gráfico 2"</formula>
    </cfRule>
    <cfRule type="expression" dxfId="7626" priority="22754">
      <formula>$Y653="Gráfico 1"</formula>
    </cfRule>
    <cfRule type="expression" dxfId="7625" priority="22755">
      <formula>$Y653="Gráfico 5"</formula>
    </cfRule>
  </conditionalFormatting>
  <conditionalFormatting sqref="P653">
    <cfRule type="expression" dxfId="7624" priority="22682">
      <formula>$Y653="Reporte 2"</formula>
    </cfRule>
    <cfRule type="expression" dxfId="7623" priority="22683">
      <formula>$Y653="Reporte 1"</formula>
    </cfRule>
    <cfRule type="expression" dxfId="7622" priority="22684">
      <formula>$Y653="Informe 10"</formula>
    </cfRule>
    <cfRule type="expression" dxfId="7621" priority="22685">
      <formula>$Y653="Informe 9"</formula>
    </cfRule>
    <cfRule type="expression" dxfId="7620" priority="22686">
      <formula>$Y653="Informe 8"</formula>
    </cfRule>
    <cfRule type="expression" dxfId="7619" priority="22687">
      <formula>$Y653="Informe 7"</formula>
    </cfRule>
    <cfRule type="expression" dxfId="7618" priority="22688">
      <formula>$Y653="Informe 6"</formula>
    </cfRule>
    <cfRule type="expression" dxfId="7617" priority="22689">
      <formula>$Y653="Informe 5"</formula>
    </cfRule>
    <cfRule type="expression" dxfId="7616" priority="22690">
      <formula>$Y653="Informe 4"</formula>
    </cfRule>
    <cfRule type="expression" dxfId="7615" priority="22691">
      <formula>$Y653="Informe 3"</formula>
    </cfRule>
    <cfRule type="expression" dxfId="7614" priority="22692">
      <formula>$Y653="Informe 2"</formula>
    </cfRule>
    <cfRule type="expression" dxfId="7613" priority="22693">
      <formula>$Y653="Informe 1"</formula>
    </cfRule>
    <cfRule type="expression" dxfId="7612" priority="22694">
      <formula>$Y653="Gráfico 10"</formula>
    </cfRule>
    <cfRule type="expression" dxfId="7611" priority="22695">
      <formula>$Y653="Gráfico 25"</formula>
    </cfRule>
    <cfRule type="expression" dxfId="7610" priority="22696">
      <formula>$Y653="Gráfico 24"</formula>
    </cfRule>
    <cfRule type="expression" dxfId="7609" priority="22697">
      <formula>$Y653="Gráfico 23"</formula>
    </cfRule>
    <cfRule type="expression" dxfId="7608" priority="22698">
      <formula>$Y653="Gráfico 22"</formula>
    </cfRule>
    <cfRule type="expression" dxfId="7607" priority="22699">
      <formula>$Y653="Gráfico 21"</formula>
    </cfRule>
    <cfRule type="expression" dxfId="7606" priority="22700">
      <formula>$Y653="Gráfico 20"</formula>
    </cfRule>
    <cfRule type="expression" dxfId="7605" priority="22701">
      <formula>$Y653="Gráfico 18"</formula>
    </cfRule>
    <cfRule type="expression" dxfId="7604" priority="22702">
      <formula>$Y653="Gráfico 19"</formula>
    </cfRule>
    <cfRule type="expression" dxfId="7603" priority="22703">
      <formula>$Y653="Gráfico 17"</formula>
    </cfRule>
    <cfRule type="expression" dxfId="7602" priority="22704">
      <formula>$Y653="Gráfico 16"</formula>
    </cfRule>
    <cfRule type="expression" dxfId="7601" priority="22705">
      <formula>$Y653="Gráfico 15"</formula>
    </cfRule>
    <cfRule type="expression" dxfId="7600" priority="22706">
      <formula>$Y653="Gráfico 14"</formula>
    </cfRule>
    <cfRule type="expression" dxfId="7599" priority="22707">
      <formula>$Y653="Gráfico 12"</formula>
    </cfRule>
    <cfRule type="expression" dxfId="7598" priority="22708">
      <formula>$Y653="Gráfico 13"</formula>
    </cfRule>
    <cfRule type="expression" dxfId="7597" priority="22709">
      <formula>$Y653="Gráfico 11"</formula>
    </cfRule>
    <cfRule type="expression" dxfId="7596" priority="22710">
      <formula>$Y653="Gráfico 9"</formula>
    </cfRule>
    <cfRule type="expression" dxfId="7595" priority="22711">
      <formula>$Y653="Gráfico 8"</formula>
    </cfRule>
    <cfRule type="expression" dxfId="7594" priority="22712">
      <formula>$Y653="Gráfico 7"</formula>
    </cfRule>
    <cfRule type="expression" dxfId="7593" priority="22713">
      <formula>$Y653="Gráfico 6"</formula>
    </cfRule>
    <cfRule type="expression" dxfId="7592" priority="22714">
      <formula>$Y653="Gráfico 4"</formula>
    </cfRule>
    <cfRule type="expression" dxfId="7591" priority="22715">
      <formula>$Y653="Gráfico 3"</formula>
    </cfRule>
    <cfRule type="expression" dxfId="7590" priority="22716">
      <formula>$Y653="Gráfico 2"</formula>
    </cfRule>
    <cfRule type="expression" dxfId="7589" priority="22717">
      <formula>$Y653="Gráfico 1"</formula>
    </cfRule>
    <cfRule type="expression" dxfId="7588" priority="22718">
      <formula>$Y653="Gráfico 5"</formula>
    </cfRule>
  </conditionalFormatting>
  <conditionalFormatting sqref="P653">
    <cfRule type="expression" dxfId="7587" priority="22645">
      <formula>$Y653="Reporte 2"</formula>
    </cfRule>
    <cfRule type="expression" dxfId="7586" priority="22646">
      <formula>$Y653="Reporte 1"</formula>
    </cfRule>
    <cfRule type="expression" dxfId="7585" priority="22647">
      <formula>$Y653="Informe 10"</formula>
    </cfRule>
    <cfRule type="expression" dxfId="7584" priority="22648">
      <formula>$Y653="Informe 9"</formula>
    </cfRule>
    <cfRule type="expression" dxfId="7583" priority="22649">
      <formula>$Y653="Informe 8"</formula>
    </cfRule>
    <cfRule type="expression" dxfId="7582" priority="22650">
      <formula>$Y653="Informe 7"</formula>
    </cfRule>
    <cfRule type="expression" dxfId="7581" priority="22651">
      <formula>$Y653="Informe 6"</formula>
    </cfRule>
    <cfRule type="expression" dxfId="7580" priority="22652">
      <formula>$Y653="Informe 5"</formula>
    </cfRule>
    <cfRule type="expression" dxfId="7579" priority="22653">
      <formula>$Y653="Informe 4"</formula>
    </cfRule>
    <cfRule type="expression" dxfId="7578" priority="22654">
      <formula>$Y653="Informe 3"</formula>
    </cfRule>
    <cfRule type="expression" dxfId="7577" priority="22655">
      <formula>$Y653="Informe 2"</formula>
    </cfRule>
    <cfRule type="expression" dxfId="7576" priority="22656">
      <formula>$Y653="Informe 1"</formula>
    </cfRule>
    <cfRule type="expression" dxfId="7575" priority="22657">
      <formula>$Y653="Gráfico 10"</formula>
    </cfRule>
    <cfRule type="expression" dxfId="7574" priority="22658">
      <formula>$Y653="Gráfico 25"</formula>
    </cfRule>
    <cfRule type="expression" dxfId="7573" priority="22659">
      <formula>$Y653="Gráfico 24"</formula>
    </cfRule>
    <cfRule type="expression" dxfId="7572" priority="22660">
      <formula>$Y653="Gráfico 23"</formula>
    </cfRule>
    <cfRule type="expression" dxfId="7571" priority="22661">
      <formula>$Y653="Gráfico 22"</formula>
    </cfRule>
    <cfRule type="expression" dxfId="7570" priority="22662">
      <formula>$Y653="Gráfico 21"</formula>
    </cfRule>
    <cfRule type="expression" dxfId="7569" priority="22663">
      <formula>$Y653="Gráfico 20"</formula>
    </cfRule>
    <cfRule type="expression" dxfId="7568" priority="22664">
      <formula>$Y653="Gráfico 18"</formula>
    </cfRule>
    <cfRule type="expression" dxfId="7567" priority="22665">
      <formula>$Y653="Gráfico 19"</formula>
    </cfRule>
    <cfRule type="expression" dxfId="7566" priority="22666">
      <formula>$Y653="Gráfico 17"</formula>
    </cfRule>
    <cfRule type="expression" dxfId="7565" priority="22667">
      <formula>$Y653="Gráfico 16"</formula>
    </cfRule>
    <cfRule type="expression" dxfId="7564" priority="22668">
      <formula>$Y653="Gráfico 15"</formula>
    </cfRule>
    <cfRule type="expression" dxfId="7563" priority="22669">
      <formula>$Y653="Gráfico 14"</formula>
    </cfRule>
    <cfRule type="expression" dxfId="7562" priority="22670">
      <formula>$Y653="Gráfico 12"</formula>
    </cfRule>
    <cfRule type="expression" dxfId="7561" priority="22671">
      <formula>$Y653="Gráfico 13"</formula>
    </cfRule>
    <cfRule type="expression" dxfId="7560" priority="22672">
      <formula>$Y653="Gráfico 11"</formula>
    </cfRule>
    <cfRule type="expression" dxfId="7559" priority="22673">
      <formula>$Y653="Gráfico 9"</formula>
    </cfRule>
    <cfRule type="expression" dxfId="7558" priority="22674">
      <formula>$Y653="Gráfico 8"</formula>
    </cfRule>
    <cfRule type="expression" dxfId="7557" priority="22675">
      <formula>$Y653="Gráfico 7"</formula>
    </cfRule>
    <cfRule type="expression" dxfId="7556" priority="22676">
      <formula>$Y653="Gráfico 6"</formula>
    </cfRule>
    <cfRule type="expression" dxfId="7555" priority="22677">
      <formula>$Y653="Gráfico 4"</formula>
    </cfRule>
    <cfRule type="expression" dxfId="7554" priority="22678">
      <formula>$Y653="Gráfico 3"</formula>
    </cfRule>
    <cfRule type="expression" dxfId="7553" priority="22679">
      <formula>$Y653="Gráfico 2"</formula>
    </cfRule>
    <cfRule type="expression" dxfId="7552" priority="22680">
      <formula>$Y653="Gráfico 1"</formula>
    </cfRule>
    <cfRule type="expression" dxfId="7551" priority="22681">
      <formula>$Y653="Gráfico 5"</formula>
    </cfRule>
  </conditionalFormatting>
  <conditionalFormatting sqref="O653">
    <cfRule type="expression" dxfId="7550" priority="22608">
      <formula>$Y653="Reporte 2"</formula>
    </cfRule>
    <cfRule type="expression" dxfId="7549" priority="22609">
      <formula>$Y653="Reporte 1"</formula>
    </cfRule>
    <cfRule type="expression" dxfId="7548" priority="22610">
      <formula>$Y653="Informe 10"</formula>
    </cfRule>
    <cfRule type="expression" dxfId="7547" priority="22611">
      <formula>$Y653="Informe 9"</formula>
    </cfRule>
    <cfRule type="expression" dxfId="7546" priority="22612">
      <formula>$Y653="Informe 8"</formula>
    </cfRule>
    <cfRule type="expression" dxfId="7545" priority="22613">
      <formula>$Y653="Informe 7"</formula>
    </cfRule>
    <cfRule type="expression" dxfId="7544" priority="22614">
      <formula>$Y653="Informe 6"</formula>
    </cfRule>
    <cfRule type="expression" dxfId="7543" priority="22615">
      <formula>$Y653="Informe 5"</formula>
    </cfRule>
    <cfRule type="expression" dxfId="7542" priority="22616">
      <formula>$Y653="Informe 4"</formula>
    </cfRule>
    <cfRule type="expression" dxfId="7541" priority="22617">
      <formula>$Y653="Informe 3"</formula>
    </cfRule>
    <cfRule type="expression" dxfId="7540" priority="22618">
      <formula>$Y653="Informe 2"</formula>
    </cfRule>
    <cfRule type="expression" dxfId="7539" priority="22619">
      <formula>$Y653="Informe 1"</formula>
    </cfRule>
    <cfRule type="expression" dxfId="7538" priority="22620">
      <formula>$Y653="Gráfico 10"</formula>
    </cfRule>
    <cfRule type="expression" dxfId="7537" priority="22621">
      <formula>$Y653="Gráfico 25"</formula>
    </cfRule>
    <cfRule type="expression" dxfId="7536" priority="22622">
      <formula>$Y653="Gráfico 24"</formula>
    </cfRule>
    <cfRule type="expression" dxfId="7535" priority="22623">
      <formula>$Y653="Gráfico 23"</formula>
    </cfRule>
    <cfRule type="expression" dxfId="7534" priority="22624">
      <formula>$Y653="Gráfico 22"</formula>
    </cfRule>
    <cfRule type="expression" dxfId="7533" priority="22625">
      <formula>$Y653="Gráfico 21"</formula>
    </cfRule>
    <cfRule type="expression" dxfId="7532" priority="22626">
      <formula>$Y653="Gráfico 20"</formula>
    </cfRule>
    <cfRule type="expression" dxfId="7531" priority="22627">
      <formula>$Y653="Gráfico 18"</formula>
    </cfRule>
    <cfRule type="expression" dxfId="7530" priority="22628">
      <formula>$Y653="Gráfico 19"</formula>
    </cfRule>
    <cfRule type="expression" dxfId="7529" priority="22629">
      <formula>$Y653="Gráfico 17"</formula>
    </cfRule>
    <cfRule type="expression" dxfId="7528" priority="22630">
      <formula>$Y653="Gráfico 16"</formula>
    </cfRule>
    <cfRule type="expression" dxfId="7527" priority="22631">
      <formula>$Y653="Gráfico 15"</formula>
    </cfRule>
    <cfRule type="expression" dxfId="7526" priority="22632">
      <formula>$Y653="Gráfico 14"</formula>
    </cfRule>
    <cfRule type="expression" dxfId="7525" priority="22633">
      <formula>$Y653="Gráfico 12"</formula>
    </cfRule>
    <cfRule type="expression" dxfId="7524" priority="22634">
      <formula>$Y653="Gráfico 13"</formula>
    </cfRule>
    <cfRule type="expression" dxfId="7523" priority="22635">
      <formula>$Y653="Gráfico 11"</formula>
    </cfRule>
    <cfRule type="expression" dxfId="7522" priority="22636">
      <formula>$Y653="Gráfico 9"</formula>
    </cfRule>
    <cfRule type="expression" dxfId="7521" priority="22637">
      <formula>$Y653="Gráfico 8"</formula>
    </cfRule>
    <cfRule type="expression" dxfId="7520" priority="22638">
      <formula>$Y653="Gráfico 7"</formula>
    </cfRule>
    <cfRule type="expression" dxfId="7519" priority="22639">
      <formula>$Y653="Gráfico 6"</formula>
    </cfRule>
    <cfRule type="expression" dxfId="7518" priority="22640">
      <formula>$Y653="Gráfico 4"</formula>
    </cfRule>
    <cfRule type="expression" dxfId="7517" priority="22641">
      <formula>$Y653="Gráfico 3"</formula>
    </cfRule>
    <cfRule type="expression" dxfId="7516" priority="22642">
      <formula>$Y653="Gráfico 2"</formula>
    </cfRule>
    <cfRule type="expression" dxfId="7515" priority="22643">
      <formula>$Y653="Gráfico 1"</formula>
    </cfRule>
    <cfRule type="expression" dxfId="7514" priority="22644">
      <formula>$Y653="Gráfico 5"</formula>
    </cfRule>
  </conditionalFormatting>
  <conditionalFormatting sqref="O653">
    <cfRule type="expression" dxfId="7513" priority="22571">
      <formula>$Y653="Reporte 2"</formula>
    </cfRule>
    <cfRule type="expression" dxfId="7512" priority="22572">
      <formula>$Y653="Reporte 1"</formula>
    </cfRule>
    <cfRule type="expression" dxfId="7511" priority="22573">
      <formula>$Y653="Informe 10"</formula>
    </cfRule>
    <cfRule type="expression" dxfId="7510" priority="22574">
      <formula>$Y653="Informe 9"</formula>
    </cfRule>
    <cfRule type="expression" dxfId="7509" priority="22575">
      <formula>$Y653="Informe 8"</formula>
    </cfRule>
    <cfRule type="expression" dxfId="7508" priority="22576">
      <formula>$Y653="Informe 7"</formula>
    </cfRule>
    <cfRule type="expression" dxfId="7507" priority="22577">
      <formula>$Y653="Informe 6"</formula>
    </cfRule>
    <cfRule type="expression" dxfId="7506" priority="22578">
      <formula>$Y653="Informe 5"</formula>
    </cfRule>
    <cfRule type="expression" dxfId="7505" priority="22579">
      <formula>$Y653="Informe 4"</formula>
    </cfRule>
    <cfRule type="expression" dxfId="7504" priority="22580">
      <formula>$Y653="Informe 3"</formula>
    </cfRule>
    <cfRule type="expression" dxfId="7503" priority="22581">
      <formula>$Y653="Informe 2"</formula>
    </cfRule>
    <cfRule type="expression" dxfId="7502" priority="22582">
      <formula>$Y653="Informe 1"</formula>
    </cfRule>
    <cfRule type="expression" dxfId="7501" priority="22583">
      <formula>$Y653="Gráfico 10"</formula>
    </cfRule>
    <cfRule type="expression" dxfId="7500" priority="22584">
      <formula>$Y653="Gráfico 25"</formula>
    </cfRule>
    <cfRule type="expression" dxfId="7499" priority="22585">
      <formula>$Y653="Gráfico 24"</formula>
    </cfRule>
    <cfRule type="expression" dxfId="7498" priority="22586">
      <formula>$Y653="Gráfico 23"</formula>
    </cfRule>
    <cfRule type="expression" dxfId="7497" priority="22587">
      <formula>$Y653="Gráfico 22"</formula>
    </cfRule>
    <cfRule type="expression" dxfId="7496" priority="22588">
      <formula>$Y653="Gráfico 21"</formula>
    </cfRule>
    <cfRule type="expression" dxfId="7495" priority="22589">
      <formula>$Y653="Gráfico 20"</formula>
    </cfRule>
    <cfRule type="expression" dxfId="7494" priority="22590">
      <formula>$Y653="Gráfico 18"</formula>
    </cfRule>
    <cfRule type="expression" dxfId="7493" priority="22591">
      <formula>$Y653="Gráfico 19"</formula>
    </cfRule>
    <cfRule type="expression" dxfId="7492" priority="22592">
      <formula>$Y653="Gráfico 17"</formula>
    </cfRule>
    <cfRule type="expression" dxfId="7491" priority="22593">
      <formula>$Y653="Gráfico 16"</formula>
    </cfRule>
    <cfRule type="expression" dxfId="7490" priority="22594">
      <formula>$Y653="Gráfico 15"</formula>
    </cfRule>
    <cfRule type="expression" dxfId="7489" priority="22595">
      <formula>$Y653="Gráfico 14"</formula>
    </cfRule>
    <cfRule type="expression" dxfId="7488" priority="22596">
      <formula>$Y653="Gráfico 12"</formula>
    </cfRule>
    <cfRule type="expression" dxfId="7487" priority="22597">
      <formula>$Y653="Gráfico 13"</formula>
    </cfRule>
    <cfRule type="expression" dxfId="7486" priority="22598">
      <formula>$Y653="Gráfico 11"</formula>
    </cfRule>
    <cfRule type="expression" dxfId="7485" priority="22599">
      <formula>$Y653="Gráfico 9"</formula>
    </cfRule>
    <cfRule type="expression" dxfId="7484" priority="22600">
      <formula>$Y653="Gráfico 8"</formula>
    </cfRule>
    <cfRule type="expression" dxfId="7483" priority="22601">
      <formula>$Y653="Gráfico 7"</formula>
    </cfRule>
    <cfRule type="expression" dxfId="7482" priority="22602">
      <formula>$Y653="Gráfico 6"</formula>
    </cfRule>
    <cfRule type="expression" dxfId="7481" priority="22603">
      <formula>$Y653="Gráfico 4"</formula>
    </cfRule>
    <cfRule type="expression" dxfId="7480" priority="22604">
      <formula>$Y653="Gráfico 3"</formula>
    </cfRule>
    <cfRule type="expression" dxfId="7479" priority="22605">
      <formula>$Y653="Gráfico 2"</formula>
    </cfRule>
    <cfRule type="expression" dxfId="7478" priority="22606">
      <formula>$Y653="Gráfico 1"</formula>
    </cfRule>
    <cfRule type="expression" dxfId="7477" priority="22607">
      <formula>$Y653="Gráfico 5"</formula>
    </cfRule>
  </conditionalFormatting>
  <conditionalFormatting sqref="O653">
    <cfRule type="expression" dxfId="7476" priority="22534">
      <formula>$Y653="Reporte 2"</formula>
    </cfRule>
    <cfRule type="expression" dxfId="7475" priority="22535">
      <formula>$Y653="Reporte 1"</formula>
    </cfRule>
    <cfRule type="expression" dxfId="7474" priority="22536">
      <formula>$Y653="Informe 10"</formula>
    </cfRule>
    <cfRule type="expression" dxfId="7473" priority="22537">
      <formula>$Y653="Informe 9"</formula>
    </cfRule>
    <cfRule type="expression" dxfId="7472" priority="22538">
      <formula>$Y653="Informe 8"</formula>
    </cfRule>
    <cfRule type="expression" dxfId="7471" priority="22539">
      <formula>$Y653="Informe 7"</formula>
    </cfRule>
    <cfRule type="expression" dxfId="7470" priority="22540">
      <formula>$Y653="Informe 6"</formula>
    </cfRule>
    <cfRule type="expression" dxfId="7469" priority="22541">
      <formula>$Y653="Informe 5"</formula>
    </cfRule>
    <cfRule type="expression" dxfId="7468" priority="22542">
      <formula>$Y653="Informe 4"</formula>
    </cfRule>
    <cfRule type="expression" dxfId="7467" priority="22543">
      <formula>$Y653="Informe 3"</formula>
    </cfRule>
    <cfRule type="expression" dxfId="7466" priority="22544">
      <formula>$Y653="Informe 2"</formula>
    </cfRule>
    <cfRule type="expression" dxfId="7465" priority="22545">
      <formula>$Y653="Informe 1"</formula>
    </cfRule>
    <cfRule type="expression" dxfId="7464" priority="22546">
      <formula>$Y653="Gráfico 10"</formula>
    </cfRule>
    <cfRule type="expression" dxfId="7463" priority="22547">
      <formula>$Y653="Gráfico 25"</formula>
    </cfRule>
    <cfRule type="expression" dxfId="7462" priority="22548">
      <formula>$Y653="Gráfico 24"</formula>
    </cfRule>
    <cfRule type="expression" dxfId="7461" priority="22549">
      <formula>$Y653="Gráfico 23"</formula>
    </cfRule>
    <cfRule type="expression" dxfId="7460" priority="22550">
      <formula>$Y653="Gráfico 22"</formula>
    </cfRule>
    <cfRule type="expression" dxfId="7459" priority="22551">
      <formula>$Y653="Gráfico 21"</formula>
    </cfRule>
    <cfRule type="expression" dxfId="7458" priority="22552">
      <formula>$Y653="Gráfico 20"</formula>
    </cfRule>
    <cfRule type="expression" dxfId="7457" priority="22553">
      <formula>$Y653="Gráfico 18"</formula>
    </cfRule>
    <cfRule type="expression" dxfId="7456" priority="22554">
      <formula>$Y653="Gráfico 19"</formula>
    </cfRule>
    <cfRule type="expression" dxfId="7455" priority="22555">
      <formula>$Y653="Gráfico 17"</formula>
    </cfRule>
    <cfRule type="expression" dxfId="7454" priority="22556">
      <formula>$Y653="Gráfico 16"</formula>
    </cfRule>
    <cfRule type="expression" dxfId="7453" priority="22557">
      <formula>$Y653="Gráfico 15"</formula>
    </cfRule>
    <cfRule type="expression" dxfId="7452" priority="22558">
      <formula>$Y653="Gráfico 14"</formula>
    </cfRule>
    <cfRule type="expression" dxfId="7451" priority="22559">
      <formula>$Y653="Gráfico 12"</formula>
    </cfRule>
    <cfRule type="expression" dxfId="7450" priority="22560">
      <formula>$Y653="Gráfico 13"</formula>
    </cfRule>
    <cfRule type="expression" dxfId="7449" priority="22561">
      <formula>$Y653="Gráfico 11"</formula>
    </cfRule>
    <cfRule type="expression" dxfId="7448" priority="22562">
      <formula>$Y653="Gráfico 9"</formula>
    </cfRule>
    <cfRule type="expression" dxfId="7447" priority="22563">
      <formula>$Y653="Gráfico 8"</formula>
    </cfRule>
    <cfRule type="expression" dxfId="7446" priority="22564">
      <formula>$Y653="Gráfico 7"</formula>
    </cfRule>
    <cfRule type="expression" dxfId="7445" priority="22565">
      <formula>$Y653="Gráfico 6"</formula>
    </cfRule>
    <cfRule type="expression" dxfId="7444" priority="22566">
      <formula>$Y653="Gráfico 4"</formula>
    </cfRule>
    <cfRule type="expression" dxfId="7443" priority="22567">
      <formula>$Y653="Gráfico 3"</formula>
    </cfRule>
    <cfRule type="expression" dxfId="7442" priority="22568">
      <formula>$Y653="Gráfico 2"</formula>
    </cfRule>
    <cfRule type="expression" dxfId="7441" priority="22569">
      <formula>$Y653="Gráfico 1"</formula>
    </cfRule>
    <cfRule type="expression" dxfId="7440" priority="22570">
      <formula>$Y653="Gráfico 5"</formula>
    </cfRule>
  </conditionalFormatting>
  <conditionalFormatting sqref="O652">
    <cfRule type="expression" dxfId="7439" priority="21609">
      <formula>$Y652="Reporte 2"</formula>
    </cfRule>
    <cfRule type="expression" dxfId="7438" priority="21610">
      <formula>$Y652="Reporte 1"</formula>
    </cfRule>
    <cfRule type="expression" dxfId="7437" priority="21611">
      <formula>$Y652="Informe 10"</formula>
    </cfRule>
    <cfRule type="expression" dxfId="7436" priority="21612">
      <formula>$Y652="Informe 9"</formula>
    </cfRule>
    <cfRule type="expression" dxfId="7435" priority="21613">
      <formula>$Y652="Informe 8"</formula>
    </cfRule>
    <cfRule type="expression" dxfId="7434" priority="21614">
      <formula>$Y652="Informe 7"</formula>
    </cfRule>
    <cfRule type="expression" dxfId="7433" priority="21615">
      <formula>$Y652="Informe 6"</formula>
    </cfRule>
    <cfRule type="expression" dxfId="7432" priority="21616">
      <formula>$Y652="Informe 5"</formula>
    </cfRule>
    <cfRule type="expression" dxfId="7431" priority="21617">
      <formula>$Y652="Informe 4"</formula>
    </cfRule>
    <cfRule type="expression" dxfId="7430" priority="21618">
      <formula>$Y652="Informe 3"</formula>
    </cfRule>
    <cfRule type="expression" dxfId="7429" priority="21619">
      <formula>$Y652="Informe 2"</formula>
    </cfRule>
    <cfRule type="expression" dxfId="7428" priority="21620">
      <formula>$Y652="Informe 1"</formula>
    </cfRule>
    <cfRule type="expression" dxfId="7427" priority="21621">
      <formula>$Y652="Gráfico 10"</formula>
    </cfRule>
    <cfRule type="expression" dxfId="7426" priority="21622">
      <formula>$Y652="Gráfico 25"</formula>
    </cfRule>
    <cfRule type="expression" dxfId="7425" priority="21623">
      <formula>$Y652="Gráfico 24"</formula>
    </cfRule>
    <cfRule type="expression" dxfId="7424" priority="21624">
      <formula>$Y652="Gráfico 23"</formula>
    </cfRule>
    <cfRule type="expression" dxfId="7423" priority="21625">
      <formula>$Y652="Gráfico 22"</formula>
    </cfRule>
    <cfRule type="expression" dxfId="7422" priority="21626">
      <formula>$Y652="Gráfico 21"</formula>
    </cfRule>
    <cfRule type="expression" dxfId="7421" priority="21627">
      <formula>$Y652="Gráfico 20"</formula>
    </cfRule>
    <cfRule type="expression" dxfId="7420" priority="21628">
      <formula>$Y652="Gráfico 18"</formula>
    </cfRule>
    <cfRule type="expression" dxfId="7419" priority="21629">
      <formula>$Y652="Gráfico 19"</formula>
    </cfRule>
    <cfRule type="expression" dxfId="7418" priority="21630">
      <formula>$Y652="Gráfico 17"</formula>
    </cfRule>
    <cfRule type="expression" dxfId="7417" priority="21631">
      <formula>$Y652="Gráfico 16"</formula>
    </cfRule>
    <cfRule type="expression" dxfId="7416" priority="21632">
      <formula>$Y652="Gráfico 15"</formula>
    </cfRule>
    <cfRule type="expression" dxfId="7415" priority="21633">
      <formula>$Y652="Gráfico 14"</formula>
    </cfRule>
    <cfRule type="expression" dxfId="7414" priority="21634">
      <formula>$Y652="Gráfico 12"</formula>
    </cfRule>
    <cfRule type="expression" dxfId="7413" priority="21635">
      <formula>$Y652="Gráfico 13"</formula>
    </cfRule>
    <cfRule type="expression" dxfId="7412" priority="21636">
      <formula>$Y652="Gráfico 11"</formula>
    </cfRule>
    <cfRule type="expression" dxfId="7411" priority="21637">
      <formula>$Y652="Gráfico 9"</formula>
    </cfRule>
    <cfRule type="expression" dxfId="7410" priority="21638">
      <formula>$Y652="Gráfico 8"</formula>
    </cfRule>
    <cfRule type="expression" dxfId="7409" priority="21639">
      <formula>$Y652="Gráfico 7"</formula>
    </cfRule>
    <cfRule type="expression" dxfId="7408" priority="21640">
      <formula>$Y652="Gráfico 6"</formula>
    </cfRule>
    <cfRule type="expression" dxfId="7407" priority="21641">
      <formula>$Y652="Gráfico 4"</formula>
    </cfRule>
    <cfRule type="expression" dxfId="7406" priority="21642">
      <formula>$Y652="Gráfico 3"</formula>
    </cfRule>
    <cfRule type="expression" dxfId="7405" priority="21643">
      <formula>$Y652="Gráfico 2"</formula>
    </cfRule>
    <cfRule type="expression" dxfId="7404" priority="21644">
      <formula>$Y652="Gráfico 1"</formula>
    </cfRule>
    <cfRule type="expression" dxfId="7403" priority="21645">
      <formula>$Y652="Gráfico 5"</formula>
    </cfRule>
  </conditionalFormatting>
  <conditionalFormatting sqref="O652">
    <cfRule type="expression" dxfId="7402" priority="21572">
      <formula>$Y652="Reporte 2"</formula>
    </cfRule>
    <cfRule type="expression" dxfId="7401" priority="21573">
      <formula>$Y652="Reporte 1"</formula>
    </cfRule>
    <cfRule type="expression" dxfId="7400" priority="21574">
      <formula>$Y652="Informe 10"</formula>
    </cfRule>
    <cfRule type="expression" dxfId="7399" priority="21575">
      <formula>$Y652="Informe 9"</formula>
    </cfRule>
    <cfRule type="expression" dxfId="7398" priority="21576">
      <formula>$Y652="Informe 8"</formula>
    </cfRule>
    <cfRule type="expression" dxfId="7397" priority="21577">
      <formula>$Y652="Informe 7"</formula>
    </cfRule>
    <cfRule type="expression" dxfId="7396" priority="21578">
      <formula>$Y652="Informe 6"</formula>
    </cfRule>
    <cfRule type="expression" dxfId="7395" priority="21579">
      <formula>$Y652="Informe 5"</formula>
    </cfRule>
    <cfRule type="expression" dxfId="7394" priority="21580">
      <formula>$Y652="Informe 4"</formula>
    </cfRule>
    <cfRule type="expression" dxfId="7393" priority="21581">
      <formula>$Y652="Informe 3"</formula>
    </cfRule>
    <cfRule type="expression" dxfId="7392" priority="21582">
      <formula>$Y652="Informe 2"</formula>
    </cfRule>
    <cfRule type="expression" dxfId="7391" priority="21583">
      <formula>$Y652="Informe 1"</formula>
    </cfRule>
    <cfRule type="expression" dxfId="7390" priority="21584">
      <formula>$Y652="Gráfico 10"</formula>
    </cfRule>
    <cfRule type="expression" dxfId="7389" priority="21585">
      <formula>$Y652="Gráfico 25"</formula>
    </cfRule>
    <cfRule type="expression" dxfId="7388" priority="21586">
      <formula>$Y652="Gráfico 24"</formula>
    </cfRule>
    <cfRule type="expression" dxfId="7387" priority="21587">
      <formula>$Y652="Gráfico 23"</formula>
    </cfRule>
    <cfRule type="expression" dxfId="7386" priority="21588">
      <formula>$Y652="Gráfico 22"</formula>
    </cfRule>
    <cfRule type="expression" dxfId="7385" priority="21589">
      <formula>$Y652="Gráfico 21"</formula>
    </cfRule>
    <cfRule type="expression" dxfId="7384" priority="21590">
      <formula>$Y652="Gráfico 20"</formula>
    </cfRule>
    <cfRule type="expression" dxfId="7383" priority="21591">
      <formula>$Y652="Gráfico 18"</formula>
    </cfRule>
    <cfRule type="expression" dxfId="7382" priority="21592">
      <formula>$Y652="Gráfico 19"</formula>
    </cfRule>
    <cfRule type="expression" dxfId="7381" priority="21593">
      <formula>$Y652="Gráfico 17"</formula>
    </cfRule>
    <cfRule type="expression" dxfId="7380" priority="21594">
      <formula>$Y652="Gráfico 16"</formula>
    </cfRule>
    <cfRule type="expression" dxfId="7379" priority="21595">
      <formula>$Y652="Gráfico 15"</formula>
    </cfRule>
    <cfRule type="expression" dxfId="7378" priority="21596">
      <formula>$Y652="Gráfico 14"</formula>
    </cfRule>
    <cfRule type="expression" dxfId="7377" priority="21597">
      <formula>$Y652="Gráfico 12"</formula>
    </cfRule>
    <cfRule type="expression" dxfId="7376" priority="21598">
      <formula>$Y652="Gráfico 13"</formula>
    </cfRule>
    <cfRule type="expression" dxfId="7375" priority="21599">
      <formula>$Y652="Gráfico 11"</formula>
    </cfRule>
    <cfRule type="expression" dxfId="7374" priority="21600">
      <formula>$Y652="Gráfico 9"</formula>
    </cfRule>
    <cfRule type="expression" dxfId="7373" priority="21601">
      <formula>$Y652="Gráfico 8"</formula>
    </cfRule>
    <cfRule type="expression" dxfId="7372" priority="21602">
      <formula>$Y652="Gráfico 7"</formula>
    </cfRule>
    <cfRule type="expression" dxfId="7371" priority="21603">
      <formula>$Y652="Gráfico 6"</formula>
    </cfRule>
    <cfRule type="expression" dxfId="7370" priority="21604">
      <formula>$Y652="Gráfico 4"</formula>
    </cfRule>
    <cfRule type="expression" dxfId="7369" priority="21605">
      <formula>$Y652="Gráfico 3"</formula>
    </cfRule>
    <cfRule type="expression" dxfId="7368" priority="21606">
      <formula>$Y652="Gráfico 2"</formula>
    </cfRule>
    <cfRule type="expression" dxfId="7367" priority="21607">
      <formula>$Y652="Gráfico 1"</formula>
    </cfRule>
    <cfRule type="expression" dxfId="7366" priority="21608">
      <formula>$Y652="Gráfico 5"</formula>
    </cfRule>
  </conditionalFormatting>
  <conditionalFormatting sqref="O652">
    <cfRule type="expression" dxfId="7365" priority="21535">
      <formula>$Y652="Reporte 2"</formula>
    </cfRule>
    <cfRule type="expression" dxfId="7364" priority="21536">
      <formula>$Y652="Reporte 1"</formula>
    </cfRule>
    <cfRule type="expression" dxfId="7363" priority="21537">
      <formula>$Y652="Informe 10"</formula>
    </cfRule>
    <cfRule type="expression" dxfId="7362" priority="21538">
      <formula>$Y652="Informe 9"</formula>
    </cfRule>
    <cfRule type="expression" dxfId="7361" priority="21539">
      <formula>$Y652="Informe 8"</formula>
    </cfRule>
    <cfRule type="expression" dxfId="7360" priority="21540">
      <formula>$Y652="Informe 7"</formula>
    </cfRule>
    <cfRule type="expression" dxfId="7359" priority="21541">
      <formula>$Y652="Informe 6"</formula>
    </cfRule>
    <cfRule type="expression" dxfId="7358" priority="21542">
      <formula>$Y652="Informe 5"</formula>
    </cfRule>
    <cfRule type="expression" dxfId="7357" priority="21543">
      <formula>$Y652="Informe 4"</formula>
    </cfRule>
    <cfRule type="expression" dxfId="7356" priority="21544">
      <formula>$Y652="Informe 3"</formula>
    </cfRule>
    <cfRule type="expression" dxfId="7355" priority="21545">
      <formula>$Y652="Informe 2"</formula>
    </cfRule>
    <cfRule type="expression" dxfId="7354" priority="21546">
      <formula>$Y652="Informe 1"</formula>
    </cfRule>
    <cfRule type="expression" dxfId="7353" priority="21547">
      <formula>$Y652="Gráfico 10"</formula>
    </cfRule>
    <cfRule type="expression" dxfId="7352" priority="21548">
      <formula>$Y652="Gráfico 25"</formula>
    </cfRule>
    <cfRule type="expression" dxfId="7351" priority="21549">
      <formula>$Y652="Gráfico 24"</formula>
    </cfRule>
    <cfRule type="expression" dxfId="7350" priority="21550">
      <formula>$Y652="Gráfico 23"</formula>
    </cfRule>
    <cfRule type="expression" dxfId="7349" priority="21551">
      <formula>$Y652="Gráfico 22"</formula>
    </cfRule>
    <cfRule type="expression" dxfId="7348" priority="21552">
      <formula>$Y652="Gráfico 21"</formula>
    </cfRule>
    <cfRule type="expression" dxfId="7347" priority="21553">
      <formula>$Y652="Gráfico 20"</formula>
    </cfRule>
    <cfRule type="expression" dxfId="7346" priority="21554">
      <formula>$Y652="Gráfico 18"</formula>
    </cfRule>
    <cfRule type="expression" dxfId="7345" priority="21555">
      <formula>$Y652="Gráfico 19"</formula>
    </cfRule>
    <cfRule type="expression" dxfId="7344" priority="21556">
      <formula>$Y652="Gráfico 17"</formula>
    </cfRule>
    <cfRule type="expression" dxfId="7343" priority="21557">
      <formula>$Y652="Gráfico 16"</formula>
    </cfRule>
    <cfRule type="expression" dxfId="7342" priority="21558">
      <formula>$Y652="Gráfico 15"</formula>
    </cfRule>
    <cfRule type="expression" dxfId="7341" priority="21559">
      <formula>$Y652="Gráfico 14"</formula>
    </cfRule>
    <cfRule type="expression" dxfId="7340" priority="21560">
      <formula>$Y652="Gráfico 12"</formula>
    </cfRule>
    <cfRule type="expression" dxfId="7339" priority="21561">
      <formula>$Y652="Gráfico 13"</formula>
    </cfRule>
    <cfRule type="expression" dxfId="7338" priority="21562">
      <formula>$Y652="Gráfico 11"</formula>
    </cfRule>
    <cfRule type="expression" dxfId="7337" priority="21563">
      <formula>$Y652="Gráfico 9"</formula>
    </cfRule>
    <cfRule type="expression" dxfId="7336" priority="21564">
      <formula>$Y652="Gráfico 8"</formula>
    </cfRule>
    <cfRule type="expression" dxfId="7335" priority="21565">
      <formula>$Y652="Gráfico 7"</formula>
    </cfRule>
    <cfRule type="expression" dxfId="7334" priority="21566">
      <formula>$Y652="Gráfico 6"</formula>
    </cfRule>
    <cfRule type="expression" dxfId="7333" priority="21567">
      <formula>$Y652="Gráfico 4"</formula>
    </cfRule>
    <cfRule type="expression" dxfId="7332" priority="21568">
      <formula>$Y652="Gráfico 3"</formula>
    </cfRule>
    <cfRule type="expression" dxfId="7331" priority="21569">
      <formula>$Y652="Gráfico 2"</formula>
    </cfRule>
    <cfRule type="expression" dxfId="7330" priority="21570">
      <formula>$Y652="Gráfico 1"</formula>
    </cfRule>
    <cfRule type="expression" dxfId="7329" priority="21571">
      <formula>$Y652="Gráfico 5"</formula>
    </cfRule>
  </conditionalFormatting>
  <conditionalFormatting sqref="P659:P662">
    <cfRule type="expression" dxfId="7328" priority="20536">
      <formula>$Y659="Reporte 2"</formula>
    </cfRule>
    <cfRule type="expression" dxfId="7327" priority="20537">
      <formula>$Y659="Reporte 1"</formula>
    </cfRule>
    <cfRule type="expression" dxfId="7326" priority="20538">
      <formula>$Y659="Informe 10"</formula>
    </cfRule>
    <cfRule type="expression" dxfId="7325" priority="20539">
      <formula>$Y659="Informe 9"</formula>
    </cfRule>
    <cfRule type="expression" dxfId="7324" priority="20540">
      <formula>$Y659="Informe 8"</formula>
    </cfRule>
    <cfRule type="expression" dxfId="7323" priority="20541">
      <formula>$Y659="Informe 7"</formula>
    </cfRule>
    <cfRule type="expression" dxfId="7322" priority="20542">
      <formula>$Y659="Informe 6"</formula>
    </cfRule>
    <cfRule type="expression" dxfId="7321" priority="20543">
      <formula>$Y659="Informe 5"</formula>
    </cfRule>
    <cfRule type="expression" dxfId="7320" priority="20544">
      <formula>$Y659="Informe 4"</formula>
    </cfRule>
    <cfRule type="expression" dxfId="7319" priority="20545">
      <formula>$Y659="Informe 3"</formula>
    </cfRule>
    <cfRule type="expression" dxfId="7318" priority="20546">
      <formula>$Y659="Informe 2"</formula>
    </cfRule>
    <cfRule type="expression" dxfId="7317" priority="20547">
      <formula>$Y659="Informe 1"</formula>
    </cfRule>
    <cfRule type="expression" dxfId="7316" priority="20548">
      <formula>$Y659="Gráfico 10"</formula>
    </cfRule>
    <cfRule type="expression" dxfId="7315" priority="20549">
      <formula>$Y659="Gráfico 25"</formula>
    </cfRule>
    <cfRule type="expression" dxfId="7314" priority="20550">
      <formula>$Y659="Gráfico 24"</formula>
    </cfRule>
    <cfRule type="expression" dxfId="7313" priority="20551">
      <formula>$Y659="Gráfico 23"</formula>
    </cfRule>
    <cfRule type="expression" dxfId="7312" priority="20552">
      <formula>$Y659="Gráfico 22"</formula>
    </cfRule>
    <cfRule type="expression" dxfId="7311" priority="20553">
      <formula>$Y659="Gráfico 21"</formula>
    </cfRule>
    <cfRule type="expression" dxfId="7310" priority="20554">
      <formula>$Y659="Gráfico 20"</formula>
    </cfRule>
    <cfRule type="expression" dxfId="7309" priority="20555">
      <formula>$Y659="Gráfico 18"</formula>
    </cfRule>
    <cfRule type="expression" dxfId="7308" priority="20556">
      <formula>$Y659="Gráfico 19"</formula>
    </cfRule>
    <cfRule type="expression" dxfId="7307" priority="20557">
      <formula>$Y659="Gráfico 17"</formula>
    </cfRule>
    <cfRule type="expression" dxfId="7306" priority="20558">
      <formula>$Y659="Gráfico 16"</formula>
    </cfRule>
    <cfRule type="expression" dxfId="7305" priority="20559">
      <formula>$Y659="Gráfico 15"</formula>
    </cfRule>
    <cfRule type="expression" dxfId="7304" priority="20560">
      <formula>$Y659="Gráfico 14"</formula>
    </cfRule>
    <cfRule type="expression" dxfId="7303" priority="20561">
      <formula>$Y659="Gráfico 12"</formula>
    </cfRule>
    <cfRule type="expression" dxfId="7302" priority="20562">
      <formula>$Y659="Gráfico 13"</formula>
    </cfRule>
    <cfRule type="expression" dxfId="7301" priority="20563">
      <formula>$Y659="Gráfico 11"</formula>
    </cfRule>
    <cfRule type="expression" dxfId="7300" priority="20564">
      <formula>$Y659="Gráfico 9"</formula>
    </cfRule>
    <cfRule type="expression" dxfId="7299" priority="20565">
      <formula>$Y659="Gráfico 8"</formula>
    </cfRule>
    <cfRule type="expression" dxfId="7298" priority="20566">
      <formula>$Y659="Gráfico 7"</formula>
    </cfRule>
    <cfRule type="expression" dxfId="7297" priority="20567">
      <formula>$Y659="Gráfico 6"</formula>
    </cfRule>
    <cfRule type="expression" dxfId="7296" priority="20568">
      <formula>$Y659="Gráfico 4"</formula>
    </cfRule>
    <cfRule type="expression" dxfId="7295" priority="20569">
      <formula>$Y659="Gráfico 3"</formula>
    </cfRule>
    <cfRule type="expression" dxfId="7294" priority="20570">
      <formula>$Y659="Gráfico 2"</formula>
    </cfRule>
    <cfRule type="expression" dxfId="7293" priority="20571">
      <formula>$Y659="Gráfico 1"</formula>
    </cfRule>
    <cfRule type="expression" dxfId="7292" priority="20572">
      <formula>$Y659="Gráfico 5"</formula>
    </cfRule>
  </conditionalFormatting>
  <conditionalFormatting sqref="O660:O662">
    <cfRule type="expression" dxfId="7291" priority="20499">
      <formula>$Y660="Reporte 2"</formula>
    </cfRule>
    <cfRule type="expression" dxfId="7290" priority="20500">
      <formula>$Y660="Reporte 1"</formula>
    </cfRule>
    <cfRule type="expression" dxfId="7289" priority="20501">
      <formula>$Y660="Informe 10"</formula>
    </cfRule>
    <cfRule type="expression" dxfId="7288" priority="20502">
      <formula>$Y660="Informe 9"</formula>
    </cfRule>
    <cfRule type="expression" dxfId="7287" priority="20503">
      <formula>$Y660="Informe 8"</formula>
    </cfRule>
    <cfRule type="expression" dxfId="7286" priority="20504">
      <formula>$Y660="Informe 7"</formula>
    </cfRule>
    <cfRule type="expression" dxfId="7285" priority="20505">
      <formula>$Y660="Informe 6"</formula>
    </cfRule>
    <cfRule type="expression" dxfId="7284" priority="20506">
      <formula>$Y660="Informe 5"</formula>
    </cfRule>
    <cfRule type="expression" dxfId="7283" priority="20507">
      <formula>$Y660="Informe 4"</formula>
    </cfRule>
    <cfRule type="expression" dxfId="7282" priority="20508">
      <formula>$Y660="Informe 3"</formula>
    </cfRule>
    <cfRule type="expression" dxfId="7281" priority="20509">
      <formula>$Y660="Informe 2"</formula>
    </cfRule>
    <cfRule type="expression" dxfId="7280" priority="20510">
      <formula>$Y660="Informe 1"</formula>
    </cfRule>
    <cfRule type="expression" dxfId="7279" priority="20511">
      <formula>$Y660="Gráfico 10"</formula>
    </cfRule>
    <cfRule type="expression" dxfId="7278" priority="20512">
      <formula>$Y660="Gráfico 25"</formula>
    </cfRule>
    <cfRule type="expression" dxfId="7277" priority="20513">
      <formula>$Y660="Gráfico 24"</formula>
    </cfRule>
    <cfRule type="expression" dxfId="7276" priority="20514">
      <formula>$Y660="Gráfico 23"</formula>
    </cfRule>
    <cfRule type="expression" dxfId="7275" priority="20515">
      <formula>$Y660="Gráfico 22"</formula>
    </cfRule>
    <cfRule type="expression" dxfId="7274" priority="20516">
      <formula>$Y660="Gráfico 21"</formula>
    </cfRule>
    <cfRule type="expression" dxfId="7273" priority="20517">
      <formula>$Y660="Gráfico 20"</formula>
    </cfRule>
    <cfRule type="expression" dxfId="7272" priority="20518">
      <formula>$Y660="Gráfico 18"</formula>
    </cfRule>
    <cfRule type="expression" dxfId="7271" priority="20519">
      <formula>$Y660="Gráfico 19"</formula>
    </cfRule>
    <cfRule type="expression" dxfId="7270" priority="20520">
      <formula>$Y660="Gráfico 17"</formula>
    </cfRule>
    <cfRule type="expression" dxfId="7269" priority="20521">
      <formula>$Y660="Gráfico 16"</formula>
    </cfRule>
    <cfRule type="expression" dxfId="7268" priority="20522">
      <formula>$Y660="Gráfico 15"</formula>
    </cfRule>
    <cfRule type="expression" dxfId="7267" priority="20523">
      <formula>$Y660="Gráfico 14"</formula>
    </cfRule>
    <cfRule type="expression" dxfId="7266" priority="20524">
      <formula>$Y660="Gráfico 12"</formula>
    </cfRule>
    <cfRule type="expression" dxfId="7265" priority="20525">
      <formula>$Y660="Gráfico 13"</formula>
    </cfRule>
    <cfRule type="expression" dxfId="7264" priority="20526">
      <formula>$Y660="Gráfico 11"</formula>
    </cfRule>
    <cfRule type="expression" dxfId="7263" priority="20527">
      <formula>$Y660="Gráfico 9"</formula>
    </cfRule>
    <cfRule type="expression" dxfId="7262" priority="20528">
      <formula>$Y660="Gráfico 8"</formula>
    </cfRule>
    <cfRule type="expression" dxfId="7261" priority="20529">
      <formula>$Y660="Gráfico 7"</formula>
    </cfRule>
    <cfRule type="expression" dxfId="7260" priority="20530">
      <formula>$Y660="Gráfico 6"</formula>
    </cfRule>
    <cfRule type="expression" dxfId="7259" priority="20531">
      <formula>$Y660="Gráfico 4"</formula>
    </cfRule>
    <cfRule type="expression" dxfId="7258" priority="20532">
      <formula>$Y660="Gráfico 3"</formula>
    </cfRule>
    <cfRule type="expression" dxfId="7257" priority="20533">
      <formula>$Y660="Gráfico 2"</formula>
    </cfRule>
    <cfRule type="expression" dxfId="7256" priority="20534">
      <formula>$Y660="Gráfico 1"</formula>
    </cfRule>
    <cfRule type="expression" dxfId="7255" priority="20535">
      <formula>$Y660="Gráfico 5"</formula>
    </cfRule>
  </conditionalFormatting>
  <conditionalFormatting sqref="O660:O662">
    <cfRule type="expression" dxfId="7254" priority="20462">
      <formula>$Y660="Reporte 2"</formula>
    </cfRule>
    <cfRule type="expression" dxfId="7253" priority="20463">
      <formula>$Y660="Reporte 1"</formula>
    </cfRule>
    <cfRule type="expression" dxfId="7252" priority="20464">
      <formula>$Y660="Informe 10"</formula>
    </cfRule>
    <cfRule type="expression" dxfId="7251" priority="20465">
      <formula>$Y660="Informe 9"</formula>
    </cfRule>
    <cfRule type="expression" dxfId="7250" priority="20466">
      <formula>$Y660="Informe 8"</formula>
    </cfRule>
    <cfRule type="expression" dxfId="7249" priority="20467">
      <formula>$Y660="Informe 7"</formula>
    </cfRule>
    <cfRule type="expression" dxfId="7248" priority="20468">
      <formula>$Y660="Informe 6"</formula>
    </cfRule>
    <cfRule type="expression" dxfId="7247" priority="20469">
      <formula>$Y660="Informe 5"</formula>
    </cfRule>
    <cfRule type="expression" dxfId="7246" priority="20470">
      <formula>$Y660="Informe 4"</formula>
    </cfRule>
    <cfRule type="expression" dxfId="7245" priority="20471">
      <formula>$Y660="Informe 3"</formula>
    </cfRule>
    <cfRule type="expression" dxfId="7244" priority="20472">
      <formula>$Y660="Informe 2"</formula>
    </cfRule>
    <cfRule type="expression" dxfId="7243" priority="20473">
      <formula>$Y660="Informe 1"</formula>
    </cfRule>
    <cfRule type="expression" dxfId="7242" priority="20474">
      <formula>$Y660="Gráfico 10"</formula>
    </cfRule>
    <cfRule type="expression" dxfId="7241" priority="20475">
      <formula>$Y660="Gráfico 25"</formula>
    </cfRule>
    <cfRule type="expression" dxfId="7240" priority="20476">
      <formula>$Y660="Gráfico 24"</formula>
    </cfRule>
    <cfRule type="expression" dxfId="7239" priority="20477">
      <formula>$Y660="Gráfico 23"</formula>
    </cfRule>
    <cfRule type="expression" dxfId="7238" priority="20478">
      <formula>$Y660="Gráfico 22"</formula>
    </cfRule>
    <cfRule type="expression" dxfId="7237" priority="20479">
      <formula>$Y660="Gráfico 21"</formula>
    </cfRule>
    <cfRule type="expression" dxfId="7236" priority="20480">
      <formula>$Y660="Gráfico 20"</formula>
    </cfRule>
    <cfRule type="expression" dxfId="7235" priority="20481">
      <formula>$Y660="Gráfico 18"</formula>
    </cfRule>
    <cfRule type="expression" dxfId="7234" priority="20482">
      <formula>$Y660="Gráfico 19"</formula>
    </cfRule>
    <cfRule type="expression" dxfId="7233" priority="20483">
      <formula>$Y660="Gráfico 17"</formula>
    </cfRule>
    <cfRule type="expression" dxfId="7232" priority="20484">
      <formula>$Y660="Gráfico 16"</formula>
    </cfRule>
    <cfRule type="expression" dxfId="7231" priority="20485">
      <formula>$Y660="Gráfico 15"</formula>
    </cfRule>
    <cfRule type="expression" dxfId="7230" priority="20486">
      <formula>$Y660="Gráfico 14"</formula>
    </cfRule>
    <cfRule type="expression" dxfId="7229" priority="20487">
      <formula>$Y660="Gráfico 12"</formula>
    </cfRule>
    <cfRule type="expression" dxfId="7228" priority="20488">
      <formula>$Y660="Gráfico 13"</formula>
    </cfRule>
    <cfRule type="expression" dxfId="7227" priority="20489">
      <formula>$Y660="Gráfico 11"</formula>
    </cfRule>
    <cfRule type="expression" dxfId="7226" priority="20490">
      <formula>$Y660="Gráfico 9"</formula>
    </cfRule>
    <cfRule type="expression" dxfId="7225" priority="20491">
      <formula>$Y660="Gráfico 8"</formula>
    </cfRule>
    <cfRule type="expression" dxfId="7224" priority="20492">
      <formula>$Y660="Gráfico 7"</formula>
    </cfRule>
    <cfRule type="expression" dxfId="7223" priority="20493">
      <formula>$Y660="Gráfico 6"</formula>
    </cfRule>
    <cfRule type="expression" dxfId="7222" priority="20494">
      <formula>$Y660="Gráfico 4"</formula>
    </cfRule>
    <cfRule type="expression" dxfId="7221" priority="20495">
      <formula>$Y660="Gráfico 3"</formula>
    </cfRule>
    <cfRule type="expression" dxfId="7220" priority="20496">
      <formula>$Y660="Gráfico 2"</formula>
    </cfRule>
    <cfRule type="expression" dxfId="7219" priority="20497">
      <formula>$Y660="Gráfico 1"</formula>
    </cfRule>
    <cfRule type="expression" dxfId="7218" priority="20498">
      <formula>$Y660="Gráfico 5"</formula>
    </cfRule>
  </conditionalFormatting>
  <conditionalFormatting sqref="O660:O662">
    <cfRule type="expression" dxfId="7217" priority="20425">
      <formula>$Y660="Reporte 2"</formula>
    </cfRule>
    <cfRule type="expression" dxfId="7216" priority="20426">
      <formula>$Y660="Reporte 1"</formula>
    </cfRule>
    <cfRule type="expression" dxfId="7215" priority="20427">
      <formula>$Y660="Informe 10"</formula>
    </cfRule>
    <cfRule type="expression" dxfId="7214" priority="20428">
      <formula>$Y660="Informe 9"</formula>
    </cfRule>
    <cfRule type="expression" dxfId="7213" priority="20429">
      <formula>$Y660="Informe 8"</formula>
    </cfRule>
    <cfRule type="expression" dxfId="7212" priority="20430">
      <formula>$Y660="Informe 7"</formula>
    </cfRule>
    <cfRule type="expression" dxfId="7211" priority="20431">
      <formula>$Y660="Informe 6"</formula>
    </cfRule>
    <cfRule type="expression" dxfId="7210" priority="20432">
      <formula>$Y660="Informe 5"</formula>
    </cfRule>
    <cfRule type="expression" dxfId="7209" priority="20433">
      <formula>$Y660="Informe 4"</formula>
    </cfRule>
    <cfRule type="expression" dxfId="7208" priority="20434">
      <formula>$Y660="Informe 3"</formula>
    </cfRule>
    <cfRule type="expression" dxfId="7207" priority="20435">
      <formula>$Y660="Informe 2"</formula>
    </cfRule>
    <cfRule type="expression" dxfId="7206" priority="20436">
      <formula>$Y660="Informe 1"</formula>
    </cfRule>
    <cfRule type="expression" dxfId="7205" priority="20437">
      <formula>$Y660="Gráfico 10"</formula>
    </cfRule>
    <cfRule type="expression" dxfId="7204" priority="20438">
      <formula>$Y660="Gráfico 25"</formula>
    </cfRule>
    <cfRule type="expression" dxfId="7203" priority="20439">
      <formula>$Y660="Gráfico 24"</formula>
    </cfRule>
    <cfRule type="expression" dxfId="7202" priority="20440">
      <formula>$Y660="Gráfico 23"</formula>
    </cfRule>
    <cfRule type="expression" dxfId="7201" priority="20441">
      <formula>$Y660="Gráfico 22"</formula>
    </cfRule>
    <cfRule type="expression" dxfId="7200" priority="20442">
      <formula>$Y660="Gráfico 21"</formula>
    </cfRule>
    <cfRule type="expression" dxfId="7199" priority="20443">
      <formula>$Y660="Gráfico 20"</formula>
    </cfRule>
    <cfRule type="expression" dxfId="7198" priority="20444">
      <formula>$Y660="Gráfico 18"</formula>
    </cfRule>
    <cfRule type="expression" dxfId="7197" priority="20445">
      <formula>$Y660="Gráfico 19"</formula>
    </cfRule>
    <cfRule type="expression" dxfId="7196" priority="20446">
      <formula>$Y660="Gráfico 17"</formula>
    </cfRule>
    <cfRule type="expression" dxfId="7195" priority="20447">
      <formula>$Y660="Gráfico 16"</formula>
    </cfRule>
    <cfRule type="expression" dxfId="7194" priority="20448">
      <formula>$Y660="Gráfico 15"</formula>
    </cfRule>
    <cfRule type="expression" dxfId="7193" priority="20449">
      <formula>$Y660="Gráfico 14"</formula>
    </cfRule>
    <cfRule type="expression" dxfId="7192" priority="20450">
      <formula>$Y660="Gráfico 12"</formula>
    </cfRule>
    <cfRule type="expression" dxfId="7191" priority="20451">
      <formula>$Y660="Gráfico 13"</formula>
    </cfRule>
    <cfRule type="expression" dxfId="7190" priority="20452">
      <formula>$Y660="Gráfico 11"</formula>
    </cfRule>
    <cfRule type="expression" dxfId="7189" priority="20453">
      <formula>$Y660="Gráfico 9"</formula>
    </cfRule>
    <cfRule type="expression" dxfId="7188" priority="20454">
      <formula>$Y660="Gráfico 8"</formula>
    </cfRule>
    <cfRule type="expression" dxfId="7187" priority="20455">
      <formula>$Y660="Gráfico 7"</formula>
    </cfRule>
    <cfRule type="expression" dxfId="7186" priority="20456">
      <formula>$Y660="Gráfico 6"</formula>
    </cfRule>
    <cfRule type="expression" dxfId="7185" priority="20457">
      <formula>$Y660="Gráfico 4"</formula>
    </cfRule>
    <cfRule type="expression" dxfId="7184" priority="20458">
      <formula>$Y660="Gráfico 3"</formula>
    </cfRule>
    <cfRule type="expression" dxfId="7183" priority="20459">
      <formula>$Y660="Gráfico 2"</formula>
    </cfRule>
    <cfRule type="expression" dxfId="7182" priority="20460">
      <formula>$Y660="Gráfico 1"</formula>
    </cfRule>
    <cfRule type="expression" dxfId="7181" priority="20461">
      <formula>$Y660="Gráfico 5"</formula>
    </cfRule>
  </conditionalFormatting>
  <conditionalFormatting sqref="P659:P662">
    <cfRule type="expression" dxfId="7180" priority="20610">
      <formula>$Y659="Reporte 2"</formula>
    </cfRule>
    <cfRule type="expression" dxfId="7179" priority="20611">
      <formula>$Y659="Reporte 1"</formula>
    </cfRule>
    <cfRule type="expression" dxfId="7178" priority="20612">
      <formula>$Y659="Informe 10"</formula>
    </cfRule>
    <cfRule type="expression" dxfId="7177" priority="20613">
      <formula>$Y659="Informe 9"</formula>
    </cfRule>
    <cfRule type="expression" dxfId="7176" priority="20614">
      <formula>$Y659="Informe 8"</formula>
    </cfRule>
    <cfRule type="expression" dxfId="7175" priority="20615">
      <formula>$Y659="Informe 7"</formula>
    </cfRule>
    <cfRule type="expression" dxfId="7174" priority="20616">
      <formula>$Y659="Informe 6"</formula>
    </cfRule>
    <cfRule type="expression" dxfId="7173" priority="20617">
      <formula>$Y659="Informe 5"</formula>
    </cfRule>
    <cfRule type="expression" dxfId="7172" priority="20618">
      <formula>$Y659="Informe 4"</formula>
    </cfRule>
    <cfRule type="expression" dxfId="7171" priority="20619">
      <formula>$Y659="Informe 3"</formula>
    </cfRule>
    <cfRule type="expression" dxfId="7170" priority="20620">
      <formula>$Y659="Informe 2"</formula>
    </cfRule>
    <cfRule type="expression" dxfId="7169" priority="20621">
      <formula>$Y659="Informe 1"</formula>
    </cfRule>
    <cfRule type="expression" dxfId="7168" priority="20622">
      <formula>$Y659="Gráfico 10"</formula>
    </cfRule>
    <cfRule type="expression" dxfId="7167" priority="20623">
      <formula>$Y659="Gráfico 25"</formula>
    </cfRule>
    <cfRule type="expression" dxfId="7166" priority="20624">
      <formula>$Y659="Gráfico 24"</formula>
    </cfRule>
    <cfRule type="expression" dxfId="7165" priority="20625">
      <formula>$Y659="Gráfico 23"</formula>
    </cfRule>
    <cfRule type="expression" dxfId="7164" priority="20626">
      <formula>$Y659="Gráfico 22"</formula>
    </cfRule>
    <cfRule type="expression" dxfId="7163" priority="20627">
      <formula>$Y659="Gráfico 21"</formula>
    </cfRule>
    <cfRule type="expression" dxfId="7162" priority="20628">
      <formula>$Y659="Gráfico 20"</formula>
    </cfRule>
    <cfRule type="expression" dxfId="7161" priority="20629">
      <formula>$Y659="Gráfico 18"</formula>
    </cfRule>
    <cfRule type="expression" dxfId="7160" priority="20630">
      <formula>$Y659="Gráfico 19"</formula>
    </cfRule>
    <cfRule type="expression" dxfId="7159" priority="20631">
      <formula>$Y659="Gráfico 17"</formula>
    </cfRule>
    <cfRule type="expression" dxfId="7158" priority="20632">
      <formula>$Y659="Gráfico 16"</formula>
    </cfRule>
    <cfRule type="expression" dxfId="7157" priority="20633">
      <formula>$Y659="Gráfico 15"</formula>
    </cfRule>
    <cfRule type="expression" dxfId="7156" priority="20634">
      <formula>$Y659="Gráfico 14"</formula>
    </cfRule>
    <cfRule type="expression" dxfId="7155" priority="20635">
      <formula>$Y659="Gráfico 12"</formula>
    </cfRule>
    <cfRule type="expression" dxfId="7154" priority="20636">
      <formula>$Y659="Gráfico 13"</formula>
    </cfRule>
    <cfRule type="expression" dxfId="7153" priority="20637">
      <formula>$Y659="Gráfico 11"</formula>
    </cfRule>
    <cfRule type="expression" dxfId="7152" priority="20638">
      <formula>$Y659="Gráfico 9"</formula>
    </cfRule>
    <cfRule type="expression" dxfId="7151" priority="20639">
      <formula>$Y659="Gráfico 8"</formula>
    </cfRule>
    <cfRule type="expression" dxfId="7150" priority="20640">
      <formula>$Y659="Gráfico 7"</formula>
    </cfRule>
    <cfRule type="expression" dxfId="7149" priority="20641">
      <formula>$Y659="Gráfico 6"</formula>
    </cfRule>
    <cfRule type="expression" dxfId="7148" priority="20642">
      <formula>$Y659="Gráfico 4"</formula>
    </cfRule>
    <cfRule type="expression" dxfId="7147" priority="20643">
      <formula>$Y659="Gráfico 3"</formula>
    </cfRule>
    <cfRule type="expression" dxfId="7146" priority="20644">
      <formula>$Y659="Gráfico 2"</formula>
    </cfRule>
    <cfRule type="expression" dxfId="7145" priority="20645">
      <formula>$Y659="Gráfico 1"</formula>
    </cfRule>
    <cfRule type="expression" dxfId="7144" priority="20646">
      <formula>$Y659="Gráfico 5"</formula>
    </cfRule>
  </conditionalFormatting>
  <conditionalFormatting sqref="P659:P662">
    <cfRule type="expression" dxfId="7143" priority="20573">
      <formula>$Y659="Reporte 2"</formula>
    </cfRule>
    <cfRule type="expression" dxfId="7142" priority="20574">
      <formula>$Y659="Reporte 1"</formula>
    </cfRule>
    <cfRule type="expression" dxfId="7141" priority="20575">
      <formula>$Y659="Informe 10"</formula>
    </cfRule>
    <cfRule type="expression" dxfId="7140" priority="20576">
      <formula>$Y659="Informe 9"</formula>
    </cfRule>
    <cfRule type="expression" dxfId="7139" priority="20577">
      <formula>$Y659="Informe 8"</formula>
    </cfRule>
    <cfRule type="expression" dxfId="7138" priority="20578">
      <formula>$Y659="Informe 7"</formula>
    </cfRule>
    <cfRule type="expression" dxfId="7137" priority="20579">
      <formula>$Y659="Informe 6"</formula>
    </cfRule>
    <cfRule type="expression" dxfId="7136" priority="20580">
      <formula>$Y659="Informe 5"</formula>
    </cfRule>
    <cfRule type="expression" dxfId="7135" priority="20581">
      <formula>$Y659="Informe 4"</formula>
    </cfRule>
    <cfRule type="expression" dxfId="7134" priority="20582">
      <formula>$Y659="Informe 3"</formula>
    </cfRule>
    <cfRule type="expression" dxfId="7133" priority="20583">
      <formula>$Y659="Informe 2"</formula>
    </cfRule>
    <cfRule type="expression" dxfId="7132" priority="20584">
      <formula>$Y659="Informe 1"</formula>
    </cfRule>
    <cfRule type="expression" dxfId="7131" priority="20585">
      <formula>$Y659="Gráfico 10"</formula>
    </cfRule>
    <cfRule type="expression" dxfId="7130" priority="20586">
      <formula>$Y659="Gráfico 25"</formula>
    </cfRule>
    <cfRule type="expression" dxfId="7129" priority="20587">
      <formula>$Y659="Gráfico 24"</formula>
    </cfRule>
    <cfRule type="expression" dxfId="7128" priority="20588">
      <formula>$Y659="Gráfico 23"</formula>
    </cfRule>
    <cfRule type="expression" dxfId="7127" priority="20589">
      <formula>$Y659="Gráfico 22"</formula>
    </cfRule>
    <cfRule type="expression" dxfId="7126" priority="20590">
      <formula>$Y659="Gráfico 21"</formula>
    </cfRule>
    <cfRule type="expression" dxfId="7125" priority="20591">
      <formula>$Y659="Gráfico 20"</formula>
    </cfRule>
    <cfRule type="expression" dxfId="7124" priority="20592">
      <formula>$Y659="Gráfico 18"</formula>
    </cfRule>
    <cfRule type="expression" dxfId="7123" priority="20593">
      <formula>$Y659="Gráfico 19"</formula>
    </cfRule>
    <cfRule type="expression" dxfId="7122" priority="20594">
      <formula>$Y659="Gráfico 17"</formula>
    </cfRule>
    <cfRule type="expression" dxfId="7121" priority="20595">
      <formula>$Y659="Gráfico 16"</formula>
    </cfRule>
    <cfRule type="expression" dxfId="7120" priority="20596">
      <formula>$Y659="Gráfico 15"</formula>
    </cfRule>
    <cfRule type="expression" dxfId="7119" priority="20597">
      <formula>$Y659="Gráfico 14"</formula>
    </cfRule>
    <cfRule type="expression" dxfId="7118" priority="20598">
      <formula>$Y659="Gráfico 12"</formula>
    </cfRule>
    <cfRule type="expression" dxfId="7117" priority="20599">
      <formula>$Y659="Gráfico 13"</formula>
    </cfRule>
    <cfRule type="expression" dxfId="7116" priority="20600">
      <formula>$Y659="Gráfico 11"</formula>
    </cfRule>
    <cfRule type="expression" dxfId="7115" priority="20601">
      <formula>$Y659="Gráfico 9"</formula>
    </cfRule>
    <cfRule type="expression" dxfId="7114" priority="20602">
      <formula>$Y659="Gráfico 8"</formula>
    </cfRule>
    <cfRule type="expression" dxfId="7113" priority="20603">
      <formula>$Y659="Gráfico 7"</formula>
    </cfRule>
    <cfRule type="expression" dxfId="7112" priority="20604">
      <formula>$Y659="Gráfico 6"</formula>
    </cfRule>
    <cfRule type="expression" dxfId="7111" priority="20605">
      <formula>$Y659="Gráfico 4"</formula>
    </cfRule>
    <cfRule type="expression" dxfId="7110" priority="20606">
      <formula>$Y659="Gráfico 3"</formula>
    </cfRule>
    <cfRule type="expression" dxfId="7109" priority="20607">
      <formula>$Y659="Gráfico 2"</formula>
    </cfRule>
    <cfRule type="expression" dxfId="7108" priority="20608">
      <formula>$Y659="Gráfico 1"</formula>
    </cfRule>
    <cfRule type="expression" dxfId="7107" priority="20609">
      <formula>$Y659="Gráfico 5"</formula>
    </cfRule>
  </conditionalFormatting>
  <conditionalFormatting sqref="P663:P666">
    <cfRule type="expression" dxfId="7106" priority="20314">
      <formula>$Y663="Reporte 2"</formula>
    </cfRule>
    <cfRule type="expression" dxfId="7105" priority="20315">
      <formula>$Y663="Reporte 1"</formula>
    </cfRule>
    <cfRule type="expression" dxfId="7104" priority="20316">
      <formula>$Y663="Informe 10"</formula>
    </cfRule>
    <cfRule type="expression" dxfId="7103" priority="20317">
      <formula>$Y663="Informe 9"</formula>
    </cfRule>
    <cfRule type="expression" dxfId="7102" priority="20318">
      <formula>$Y663="Informe 8"</formula>
    </cfRule>
    <cfRule type="expression" dxfId="7101" priority="20319">
      <formula>$Y663="Informe 7"</formula>
    </cfRule>
    <cfRule type="expression" dxfId="7100" priority="20320">
      <formula>$Y663="Informe 6"</formula>
    </cfRule>
    <cfRule type="expression" dxfId="7099" priority="20321">
      <formula>$Y663="Informe 5"</formula>
    </cfRule>
    <cfRule type="expression" dxfId="7098" priority="20322">
      <formula>$Y663="Informe 4"</formula>
    </cfRule>
    <cfRule type="expression" dxfId="7097" priority="20323">
      <formula>$Y663="Informe 3"</formula>
    </cfRule>
    <cfRule type="expression" dxfId="7096" priority="20324">
      <formula>$Y663="Informe 2"</formula>
    </cfRule>
    <cfRule type="expression" dxfId="7095" priority="20325">
      <formula>$Y663="Informe 1"</formula>
    </cfRule>
    <cfRule type="expression" dxfId="7094" priority="20326">
      <formula>$Y663="Gráfico 10"</formula>
    </cfRule>
    <cfRule type="expression" dxfId="7093" priority="20327">
      <formula>$Y663="Gráfico 25"</formula>
    </cfRule>
    <cfRule type="expression" dxfId="7092" priority="20328">
      <formula>$Y663="Gráfico 24"</formula>
    </cfRule>
    <cfRule type="expression" dxfId="7091" priority="20329">
      <formula>$Y663="Gráfico 23"</formula>
    </cfRule>
    <cfRule type="expression" dxfId="7090" priority="20330">
      <formula>$Y663="Gráfico 22"</formula>
    </cfRule>
    <cfRule type="expression" dxfId="7089" priority="20331">
      <formula>$Y663="Gráfico 21"</formula>
    </cfRule>
    <cfRule type="expression" dxfId="7088" priority="20332">
      <formula>$Y663="Gráfico 20"</formula>
    </cfRule>
    <cfRule type="expression" dxfId="7087" priority="20333">
      <formula>$Y663="Gráfico 18"</formula>
    </cfRule>
    <cfRule type="expression" dxfId="7086" priority="20334">
      <formula>$Y663="Gráfico 19"</formula>
    </cfRule>
    <cfRule type="expression" dxfId="7085" priority="20335">
      <formula>$Y663="Gráfico 17"</formula>
    </cfRule>
    <cfRule type="expression" dxfId="7084" priority="20336">
      <formula>$Y663="Gráfico 16"</formula>
    </cfRule>
    <cfRule type="expression" dxfId="7083" priority="20337">
      <formula>$Y663="Gráfico 15"</formula>
    </cfRule>
    <cfRule type="expression" dxfId="7082" priority="20338">
      <formula>$Y663="Gráfico 14"</formula>
    </cfRule>
    <cfRule type="expression" dxfId="7081" priority="20339">
      <formula>$Y663="Gráfico 12"</formula>
    </cfRule>
    <cfRule type="expression" dxfId="7080" priority="20340">
      <formula>$Y663="Gráfico 13"</formula>
    </cfRule>
    <cfRule type="expression" dxfId="7079" priority="20341">
      <formula>$Y663="Gráfico 11"</formula>
    </cfRule>
    <cfRule type="expression" dxfId="7078" priority="20342">
      <formula>$Y663="Gráfico 9"</formula>
    </cfRule>
    <cfRule type="expression" dxfId="7077" priority="20343">
      <formula>$Y663="Gráfico 8"</formula>
    </cfRule>
    <cfRule type="expression" dxfId="7076" priority="20344">
      <formula>$Y663="Gráfico 7"</formula>
    </cfRule>
    <cfRule type="expression" dxfId="7075" priority="20345">
      <formula>$Y663="Gráfico 6"</formula>
    </cfRule>
    <cfRule type="expression" dxfId="7074" priority="20346">
      <formula>$Y663="Gráfico 4"</formula>
    </cfRule>
    <cfRule type="expression" dxfId="7073" priority="20347">
      <formula>$Y663="Gráfico 3"</formula>
    </cfRule>
    <cfRule type="expression" dxfId="7072" priority="20348">
      <formula>$Y663="Gráfico 2"</formula>
    </cfRule>
    <cfRule type="expression" dxfId="7071" priority="20349">
      <formula>$Y663="Gráfico 1"</formula>
    </cfRule>
    <cfRule type="expression" dxfId="7070" priority="20350">
      <formula>$Y663="Gráfico 5"</formula>
    </cfRule>
  </conditionalFormatting>
  <conditionalFormatting sqref="P663:P666">
    <cfRule type="expression" dxfId="7069" priority="20388">
      <formula>$Y663="Reporte 2"</formula>
    </cfRule>
    <cfRule type="expression" dxfId="7068" priority="20389">
      <formula>$Y663="Reporte 1"</formula>
    </cfRule>
    <cfRule type="expression" dxfId="7067" priority="20390">
      <formula>$Y663="Informe 10"</formula>
    </cfRule>
    <cfRule type="expression" dxfId="7066" priority="20391">
      <formula>$Y663="Informe 9"</formula>
    </cfRule>
    <cfRule type="expression" dxfId="7065" priority="20392">
      <formula>$Y663="Informe 8"</formula>
    </cfRule>
    <cfRule type="expression" dxfId="7064" priority="20393">
      <formula>$Y663="Informe 7"</formula>
    </cfRule>
    <cfRule type="expression" dxfId="7063" priority="20394">
      <formula>$Y663="Informe 6"</formula>
    </cfRule>
    <cfRule type="expression" dxfId="7062" priority="20395">
      <formula>$Y663="Informe 5"</formula>
    </cfRule>
    <cfRule type="expression" dxfId="7061" priority="20396">
      <formula>$Y663="Informe 4"</formula>
    </cfRule>
    <cfRule type="expression" dxfId="7060" priority="20397">
      <formula>$Y663="Informe 3"</formula>
    </cfRule>
    <cfRule type="expression" dxfId="7059" priority="20398">
      <formula>$Y663="Informe 2"</formula>
    </cfRule>
    <cfRule type="expression" dxfId="7058" priority="20399">
      <formula>$Y663="Informe 1"</formula>
    </cfRule>
    <cfRule type="expression" dxfId="7057" priority="20400">
      <formula>$Y663="Gráfico 10"</formula>
    </cfRule>
    <cfRule type="expression" dxfId="7056" priority="20401">
      <formula>$Y663="Gráfico 25"</formula>
    </cfRule>
    <cfRule type="expression" dxfId="7055" priority="20402">
      <formula>$Y663="Gráfico 24"</formula>
    </cfRule>
    <cfRule type="expression" dxfId="7054" priority="20403">
      <formula>$Y663="Gráfico 23"</formula>
    </cfRule>
    <cfRule type="expression" dxfId="7053" priority="20404">
      <formula>$Y663="Gráfico 22"</formula>
    </cfRule>
    <cfRule type="expression" dxfId="7052" priority="20405">
      <formula>$Y663="Gráfico 21"</formula>
    </cfRule>
    <cfRule type="expression" dxfId="7051" priority="20406">
      <formula>$Y663="Gráfico 20"</formula>
    </cfRule>
    <cfRule type="expression" dxfId="7050" priority="20407">
      <formula>$Y663="Gráfico 18"</formula>
    </cfRule>
    <cfRule type="expression" dxfId="7049" priority="20408">
      <formula>$Y663="Gráfico 19"</formula>
    </cfRule>
    <cfRule type="expression" dxfId="7048" priority="20409">
      <formula>$Y663="Gráfico 17"</formula>
    </cfRule>
    <cfRule type="expression" dxfId="7047" priority="20410">
      <formula>$Y663="Gráfico 16"</formula>
    </cfRule>
    <cfRule type="expression" dxfId="7046" priority="20411">
      <formula>$Y663="Gráfico 15"</formula>
    </cfRule>
    <cfRule type="expression" dxfId="7045" priority="20412">
      <formula>$Y663="Gráfico 14"</formula>
    </cfRule>
    <cfRule type="expression" dxfId="7044" priority="20413">
      <formula>$Y663="Gráfico 12"</formula>
    </cfRule>
    <cfRule type="expression" dxfId="7043" priority="20414">
      <formula>$Y663="Gráfico 13"</formula>
    </cfRule>
    <cfRule type="expression" dxfId="7042" priority="20415">
      <formula>$Y663="Gráfico 11"</formula>
    </cfRule>
    <cfRule type="expression" dxfId="7041" priority="20416">
      <formula>$Y663="Gráfico 9"</formula>
    </cfRule>
    <cfRule type="expression" dxfId="7040" priority="20417">
      <formula>$Y663="Gráfico 8"</formula>
    </cfRule>
    <cfRule type="expression" dxfId="7039" priority="20418">
      <formula>$Y663="Gráfico 7"</formula>
    </cfRule>
    <cfRule type="expression" dxfId="7038" priority="20419">
      <formula>$Y663="Gráfico 6"</formula>
    </cfRule>
    <cfRule type="expression" dxfId="7037" priority="20420">
      <formula>$Y663="Gráfico 4"</formula>
    </cfRule>
    <cfRule type="expression" dxfId="7036" priority="20421">
      <formula>$Y663="Gráfico 3"</formula>
    </cfRule>
    <cfRule type="expression" dxfId="7035" priority="20422">
      <formula>$Y663="Gráfico 2"</formula>
    </cfRule>
    <cfRule type="expression" dxfId="7034" priority="20423">
      <formula>$Y663="Gráfico 1"</formula>
    </cfRule>
    <cfRule type="expression" dxfId="7033" priority="20424">
      <formula>$Y663="Gráfico 5"</formula>
    </cfRule>
  </conditionalFormatting>
  <conditionalFormatting sqref="P663:P666">
    <cfRule type="expression" dxfId="7032" priority="20351">
      <formula>$Y663="Reporte 2"</formula>
    </cfRule>
    <cfRule type="expression" dxfId="7031" priority="20352">
      <formula>$Y663="Reporte 1"</formula>
    </cfRule>
    <cfRule type="expression" dxfId="7030" priority="20353">
      <formula>$Y663="Informe 10"</formula>
    </cfRule>
    <cfRule type="expression" dxfId="7029" priority="20354">
      <formula>$Y663="Informe 9"</formula>
    </cfRule>
    <cfRule type="expression" dxfId="7028" priority="20355">
      <formula>$Y663="Informe 8"</formula>
    </cfRule>
    <cfRule type="expression" dxfId="7027" priority="20356">
      <formula>$Y663="Informe 7"</formula>
    </cfRule>
    <cfRule type="expression" dxfId="7026" priority="20357">
      <formula>$Y663="Informe 6"</formula>
    </cfRule>
    <cfRule type="expression" dxfId="7025" priority="20358">
      <formula>$Y663="Informe 5"</formula>
    </cfRule>
    <cfRule type="expression" dxfId="7024" priority="20359">
      <formula>$Y663="Informe 4"</formula>
    </cfRule>
    <cfRule type="expression" dxfId="7023" priority="20360">
      <formula>$Y663="Informe 3"</formula>
    </cfRule>
    <cfRule type="expression" dxfId="7022" priority="20361">
      <formula>$Y663="Informe 2"</formula>
    </cfRule>
    <cfRule type="expression" dxfId="7021" priority="20362">
      <formula>$Y663="Informe 1"</formula>
    </cfRule>
    <cfRule type="expression" dxfId="7020" priority="20363">
      <formula>$Y663="Gráfico 10"</formula>
    </cfRule>
    <cfRule type="expression" dxfId="7019" priority="20364">
      <formula>$Y663="Gráfico 25"</formula>
    </cfRule>
    <cfRule type="expression" dxfId="7018" priority="20365">
      <formula>$Y663="Gráfico 24"</formula>
    </cfRule>
    <cfRule type="expression" dxfId="7017" priority="20366">
      <formula>$Y663="Gráfico 23"</formula>
    </cfRule>
    <cfRule type="expression" dxfId="7016" priority="20367">
      <formula>$Y663="Gráfico 22"</formula>
    </cfRule>
    <cfRule type="expression" dxfId="7015" priority="20368">
      <formula>$Y663="Gráfico 21"</formula>
    </cfRule>
    <cfRule type="expression" dxfId="7014" priority="20369">
      <formula>$Y663="Gráfico 20"</formula>
    </cfRule>
    <cfRule type="expression" dxfId="7013" priority="20370">
      <formula>$Y663="Gráfico 18"</formula>
    </cfRule>
    <cfRule type="expression" dxfId="7012" priority="20371">
      <formula>$Y663="Gráfico 19"</formula>
    </cfRule>
    <cfRule type="expression" dxfId="7011" priority="20372">
      <formula>$Y663="Gráfico 17"</formula>
    </cfRule>
    <cfRule type="expression" dxfId="7010" priority="20373">
      <formula>$Y663="Gráfico 16"</formula>
    </cfRule>
    <cfRule type="expression" dxfId="7009" priority="20374">
      <formula>$Y663="Gráfico 15"</formula>
    </cfRule>
    <cfRule type="expression" dxfId="7008" priority="20375">
      <formula>$Y663="Gráfico 14"</formula>
    </cfRule>
    <cfRule type="expression" dxfId="7007" priority="20376">
      <formula>$Y663="Gráfico 12"</formula>
    </cfRule>
    <cfRule type="expression" dxfId="7006" priority="20377">
      <formula>$Y663="Gráfico 13"</formula>
    </cfRule>
    <cfRule type="expression" dxfId="7005" priority="20378">
      <formula>$Y663="Gráfico 11"</formula>
    </cfRule>
    <cfRule type="expression" dxfId="7004" priority="20379">
      <formula>$Y663="Gráfico 9"</formula>
    </cfRule>
    <cfRule type="expression" dxfId="7003" priority="20380">
      <formula>$Y663="Gráfico 8"</formula>
    </cfRule>
    <cfRule type="expression" dxfId="7002" priority="20381">
      <formula>$Y663="Gráfico 7"</formula>
    </cfRule>
    <cfRule type="expression" dxfId="7001" priority="20382">
      <formula>$Y663="Gráfico 6"</formula>
    </cfRule>
    <cfRule type="expression" dxfId="7000" priority="20383">
      <formula>$Y663="Gráfico 4"</formula>
    </cfRule>
    <cfRule type="expression" dxfId="6999" priority="20384">
      <formula>$Y663="Gráfico 3"</formula>
    </cfRule>
    <cfRule type="expression" dxfId="6998" priority="20385">
      <formula>$Y663="Gráfico 2"</formula>
    </cfRule>
    <cfRule type="expression" dxfId="6997" priority="20386">
      <formula>$Y663="Gráfico 1"</formula>
    </cfRule>
    <cfRule type="expression" dxfId="6996" priority="20387">
      <formula>$Y663="Gráfico 5"</formula>
    </cfRule>
  </conditionalFormatting>
  <conditionalFormatting sqref="P667:P670">
    <cfRule type="expression" dxfId="6995" priority="20092">
      <formula>$Y667="Reporte 2"</formula>
    </cfRule>
    <cfRule type="expression" dxfId="6994" priority="20093">
      <formula>$Y667="Reporte 1"</formula>
    </cfRule>
    <cfRule type="expression" dxfId="6993" priority="20094">
      <formula>$Y667="Informe 10"</formula>
    </cfRule>
    <cfRule type="expression" dxfId="6992" priority="20095">
      <formula>$Y667="Informe 9"</formula>
    </cfRule>
    <cfRule type="expression" dxfId="6991" priority="20096">
      <formula>$Y667="Informe 8"</formula>
    </cfRule>
    <cfRule type="expression" dxfId="6990" priority="20097">
      <formula>$Y667="Informe 7"</formula>
    </cfRule>
    <cfRule type="expression" dxfId="6989" priority="20098">
      <formula>$Y667="Informe 6"</formula>
    </cfRule>
    <cfRule type="expression" dxfId="6988" priority="20099">
      <formula>$Y667="Informe 5"</formula>
    </cfRule>
    <cfRule type="expression" dxfId="6987" priority="20100">
      <formula>$Y667="Informe 4"</formula>
    </cfRule>
    <cfRule type="expression" dxfId="6986" priority="20101">
      <formula>$Y667="Informe 3"</formula>
    </cfRule>
    <cfRule type="expression" dxfId="6985" priority="20102">
      <formula>$Y667="Informe 2"</formula>
    </cfRule>
    <cfRule type="expression" dxfId="6984" priority="20103">
      <formula>$Y667="Informe 1"</formula>
    </cfRule>
    <cfRule type="expression" dxfId="6983" priority="20104">
      <formula>$Y667="Gráfico 10"</formula>
    </cfRule>
    <cfRule type="expression" dxfId="6982" priority="20105">
      <formula>$Y667="Gráfico 25"</formula>
    </cfRule>
    <cfRule type="expression" dxfId="6981" priority="20106">
      <formula>$Y667="Gráfico 24"</formula>
    </cfRule>
    <cfRule type="expression" dxfId="6980" priority="20107">
      <formula>$Y667="Gráfico 23"</formula>
    </cfRule>
    <cfRule type="expression" dxfId="6979" priority="20108">
      <formula>$Y667="Gráfico 22"</formula>
    </cfRule>
    <cfRule type="expression" dxfId="6978" priority="20109">
      <formula>$Y667="Gráfico 21"</formula>
    </cfRule>
    <cfRule type="expression" dxfId="6977" priority="20110">
      <formula>$Y667="Gráfico 20"</formula>
    </cfRule>
    <cfRule type="expression" dxfId="6976" priority="20111">
      <formula>$Y667="Gráfico 18"</formula>
    </cfRule>
    <cfRule type="expression" dxfId="6975" priority="20112">
      <formula>$Y667="Gráfico 19"</formula>
    </cfRule>
    <cfRule type="expression" dxfId="6974" priority="20113">
      <formula>$Y667="Gráfico 17"</formula>
    </cfRule>
    <cfRule type="expression" dxfId="6973" priority="20114">
      <formula>$Y667="Gráfico 16"</formula>
    </cfRule>
    <cfRule type="expression" dxfId="6972" priority="20115">
      <formula>$Y667="Gráfico 15"</formula>
    </cfRule>
    <cfRule type="expression" dxfId="6971" priority="20116">
      <formula>$Y667="Gráfico 14"</formula>
    </cfRule>
    <cfRule type="expression" dxfId="6970" priority="20117">
      <formula>$Y667="Gráfico 12"</formula>
    </cfRule>
    <cfRule type="expression" dxfId="6969" priority="20118">
      <formula>$Y667="Gráfico 13"</formula>
    </cfRule>
    <cfRule type="expression" dxfId="6968" priority="20119">
      <formula>$Y667="Gráfico 11"</formula>
    </cfRule>
    <cfRule type="expression" dxfId="6967" priority="20120">
      <formula>$Y667="Gráfico 9"</formula>
    </cfRule>
    <cfRule type="expression" dxfId="6966" priority="20121">
      <formula>$Y667="Gráfico 8"</formula>
    </cfRule>
    <cfRule type="expression" dxfId="6965" priority="20122">
      <formula>$Y667="Gráfico 7"</formula>
    </cfRule>
    <cfRule type="expression" dxfId="6964" priority="20123">
      <formula>$Y667="Gráfico 6"</formula>
    </cfRule>
    <cfRule type="expression" dxfId="6963" priority="20124">
      <formula>$Y667="Gráfico 4"</formula>
    </cfRule>
    <cfRule type="expression" dxfId="6962" priority="20125">
      <formula>$Y667="Gráfico 3"</formula>
    </cfRule>
    <cfRule type="expression" dxfId="6961" priority="20126">
      <formula>$Y667="Gráfico 2"</formula>
    </cfRule>
    <cfRule type="expression" dxfId="6960" priority="20127">
      <formula>$Y667="Gráfico 1"</formula>
    </cfRule>
    <cfRule type="expression" dxfId="6959" priority="20128">
      <formula>$Y667="Gráfico 5"</formula>
    </cfRule>
  </conditionalFormatting>
  <conditionalFormatting sqref="P667:P670">
    <cfRule type="expression" dxfId="6958" priority="20166">
      <formula>$Y667="Reporte 2"</formula>
    </cfRule>
    <cfRule type="expression" dxfId="6957" priority="20167">
      <formula>$Y667="Reporte 1"</formula>
    </cfRule>
    <cfRule type="expression" dxfId="6956" priority="20168">
      <formula>$Y667="Informe 10"</formula>
    </cfRule>
    <cfRule type="expression" dxfId="6955" priority="20169">
      <formula>$Y667="Informe 9"</formula>
    </cfRule>
    <cfRule type="expression" dxfId="6954" priority="20170">
      <formula>$Y667="Informe 8"</formula>
    </cfRule>
    <cfRule type="expression" dxfId="6953" priority="20171">
      <formula>$Y667="Informe 7"</formula>
    </cfRule>
    <cfRule type="expression" dxfId="6952" priority="20172">
      <formula>$Y667="Informe 6"</formula>
    </cfRule>
    <cfRule type="expression" dxfId="6951" priority="20173">
      <formula>$Y667="Informe 5"</formula>
    </cfRule>
    <cfRule type="expression" dxfId="6950" priority="20174">
      <formula>$Y667="Informe 4"</formula>
    </cfRule>
    <cfRule type="expression" dxfId="6949" priority="20175">
      <formula>$Y667="Informe 3"</formula>
    </cfRule>
    <cfRule type="expression" dxfId="6948" priority="20176">
      <formula>$Y667="Informe 2"</formula>
    </cfRule>
    <cfRule type="expression" dxfId="6947" priority="20177">
      <formula>$Y667="Informe 1"</formula>
    </cfRule>
    <cfRule type="expression" dxfId="6946" priority="20178">
      <formula>$Y667="Gráfico 10"</formula>
    </cfRule>
    <cfRule type="expression" dxfId="6945" priority="20179">
      <formula>$Y667="Gráfico 25"</formula>
    </cfRule>
    <cfRule type="expression" dxfId="6944" priority="20180">
      <formula>$Y667="Gráfico 24"</formula>
    </cfRule>
    <cfRule type="expression" dxfId="6943" priority="20181">
      <formula>$Y667="Gráfico 23"</formula>
    </cfRule>
    <cfRule type="expression" dxfId="6942" priority="20182">
      <formula>$Y667="Gráfico 22"</formula>
    </cfRule>
    <cfRule type="expression" dxfId="6941" priority="20183">
      <formula>$Y667="Gráfico 21"</formula>
    </cfRule>
    <cfRule type="expression" dxfId="6940" priority="20184">
      <formula>$Y667="Gráfico 20"</formula>
    </cfRule>
    <cfRule type="expression" dxfId="6939" priority="20185">
      <formula>$Y667="Gráfico 18"</formula>
    </cfRule>
    <cfRule type="expression" dxfId="6938" priority="20186">
      <formula>$Y667="Gráfico 19"</formula>
    </cfRule>
    <cfRule type="expression" dxfId="6937" priority="20187">
      <formula>$Y667="Gráfico 17"</formula>
    </cfRule>
    <cfRule type="expression" dxfId="6936" priority="20188">
      <formula>$Y667="Gráfico 16"</formula>
    </cfRule>
    <cfRule type="expression" dxfId="6935" priority="20189">
      <formula>$Y667="Gráfico 15"</formula>
    </cfRule>
    <cfRule type="expression" dxfId="6934" priority="20190">
      <formula>$Y667="Gráfico 14"</formula>
    </cfRule>
    <cfRule type="expression" dxfId="6933" priority="20191">
      <formula>$Y667="Gráfico 12"</formula>
    </cfRule>
    <cfRule type="expression" dxfId="6932" priority="20192">
      <formula>$Y667="Gráfico 13"</formula>
    </cfRule>
    <cfRule type="expression" dxfId="6931" priority="20193">
      <formula>$Y667="Gráfico 11"</formula>
    </cfRule>
    <cfRule type="expression" dxfId="6930" priority="20194">
      <formula>$Y667="Gráfico 9"</formula>
    </cfRule>
    <cfRule type="expression" dxfId="6929" priority="20195">
      <formula>$Y667="Gráfico 8"</formula>
    </cfRule>
    <cfRule type="expression" dxfId="6928" priority="20196">
      <formula>$Y667="Gráfico 7"</formula>
    </cfRule>
    <cfRule type="expression" dxfId="6927" priority="20197">
      <formula>$Y667="Gráfico 6"</formula>
    </cfRule>
    <cfRule type="expression" dxfId="6926" priority="20198">
      <formula>$Y667="Gráfico 4"</formula>
    </cfRule>
    <cfRule type="expression" dxfId="6925" priority="20199">
      <formula>$Y667="Gráfico 3"</formula>
    </cfRule>
    <cfRule type="expression" dxfId="6924" priority="20200">
      <formula>$Y667="Gráfico 2"</formula>
    </cfRule>
    <cfRule type="expression" dxfId="6923" priority="20201">
      <formula>$Y667="Gráfico 1"</formula>
    </cfRule>
    <cfRule type="expression" dxfId="6922" priority="20202">
      <formula>$Y667="Gráfico 5"</formula>
    </cfRule>
  </conditionalFormatting>
  <conditionalFormatting sqref="P667:P670">
    <cfRule type="expression" dxfId="6921" priority="20129">
      <formula>$Y667="Reporte 2"</formula>
    </cfRule>
    <cfRule type="expression" dxfId="6920" priority="20130">
      <formula>$Y667="Reporte 1"</formula>
    </cfRule>
    <cfRule type="expression" dxfId="6919" priority="20131">
      <formula>$Y667="Informe 10"</formula>
    </cfRule>
    <cfRule type="expression" dxfId="6918" priority="20132">
      <formula>$Y667="Informe 9"</formula>
    </cfRule>
    <cfRule type="expression" dxfId="6917" priority="20133">
      <formula>$Y667="Informe 8"</formula>
    </cfRule>
    <cfRule type="expression" dxfId="6916" priority="20134">
      <formula>$Y667="Informe 7"</formula>
    </cfRule>
    <cfRule type="expression" dxfId="6915" priority="20135">
      <formula>$Y667="Informe 6"</formula>
    </cfRule>
    <cfRule type="expression" dxfId="6914" priority="20136">
      <formula>$Y667="Informe 5"</formula>
    </cfRule>
    <cfRule type="expression" dxfId="6913" priority="20137">
      <formula>$Y667="Informe 4"</formula>
    </cfRule>
    <cfRule type="expression" dxfId="6912" priority="20138">
      <formula>$Y667="Informe 3"</formula>
    </cfRule>
    <cfRule type="expression" dxfId="6911" priority="20139">
      <formula>$Y667="Informe 2"</formula>
    </cfRule>
    <cfRule type="expression" dxfId="6910" priority="20140">
      <formula>$Y667="Informe 1"</formula>
    </cfRule>
    <cfRule type="expression" dxfId="6909" priority="20141">
      <formula>$Y667="Gráfico 10"</formula>
    </cfRule>
    <cfRule type="expression" dxfId="6908" priority="20142">
      <formula>$Y667="Gráfico 25"</formula>
    </cfRule>
    <cfRule type="expression" dxfId="6907" priority="20143">
      <formula>$Y667="Gráfico 24"</formula>
    </cfRule>
    <cfRule type="expression" dxfId="6906" priority="20144">
      <formula>$Y667="Gráfico 23"</formula>
    </cfRule>
    <cfRule type="expression" dxfId="6905" priority="20145">
      <formula>$Y667="Gráfico 22"</formula>
    </cfRule>
    <cfRule type="expression" dxfId="6904" priority="20146">
      <formula>$Y667="Gráfico 21"</formula>
    </cfRule>
    <cfRule type="expression" dxfId="6903" priority="20147">
      <formula>$Y667="Gráfico 20"</formula>
    </cfRule>
    <cfRule type="expression" dxfId="6902" priority="20148">
      <formula>$Y667="Gráfico 18"</formula>
    </cfRule>
    <cfRule type="expression" dxfId="6901" priority="20149">
      <formula>$Y667="Gráfico 19"</formula>
    </cfRule>
    <cfRule type="expression" dxfId="6900" priority="20150">
      <formula>$Y667="Gráfico 17"</formula>
    </cfRule>
    <cfRule type="expression" dxfId="6899" priority="20151">
      <formula>$Y667="Gráfico 16"</formula>
    </cfRule>
    <cfRule type="expression" dxfId="6898" priority="20152">
      <formula>$Y667="Gráfico 15"</formula>
    </cfRule>
    <cfRule type="expression" dxfId="6897" priority="20153">
      <formula>$Y667="Gráfico 14"</formula>
    </cfRule>
    <cfRule type="expression" dxfId="6896" priority="20154">
      <formula>$Y667="Gráfico 12"</formula>
    </cfRule>
    <cfRule type="expression" dxfId="6895" priority="20155">
      <formula>$Y667="Gráfico 13"</formula>
    </cfRule>
    <cfRule type="expression" dxfId="6894" priority="20156">
      <formula>$Y667="Gráfico 11"</formula>
    </cfRule>
    <cfRule type="expression" dxfId="6893" priority="20157">
      <formula>$Y667="Gráfico 9"</formula>
    </cfRule>
    <cfRule type="expression" dxfId="6892" priority="20158">
      <formula>$Y667="Gráfico 8"</formula>
    </cfRule>
    <cfRule type="expression" dxfId="6891" priority="20159">
      <formula>$Y667="Gráfico 7"</formula>
    </cfRule>
    <cfRule type="expression" dxfId="6890" priority="20160">
      <formula>$Y667="Gráfico 6"</formula>
    </cfRule>
    <cfRule type="expression" dxfId="6889" priority="20161">
      <formula>$Y667="Gráfico 4"</formula>
    </cfRule>
    <cfRule type="expression" dxfId="6888" priority="20162">
      <formula>$Y667="Gráfico 3"</formula>
    </cfRule>
    <cfRule type="expression" dxfId="6887" priority="20163">
      <formula>$Y667="Gráfico 2"</formula>
    </cfRule>
    <cfRule type="expression" dxfId="6886" priority="20164">
      <formula>$Y667="Gráfico 1"</formula>
    </cfRule>
    <cfRule type="expression" dxfId="6885" priority="20165">
      <formula>$Y667="Gráfico 5"</formula>
    </cfRule>
  </conditionalFormatting>
  <conditionalFormatting sqref="P671:P674">
    <cfRule type="expression" dxfId="6884" priority="19870">
      <formula>$Y671="Reporte 2"</formula>
    </cfRule>
    <cfRule type="expression" dxfId="6883" priority="19871">
      <formula>$Y671="Reporte 1"</formula>
    </cfRule>
    <cfRule type="expression" dxfId="6882" priority="19872">
      <formula>$Y671="Informe 10"</formula>
    </cfRule>
    <cfRule type="expression" dxfId="6881" priority="19873">
      <formula>$Y671="Informe 9"</formula>
    </cfRule>
    <cfRule type="expression" dxfId="6880" priority="19874">
      <formula>$Y671="Informe 8"</formula>
    </cfRule>
    <cfRule type="expression" dxfId="6879" priority="19875">
      <formula>$Y671="Informe 7"</formula>
    </cfRule>
    <cfRule type="expression" dxfId="6878" priority="19876">
      <formula>$Y671="Informe 6"</formula>
    </cfRule>
    <cfRule type="expression" dxfId="6877" priority="19877">
      <formula>$Y671="Informe 5"</formula>
    </cfRule>
    <cfRule type="expression" dxfId="6876" priority="19878">
      <formula>$Y671="Informe 4"</formula>
    </cfRule>
    <cfRule type="expression" dxfId="6875" priority="19879">
      <formula>$Y671="Informe 3"</formula>
    </cfRule>
    <cfRule type="expression" dxfId="6874" priority="19880">
      <formula>$Y671="Informe 2"</formula>
    </cfRule>
    <cfRule type="expression" dxfId="6873" priority="19881">
      <formula>$Y671="Informe 1"</formula>
    </cfRule>
    <cfRule type="expression" dxfId="6872" priority="19882">
      <formula>$Y671="Gráfico 10"</formula>
    </cfRule>
    <cfRule type="expression" dxfId="6871" priority="19883">
      <formula>$Y671="Gráfico 25"</formula>
    </cfRule>
    <cfRule type="expression" dxfId="6870" priority="19884">
      <formula>$Y671="Gráfico 24"</formula>
    </cfRule>
    <cfRule type="expression" dxfId="6869" priority="19885">
      <formula>$Y671="Gráfico 23"</formula>
    </cfRule>
    <cfRule type="expression" dxfId="6868" priority="19886">
      <formula>$Y671="Gráfico 22"</formula>
    </cfRule>
    <cfRule type="expression" dxfId="6867" priority="19887">
      <formula>$Y671="Gráfico 21"</formula>
    </cfRule>
    <cfRule type="expression" dxfId="6866" priority="19888">
      <formula>$Y671="Gráfico 20"</formula>
    </cfRule>
    <cfRule type="expression" dxfId="6865" priority="19889">
      <formula>$Y671="Gráfico 18"</formula>
    </cfRule>
    <cfRule type="expression" dxfId="6864" priority="19890">
      <formula>$Y671="Gráfico 19"</formula>
    </cfRule>
    <cfRule type="expression" dxfId="6863" priority="19891">
      <formula>$Y671="Gráfico 17"</formula>
    </cfRule>
    <cfRule type="expression" dxfId="6862" priority="19892">
      <formula>$Y671="Gráfico 16"</formula>
    </cfRule>
    <cfRule type="expression" dxfId="6861" priority="19893">
      <formula>$Y671="Gráfico 15"</formula>
    </cfRule>
    <cfRule type="expression" dxfId="6860" priority="19894">
      <formula>$Y671="Gráfico 14"</formula>
    </cfRule>
    <cfRule type="expression" dxfId="6859" priority="19895">
      <formula>$Y671="Gráfico 12"</formula>
    </cfRule>
    <cfRule type="expression" dxfId="6858" priority="19896">
      <formula>$Y671="Gráfico 13"</formula>
    </cfRule>
    <cfRule type="expression" dxfId="6857" priority="19897">
      <formula>$Y671="Gráfico 11"</formula>
    </cfRule>
    <cfRule type="expression" dxfId="6856" priority="19898">
      <formula>$Y671="Gráfico 9"</formula>
    </cfRule>
    <cfRule type="expression" dxfId="6855" priority="19899">
      <formula>$Y671="Gráfico 8"</formula>
    </cfRule>
    <cfRule type="expression" dxfId="6854" priority="19900">
      <formula>$Y671="Gráfico 7"</formula>
    </cfRule>
    <cfRule type="expression" dxfId="6853" priority="19901">
      <formula>$Y671="Gráfico 6"</formula>
    </cfRule>
    <cfRule type="expression" dxfId="6852" priority="19902">
      <formula>$Y671="Gráfico 4"</formula>
    </cfRule>
    <cfRule type="expression" dxfId="6851" priority="19903">
      <formula>$Y671="Gráfico 3"</formula>
    </cfRule>
    <cfRule type="expression" dxfId="6850" priority="19904">
      <formula>$Y671="Gráfico 2"</formula>
    </cfRule>
    <cfRule type="expression" dxfId="6849" priority="19905">
      <formula>$Y671="Gráfico 1"</formula>
    </cfRule>
    <cfRule type="expression" dxfId="6848" priority="19906">
      <formula>$Y671="Gráfico 5"</formula>
    </cfRule>
  </conditionalFormatting>
  <conditionalFormatting sqref="P671:P674">
    <cfRule type="expression" dxfId="6847" priority="19944">
      <formula>$Y671="Reporte 2"</formula>
    </cfRule>
    <cfRule type="expression" dxfId="6846" priority="19945">
      <formula>$Y671="Reporte 1"</formula>
    </cfRule>
    <cfRule type="expression" dxfId="6845" priority="19946">
      <formula>$Y671="Informe 10"</formula>
    </cfRule>
    <cfRule type="expression" dxfId="6844" priority="19947">
      <formula>$Y671="Informe 9"</formula>
    </cfRule>
    <cfRule type="expression" dxfId="6843" priority="19948">
      <formula>$Y671="Informe 8"</formula>
    </cfRule>
    <cfRule type="expression" dxfId="6842" priority="19949">
      <formula>$Y671="Informe 7"</formula>
    </cfRule>
    <cfRule type="expression" dxfId="6841" priority="19950">
      <formula>$Y671="Informe 6"</formula>
    </cfRule>
    <cfRule type="expression" dxfId="6840" priority="19951">
      <formula>$Y671="Informe 5"</formula>
    </cfRule>
    <cfRule type="expression" dxfId="6839" priority="19952">
      <formula>$Y671="Informe 4"</formula>
    </cfRule>
    <cfRule type="expression" dxfId="6838" priority="19953">
      <formula>$Y671="Informe 3"</formula>
    </cfRule>
    <cfRule type="expression" dxfId="6837" priority="19954">
      <formula>$Y671="Informe 2"</formula>
    </cfRule>
    <cfRule type="expression" dxfId="6836" priority="19955">
      <formula>$Y671="Informe 1"</formula>
    </cfRule>
    <cfRule type="expression" dxfId="6835" priority="19956">
      <formula>$Y671="Gráfico 10"</formula>
    </cfRule>
    <cfRule type="expression" dxfId="6834" priority="19957">
      <formula>$Y671="Gráfico 25"</formula>
    </cfRule>
    <cfRule type="expression" dxfId="6833" priority="19958">
      <formula>$Y671="Gráfico 24"</formula>
    </cfRule>
    <cfRule type="expression" dxfId="6832" priority="19959">
      <formula>$Y671="Gráfico 23"</formula>
    </cfRule>
    <cfRule type="expression" dxfId="6831" priority="19960">
      <formula>$Y671="Gráfico 22"</formula>
    </cfRule>
    <cfRule type="expression" dxfId="6830" priority="19961">
      <formula>$Y671="Gráfico 21"</formula>
    </cfRule>
    <cfRule type="expression" dxfId="6829" priority="19962">
      <formula>$Y671="Gráfico 20"</formula>
    </cfRule>
    <cfRule type="expression" dxfId="6828" priority="19963">
      <formula>$Y671="Gráfico 18"</formula>
    </cfRule>
    <cfRule type="expression" dxfId="6827" priority="19964">
      <formula>$Y671="Gráfico 19"</formula>
    </cfRule>
    <cfRule type="expression" dxfId="6826" priority="19965">
      <formula>$Y671="Gráfico 17"</formula>
    </cfRule>
    <cfRule type="expression" dxfId="6825" priority="19966">
      <formula>$Y671="Gráfico 16"</formula>
    </cfRule>
    <cfRule type="expression" dxfId="6824" priority="19967">
      <formula>$Y671="Gráfico 15"</formula>
    </cfRule>
    <cfRule type="expression" dxfId="6823" priority="19968">
      <formula>$Y671="Gráfico 14"</formula>
    </cfRule>
    <cfRule type="expression" dxfId="6822" priority="19969">
      <formula>$Y671="Gráfico 12"</formula>
    </cfRule>
    <cfRule type="expression" dxfId="6821" priority="19970">
      <formula>$Y671="Gráfico 13"</formula>
    </cfRule>
    <cfRule type="expression" dxfId="6820" priority="19971">
      <formula>$Y671="Gráfico 11"</formula>
    </cfRule>
    <cfRule type="expression" dxfId="6819" priority="19972">
      <formula>$Y671="Gráfico 9"</formula>
    </cfRule>
    <cfRule type="expression" dxfId="6818" priority="19973">
      <formula>$Y671="Gráfico 8"</formula>
    </cfRule>
    <cfRule type="expression" dxfId="6817" priority="19974">
      <formula>$Y671="Gráfico 7"</formula>
    </cfRule>
    <cfRule type="expression" dxfId="6816" priority="19975">
      <formula>$Y671="Gráfico 6"</formula>
    </cfRule>
    <cfRule type="expression" dxfId="6815" priority="19976">
      <formula>$Y671="Gráfico 4"</formula>
    </cfRule>
    <cfRule type="expression" dxfId="6814" priority="19977">
      <formula>$Y671="Gráfico 3"</formula>
    </cfRule>
    <cfRule type="expression" dxfId="6813" priority="19978">
      <formula>$Y671="Gráfico 2"</formula>
    </cfRule>
    <cfRule type="expression" dxfId="6812" priority="19979">
      <formula>$Y671="Gráfico 1"</formula>
    </cfRule>
    <cfRule type="expression" dxfId="6811" priority="19980">
      <formula>$Y671="Gráfico 5"</formula>
    </cfRule>
  </conditionalFormatting>
  <conditionalFormatting sqref="P671:P674">
    <cfRule type="expression" dxfId="6810" priority="19907">
      <formula>$Y671="Reporte 2"</formula>
    </cfRule>
    <cfRule type="expression" dxfId="6809" priority="19908">
      <formula>$Y671="Reporte 1"</formula>
    </cfRule>
    <cfRule type="expression" dxfId="6808" priority="19909">
      <formula>$Y671="Informe 10"</formula>
    </cfRule>
    <cfRule type="expression" dxfId="6807" priority="19910">
      <formula>$Y671="Informe 9"</formula>
    </cfRule>
    <cfRule type="expression" dxfId="6806" priority="19911">
      <formula>$Y671="Informe 8"</formula>
    </cfRule>
    <cfRule type="expression" dxfId="6805" priority="19912">
      <formula>$Y671="Informe 7"</formula>
    </cfRule>
    <cfRule type="expression" dxfId="6804" priority="19913">
      <formula>$Y671="Informe 6"</formula>
    </cfRule>
    <cfRule type="expression" dxfId="6803" priority="19914">
      <formula>$Y671="Informe 5"</formula>
    </cfRule>
    <cfRule type="expression" dxfId="6802" priority="19915">
      <formula>$Y671="Informe 4"</formula>
    </cfRule>
    <cfRule type="expression" dxfId="6801" priority="19916">
      <formula>$Y671="Informe 3"</formula>
    </cfRule>
    <cfRule type="expression" dxfId="6800" priority="19917">
      <formula>$Y671="Informe 2"</formula>
    </cfRule>
    <cfRule type="expression" dxfId="6799" priority="19918">
      <formula>$Y671="Informe 1"</formula>
    </cfRule>
    <cfRule type="expression" dxfId="6798" priority="19919">
      <formula>$Y671="Gráfico 10"</formula>
    </cfRule>
    <cfRule type="expression" dxfId="6797" priority="19920">
      <formula>$Y671="Gráfico 25"</formula>
    </cfRule>
    <cfRule type="expression" dxfId="6796" priority="19921">
      <formula>$Y671="Gráfico 24"</formula>
    </cfRule>
    <cfRule type="expression" dxfId="6795" priority="19922">
      <formula>$Y671="Gráfico 23"</formula>
    </cfRule>
    <cfRule type="expression" dxfId="6794" priority="19923">
      <formula>$Y671="Gráfico 22"</formula>
    </cfRule>
    <cfRule type="expression" dxfId="6793" priority="19924">
      <formula>$Y671="Gráfico 21"</formula>
    </cfRule>
    <cfRule type="expression" dxfId="6792" priority="19925">
      <formula>$Y671="Gráfico 20"</formula>
    </cfRule>
    <cfRule type="expression" dxfId="6791" priority="19926">
      <formula>$Y671="Gráfico 18"</formula>
    </cfRule>
    <cfRule type="expression" dxfId="6790" priority="19927">
      <formula>$Y671="Gráfico 19"</formula>
    </cfRule>
    <cfRule type="expression" dxfId="6789" priority="19928">
      <formula>$Y671="Gráfico 17"</formula>
    </cfRule>
    <cfRule type="expression" dxfId="6788" priority="19929">
      <formula>$Y671="Gráfico 16"</formula>
    </cfRule>
    <cfRule type="expression" dxfId="6787" priority="19930">
      <formula>$Y671="Gráfico 15"</formula>
    </cfRule>
    <cfRule type="expression" dxfId="6786" priority="19931">
      <formula>$Y671="Gráfico 14"</formula>
    </cfRule>
    <cfRule type="expression" dxfId="6785" priority="19932">
      <formula>$Y671="Gráfico 12"</formula>
    </cfRule>
    <cfRule type="expression" dxfId="6784" priority="19933">
      <formula>$Y671="Gráfico 13"</formula>
    </cfRule>
    <cfRule type="expression" dxfId="6783" priority="19934">
      <formula>$Y671="Gráfico 11"</formula>
    </cfRule>
    <cfRule type="expression" dxfId="6782" priority="19935">
      <formula>$Y671="Gráfico 9"</formula>
    </cfRule>
    <cfRule type="expression" dxfId="6781" priority="19936">
      <formula>$Y671="Gráfico 8"</formula>
    </cfRule>
    <cfRule type="expression" dxfId="6780" priority="19937">
      <formula>$Y671="Gráfico 7"</formula>
    </cfRule>
    <cfRule type="expression" dxfId="6779" priority="19938">
      <formula>$Y671="Gráfico 6"</formula>
    </cfRule>
    <cfRule type="expression" dxfId="6778" priority="19939">
      <formula>$Y671="Gráfico 4"</formula>
    </cfRule>
    <cfRule type="expression" dxfId="6777" priority="19940">
      <formula>$Y671="Gráfico 3"</formula>
    </cfRule>
    <cfRule type="expression" dxfId="6776" priority="19941">
      <formula>$Y671="Gráfico 2"</formula>
    </cfRule>
    <cfRule type="expression" dxfId="6775" priority="19942">
      <formula>$Y671="Gráfico 1"</formula>
    </cfRule>
    <cfRule type="expression" dxfId="6774" priority="19943">
      <formula>$Y671="Gráfico 5"</formula>
    </cfRule>
  </conditionalFormatting>
  <conditionalFormatting sqref="P675:P677">
    <cfRule type="expression" dxfId="6773" priority="19204">
      <formula>$Y675="Reporte 2"</formula>
    </cfRule>
    <cfRule type="expression" dxfId="6772" priority="19205">
      <formula>$Y675="Reporte 1"</formula>
    </cfRule>
    <cfRule type="expression" dxfId="6771" priority="19206">
      <formula>$Y675="Informe 10"</formula>
    </cfRule>
    <cfRule type="expression" dxfId="6770" priority="19207">
      <formula>$Y675="Informe 9"</formula>
    </cfRule>
    <cfRule type="expression" dxfId="6769" priority="19208">
      <formula>$Y675="Informe 8"</formula>
    </cfRule>
    <cfRule type="expression" dxfId="6768" priority="19209">
      <formula>$Y675="Informe 7"</formula>
    </cfRule>
    <cfRule type="expression" dxfId="6767" priority="19210">
      <formula>$Y675="Informe 6"</formula>
    </cfRule>
    <cfRule type="expression" dxfId="6766" priority="19211">
      <formula>$Y675="Informe 5"</formula>
    </cfRule>
    <cfRule type="expression" dxfId="6765" priority="19212">
      <formula>$Y675="Informe 4"</formula>
    </cfRule>
    <cfRule type="expression" dxfId="6764" priority="19213">
      <formula>$Y675="Informe 3"</formula>
    </cfRule>
    <cfRule type="expression" dxfId="6763" priority="19214">
      <formula>$Y675="Informe 2"</formula>
    </cfRule>
    <cfRule type="expression" dxfId="6762" priority="19215">
      <formula>$Y675="Informe 1"</formula>
    </cfRule>
    <cfRule type="expression" dxfId="6761" priority="19216">
      <formula>$Y675="Gráfico 10"</formula>
    </cfRule>
    <cfRule type="expression" dxfId="6760" priority="19217">
      <formula>$Y675="Gráfico 25"</formula>
    </cfRule>
    <cfRule type="expression" dxfId="6759" priority="19218">
      <formula>$Y675="Gráfico 24"</formula>
    </cfRule>
    <cfRule type="expression" dxfId="6758" priority="19219">
      <formula>$Y675="Gráfico 23"</formula>
    </cfRule>
    <cfRule type="expression" dxfId="6757" priority="19220">
      <formula>$Y675="Gráfico 22"</formula>
    </cfRule>
    <cfRule type="expression" dxfId="6756" priority="19221">
      <formula>$Y675="Gráfico 21"</formula>
    </cfRule>
    <cfRule type="expression" dxfId="6755" priority="19222">
      <formula>$Y675="Gráfico 20"</formula>
    </cfRule>
    <cfRule type="expression" dxfId="6754" priority="19223">
      <formula>$Y675="Gráfico 18"</formula>
    </cfRule>
    <cfRule type="expression" dxfId="6753" priority="19224">
      <formula>$Y675="Gráfico 19"</formula>
    </cfRule>
    <cfRule type="expression" dxfId="6752" priority="19225">
      <formula>$Y675="Gráfico 17"</formula>
    </cfRule>
    <cfRule type="expression" dxfId="6751" priority="19226">
      <formula>$Y675="Gráfico 16"</formula>
    </cfRule>
    <cfRule type="expression" dxfId="6750" priority="19227">
      <formula>$Y675="Gráfico 15"</formula>
    </cfRule>
    <cfRule type="expression" dxfId="6749" priority="19228">
      <formula>$Y675="Gráfico 14"</formula>
    </cfRule>
    <cfRule type="expression" dxfId="6748" priority="19229">
      <formula>$Y675="Gráfico 12"</formula>
    </cfRule>
    <cfRule type="expression" dxfId="6747" priority="19230">
      <formula>$Y675="Gráfico 13"</formula>
    </cfRule>
    <cfRule type="expression" dxfId="6746" priority="19231">
      <formula>$Y675="Gráfico 11"</formula>
    </cfRule>
    <cfRule type="expression" dxfId="6745" priority="19232">
      <formula>$Y675="Gráfico 9"</formula>
    </cfRule>
    <cfRule type="expression" dxfId="6744" priority="19233">
      <formula>$Y675="Gráfico 8"</formula>
    </cfRule>
    <cfRule type="expression" dxfId="6743" priority="19234">
      <formula>$Y675="Gráfico 7"</formula>
    </cfRule>
    <cfRule type="expression" dxfId="6742" priority="19235">
      <formula>$Y675="Gráfico 6"</formula>
    </cfRule>
    <cfRule type="expression" dxfId="6741" priority="19236">
      <formula>$Y675="Gráfico 4"</formula>
    </cfRule>
    <cfRule type="expression" dxfId="6740" priority="19237">
      <formula>$Y675="Gráfico 3"</formula>
    </cfRule>
    <cfRule type="expression" dxfId="6739" priority="19238">
      <formula>$Y675="Gráfico 2"</formula>
    </cfRule>
    <cfRule type="expression" dxfId="6738" priority="19239">
      <formula>$Y675="Gráfico 1"</formula>
    </cfRule>
    <cfRule type="expression" dxfId="6737" priority="19240">
      <formula>$Y675="Gráfico 5"</formula>
    </cfRule>
  </conditionalFormatting>
  <conditionalFormatting sqref="O675:O677">
    <cfRule type="expression" dxfId="6736" priority="19167">
      <formula>$Y675="Reporte 2"</formula>
    </cfRule>
    <cfRule type="expression" dxfId="6735" priority="19168">
      <formula>$Y675="Reporte 1"</formula>
    </cfRule>
    <cfRule type="expression" dxfId="6734" priority="19169">
      <formula>$Y675="Informe 10"</formula>
    </cfRule>
    <cfRule type="expression" dxfId="6733" priority="19170">
      <formula>$Y675="Informe 9"</formula>
    </cfRule>
    <cfRule type="expression" dxfId="6732" priority="19171">
      <formula>$Y675="Informe 8"</formula>
    </cfRule>
    <cfRule type="expression" dxfId="6731" priority="19172">
      <formula>$Y675="Informe 7"</formula>
    </cfRule>
    <cfRule type="expression" dxfId="6730" priority="19173">
      <formula>$Y675="Informe 6"</formula>
    </cfRule>
    <cfRule type="expression" dxfId="6729" priority="19174">
      <formula>$Y675="Informe 5"</formula>
    </cfRule>
    <cfRule type="expression" dxfId="6728" priority="19175">
      <formula>$Y675="Informe 4"</formula>
    </cfRule>
    <cfRule type="expression" dxfId="6727" priority="19176">
      <formula>$Y675="Informe 3"</formula>
    </cfRule>
    <cfRule type="expression" dxfId="6726" priority="19177">
      <formula>$Y675="Informe 2"</formula>
    </cfRule>
    <cfRule type="expression" dxfId="6725" priority="19178">
      <formula>$Y675="Informe 1"</formula>
    </cfRule>
    <cfRule type="expression" dxfId="6724" priority="19179">
      <formula>$Y675="Gráfico 10"</formula>
    </cfRule>
    <cfRule type="expression" dxfId="6723" priority="19180">
      <formula>$Y675="Gráfico 25"</formula>
    </cfRule>
    <cfRule type="expression" dxfId="6722" priority="19181">
      <formula>$Y675="Gráfico 24"</formula>
    </cfRule>
    <cfRule type="expression" dxfId="6721" priority="19182">
      <formula>$Y675="Gráfico 23"</formula>
    </cfRule>
    <cfRule type="expression" dxfId="6720" priority="19183">
      <formula>$Y675="Gráfico 22"</formula>
    </cfRule>
    <cfRule type="expression" dxfId="6719" priority="19184">
      <formula>$Y675="Gráfico 21"</formula>
    </cfRule>
    <cfRule type="expression" dxfId="6718" priority="19185">
      <formula>$Y675="Gráfico 20"</formula>
    </cfRule>
    <cfRule type="expression" dxfId="6717" priority="19186">
      <formula>$Y675="Gráfico 18"</formula>
    </cfRule>
    <cfRule type="expression" dxfId="6716" priority="19187">
      <formula>$Y675="Gráfico 19"</formula>
    </cfRule>
    <cfRule type="expression" dxfId="6715" priority="19188">
      <formula>$Y675="Gráfico 17"</formula>
    </cfRule>
    <cfRule type="expression" dxfId="6714" priority="19189">
      <formula>$Y675="Gráfico 16"</formula>
    </cfRule>
    <cfRule type="expression" dxfId="6713" priority="19190">
      <formula>$Y675="Gráfico 15"</formula>
    </cfRule>
    <cfRule type="expression" dxfId="6712" priority="19191">
      <formula>$Y675="Gráfico 14"</formula>
    </cfRule>
    <cfRule type="expression" dxfId="6711" priority="19192">
      <formula>$Y675="Gráfico 12"</formula>
    </cfRule>
    <cfRule type="expression" dxfId="6710" priority="19193">
      <formula>$Y675="Gráfico 13"</formula>
    </cfRule>
    <cfRule type="expression" dxfId="6709" priority="19194">
      <formula>$Y675="Gráfico 11"</formula>
    </cfRule>
    <cfRule type="expression" dxfId="6708" priority="19195">
      <formula>$Y675="Gráfico 9"</formula>
    </cfRule>
    <cfRule type="expression" dxfId="6707" priority="19196">
      <formula>$Y675="Gráfico 8"</formula>
    </cfRule>
    <cfRule type="expression" dxfId="6706" priority="19197">
      <formula>$Y675="Gráfico 7"</formula>
    </cfRule>
    <cfRule type="expression" dxfId="6705" priority="19198">
      <formula>$Y675="Gráfico 6"</formula>
    </cfRule>
    <cfRule type="expression" dxfId="6704" priority="19199">
      <formula>$Y675="Gráfico 4"</formula>
    </cfRule>
    <cfRule type="expression" dxfId="6703" priority="19200">
      <formula>$Y675="Gráfico 3"</formula>
    </cfRule>
    <cfRule type="expression" dxfId="6702" priority="19201">
      <formula>$Y675="Gráfico 2"</formula>
    </cfRule>
    <cfRule type="expression" dxfId="6701" priority="19202">
      <formula>$Y675="Gráfico 1"</formula>
    </cfRule>
    <cfRule type="expression" dxfId="6700" priority="19203">
      <formula>$Y675="Gráfico 5"</formula>
    </cfRule>
  </conditionalFormatting>
  <conditionalFormatting sqref="O675:O677">
    <cfRule type="expression" dxfId="6699" priority="19130">
      <formula>$Y675="Reporte 2"</formula>
    </cfRule>
    <cfRule type="expression" dxfId="6698" priority="19131">
      <formula>$Y675="Reporte 1"</formula>
    </cfRule>
    <cfRule type="expression" dxfId="6697" priority="19132">
      <formula>$Y675="Informe 10"</formula>
    </cfRule>
    <cfRule type="expression" dxfId="6696" priority="19133">
      <formula>$Y675="Informe 9"</formula>
    </cfRule>
    <cfRule type="expression" dxfId="6695" priority="19134">
      <formula>$Y675="Informe 8"</formula>
    </cfRule>
    <cfRule type="expression" dxfId="6694" priority="19135">
      <formula>$Y675="Informe 7"</formula>
    </cfRule>
    <cfRule type="expression" dxfId="6693" priority="19136">
      <formula>$Y675="Informe 6"</formula>
    </cfRule>
    <cfRule type="expression" dxfId="6692" priority="19137">
      <formula>$Y675="Informe 5"</formula>
    </cfRule>
    <cfRule type="expression" dxfId="6691" priority="19138">
      <formula>$Y675="Informe 4"</formula>
    </cfRule>
    <cfRule type="expression" dxfId="6690" priority="19139">
      <formula>$Y675="Informe 3"</formula>
    </cfRule>
    <cfRule type="expression" dxfId="6689" priority="19140">
      <formula>$Y675="Informe 2"</formula>
    </cfRule>
    <cfRule type="expression" dxfId="6688" priority="19141">
      <formula>$Y675="Informe 1"</formula>
    </cfRule>
    <cfRule type="expression" dxfId="6687" priority="19142">
      <formula>$Y675="Gráfico 10"</formula>
    </cfRule>
    <cfRule type="expression" dxfId="6686" priority="19143">
      <formula>$Y675="Gráfico 25"</formula>
    </cfRule>
    <cfRule type="expression" dxfId="6685" priority="19144">
      <formula>$Y675="Gráfico 24"</formula>
    </cfRule>
    <cfRule type="expression" dxfId="6684" priority="19145">
      <formula>$Y675="Gráfico 23"</formula>
    </cfRule>
    <cfRule type="expression" dxfId="6683" priority="19146">
      <formula>$Y675="Gráfico 22"</formula>
    </cfRule>
    <cfRule type="expression" dxfId="6682" priority="19147">
      <formula>$Y675="Gráfico 21"</formula>
    </cfRule>
    <cfRule type="expression" dxfId="6681" priority="19148">
      <formula>$Y675="Gráfico 20"</formula>
    </cfRule>
    <cfRule type="expression" dxfId="6680" priority="19149">
      <formula>$Y675="Gráfico 18"</formula>
    </cfRule>
    <cfRule type="expression" dxfId="6679" priority="19150">
      <formula>$Y675="Gráfico 19"</formula>
    </cfRule>
    <cfRule type="expression" dxfId="6678" priority="19151">
      <formula>$Y675="Gráfico 17"</formula>
    </cfRule>
    <cfRule type="expression" dxfId="6677" priority="19152">
      <formula>$Y675="Gráfico 16"</formula>
    </cfRule>
    <cfRule type="expression" dxfId="6676" priority="19153">
      <formula>$Y675="Gráfico 15"</formula>
    </cfRule>
    <cfRule type="expression" dxfId="6675" priority="19154">
      <formula>$Y675="Gráfico 14"</formula>
    </cfRule>
    <cfRule type="expression" dxfId="6674" priority="19155">
      <formula>$Y675="Gráfico 12"</formula>
    </cfRule>
    <cfRule type="expression" dxfId="6673" priority="19156">
      <formula>$Y675="Gráfico 13"</formula>
    </cfRule>
    <cfRule type="expression" dxfId="6672" priority="19157">
      <formula>$Y675="Gráfico 11"</formula>
    </cfRule>
    <cfRule type="expression" dxfId="6671" priority="19158">
      <formula>$Y675="Gráfico 9"</formula>
    </cfRule>
    <cfRule type="expression" dxfId="6670" priority="19159">
      <formula>$Y675="Gráfico 8"</formula>
    </cfRule>
    <cfRule type="expression" dxfId="6669" priority="19160">
      <formula>$Y675="Gráfico 7"</formula>
    </cfRule>
    <cfRule type="expression" dxfId="6668" priority="19161">
      <formula>$Y675="Gráfico 6"</formula>
    </cfRule>
    <cfRule type="expression" dxfId="6667" priority="19162">
      <formula>$Y675="Gráfico 4"</formula>
    </cfRule>
    <cfRule type="expression" dxfId="6666" priority="19163">
      <formula>$Y675="Gráfico 3"</formula>
    </cfRule>
    <cfRule type="expression" dxfId="6665" priority="19164">
      <formula>$Y675="Gráfico 2"</formula>
    </cfRule>
    <cfRule type="expression" dxfId="6664" priority="19165">
      <formula>$Y675="Gráfico 1"</formula>
    </cfRule>
    <cfRule type="expression" dxfId="6663" priority="19166">
      <formula>$Y675="Gráfico 5"</formula>
    </cfRule>
  </conditionalFormatting>
  <conditionalFormatting sqref="O675:O677">
    <cfRule type="expression" dxfId="6662" priority="19093">
      <formula>$Y675="Reporte 2"</formula>
    </cfRule>
    <cfRule type="expression" dxfId="6661" priority="19094">
      <formula>$Y675="Reporte 1"</formula>
    </cfRule>
    <cfRule type="expression" dxfId="6660" priority="19095">
      <formula>$Y675="Informe 10"</formula>
    </cfRule>
    <cfRule type="expression" dxfId="6659" priority="19096">
      <formula>$Y675="Informe 9"</formula>
    </cfRule>
    <cfRule type="expression" dxfId="6658" priority="19097">
      <formula>$Y675="Informe 8"</formula>
    </cfRule>
    <cfRule type="expression" dxfId="6657" priority="19098">
      <formula>$Y675="Informe 7"</formula>
    </cfRule>
    <cfRule type="expression" dxfId="6656" priority="19099">
      <formula>$Y675="Informe 6"</formula>
    </cfRule>
    <cfRule type="expression" dxfId="6655" priority="19100">
      <formula>$Y675="Informe 5"</formula>
    </cfRule>
    <cfRule type="expression" dxfId="6654" priority="19101">
      <formula>$Y675="Informe 4"</formula>
    </cfRule>
    <cfRule type="expression" dxfId="6653" priority="19102">
      <formula>$Y675="Informe 3"</formula>
    </cfRule>
    <cfRule type="expression" dxfId="6652" priority="19103">
      <formula>$Y675="Informe 2"</formula>
    </cfRule>
    <cfRule type="expression" dxfId="6651" priority="19104">
      <formula>$Y675="Informe 1"</formula>
    </cfRule>
    <cfRule type="expression" dxfId="6650" priority="19105">
      <formula>$Y675="Gráfico 10"</formula>
    </cfRule>
    <cfRule type="expression" dxfId="6649" priority="19106">
      <formula>$Y675="Gráfico 25"</formula>
    </cfRule>
    <cfRule type="expression" dxfId="6648" priority="19107">
      <formula>$Y675="Gráfico 24"</formula>
    </cfRule>
    <cfRule type="expression" dxfId="6647" priority="19108">
      <formula>$Y675="Gráfico 23"</formula>
    </cfRule>
    <cfRule type="expression" dxfId="6646" priority="19109">
      <formula>$Y675="Gráfico 22"</formula>
    </cfRule>
    <cfRule type="expression" dxfId="6645" priority="19110">
      <formula>$Y675="Gráfico 21"</formula>
    </cfRule>
    <cfRule type="expression" dxfId="6644" priority="19111">
      <formula>$Y675="Gráfico 20"</formula>
    </cfRule>
    <cfRule type="expression" dxfId="6643" priority="19112">
      <formula>$Y675="Gráfico 18"</formula>
    </cfRule>
    <cfRule type="expression" dxfId="6642" priority="19113">
      <formula>$Y675="Gráfico 19"</formula>
    </cfRule>
    <cfRule type="expression" dxfId="6641" priority="19114">
      <formula>$Y675="Gráfico 17"</formula>
    </cfRule>
    <cfRule type="expression" dxfId="6640" priority="19115">
      <formula>$Y675="Gráfico 16"</formula>
    </cfRule>
    <cfRule type="expression" dxfId="6639" priority="19116">
      <formula>$Y675="Gráfico 15"</formula>
    </cfRule>
    <cfRule type="expression" dxfId="6638" priority="19117">
      <formula>$Y675="Gráfico 14"</formula>
    </cfRule>
    <cfRule type="expression" dxfId="6637" priority="19118">
      <formula>$Y675="Gráfico 12"</formula>
    </cfRule>
    <cfRule type="expression" dxfId="6636" priority="19119">
      <formula>$Y675="Gráfico 13"</formula>
    </cfRule>
    <cfRule type="expression" dxfId="6635" priority="19120">
      <formula>$Y675="Gráfico 11"</formula>
    </cfRule>
    <cfRule type="expression" dxfId="6634" priority="19121">
      <formula>$Y675="Gráfico 9"</formula>
    </cfRule>
    <cfRule type="expression" dxfId="6633" priority="19122">
      <formula>$Y675="Gráfico 8"</formula>
    </cfRule>
    <cfRule type="expression" dxfId="6632" priority="19123">
      <formula>$Y675="Gráfico 7"</formula>
    </cfRule>
    <cfRule type="expression" dxfId="6631" priority="19124">
      <formula>$Y675="Gráfico 6"</formula>
    </cfRule>
    <cfRule type="expression" dxfId="6630" priority="19125">
      <formula>$Y675="Gráfico 4"</formula>
    </cfRule>
    <cfRule type="expression" dxfId="6629" priority="19126">
      <formula>$Y675="Gráfico 3"</formula>
    </cfRule>
    <cfRule type="expression" dxfId="6628" priority="19127">
      <formula>$Y675="Gráfico 2"</formula>
    </cfRule>
    <cfRule type="expression" dxfId="6627" priority="19128">
      <formula>$Y675="Gráfico 1"</formula>
    </cfRule>
    <cfRule type="expression" dxfId="6626" priority="19129">
      <formula>$Y675="Gráfico 5"</formula>
    </cfRule>
  </conditionalFormatting>
  <conditionalFormatting sqref="P675:P677">
    <cfRule type="expression" dxfId="6625" priority="19278">
      <formula>$Y675="Reporte 2"</formula>
    </cfRule>
    <cfRule type="expression" dxfId="6624" priority="19279">
      <formula>$Y675="Reporte 1"</formula>
    </cfRule>
    <cfRule type="expression" dxfId="6623" priority="19280">
      <formula>$Y675="Informe 10"</formula>
    </cfRule>
    <cfRule type="expression" dxfId="6622" priority="19281">
      <formula>$Y675="Informe 9"</formula>
    </cfRule>
    <cfRule type="expression" dxfId="6621" priority="19282">
      <formula>$Y675="Informe 8"</formula>
    </cfRule>
    <cfRule type="expression" dxfId="6620" priority="19283">
      <formula>$Y675="Informe 7"</formula>
    </cfRule>
    <cfRule type="expression" dxfId="6619" priority="19284">
      <formula>$Y675="Informe 6"</formula>
    </cfRule>
    <cfRule type="expression" dxfId="6618" priority="19285">
      <formula>$Y675="Informe 5"</formula>
    </cfRule>
    <cfRule type="expression" dxfId="6617" priority="19286">
      <formula>$Y675="Informe 4"</formula>
    </cfRule>
    <cfRule type="expression" dxfId="6616" priority="19287">
      <formula>$Y675="Informe 3"</formula>
    </cfRule>
    <cfRule type="expression" dxfId="6615" priority="19288">
      <formula>$Y675="Informe 2"</formula>
    </cfRule>
    <cfRule type="expression" dxfId="6614" priority="19289">
      <formula>$Y675="Informe 1"</formula>
    </cfRule>
    <cfRule type="expression" dxfId="6613" priority="19290">
      <formula>$Y675="Gráfico 10"</formula>
    </cfRule>
    <cfRule type="expression" dxfId="6612" priority="19291">
      <formula>$Y675="Gráfico 25"</formula>
    </cfRule>
    <cfRule type="expression" dxfId="6611" priority="19292">
      <formula>$Y675="Gráfico 24"</formula>
    </cfRule>
    <cfRule type="expression" dxfId="6610" priority="19293">
      <formula>$Y675="Gráfico 23"</formula>
    </cfRule>
    <cfRule type="expression" dxfId="6609" priority="19294">
      <formula>$Y675="Gráfico 22"</formula>
    </cfRule>
    <cfRule type="expression" dxfId="6608" priority="19295">
      <formula>$Y675="Gráfico 21"</formula>
    </cfRule>
    <cfRule type="expression" dxfId="6607" priority="19296">
      <formula>$Y675="Gráfico 20"</formula>
    </cfRule>
    <cfRule type="expression" dxfId="6606" priority="19297">
      <formula>$Y675="Gráfico 18"</formula>
    </cfRule>
    <cfRule type="expression" dxfId="6605" priority="19298">
      <formula>$Y675="Gráfico 19"</formula>
    </cfRule>
    <cfRule type="expression" dxfId="6604" priority="19299">
      <formula>$Y675="Gráfico 17"</formula>
    </cfRule>
    <cfRule type="expression" dxfId="6603" priority="19300">
      <formula>$Y675="Gráfico 16"</formula>
    </cfRule>
    <cfRule type="expression" dxfId="6602" priority="19301">
      <formula>$Y675="Gráfico 15"</formula>
    </cfRule>
    <cfRule type="expression" dxfId="6601" priority="19302">
      <formula>$Y675="Gráfico 14"</formula>
    </cfRule>
    <cfRule type="expression" dxfId="6600" priority="19303">
      <formula>$Y675="Gráfico 12"</formula>
    </cfRule>
    <cfRule type="expression" dxfId="6599" priority="19304">
      <formula>$Y675="Gráfico 13"</formula>
    </cfRule>
    <cfRule type="expression" dxfId="6598" priority="19305">
      <formula>$Y675="Gráfico 11"</formula>
    </cfRule>
    <cfRule type="expression" dxfId="6597" priority="19306">
      <formula>$Y675="Gráfico 9"</formula>
    </cfRule>
    <cfRule type="expression" dxfId="6596" priority="19307">
      <formula>$Y675="Gráfico 8"</formula>
    </cfRule>
    <cfRule type="expression" dxfId="6595" priority="19308">
      <formula>$Y675="Gráfico 7"</formula>
    </cfRule>
    <cfRule type="expression" dxfId="6594" priority="19309">
      <formula>$Y675="Gráfico 6"</formula>
    </cfRule>
    <cfRule type="expression" dxfId="6593" priority="19310">
      <formula>$Y675="Gráfico 4"</formula>
    </cfRule>
    <cfRule type="expression" dxfId="6592" priority="19311">
      <formula>$Y675="Gráfico 3"</formula>
    </cfRule>
    <cfRule type="expression" dxfId="6591" priority="19312">
      <formula>$Y675="Gráfico 2"</formula>
    </cfRule>
    <cfRule type="expression" dxfId="6590" priority="19313">
      <formula>$Y675="Gráfico 1"</formula>
    </cfRule>
    <cfRule type="expression" dxfId="6589" priority="19314">
      <formula>$Y675="Gráfico 5"</formula>
    </cfRule>
  </conditionalFormatting>
  <conditionalFormatting sqref="P675:P677">
    <cfRule type="expression" dxfId="6588" priority="19241">
      <formula>$Y675="Reporte 2"</formula>
    </cfRule>
    <cfRule type="expression" dxfId="6587" priority="19242">
      <formula>$Y675="Reporte 1"</formula>
    </cfRule>
    <cfRule type="expression" dxfId="6586" priority="19243">
      <formula>$Y675="Informe 10"</formula>
    </cfRule>
    <cfRule type="expression" dxfId="6585" priority="19244">
      <formula>$Y675="Informe 9"</formula>
    </cfRule>
    <cfRule type="expression" dxfId="6584" priority="19245">
      <formula>$Y675="Informe 8"</formula>
    </cfRule>
    <cfRule type="expression" dxfId="6583" priority="19246">
      <formula>$Y675="Informe 7"</formula>
    </cfRule>
    <cfRule type="expression" dxfId="6582" priority="19247">
      <formula>$Y675="Informe 6"</formula>
    </cfRule>
    <cfRule type="expression" dxfId="6581" priority="19248">
      <formula>$Y675="Informe 5"</formula>
    </cfRule>
    <cfRule type="expression" dxfId="6580" priority="19249">
      <formula>$Y675="Informe 4"</formula>
    </cfRule>
    <cfRule type="expression" dxfId="6579" priority="19250">
      <formula>$Y675="Informe 3"</formula>
    </cfRule>
    <cfRule type="expression" dxfId="6578" priority="19251">
      <formula>$Y675="Informe 2"</formula>
    </cfRule>
    <cfRule type="expression" dxfId="6577" priority="19252">
      <formula>$Y675="Informe 1"</formula>
    </cfRule>
    <cfRule type="expression" dxfId="6576" priority="19253">
      <formula>$Y675="Gráfico 10"</formula>
    </cfRule>
    <cfRule type="expression" dxfId="6575" priority="19254">
      <formula>$Y675="Gráfico 25"</formula>
    </cfRule>
    <cfRule type="expression" dxfId="6574" priority="19255">
      <formula>$Y675="Gráfico 24"</formula>
    </cfRule>
    <cfRule type="expression" dxfId="6573" priority="19256">
      <formula>$Y675="Gráfico 23"</formula>
    </cfRule>
    <cfRule type="expression" dxfId="6572" priority="19257">
      <formula>$Y675="Gráfico 22"</formula>
    </cfRule>
    <cfRule type="expression" dxfId="6571" priority="19258">
      <formula>$Y675="Gráfico 21"</formula>
    </cfRule>
    <cfRule type="expression" dxfId="6570" priority="19259">
      <formula>$Y675="Gráfico 20"</formula>
    </cfRule>
    <cfRule type="expression" dxfId="6569" priority="19260">
      <formula>$Y675="Gráfico 18"</formula>
    </cfRule>
    <cfRule type="expression" dxfId="6568" priority="19261">
      <formula>$Y675="Gráfico 19"</formula>
    </cfRule>
    <cfRule type="expression" dxfId="6567" priority="19262">
      <formula>$Y675="Gráfico 17"</formula>
    </cfRule>
    <cfRule type="expression" dxfId="6566" priority="19263">
      <formula>$Y675="Gráfico 16"</formula>
    </cfRule>
    <cfRule type="expression" dxfId="6565" priority="19264">
      <formula>$Y675="Gráfico 15"</formula>
    </cfRule>
    <cfRule type="expression" dxfId="6564" priority="19265">
      <formula>$Y675="Gráfico 14"</formula>
    </cfRule>
    <cfRule type="expression" dxfId="6563" priority="19266">
      <formula>$Y675="Gráfico 12"</formula>
    </cfRule>
    <cfRule type="expression" dxfId="6562" priority="19267">
      <formula>$Y675="Gráfico 13"</formula>
    </cfRule>
    <cfRule type="expression" dxfId="6561" priority="19268">
      <formula>$Y675="Gráfico 11"</formula>
    </cfRule>
    <cfRule type="expression" dxfId="6560" priority="19269">
      <formula>$Y675="Gráfico 9"</formula>
    </cfRule>
    <cfRule type="expression" dxfId="6559" priority="19270">
      <formula>$Y675="Gráfico 8"</formula>
    </cfRule>
    <cfRule type="expression" dxfId="6558" priority="19271">
      <formula>$Y675="Gráfico 7"</formula>
    </cfRule>
    <cfRule type="expression" dxfId="6557" priority="19272">
      <formula>$Y675="Gráfico 6"</formula>
    </cfRule>
    <cfRule type="expression" dxfId="6556" priority="19273">
      <formula>$Y675="Gráfico 4"</formula>
    </cfRule>
    <cfRule type="expression" dxfId="6555" priority="19274">
      <formula>$Y675="Gráfico 3"</formula>
    </cfRule>
    <cfRule type="expression" dxfId="6554" priority="19275">
      <formula>$Y675="Gráfico 2"</formula>
    </cfRule>
    <cfRule type="expression" dxfId="6553" priority="19276">
      <formula>$Y675="Gráfico 1"</formula>
    </cfRule>
    <cfRule type="expression" dxfId="6552" priority="19277">
      <formula>$Y675="Gráfico 5"</formula>
    </cfRule>
  </conditionalFormatting>
  <conditionalFormatting sqref="P678:P680">
    <cfRule type="expression" dxfId="6551" priority="18982">
      <formula>$Y678="Reporte 2"</formula>
    </cfRule>
    <cfRule type="expression" dxfId="6550" priority="18983">
      <formula>$Y678="Reporte 1"</formula>
    </cfRule>
    <cfRule type="expression" dxfId="6549" priority="18984">
      <formula>$Y678="Informe 10"</formula>
    </cfRule>
    <cfRule type="expression" dxfId="6548" priority="18985">
      <formula>$Y678="Informe 9"</formula>
    </cfRule>
    <cfRule type="expression" dxfId="6547" priority="18986">
      <formula>$Y678="Informe 8"</formula>
    </cfRule>
    <cfRule type="expression" dxfId="6546" priority="18987">
      <formula>$Y678="Informe 7"</formula>
    </cfRule>
    <cfRule type="expression" dxfId="6545" priority="18988">
      <formula>$Y678="Informe 6"</formula>
    </cfRule>
    <cfRule type="expression" dxfId="6544" priority="18989">
      <formula>$Y678="Informe 5"</formula>
    </cfRule>
    <cfRule type="expression" dxfId="6543" priority="18990">
      <formula>$Y678="Informe 4"</formula>
    </cfRule>
    <cfRule type="expression" dxfId="6542" priority="18991">
      <formula>$Y678="Informe 3"</formula>
    </cfRule>
    <cfRule type="expression" dxfId="6541" priority="18992">
      <formula>$Y678="Informe 2"</formula>
    </cfRule>
    <cfRule type="expression" dxfId="6540" priority="18993">
      <formula>$Y678="Informe 1"</formula>
    </cfRule>
    <cfRule type="expression" dxfId="6539" priority="18994">
      <formula>$Y678="Gráfico 10"</formula>
    </cfRule>
    <cfRule type="expression" dxfId="6538" priority="18995">
      <formula>$Y678="Gráfico 25"</formula>
    </cfRule>
    <cfRule type="expression" dxfId="6537" priority="18996">
      <formula>$Y678="Gráfico 24"</formula>
    </cfRule>
    <cfRule type="expression" dxfId="6536" priority="18997">
      <formula>$Y678="Gráfico 23"</formula>
    </cfRule>
    <cfRule type="expression" dxfId="6535" priority="18998">
      <formula>$Y678="Gráfico 22"</formula>
    </cfRule>
    <cfRule type="expression" dxfId="6534" priority="18999">
      <formula>$Y678="Gráfico 21"</formula>
    </cfRule>
    <cfRule type="expression" dxfId="6533" priority="19000">
      <formula>$Y678="Gráfico 20"</formula>
    </cfRule>
    <cfRule type="expression" dxfId="6532" priority="19001">
      <formula>$Y678="Gráfico 18"</formula>
    </cfRule>
    <cfRule type="expression" dxfId="6531" priority="19002">
      <formula>$Y678="Gráfico 19"</formula>
    </cfRule>
    <cfRule type="expression" dxfId="6530" priority="19003">
      <formula>$Y678="Gráfico 17"</formula>
    </cfRule>
    <cfRule type="expression" dxfId="6529" priority="19004">
      <formula>$Y678="Gráfico 16"</formula>
    </cfRule>
    <cfRule type="expression" dxfId="6528" priority="19005">
      <formula>$Y678="Gráfico 15"</formula>
    </cfRule>
    <cfRule type="expression" dxfId="6527" priority="19006">
      <formula>$Y678="Gráfico 14"</formula>
    </cfRule>
    <cfRule type="expression" dxfId="6526" priority="19007">
      <formula>$Y678="Gráfico 12"</formula>
    </cfRule>
    <cfRule type="expression" dxfId="6525" priority="19008">
      <formula>$Y678="Gráfico 13"</formula>
    </cfRule>
    <cfRule type="expression" dxfId="6524" priority="19009">
      <formula>$Y678="Gráfico 11"</formula>
    </cfRule>
    <cfRule type="expression" dxfId="6523" priority="19010">
      <formula>$Y678="Gráfico 9"</formula>
    </cfRule>
    <cfRule type="expression" dxfId="6522" priority="19011">
      <formula>$Y678="Gráfico 8"</formula>
    </cfRule>
    <cfRule type="expression" dxfId="6521" priority="19012">
      <formula>$Y678="Gráfico 7"</formula>
    </cfRule>
    <cfRule type="expression" dxfId="6520" priority="19013">
      <formula>$Y678="Gráfico 6"</formula>
    </cfRule>
    <cfRule type="expression" dxfId="6519" priority="19014">
      <formula>$Y678="Gráfico 4"</formula>
    </cfRule>
    <cfRule type="expression" dxfId="6518" priority="19015">
      <formula>$Y678="Gráfico 3"</formula>
    </cfRule>
    <cfRule type="expression" dxfId="6517" priority="19016">
      <formula>$Y678="Gráfico 2"</formula>
    </cfRule>
    <cfRule type="expression" dxfId="6516" priority="19017">
      <formula>$Y678="Gráfico 1"</formula>
    </cfRule>
    <cfRule type="expression" dxfId="6515" priority="19018">
      <formula>$Y678="Gráfico 5"</formula>
    </cfRule>
  </conditionalFormatting>
  <conditionalFormatting sqref="P678:P680">
    <cfRule type="expression" dxfId="6514" priority="19056">
      <formula>$Y678="Reporte 2"</formula>
    </cfRule>
    <cfRule type="expression" dxfId="6513" priority="19057">
      <formula>$Y678="Reporte 1"</formula>
    </cfRule>
    <cfRule type="expression" dxfId="6512" priority="19058">
      <formula>$Y678="Informe 10"</formula>
    </cfRule>
    <cfRule type="expression" dxfId="6511" priority="19059">
      <formula>$Y678="Informe 9"</formula>
    </cfRule>
    <cfRule type="expression" dxfId="6510" priority="19060">
      <formula>$Y678="Informe 8"</formula>
    </cfRule>
    <cfRule type="expression" dxfId="6509" priority="19061">
      <formula>$Y678="Informe 7"</formula>
    </cfRule>
    <cfRule type="expression" dxfId="6508" priority="19062">
      <formula>$Y678="Informe 6"</formula>
    </cfRule>
    <cfRule type="expression" dxfId="6507" priority="19063">
      <formula>$Y678="Informe 5"</formula>
    </cfRule>
    <cfRule type="expression" dxfId="6506" priority="19064">
      <formula>$Y678="Informe 4"</formula>
    </cfRule>
    <cfRule type="expression" dxfId="6505" priority="19065">
      <formula>$Y678="Informe 3"</formula>
    </cfRule>
    <cfRule type="expression" dxfId="6504" priority="19066">
      <formula>$Y678="Informe 2"</formula>
    </cfRule>
    <cfRule type="expression" dxfId="6503" priority="19067">
      <formula>$Y678="Informe 1"</formula>
    </cfRule>
    <cfRule type="expression" dxfId="6502" priority="19068">
      <formula>$Y678="Gráfico 10"</formula>
    </cfRule>
    <cfRule type="expression" dxfId="6501" priority="19069">
      <formula>$Y678="Gráfico 25"</formula>
    </cfRule>
    <cfRule type="expression" dxfId="6500" priority="19070">
      <formula>$Y678="Gráfico 24"</formula>
    </cfRule>
    <cfRule type="expression" dxfId="6499" priority="19071">
      <formula>$Y678="Gráfico 23"</formula>
    </cfRule>
    <cfRule type="expression" dxfId="6498" priority="19072">
      <formula>$Y678="Gráfico 22"</formula>
    </cfRule>
    <cfRule type="expression" dxfId="6497" priority="19073">
      <formula>$Y678="Gráfico 21"</formula>
    </cfRule>
    <cfRule type="expression" dxfId="6496" priority="19074">
      <formula>$Y678="Gráfico 20"</formula>
    </cfRule>
    <cfRule type="expression" dxfId="6495" priority="19075">
      <formula>$Y678="Gráfico 18"</formula>
    </cfRule>
    <cfRule type="expression" dxfId="6494" priority="19076">
      <formula>$Y678="Gráfico 19"</formula>
    </cfRule>
    <cfRule type="expression" dxfId="6493" priority="19077">
      <formula>$Y678="Gráfico 17"</formula>
    </cfRule>
    <cfRule type="expression" dxfId="6492" priority="19078">
      <formula>$Y678="Gráfico 16"</formula>
    </cfRule>
    <cfRule type="expression" dxfId="6491" priority="19079">
      <formula>$Y678="Gráfico 15"</formula>
    </cfRule>
    <cfRule type="expression" dxfId="6490" priority="19080">
      <formula>$Y678="Gráfico 14"</formula>
    </cfRule>
    <cfRule type="expression" dxfId="6489" priority="19081">
      <formula>$Y678="Gráfico 12"</formula>
    </cfRule>
    <cfRule type="expression" dxfId="6488" priority="19082">
      <formula>$Y678="Gráfico 13"</formula>
    </cfRule>
    <cfRule type="expression" dxfId="6487" priority="19083">
      <formula>$Y678="Gráfico 11"</formula>
    </cfRule>
    <cfRule type="expression" dxfId="6486" priority="19084">
      <formula>$Y678="Gráfico 9"</formula>
    </cfRule>
    <cfRule type="expression" dxfId="6485" priority="19085">
      <formula>$Y678="Gráfico 8"</formula>
    </cfRule>
    <cfRule type="expression" dxfId="6484" priority="19086">
      <formula>$Y678="Gráfico 7"</formula>
    </cfRule>
    <cfRule type="expression" dxfId="6483" priority="19087">
      <formula>$Y678="Gráfico 6"</formula>
    </cfRule>
    <cfRule type="expression" dxfId="6482" priority="19088">
      <formula>$Y678="Gráfico 4"</formula>
    </cfRule>
    <cfRule type="expression" dxfId="6481" priority="19089">
      <formula>$Y678="Gráfico 3"</formula>
    </cfRule>
    <cfRule type="expression" dxfId="6480" priority="19090">
      <formula>$Y678="Gráfico 2"</formula>
    </cfRule>
    <cfRule type="expression" dxfId="6479" priority="19091">
      <formula>$Y678="Gráfico 1"</formula>
    </cfRule>
    <cfRule type="expression" dxfId="6478" priority="19092">
      <formula>$Y678="Gráfico 5"</formula>
    </cfRule>
  </conditionalFormatting>
  <conditionalFormatting sqref="P678:P680">
    <cfRule type="expression" dxfId="6477" priority="19019">
      <formula>$Y678="Reporte 2"</formula>
    </cfRule>
    <cfRule type="expression" dxfId="6476" priority="19020">
      <formula>$Y678="Reporte 1"</formula>
    </cfRule>
    <cfRule type="expression" dxfId="6475" priority="19021">
      <formula>$Y678="Informe 10"</formula>
    </cfRule>
    <cfRule type="expression" dxfId="6474" priority="19022">
      <formula>$Y678="Informe 9"</formula>
    </cfRule>
    <cfRule type="expression" dxfId="6473" priority="19023">
      <formula>$Y678="Informe 8"</formula>
    </cfRule>
    <cfRule type="expression" dxfId="6472" priority="19024">
      <formula>$Y678="Informe 7"</formula>
    </cfRule>
    <cfRule type="expression" dxfId="6471" priority="19025">
      <formula>$Y678="Informe 6"</formula>
    </cfRule>
    <cfRule type="expression" dxfId="6470" priority="19026">
      <formula>$Y678="Informe 5"</formula>
    </cfRule>
    <cfRule type="expression" dxfId="6469" priority="19027">
      <formula>$Y678="Informe 4"</formula>
    </cfRule>
    <cfRule type="expression" dxfId="6468" priority="19028">
      <formula>$Y678="Informe 3"</formula>
    </cfRule>
    <cfRule type="expression" dxfId="6467" priority="19029">
      <formula>$Y678="Informe 2"</formula>
    </cfRule>
    <cfRule type="expression" dxfId="6466" priority="19030">
      <formula>$Y678="Informe 1"</formula>
    </cfRule>
    <cfRule type="expression" dxfId="6465" priority="19031">
      <formula>$Y678="Gráfico 10"</formula>
    </cfRule>
    <cfRule type="expression" dxfId="6464" priority="19032">
      <formula>$Y678="Gráfico 25"</formula>
    </cfRule>
    <cfRule type="expression" dxfId="6463" priority="19033">
      <formula>$Y678="Gráfico 24"</formula>
    </cfRule>
    <cfRule type="expression" dxfId="6462" priority="19034">
      <formula>$Y678="Gráfico 23"</formula>
    </cfRule>
    <cfRule type="expression" dxfId="6461" priority="19035">
      <formula>$Y678="Gráfico 22"</formula>
    </cfRule>
    <cfRule type="expression" dxfId="6460" priority="19036">
      <formula>$Y678="Gráfico 21"</formula>
    </cfRule>
    <cfRule type="expression" dxfId="6459" priority="19037">
      <formula>$Y678="Gráfico 20"</formula>
    </cfRule>
    <cfRule type="expression" dxfId="6458" priority="19038">
      <formula>$Y678="Gráfico 18"</formula>
    </cfRule>
    <cfRule type="expression" dxfId="6457" priority="19039">
      <formula>$Y678="Gráfico 19"</formula>
    </cfRule>
    <cfRule type="expression" dxfId="6456" priority="19040">
      <formula>$Y678="Gráfico 17"</formula>
    </cfRule>
    <cfRule type="expression" dxfId="6455" priority="19041">
      <formula>$Y678="Gráfico 16"</formula>
    </cfRule>
    <cfRule type="expression" dxfId="6454" priority="19042">
      <formula>$Y678="Gráfico 15"</formula>
    </cfRule>
    <cfRule type="expression" dxfId="6453" priority="19043">
      <formula>$Y678="Gráfico 14"</formula>
    </cfRule>
    <cfRule type="expression" dxfId="6452" priority="19044">
      <formula>$Y678="Gráfico 12"</formula>
    </cfRule>
    <cfRule type="expression" dxfId="6451" priority="19045">
      <formula>$Y678="Gráfico 13"</formula>
    </cfRule>
    <cfRule type="expression" dxfId="6450" priority="19046">
      <formula>$Y678="Gráfico 11"</formula>
    </cfRule>
    <cfRule type="expression" dxfId="6449" priority="19047">
      <formula>$Y678="Gráfico 9"</formula>
    </cfRule>
    <cfRule type="expression" dxfId="6448" priority="19048">
      <formula>$Y678="Gráfico 8"</formula>
    </cfRule>
    <cfRule type="expression" dxfId="6447" priority="19049">
      <formula>$Y678="Gráfico 7"</formula>
    </cfRule>
    <cfRule type="expression" dxfId="6446" priority="19050">
      <formula>$Y678="Gráfico 6"</formula>
    </cfRule>
    <cfRule type="expression" dxfId="6445" priority="19051">
      <formula>$Y678="Gráfico 4"</formula>
    </cfRule>
    <cfRule type="expression" dxfId="6444" priority="19052">
      <formula>$Y678="Gráfico 3"</formula>
    </cfRule>
    <cfRule type="expression" dxfId="6443" priority="19053">
      <formula>$Y678="Gráfico 2"</formula>
    </cfRule>
    <cfRule type="expression" dxfId="6442" priority="19054">
      <formula>$Y678="Gráfico 1"</formula>
    </cfRule>
    <cfRule type="expression" dxfId="6441" priority="19055">
      <formula>$Y678="Gráfico 5"</formula>
    </cfRule>
  </conditionalFormatting>
  <conditionalFormatting sqref="P681">
    <cfRule type="expression" dxfId="6440" priority="18538">
      <formula>$Y681="Reporte 2"</formula>
    </cfRule>
    <cfRule type="expression" dxfId="6439" priority="18539">
      <formula>$Y681="Reporte 1"</formula>
    </cfRule>
    <cfRule type="expression" dxfId="6438" priority="18540">
      <formula>$Y681="Informe 10"</formula>
    </cfRule>
    <cfRule type="expression" dxfId="6437" priority="18541">
      <formula>$Y681="Informe 9"</formula>
    </cfRule>
    <cfRule type="expression" dxfId="6436" priority="18542">
      <formula>$Y681="Informe 8"</formula>
    </cfRule>
    <cfRule type="expression" dxfId="6435" priority="18543">
      <formula>$Y681="Informe 7"</formula>
    </cfRule>
    <cfRule type="expression" dxfId="6434" priority="18544">
      <formula>$Y681="Informe 6"</formula>
    </cfRule>
    <cfRule type="expression" dxfId="6433" priority="18545">
      <formula>$Y681="Informe 5"</formula>
    </cfRule>
    <cfRule type="expression" dxfId="6432" priority="18546">
      <formula>$Y681="Informe 4"</formula>
    </cfRule>
    <cfRule type="expression" dxfId="6431" priority="18547">
      <formula>$Y681="Informe 3"</formula>
    </cfRule>
    <cfRule type="expression" dxfId="6430" priority="18548">
      <formula>$Y681="Informe 2"</formula>
    </cfRule>
    <cfRule type="expression" dxfId="6429" priority="18549">
      <formula>$Y681="Informe 1"</formula>
    </cfRule>
    <cfRule type="expression" dxfId="6428" priority="18550">
      <formula>$Y681="Gráfico 10"</formula>
    </cfRule>
    <cfRule type="expression" dxfId="6427" priority="18551">
      <formula>$Y681="Gráfico 25"</formula>
    </cfRule>
    <cfRule type="expression" dxfId="6426" priority="18552">
      <formula>$Y681="Gráfico 24"</formula>
    </cfRule>
    <cfRule type="expression" dxfId="6425" priority="18553">
      <formula>$Y681="Gráfico 23"</formula>
    </cfRule>
    <cfRule type="expression" dxfId="6424" priority="18554">
      <formula>$Y681="Gráfico 22"</formula>
    </cfRule>
    <cfRule type="expression" dxfId="6423" priority="18555">
      <formula>$Y681="Gráfico 21"</formula>
    </cfRule>
    <cfRule type="expression" dxfId="6422" priority="18556">
      <formula>$Y681="Gráfico 20"</formula>
    </cfRule>
    <cfRule type="expression" dxfId="6421" priority="18557">
      <formula>$Y681="Gráfico 18"</formula>
    </cfRule>
    <cfRule type="expression" dxfId="6420" priority="18558">
      <formula>$Y681="Gráfico 19"</formula>
    </cfRule>
    <cfRule type="expression" dxfId="6419" priority="18559">
      <formula>$Y681="Gráfico 17"</formula>
    </cfRule>
    <cfRule type="expression" dxfId="6418" priority="18560">
      <formula>$Y681="Gráfico 16"</formula>
    </cfRule>
    <cfRule type="expression" dxfId="6417" priority="18561">
      <formula>$Y681="Gráfico 15"</formula>
    </cfRule>
    <cfRule type="expression" dxfId="6416" priority="18562">
      <formula>$Y681="Gráfico 14"</formula>
    </cfRule>
    <cfRule type="expression" dxfId="6415" priority="18563">
      <formula>$Y681="Gráfico 12"</formula>
    </cfRule>
    <cfRule type="expression" dxfId="6414" priority="18564">
      <formula>$Y681="Gráfico 13"</formula>
    </cfRule>
    <cfRule type="expression" dxfId="6413" priority="18565">
      <formula>$Y681="Gráfico 11"</formula>
    </cfRule>
    <cfRule type="expression" dxfId="6412" priority="18566">
      <formula>$Y681="Gráfico 9"</formula>
    </cfRule>
    <cfRule type="expression" dxfId="6411" priority="18567">
      <formula>$Y681="Gráfico 8"</formula>
    </cfRule>
    <cfRule type="expression" dxfId="6410" priority="18568">
      <formula>$Y681="Gráfico 7"</formula>
    </cfRule>
    <cfRule type="expression" dxfId="6409" priority="18569">
      <formula>$Y681="Gráfico 6"</formula>
    </cfRule>
    <cfRule type="expression" dxfId="6408" priority="18570">
      <formula>$Y681="Gráfico 4"</formula>
    </cfRule>
    <cfRule type="expression" dxfId="6407" priority="18571">
      <formula>$Y681="Gráfico 3"</formula>
    </cfRule>
    <cfRule type="expression" dxfId="6406" priority="18572">
      <formula>$Y681="Gráfico 2"</formula>
    </cfRule>
    <cfRule type="expression" dxfId="6405" priority="18573">
      <formula>$Y681="Gráfico 1"</formula>
    </cfRule>
    <cfRule type="expression" dxfId="6404" priority="18574">
      <formula>$Y681="Gráfico 5"</formula>
    </cfRule>
  </conditionalFormatting>
  <conditionalFormatting sqref="O681">
    <cfRule type="expression" dxfId="6403" priority="18501">
      <formula>$Y681="Reporte 2"</formula>
    </cfRule>
    <cfRule type="expression" dxfId="6402" priority="18502">
      <formula>$Y681="Reporte 1"</formula>
    </cfRule>
    <cfRule type="expression" dxfId="6401" priority="18503">
      <formula>$Y681="Informe 10"</formula>
    </cfRule>
    <cfRule type="expression" dxfId="6400" priority="18504">
      <formula>$Y681="Informe 9"</formula>
    </cfRule>
    <cfRule type="expression" dxfId="6399" priority="18505">
      <formula>$Y681="Informe 8"</formula>
    </cfRule>
    <cfRule type="expression" dxfId="6398" priority="18506">
      <formula>$Y681="Informe 7"</formula>
    </cfRule>
    <cfRule type="expression" dxfId="6397" priority="18507">
      <formula>$Y681="Informe 6"</formula>
    </cfRule>
    <cfRule type="expression" dxfId="6396" priority="18508">
      <formula>$Y681="Informe 5"</formula>
    </cfRule>
    <cfRule type="expression" dxfId="6395" priority="18509">
      <formula>$Y681="Informe 4"</formula>
    </cfRule>
    <cfRule type="expression" dxfId="6394" priority="18510">
      <formula>$Y681="Informe 3"</formula>
    </cfRule>
    <cfRule type="expression" dxfId="6393" priority="18511">
      <formula>$Y681="Informe 2"</formula>
    </cfRule>
    <cfRule type="expression" dxfId="6392" priority="18512">
      <formula>$Y681="Informe 1"</formula>
    </cfRule>
    <cfRule type="expression" dxfId="6391" priority="18513">
      <formula>$Y681="Gráfico 10"</formula>
    </cfRule>
    <cfRule type="expression" dxfId="6390" priority="18514">
      <formula>$Y681="Gráfico 25"</formula>
    </cfRule>
    <cfRule type="expression" dxfId="6389" priority="18515">
      <formula>$Y681="Gráfico 24"</formula>
    </cfRule>
    <cfRule type="expression" dxfId="6388" priority="18516">
      <formula>$Y681="Gráfico 23"</formula>
    </cfRule>
    <cfRule type="expression" dxfId="6387" priority="18517">
      <formula>$Y681="Gráfico 22"</formula>
    </cfRule>
    <cfRule type="expression" dxfId="6386" priority="18518">
      <formula>$Y681="Gráfico 21"</formula>
    </cfRule>
    <cfRule type="expression" dxfId="6385" priority="18519">
      <formula>$Y681="Gráfico 20"</formula>
    </cfRule>
    <cfRule type="expression" dxfId="6384" priority="18520">
      <formula>$Y681="Gráfico 18"</formula>
    </cfRule>
    <cfRule type="expression" dxfId="6383" priority="18521">
      <formula>$Y681="Gráfico 19"</formula>
    </cfRule>
    <cfRule type="expression" dxfId="6382" priority="18522">
      <formula>$Y681="Gráfico 17"</formula>
    </cfRule>
    <cfRule type="expression" dxfId="6381" priority="18523">
      <formula>$Y681="Gráfico 16"</formula>
    </cfRule>
    <cfRule type="expression" dxfId="6380" priority="18524">
      <formula>$Y681="Gráfico 15"</formula>
    </cfRule>
    <cfRule type="expression" dxfId="6379" priority="18525">
      <formula>$Y681="Gráfico 14"</formula>
    </cfRule>
    <cfRule type="expression" dxfId="6378" priority="18526">
      <formula>$Y681="Gráfico 12"</formula>
    </cfRule>
    <cfRule type="expression" dxfId="6377" priority="18527">
      <formula>$Y681="Gráfico 13"</formula>
    </cfRule>
    <cfRule type="expression" dxfId="6376" priority="18528">
      <formula>$Y681="Gráfico 11"</formula>
    </cfRule>
    <cfRule type="expression" dxfId="6375" priority="18529">
      <formula>$Y681="Gráfico 9"</formula>
    </cfRule>
    <cfRule type="expression" dxfId="6374" priority="18530">
      <formula>$Y681="Gráfico 8"</formula>
    </cfRule>
    <cfRule type="expression" dxfId="6373" priority="18531">
      <formula>$Y681="Gráfico 7"</formula>
    </cfRule>
    <cfRule type="expression" dxfId="6372" priority="18532">
      <formula>$Y681="Gráfico 6"</formula>
    </cfRule>
    <cfRule type="expression" dxfId="6371" priority="18533">
      <formula>$Y681="Gráfico 4"</formula>
    </cfRule>
    <cfRule type="expression" dxfId="6370" priority="18534">
      <formula>$Y681="Gráfico 3"</formula>
    </cfRule>
    <cfRule type="expression" dxfId="6369" priority="18535">
      <formula>$Y681="Gráfico 2"</formula>
    </cfRule>
    <cfRule type="expression" dxfId="6368" priority="18536">
      <formula>$Y681="Gráfico 1"</formula>
    </cfRule>
    <cfRule type="expression" dxfId="6367" priority="18537">
      <formula>$Y681="Gráfico 5"</formula>
    </cfRule>
  </conditionalFormatting>
  <conditionalFormatting sqref="O681">
    <cfRule type="expression" dxfId="6366" priority="18464">
      <formula>$Y681="Reporte 2"</formula>
    </cfRule>
    <cfRule type="expression" dxfId="6365" priority="18465">
      <formula>$Y681="Reporte 1"</formula>
    </cfRule>
    <cfRule type="expression" dxfId="6364" priority="18466">
      <formula>$Y681="Informe 10"</formula>
    </cfRule>
    <cfRule type="expression" dxfId="6363" priority="18467">
      <formula>$Y681="Informe 9"</formula>
    </cfRule>
    <cfRule type="expression" dxfId="6362" priority="18468">
      <formula>$Y681="Informe 8"</formula>
    </cfRule>
    <cfRule type="expression" dxfId="6361" priority="18469">
      <formula>$Y681="Informe 7"</formula>
    </cfRule>
    <cfRule type="expression" dxfId="6360" priority="18470">
      <formula>$Y681="Informe 6"</formula>
    </cfRule>
    <cfRule type="expression" dxfId="6359" priority="18471">
      <formula>$Y681="Informe 5"</formula>
    </cfRule>
    <cfRule type="expression" dxfId="6358" priority="18472">
      <formula>$Y681="Informe 4"</formula>
    </cfRule>
    <cfRule type="expression" dxfId="6357" priority="18473">
      <formula>$Y681="Informe 3"</formula>
    </cfRule>
    <cfRule type="expression" dxfId="6356" priority="18474">
      <formula>$Y681="Informe 2"</formula>
    </cfRule>
    <cfRule type="expression" dxfId="6355" priority="18475">
      <formula>$Y681="Informe 1"</formula>
    </cfRule>
    <cfRule type="expression" dxfId="6354" priority="18476">
      <formula>$Y681="Gráfico 10"</formula>
    </cfRule>
    <cfRule type="expression" dxfId="6353" priority="18477">
      <formula>$Y681="Gráfico 25"</formula>
    </cfRule>
    <cfRule type="expression" dxfId="6352" priority="18478">
      <formula>$Y681="Gráfico 24"</formula>
    </cfRule>
    <cfRule type="expression" dxfId="6351" priority="18479">
      <formula>$Y681="Gráfico 23"</formula>
    </cfRule>
    <cfRule type="expression" dxfId="6350" priority="18480">
      <formula>$Y681="Gráfico 22"</formula>
    </cfRule>
    <cfRule type="expression" dxfId="6349" priority="18481">
      <formula>$Y681="Gráfico 21"</formula>
    </cfRule>
    <cfRule type="expression" dxfId="6348" priority="18482">
      <formula>$Y681="Gráfico 20"</formula>
    </cfRule>
    <cfRule type="expression" dxfId="6347" priority="18483">
      <formula>$Y681="Gráfico 18"</formula>
    </cfRule>
    <cfRule type="expression" dxfId="6346" priority="18484">
      <formula>$Y681="Gráfico 19"</formula>
    </cfRule>
    <cfRule type="expression" dxfId="6345" priority="18485">
      <formula>$Y681="Gráfico 17"</formula>
    </cfRule>
    <cfRule type="expression" dxfId="6344" priority="18486">
      <formula>$Y681="Gráfico 16"</formula>
    </cfRule>
    <cfRule type="expression" dxfId="6343" priority="18487">
      <formula>$Y681="Gráfico 15"</formula>
    </cfRule>
    <cfRule type="expression" dxfId="6342" priority="18488">
      <formula>$Y681="Gráfico 14"</formula>
    </cfRule>
    <cfRule type="expression" dxfId="6341" priority="18489">
      <formula>$Y681="Gráfico 12"</formula>
    </cfRule>
    <cfRule type="expression" dxfId="6340" priority="18490">
      <formula>$Y681="Gráfico 13"</formula>
    </cfRule>
    <cfRule type="expression" dxfId="6339" priority="18491">
      <formula>$Y681="Gráfico 11"</formula>
    </cfRule>
    <cfRule type="expression" dxfId="6338" priority="18492">
      <formula>$Y681="Gráfico 9"</formula>
    </cfRule>
    <cfRule type="expression" dxfId="6337" priority="18493">
      <formula>$Y681="Gráfico 8"</formula>
    </cfRule>
    <cfRule type="expression" dxfId="6336" priority="18494">
      <formula>$Y681="Gráfico 7"</formula>
    </cfRule>
    <cfRule type="expression" dxfId="6335" priority="18495">
      <formula>$Y681="Gráfico 6"</formula>
    </cfRule>
    <cfRule type="expression" dxfId="6334" priority="18496">
      <formula>$Y681="Gráfico 4"</formula>
    </cfRule>
    <cfRule type="expression" dxfId="6333" priority="18497">
      <formula>$Y681="Gráfico 3"</formula>
    </cfRule>
    <cfRule type="expression" dxfId="6332" priority="18498">
      <formula>$Y681="Gráfico 2"</formula>
    </cfRule>
    <cfRule type="expression" dxfId="6331" priority="18499">
      <formula>$Y681="Gráfico 1"</formula>
    </cfRule>
    <cfRule type="expression" dxfId="6330" priority="18500">
      <formula>$Y681="Gráfico 5"</formula>
    </cfRule>
  </conditionalFormatting>
  <conditionalFormatting sqref="O681">
    <cfRule type="expression" dxfId="6329" priority="18427">
      <formula>$Y681="Reporte 2"</formula>
    </cfRule>
    <cfRule type="expression" dxfId="6328" priority="18428">
      <formula>$Y681="Reporte 1"</formula>
    </cfRule>
    <cfRule type="expression" dxfId="6327" priority="18429">
      <formula>$Y681="Informe 10"</formula>
    </cfRule>
    <cfRule type="expression" dxfId="6326" priority="18430">
      <formula>$Y681="Informe 9"</formula>
    </cfRule>
    <cfRule type="expression" dxfId="6325" priority="18431">
      <formula>$Y681="Informe 8"</formula>
    </cfRule>
    <cfRule type="expression" dxfId="6324" priority="18432">
      <formula>$Y681="Informe 7"</formula>
    </cfRule>
    <cfRule type="expression" dxfId="6323" priority="18433">
      <formula>$Y681="Informe 6"</formula>
    </cfRule>
    <cfRule type="expression" dxfId="6322" priority="18434">
      <formula>$Y681="Informe 5"</formula>
    </cfRule>
    <cfRule type="expression" dxfId="6321" priority="18435">
      <formula>$Y681="Informe 4"</formula>
    </cfRule>
    <cfRule type="expression" dxfId="6320" priority="18436">
      <formula>$Y681="Informe 3"</formula>
    </cfRule>
    <cfRule type="expression" dxfId="6319" priority="18437">
      <formula>$Y681="Informe 2"</formula>
    </cfRule>
    <cfRule type="expression" dxfId="6318" priority="18438">
      <formula>$Y681="Informe 1"</formula>
    </cfRule>
    <cfRule type="expression" dxfId="6317" priority="18439">
      <formula>$Y681="Gráfico 10"</formula>
    </cfRule>
    <cfRule type="expression" dxfId="6316" priority="18440">
      <formula>$Y681="Gráfico 25"</formula>
    </cfRule>
    <cfRule type="expression" dxfId="6315" priority="18441">
      <formula>$Y681="Gráfico 24"</formula>
    </cfRule>
    <cfRule type="expression" dxfId="6314" priority="18442">
      <formula>$Y681="Gráfico 23"</formula>
    </cfRule>
    <cfRule type="expression" dxfId="6313" priority="18443">
      <formula>$Y681="Gráfico 22"</formula>
    </cfRule>
    <cfRule type="expression" dxfId="6312" priority="18444">
      <formula>$Y681="Gráfico 21"</formula>
    </cfRule>
    <cfRule type="expression" dxfId="6311" priority="18445">
      <formula>$Y681="Gráfico 20"</formula>
    </cfRule>
    <cfRule type="expression" dxfId="6310" priority="18446">
      <formula>$Y681="Gráfico 18"</formula>
    </cfRule>
    <cfRule type="expression" dxfId="6309" priority="18447">
      <formula>$Y681="Gráfico 19"</formula>
    </cfRule>
    <cfRule type="expression" dxfId="6308" priority="18448">
      <formula>$Y681="Gráfico 17"</formula>
    </cfRule>
    <cfRule type="expression" dxfId="6307" priority="18449">
      <formula>$Y681="Gráfico 16"</formula>
    </cfRule>
    <cfRule type="expression" dxfId="6306" priority="18450">
      <formula>$Y681="Gráfico 15"</formula>
    </cfRule>
    <cfRule type="expression" dxfId="6305" priority="18451">
      <formula>$Y681="Gráfico 14"</formula>
    </cfRule>
    <cfRule type="expression" dxfId="6304" priority="18452">
      <formula>$Y681="Gráfico 12"</formula>
    </cfRule>
    <cfRule type="expression" dxfId="6303" priority="18453">
      <formula>$Y681="Gráfico 13"</formula>
    </cfRule>
    <cfRule type="expression" dxfId="6302" priority="18454">
      <formula>$Y681="Gráfico 11"</formula>
    </cfRule>
    <cfRule type="expression" dxfId="6301" priority="18455">
      <formula>$Y681="Gráfico 9"</formula>
    </cfRule>
    <cfRule type="expression" dxfId="6300" priority="18456">
      <formula>$Y681="Gráfico 8"</formula>
    </cfRule>
    <cfRule type="expression" dxfId="6299" priority="18457">
      <formula>$Y681="Gráfico 7"</formula>
    </cfRule>
    <cfRule type="expression" dxfId="6298" priority="18458">
      <formula>$Y681="Gráfico 6"</formula>
    </cfRule>
    <cfRule type="expression" dxfId="6297" priority="18459">
      <formula>$Y681="Gráfico 4"</formula>
    </cfRule>
    <cfRule type="expression" dxfId="6296" priority="18460">
      <formula>$Y681="Gráfico 3"</formula>
    </cfRule>
    <cfRule type="expression" dxfId="6295" priority="18461">
      <formula>$Y681="Gráfico 2"</formula>
    </cfRule>
    <cfRule type="expression" dxfId="6294" priority="18462">
      <formula>$Y681="Gráfico 1"</formula>
    </cfRule>
    <cfRule type="expression" dxfId="6293" priority="18463">
      <formula>$Y681="Gráfico 5"</formula>
    </cfRule>
  </conditionalFormatting>
  <conditionalFormatting sqref="P681">
    <cfRule type="expression" dxfId="6292" priority="18612">
      <formula>$Y681="Reporte 2"</formula>
    </cfRule>
    <cfRule type="expression" dxfId="6291" priority="18613">
      <formula>$Y681="Reporte 1"</formula>
    </cfRule>
    <cfRule type="expression" dxfId="6290" priority="18614">
      <formula>$Y681="Informe 10"</formula>
    </cfRule>
    <cfRule type="expression" dxfId="6289" priority="18615">
      <formula>$Y681="Informe 9"</formula>
    </cfRule>
    <cfRule type="expression" dxfId="6288" priority="18616">
      <formula>$Y681="Informe 8"</formula>
    </cfRule>
    <cfRule type="expression" dxfId="6287" priority="18617">
      <formula>$Y681="Informe 7"</formula>
    </cfRule>
    <cfRule type="expression" dxfId="6286" priority="18618">
      <formula>$Y681="Informe 6"</formula>
    </cfRule>
    <cfRule type="expression" dxfId="6285" priority="18619">
      <formula>$Y681="Informe 5"</formula>
    </cfRule>
    <cfRule type="expression" dxfId="6284" priority="18620">
      <formula>$Y681="Informe 4"</formula>
    </cfRule>
    <cfRule type="expression" dxfId="6283" priority="18621">
      <formula>$Y681="Informe 3"</formula>
    </cfRule>
    <cfRule type="expression" dxfId="6282" priority="18622">
      <formula>$Y681="Informe 2"</formula>
    </cfRule>
    <cfRule type="expression" dxfId="6281" priority="18623">
      <formula>$Y681="Informe 1"</formula>
    </cfRule>
    <cfRule type="expression" dxfId="6280" priority="18624">
      <formula>$Y681="Gráfico 10"</formula>
    </cfRule>
    <cfRule type="expression" dxfId="6279" priority="18625">
      <formula>$Y681="Gráfico 25"</formula>
    </cfRule>
    <cfRule type="expression" dxfId="6278" priority="18626">
      <formula>$Y681="Gráfico 24"</formula>
    </cfRule>
    <cfRule type="expression" dxfId="6277" priority="18627">
      <formula>$Y681="Gráfico 23"</formula>
    </cfRule>
    <cfRule type="expression" dxfId="6276" priority="18628">
      <formula>$Y681="Gráfico 22"</formula>
    </cfRule>
    <cfRule type="expression" dxfId="6275" priority="18629">
      <formula>$Y681="Gráfico 21"</formula>
    </cfRule>
    <cfRule type="expression" dxfId="6274" priority="18630">
      <formula>$Y681="Gráfico 20"</formula>
    </cfRule>
    <cfRule type="expression" dxfId="6273" priority="18631">
      <formula>$Y681="Gráfico 18"</formula>
    </cfRule>
    <cfRule type="expression" dxfId="6272" priority="18632">
      <formula>$Y681="Gráfico 19"</formula>
    </cfRule>
    <cfRule type="expression" dxfId="6271" priority="18633">
      <formula>$Y681="Gráfico 17"</formula>
    </cfRule>
    <cfRule type="expression" dxfId="6270" priority="18634">
      <formula>$Y681="Gráfico 16"</formula>
    </cfRule>
    <cfRule type="expression" dxfId="6269" priority="18635">
      <formula>$Y681="Gráfico 15"</formula>
    </cfRule>
    <cfRule type="expression" dxfId="6268" priority="18636">
      <formula>$Y681="Gráfico 14"</formula>
    </cfRule>
    <cfRule type="expression" dxfId="6267" priority="18637">
      <formula>$Y681="Gráfico 12"</formula>
    </cfRule>
    <cfRule type="expression" dxfId="6266" priority="18638">
      <formula>$Y681="Gráfico 13"</formula>
    </cfRule>
    <cfRule type="expression" dxfId="6265" priority="18639">
      <formula>$Y681="Gráfico 11"</formula>
    </cfRule>
    <cfRule type="expression" dxfId="6264" priority="18640">
      <formula>$Y681="Gráfico 9"</formula>
    </cfRule>
    <cfRule type="expression" dxfId="6263" priority="18641">
      <formula>$Y681="Gráfico 8"</formula>
    </cfRule>
    <cfRule type="expression" dxfId="6262" priority="18642">
      <formula>$Y681="Gráfico 7"</formula>
    </cfRule>
    <cfRule type="expression" dxfId="6261" priority="18643">
      <formula>$Y681="Gráfico 6"</formula>
    </cfRule>
    <cfRule type="expression" dxfId="6260" priority="18644">
      <formula>$Y681="Gráfico 4"</formula>
    </cfRule>
    <cfRule type="expression" dxfId="6259" priority="18645">
      <formula>$Y681="Gráfico 3"</formula>
    </cfRule>
    <cfRule type="expression" dxfId="6258" priority="18646">
      <formula>$Y681="Gráfico 2"</formula>
    </cfRule>
    <cfRule type="expression" dxfId="6257" priority="18647">
      <formula>$Y681="Gráfico 1"</formula>
    </cfRule>
    <cfRule type="expression" dxfId="6256" priority="18648">
      <formula>$Y681="Gráfico 5"</formula>
    </cfRule>
  </conditionalFormatting>
  <conditionalFormatting sqref="P681">
    <cfRule type="expression" dxfId="6255" priority="18575">
      <formula>$Y681="Reporte 2"</formula>
    </cfRule>
    <cfRule type="expression" dxfId="6254" priority="18576">
      <formula>$Y681="Reporte 1"</formula>
    </cfRule>
    <cfRule type="expression" dxfId="6253" priority="18577">
      <formula>$Y681="Informe 10"</formula>
    </cfRule>
    <cfRule type="expression" dxfId="6252" priority="18578">
      <formula>$Y681="Informe 9"</formula>
    </cfRule>
    <cfRule type="expression" dxfId="6251" priority="18579">
      <formula>$Y681="Informe 8"</formula>
    </cfRule>
    <cfRule type="expression" dxfId="6250" priority="18580">
      <formula>$Y681="Informe 7"</formula>
    </cfRule>
    <cfRule type="expression" dxfId="6249" priority="18581">
      <formula>$Y681="Informe 6"</formula>
    </cfRule>
    <cfRule type="expression" dxfId="6248" priority="18582">
      <formula>$Y681="Informe 5"</formula>
    </cfRule>
    <cfRule type="expression" dxfId="6247" priority="18583">
      <formula>$Y681="Informe 4"</formula>
    </cfRule>
    <cfRule type="expression" dxfId="6246" priority="18584">
      <formula>$Y681="Informe 3"</formula>
    </cfRule>
    <cfRule type="expression" dxfId="6245" priority="18585">
      <formula>$Y681="Informe 2"</formula>
    </cfRule>
    <cfRule type="expression" dxfId="6244" priority="18586">
      <formula>$Y681="Informe 1"</formula>
    </cfRule>
    <cfRule type="expression" dxfId="6243" priority="18587">
      <formula>$Y681="Gráfico 10"</formula>
    </cfRule>
    <cfRule type="expression" dxfId="6242" priority="18588">
      <formula>$Y681="Gráfico 25"</formula>
    </cfRule>
    <cfRule type="expression" dxfId="6241" priority="18589">
      <formula>$Y681="Gráfico 24"</formula>
    </cfRule>
    <cfRule type="expression" dxfId="6240" priority="18590">
      <formula>$Y681="Gráfico 23"</formula>
    </cfRule>
    <cfRule type="expression" dxfId="6239" priority="18591">
      <formula>$Y681="Gráfico 22"</formula>
    </cfRule>
    <cfRule type="expression" dxfId="6238" priority="18592">
      <formula>$Y681="Gráfico 21"</formula>
    </cfRule>
    <cfRule type="expression" dxfId="6237" priority="18593">
      <formula>$Y681="Gráfico 20"</formula>
    </cfRule>
    <cfRule type="expression" dxfId="6236" priority="18594">
      <formula>$Y681="Gráfico 18"</formula>
    </cfRule>
    <cfRule type="expression" dxfId="6235" priority="18595">
      <formula>$Y681="Gráfico 19"</formula>
    </cfRule>
    <cfRule type="expression" dxfId="6234" priority="18596">
      <formula>$Y681="Gráfico 17"</formula>
    </cfRule>
    <cfRule type="expression" dxfId="6233" priority="18597">
      <formula>$Y681="Gráfico 16"</formula>
    </cfRule>
    <cfRule type="expression" dxfId="6232" priority="18598">
      <formula>$Y681="Gráfico 15"</formula>
    </cfRule>
    <cfRule type="expression" dxfId="6231" priority="18599">
      <formula>$Y681="Gráfico 14"</formula>
    </cfRule>
    <cfRule type="expression" dxfId="6230" priority="18600">
      <formula>$Y681="Gráfico 12"</formula>
    </cfRule>
    <cfRule type="expression" dxfId="6229" priority="18601">
      <formula>$Y681="Gráfico 13"</formula>
    </cfRule>
    <cfRule type="expression" dxfId="6228" priority="18602">
      <formula>$Y681="Gráfico 11"</formula>
    </cfRule>
    <cfRule type="expression" dxfId="6227" priority="18603">
      <formula>$Y681="Gráfico 9"</formula>
    </cfRule>
    <cfRule type="expression" dxfId="6226" priority="18604">
      <formula>$Y681="Gráfico 8"</formula>
    </cfRule>
    <cfRule type="expression" dxfId="6225" priority="18605">
      <formula>$Y681="Gráfico 7"</formula>
    </cfRule>
    <cfRule type="expression" dxfId="6224" priority="18606">
      <formula>$Y681="Gráfico 6"</formula>
    </cfRule>
    <cfRule type="expression" dxfId="6223" priority="18607">
      <formula>$Y681="Gráfico 4"</formula>
    </cfRule>
    <cfRule type="expression" dxfId="6222" priority="18608">
      <formula>$Y681="Gráfico 3"</formula>
    </cfRule>
    <cfRule type="expression" dxfId="6221" priority="18609">
      <formula>$Y681="Gráfico 2"</formula>
    </cfRule>
    <cfRule type="expression" dxfId="6220" priority="18610">
      <formula>$Y681="Gráfico 1"</formula>
    </cfRule>
    <cfRule type="expression" dxfId="6219" priority="18611">
      <formula>$Y681="Gráfico 5"</formula>
    </cfRule>
  </conditionalFormatting>
  <conditionalFormatting sqref="O659">
    <cfRule type="expression" dxfId="6218" priority="18390">
      <formula>$Y659="Reporte 2"</formula>
    </cfRule>
    <cfRule type="expression" dxfId="6217" priority="18391">
      <formula>$Y659="Reporte 1"</formula>
    </cfRule>
    <cfRule type="expression" dxfId="6216" priority="18392">
      <formula>$Y659="Informe 10"</formula>
    </cfRule>
    <cfRule type="expression" dxfId="6215" priority="18393">
      <formula>$Y659="Informe 9"</formula>
    </cfRule>
    <cfRule type="expression" dxfId="6214" priority="18394">
      <formula>$Y659="Informe 8"</formula>
    </cfRule>
    <cfRule type="expression" dxfId="6213" priority="18395">
      <formula>$Y659="Informe 7"</formula>
    </cfRule>
    <cfRule type="expression" dxfId="6212" priority="18396">
      <formula>$Y659="Informe 6"</formula>
    </cfRule>
    <cfRule type="expression" dxfId="6211" priority="18397">
      <formula>$Y659="Informe 5"</formula>
    </cfRule>
    <cfRule type="expression" dxfId="6210" priority="18398">
      <formula>$Y659="Informe 4"</formula>
    </cfRule>
    <cfRule type="expression" dxfId="6209" priority="18399">
      <formula>$Y659="Informe 3"</formula>
    </cfRule>
    <cfRule type="expression" dxfId="6208" priority="18400">
      <formula>$Y659="Informe 2"</formula>
    </cfRule>
    <cfRule type="expression" dxfId="6207" priority="18401">
      <formula>$Y659="Informe 1"</formula>
    </cfRule>
    <cfRule type="expression" dxfId="6206" priority="18402">
      <formula>$Y659="Gráfico 10"</formula>
    </cfRule>
    <cfRule type="expression" dxfId="6205" priority="18403">
      <formula>$Y659="Gráfico 25"</formula>
    </cfRule>
    <cfRule type="expression" dxfId="6204" priority="18404">
      <formula>$Y659="Gráfico 24"</formula>
    </cfRule>
    <cfRule type="expression" dxfId="6203" priority="18405">
      <formula>$Y659="Gráfico 23"</formula>
    </cfRule>
    <cfRule type="expression" dxfId="6202" priority="18406">
      <formula>$Y659="Gráfico 22"</formula>
    </cfRule>
    <cfRule type="expression" dxfId="6201" priority="18407">
      <formula>$Y659="Gráfico 21"</formula>
    </cfRule>
    <cfRule type="expression" dxfId="6200" priority="18408">
      <formula>$Y659="Gráfico 20"</formula>
    </cfRule>
    <cfRule type="expression" dxfId="6199" priority="18409">
      <formula>$Y659="Gráfico 18"</formula>
    </cfRule>
    <cfRule type="expression" dxfId="6198" priority="18410">
      <formula>$Y659="Gráfico 19"</formula>
    </cfRule>
    <cfRule type="expression" dxfId="6197" priority="18411">
      <formula>$Y659="Gráfico 17"</formula>
    </cfRule>
    <cfRule type="expression" dxfId="6196" priority="18412">
      <formula>$Y659="Gráfico 16"</formula>
    </cfRule>
    <cfRule type="expression" dxfId="6195" priority="18413">
      <formula>$Y659="Gráfico 15"</formula>
    </cfRule>
    <cfRule type="expression" dxfId="6194" priority="18414">
      <formula>$Y659="Gráfico 14"</formula>
    </cfRule>
    <cfRule type="expression" dxfId="6193" priority="18415">
      <formula>$Y659="Gráfico 12"</formula>
    </cfRule>
    <cfRule type="expression" dxfId="6192" priority="18416">
      <formula>$Y659="Gráfico 13"</formula>
    </cfRule>
    <cfRule type="expression" dxfId="6191" priority="18417">
      <formula>$Y659="Gráfico 11"</formula>
    </cfRule>
    <cfRule type="expression" dxfId="6190" priority="18418">
      <formula>$Y659="Gráfico 9"</formula>
    </cfRule>
    <cfRule type="expression" dxfId="6189" priority="18419">
      <formula>$Y659="Gráfico 8"</formula>
    </cfRule>
    <cfRule type="expression" dxfId="6188" priority="18420">
      <formula>$Y659="Gráfico 7"</formula>
    </cfRule>
    <cfRule type="expression" dxfId="6187" priority="18421">
      <formula>$Y659="Gráfico 6"</formula>
    </cfRule>
    <cfRule type="expression" dxfId="6186" priority="18422">
      <formula>$Y659="Gráfico 4"</formula>
    </cfRule>
    <cfRule type="expression" dxfId="6185" priority="18423">
      <formula>$Y659="Gráfico 3"</formula>
    </cfRule>
    <cfRule type="expression" dxfId="6184" priority="18424">
      <formula>$Y659="Gráfico 2"</formula>
    </cfRule>
    <cfRule type="expression" dxfId="6183" priority="18425">
      <formula>$Y659="Gráfico 1"</formula>
    </cfRule>
    <cfRule type="expression" dxfId="6182" priority="18426">
      <formula>$Y659="Gráfico 5"</formula>
    </cfRule>
  </conditionalFormatting>
  <conditionalFormatting sqref="O659">
    <cfRule type="expression" dxfId="6181" priority="18353">
      <formula>$Y659="Reporte 2"</formula>
    </cfRule>
    <cfRule type="expression" dxfId="6180" priority="18354">
      <formula>$Y659="Reporte 1"</formula>
    </cfRule>
    <cfRule type="expression" dxfId="6179" priority="18355">
      <formula>$Y659="Informe 10"</formula>
    </cfRule>
    <cfRule type="expression" dxfId="6178" priority="18356">
      <formula>$Y659="Informe 9"</formula>
    </cfRule>
    <cfRule type="expression" dxfId="6177" priority="18357">
      <formula>$Y659="Informe 8"</formula>
    </cfRule>
    <cfRule type="expression" dxfId="6176" priority="18358">
      <formula>$Y659="Informe 7"</formula>
    </cfRule>
    <cfRule type="expression" dxfId="6175" priority="18359">
      <formula>$Y659="Informe 6"</formula>
    </cfRule>
    <cfRule type="expression" dxfId="6174" priority="18360">
      <formula>$Y659="Informe 5"</formula>
    </cfRule>
    <cfRule type="expression" dxfId="6173" priority="18361">
      <formula>$Y659="Informe 4"</formula>
    </cfRule>
    <cfRule type="expression" dxfId="6172" priority="18362">
      <formula>$Y659="Informe 3"</formula>
    </cfRule>
    <cfRule type="expression" dxfId="6171" priority="18363">
      <formula>$Y659="Informe 2"</formula>
    </cfRule>
    <cfRule type="expression" dxfId="6170" priority="18364">
      <formula>$Y659="Informe 1"</formula>
    </cfRule>
    <cfRule type="expression" dxfId="6169" priority="18365">
      <formula>$Y659="Gráfico 10"</formula>
    </cfRule>
    <cfRule type="expression" dxfId="6168" priority="18366">
      <formula>$Y659="Gráfico 25"</formula>
    </cfRule>
    <cfRule type="expression" dxfId="6167" priority="18367">
      <formula>$Y659="Gráfico 24"</formula>
    </cfRule>
    <cfRule type="expression" dxfId="6166" priority="18368">
      <formula>$Y659="Gráfico 23"</formula>
    </cfRule>
    <cfRule type="expression" dxfId="6165" priority="18369">
      <formula>$Y659="Gráfico 22"</formula>
    </cfRule>
    <cfRule type="expression" dxfId="6164" priority="18370">
      <formula>$Y659="Gráfico 21"</formula>
    </cfRule>
    <cfRule type="expression" dxfId="6163" priority="18371">
      <formula>$Y659="Gráfico 20"</formula>
    </cfRule>
    <cfRule type="expression" dxfId="6162" priority="18372">
      <formula>$Y659="Gráfico 18"</formula>
    </cfRule>
    <cfRule type="expression" dxfId="6161" priority="18373">
      <formula>$Y659="Gráfico 19"</formula>
    </cfRule>
    <cfRule type="expression" dxfId="6160" priority="18374">
      <formula>$Y659="Gráfico 17"</formula>
    </cfRule>
    <cfRule type="expression" dxfId="6159" priority="18375">
      <formula>$Y659="Gráfico 16"</formula>
    </cfRule>
    <cfRule type="expression" dxfId="6158" priority="18376">
      <formula>$Y659="Gráfico 15"</formula>
    </cfRule>
    <cfRule type="expression" dxfId="6157" priority="18377">
      <formula>$Y659="Gráfico 14"</formula>
    </cfRule>
    <cfRule type="expression" dxfId="6156" priority="18378">
      <formula>$Y659="Gráfico 12"</formula>
    </cfRule>
    <cfRule type="expression" dxfId="6155" priority="18379">
      <formula>$Y659="Gráfico 13"</formula>
    </cfRule>
    <cfRule type="expression" dxfId="6154" priority="18380">
      <formula>$Y659="Gráfico 11"</formula>
    </cfRule>
    <cfRule type="expression" dxfId="6153" priority="18381">
      <formula>$Y659="Gráfico 9"</formula>
    </cfRule>
    <cfRule type="expression" dxfId="6152" priority="18382">
      <formula>$Y659="Gráfico 8"</formula>
    </cfRule>
    <cfRule type="expression" dxfId="6151" priority="18383">
      <formula>$Y659="Gráfico 7"</formula>
    </cfRule>
    <cfRule type="expression" dxfId="6150" priority="18384">
      <formula>$Y659="Gráfico 6"</formula>
    </cfRule>
    <cfRule type="expression" dxfId="6149" priority="18385">
      <formula>$Y659="Gráfico 4"</formula>
    </cfRule>
    <cfRule type="expression" dxfId="6148" priority="18386">
      <formula>$Y659="Gráfico 3"</formula>
    </cfRule>
    <cfRule type="expression" dxfId="6147" priority="18387">
      <formula>$Y659="Gráfico 2"</formula>
    </cfRule>
    <cfRule type="expression" dxfId="6146" priority="18388">
      <formula>$Y659="Gráfico 1"</formula>
    </cfRule>
    <cfRule type="expression" dxfId="6145" priority="18389">
      <formula>$Y659="Gráfico 5"</formula>
    </cfRule>
  </conditionalFormatting>
  <conditionalFormatting sqref="O659">
    <cfRule type="expression" dxfId="6144" priority="18316">
      <formula>$Y659="Reporte 2"</formula>
    </cfRule>
    <cfRule type="expression" dxfId="6143" priority="18317">
      <formula>$Y659="Reporte 1"</formula>
    </cfRule>
    <cfRule type="expression" dxfId="6142" priority="18318">
      <formula>$Y659="Informe 10"</formula>
    </cfRule>
    <cfRule type="expression" dxfId="6141" priority="18319">
      <formula>$Y659="Informe 9"</formula>
    </cfRule>
    <cfRule type="expression" dxfId="6140" priority="18320">
      <formula>$Y659="Informe 8"</formula>
    </cfRule>
    <cfRule type="expression" dxfId="6139" priority="18321">
      <formula>$Y659="Informe 7"</formula>
    </cfRule>
    <cfRule type="expression" dxfId="6138" priority="18322">
      <formula>$Y659="Informe 6"</formula>
    </cfRule>
    <cfRule type="expression" dxfId="6137" priority="18323">
      <formula>$Y659="Informe 5"</formula>
    </cfRule>
    <cfRule type="expression" dxfId="6136" priority="18324">
      <formula>$Y659="Informe 4"</formula>
    </cfRule>
    <cfRule type="expression" dxfId="6135" priority="18325">
      <formula>$Y659="Informe 3"</formula>
    </cfRule>
    <cfRule type="expression" dxfId="6134" priority="18326">
      <formula>$Y659="Informe 2"</formula>
    </cfRule>
    <cfRule type="expression" dxfId="6133" priority="18327">
      <formula>$Y659="Informe 1"</formula>
    </cfRule>
    <cfRule type="expression" dxfId="6132" priority="18328">
      <formula>$Y659="Gráfico 10"</formula>
    </cfRule>
    <cfRule type="expression" dxfId="6131" priority="18329">
      <formula>$Y659="Gráfico 25"</formula>
    </cfRule>
    <cfRule type="expression" dxfId="6130" priority="18330">
      <formula>$Y659="Gráfico 24"</formula>
    </cfRule>
    <cfRule type="expression" dxfId="6129" priority="18331">
      <formula>$Y659="Gráfico 23"</formula>
    </cfRule>
    <cfRule type="expression" dxfId="6128" priority="18332">
      <formula>$Y659="Gráfico 22"</formula>
    </cfRule>
    <cfRule type="expression" dxfId="6127" priority="18333">
      <formula>$Y659="Gráfico 21"</formula>
    </cfRule>
    <cfRule type="expression" dxfId="6126" priority="18334">
      <formula>$Y659="Gráfico 20"</formula>
    </cfRule>
    <cfRule type="expression" dxfId="6125" priority="18335">
      <formula>$Y659="Gráfico 18"</formula>
    </cfRule>
    <cfRule type="expression" dxfId="6124" priority="18336">
      <formula>$Y659="Gráfico 19"</formula>
    </cfRule>
    <cfRule type="expression" dxfId="6123" priority="18337">
      <formula>$Y659="Gráfico 17"</formula>
    </cfRule>
    <cfRule type="expression" dxfId="6122" priority="18338">
      <formula>$Y659="Gráfico 16"</formula>
    </cfRule>
    <cfRule type="expression" dxfId="6121" priority="18339">
      <formula>$Y659="Gráfico 15"</formula>
    </cfRule>
    <cfRule type="expression" dxfId="6120" priority="18340">
      <formula>$Y659="Gráfico 14"</formula>
    </cfRule>
    <cfRule type="expression" dxfId="6119" priority="18341">
      <formula>$Y659="Gráfico 12"</formula>
    </cfRule>
    <cfRule type="expression" dxfId="6118" priority="18342">
      <formula>$Y659="Gráfico 13"</formula>
    </cfRule>
    <cfRule type="expression" dxfId="6117" priority="18343">
      <formula>$Y659="Gráfico 11"</formula>
    </cfRule>
    <cfRule type="expression" dxfId="6116" priority="18344">
      <formula>$Y659="Gráfico 9"</formula>
    </cfRule>
    <cfRule type="expression" dxfId="6115" priority="18345">
      <formula>$Y659="Gráfico 8"</formula>
    </cfRule>
    <cfRule type="expression" dxfId="6114" priority="18346">
      <formula>$Y659="Gráfico 7"</formula>
    </cfRule>
    <cfRule type="expression" dxfId="6113" priority="18347">
      <formula>$Y659="Gráfico 6"</formula>
    </cfRule>
    <cfRule type="expression" dxfId="6112" priority="18348">
      <formula>$Y659="Gráfico 4"</formula>
    </cfRule>
    <cfRule type="expression" dxfId="6111" priority="18349">
      <formula>$Y659="Gráfico 3"</formula>
    </cfRule>
    <cfRule type="expression" dxfId="6110" priority="18350">
      <formula>$Y659="Gráfico 2"</formula>
    </cfRule>
    <cfRule type="expression" dxfId="6109" priority="18351">
      <formula>$Y659="Gráfico 1"</formula>
    </cfRule>
    <cfRule type="expression" dxfId="6108" priority="18352">
      <formula>$Y659="Gráfico 5"</formula>
    </cfRule>
  </conditionalFormatting>
  <conditionalFormatting sqref="O664:O666">
    <cfRule type="expression" dxfId="6107" priority="18279">
      <formula>$Y664="Reporte 2"</formula>
    </cfRule>
    <cfRule type="expression" dxfId="6106" priority="18280">
      <formula>$Y664="Reporte 1"</formula>
    </cfRule>
    <cfRule type="expression" dxfId="6105" priority="18281">
      <formula>$Y664="Informe 10"</formula>
    </cfRule>
    <cfRule type="expression" dxfId="6104" priority="18282">
      <formula>$Y664="Informe 9"</formula>
    </cfRule>
    <cfRule type="expression" dxfId="6103" priority="18283">
      <formula>$Y664="Informe 8"</formula>
    </cfRule>
    <cfRule type="expression" dxfId="6102" priority="18284">
      <formula>$Y664="Informe 7"</formula>
    </cfRule>
    <cfRule type="expression" dxfId="6101" priority="18285">
      <formula>$Y664="Informe 6"</formula>
    </cfRule>
    <cfRule type="expression" dxfId="6100" priority="18286">
      <formula>$Y664="Informe 5"</formula>
    </cfRule>
    <cfRule type="expression" dxfId="6099" priority="18287">
      <formula>$Y664="Informe 4"</formula>
    </cfRule>
    <cfRule type="expression" dxfId="6098" priority="18288">
      <formula>$Y664="Informe 3"</formula>
    </cfRule>
    <cfRule type="expression" dxfId="6097" priority="18289">
      <formula>$Y664="Informe 2"</formula>
    </cfRule>
    <cfRule type="expression" dxfId="6096" priority="18290">
      <formula>$Y664="Informe 1"</formula>
    </cfRule>
    <cfRule type="expression" dxfId="6095" priority="18291">
      <formula>$Y664="Gráfico 10"</formula>
    </cfRule>
    <cfRule type="expression" dxfId="6094" priority="18292">
      <formula>$Y664="Gráfico 25"</formula>
    </cfRule>
    <cfRule type="expression" dxfId="6093" priority="18293">
      <formula>$Y664="Gráfico 24"</formula>
    </cfRule>
    <cfRule type="expression" dxfId="6092" priority="18294">
      <formula>$Y664="Gráfico 23"</formula>
    </cfRule>
    <cfRule type="expression" dxfId="6091" priority="18295">
      <formula>$Y664="Gráfico 22"</formula>
    </cfRule>
    <cfRule type="expression" dxfId="6090" priority="18296">
      <formula>$Y664="Gráfico 21"</formula>
    </cfRule>
    <cfRule type="expression" dxfId="6089" priority="18297">
      <formula>$Y664="Gráfico 20"</formula>
    </cfRule>
    <cfRule type="expression" dxfId="6088" priority="18298">
      <formula>$Y664="Gráfico 18"</formula>
    </cfRule>
    <cfRule type="expression" dxfId="6087" priority="18299">
      <formula>$Y664="Gráfico 19"</formula>
    </cfRule>
    <cfRule type="expression" dxfId="6086" priority="18300">
      <formula>$Y664="Gráfico 17"</formula>
    </cfRule>
    <cfRule type="expression" dxfId="6085" priority="18301">
      <formula>$Y664="Gráfico 16"</formula>
    </cfRule>
    <cfRule type="expression" dxfId="6084" priority="18302">
      <formula>$Y664="Gráfico 15"</formula>
    </cfRule>
    <cfRule type="expression" dxfId="6083" priority="18303">
      <formula>$Y664="Gráfico 14"</formula>
    </cfRule>
    <cfRule type="expression" dxfId="6082" priority="18304">
      <formula>$Y664="Gráfico 12"</formula>
    </cfRule>
    <cfRule type="expression" dxfId="6081" priority="18305">
      <formula>$Y664="Gráfico 13"</formula>
    </cfRule>
    <cfRule type="expression" dxfId="6080" priority="18306">
      <formula>$Y664="Gráfico 11"</formula>
    </cfRule>
    <cfRule type="expression" dxfId="6079" priority="18307">
      <formula>$Y664="Gráfico 9"</formula>
    </cfRule>
    <cfRule type="expression" dxfId="6078" priority="18308">
      <formula>$Y664="Gráfico 8"</formula>
    </cfRule>
    <cfRule type="expression" dxfId="6077" priority="18309">
      <formula>$Y664="Gráfico 7"</formula>
    </cfRule>
    <cfRule type="expression" dxfId="6076" priority="18310">
      <formula>$Y664="Gráfico 6"</formula>
    </cfRule>
    <cfRule type="expression" dxfId="6075" priority="18311">
      <formula>$Y664="Gráfico 4"</formula>
    </cfRule>
    <cfRule type="expression" dxfId="6074" priority="18312">
      <formula>$Y664="Gráfico 3"</formula>
    </cfRule>
    <cfRule type="expression" dxfId="6073" priority="18313">
      <formula>$Y664="Gráfico 2"</formula>
    </cfRule>
    <cfRule type="expression" dxfId="6072" priority="18314">
      <formula>$Y664="Gráfico 1"</formula>
    </cfRule>
    <cfRule type="expression" dxfId="6071" priority="18315">
      <formula>$Y664="Gráfico 5"</formula>
    </cfRule>
  </conditionalFormatting>
  <conditionalFormatting sqref="O664:O666">
    <cfRule type="expression" dxfId="6070" priority="18242">
      <formula>$Y664="Reporte 2"</formula>
    </cfRule>
    <cfRule type="expression" dxfId="6069" priority="18243">
      <formula>$Y664="Reporte 1"</formula>
    </cfRule>
    <cfRule type="expression" dxfId="6068" priority="18244">
      <formula>$Y664="Informe 10"</formula>
    </cfRule>
    <cfRule type="expression" dxfId="6067" priority="18245">
      <formula>$Y664="Informe 9"</formula>
    </cfRule>
    <cfRule type="expression" dxfId="6066" priority="18246">
      <formula>$Y664="Informe 8"</formula>
    </cfRule>
    <cfRule type="expression" dxfId="6065" priority="18247">
      <formula>$Y664="Informe 7"</formula>
    </cfRule>
    <cfRule type="expression" dxfId="6064" priority="18248">
      <formula>$Y664="Informe 6"</formula>
    </cfRule>
    <cfRule type="expression" dxfId="6063" priority="18249">
      <formula>$Y664="Informe 5"</formula>
    </cfRule>
    <cfRule type="expression" dxfId="6062" priority="18250">
      <formula>$Y664="Informe 4"</formula>
    </cfRule>
    <cfRule type="expression" dxfId="6061" priority="18251">
      <formula>$Y664="Informe 3"</formula>
    </cfRule>
    <cfRule type="expression" dxfId="6060" priority="18252">
      <formula>$Y664="Informe 2"</formula>
    </cfRule>
    <cfRule type="expression" dxfId="6059" priority="18253">
      <formula>$Y664="Informe 1"</formula>
    </cfRule>
    <cfRule type="expression" dxfId="6058" priority="18254">
      <formula>$Y664="Gráfico 10"</formula>
    </cfRule>
    <cfRule type="expression" dxfId="6057" priority="18255">
      <formula>$Y664="Gráfico 25"</formula>
    </cfRule>
    <cfRule type="expression" dxfId="6056" priority="18256">
      <formula>$Y664="Gráfico 24"</formula>
    </cfRule>
    <cfRule type="expression" dxfId="6055" priority="18257">
      <formula>$Y664="Gráfico 23"</formula>
    </cfRule>
    <cfRule type="expression" dxfId="6054" priority="18258">
      <formula>$Y664="Gráfico 22"</formula>
    </cfRule>
    <cfRule type="expression" dxfId="6053" priority="18259">
      <formula>$Y664="Gráfico 21"</formula>
    </cfRule>
    <cfRule type="expression" dxfId="6052" priority="18260">
      <formula>$Y664="Gráfico 20"</formula>
    </cfRule>
    <cfRule type="expression" dxfId="6051" priority="18261">
      <formula>$Y664="Gráfico 18"</formula>
    </cfRule>
    <cfRule type="expression" dxfId="6050" priority="18262">
      <formula>$Y664="Gráfico 19"</formula>
    </cfRule>
    <cfRule type="expression" dxfId="6049" priority="18263">
      <formula>$Y664="Gráfico 17"</formula>
    </cfRule>
    <cfRule type="expression" dxfId="6048" priority="18264">
      <formula>$Y664="Gráfico 16"</formula>
    </cfRule>
    <cfRule type="expression" dxfId="6047" priority="18265">
      <formula>$Y664="Gráfico 15"</formula>
    </cfRule>
    <cfRule type="expression" dxfId="6046" priority="18266">
      <formula>$Y664="Gráfico 14"</formula>
    </cfRule>
    <cfRule type="expression" dxfId="6045" priority="18267">
      <formula>$Y664="Gráfico 12"</formula>
    </cfRule>
    <cfRule type="expression" dxfId="6044" priority="18268">
      <formula>$Y664="Gráfico 13"</formula>
    </cfRule>
    <cfRule type="expression" dxfId="6043" priority="18269">
      <formula>$Y664="Gráfico 11"</formula>
    </cfRule>
    <cfRule type="expression" dxfId="6042" priority="18270">
      <formula>$Y664="Gráfico 9"</formula>
    </cfRule>
    <cfRule type="expression" dxfId="6041" priority="18271">
      <formula>$Y664="Gráfico 8"</formula>
    </cfRule>
    <cfRule type="expression" dxfId="6040" priority="18272">
      <formula>$Y664="Gráfico 7"</formula>
    </cfRule>
    <cfRule type="expression" dxfId="6039" priority="18273">
      <formula>$Y664="Gráfico 6"</formula>
    </cfRule>
    <cfRule type="expression" dxfId="6038" priority="18274">
      <formula>$Y664="Gráfico 4"</formula>
    </cfRule>
    <cfRule type="expression" dxfId="6037" priority="18275">
      <formula>$Y664="Gráfico 3"</formula>
    </cfRule>
    <cfRule type="expression" dxfId="6036" priority="18276">
      <formula>$Y664="Gráfico 2"</formula>
    </cfRule>
    <cfRule type="expression" dxfId="6035" priority="18277">
      <formula>$Y664="Gráfico 1"</formula>
    </cfRule>
    <cfRule type="expression" dxfId="6034" priority="18278">
      <formula>$Y664="Gráfico 5"</formula>
    </cfRule>
  </conditionalFormatting>
  <conditionalFormatting sqref="O664:O666">
    <cfRule type="expression" dxfId="6033" priority="18205">
      <formula>$Y664="Reporte 2"</formula>
    </cfRule>
    <cfRule type="expression" dxfId="6032" priority="18206">
      <formula>$Y664="Reporte 1"</formula>
    </cfRule>
    <cfRule type="expression" dxfId="6031" priority="18207">
      <formula>$Y664="Informe 10"</formula>
    </cfRule>
    <cfRule type="expression" dxfId="6030" priority="18208">
      <formula>$Y664="Informe 9"</formula>
    </cfRule>
    <cfRule type="expression" dxfId="6029" priority="18209">
      <formula>$Y664="Informe 8"</formula>
    </cfRule>
    <cfRule type="expression" dxfId="6028" priority="18210">
      <formula>$Y664="Informe 7"</formula>
    </cfRule>
    <cfRule type="expression" dxfId="6027" priority="18211">
      <formula>$Y664="Informe 6"</formula>
    </cfRule>
    <cfRule type="expression" dxfId="6026" priority="18212">
      <formula>$Y664="Informe 5"</formula>
    </cfRule>
    <cfRule type="expression" dxfId="6025" priority="18213">
      <formula>$Y664="Informe 4"</formula>
    </cfRule>
    <cfRule type="expression" dxfId="6024" priority="18214">
      <formula>$Y664="Informe 3"</formula>
    </cfRule>
    <cfRule type="expression" dxfId="6023" priority="18215">
      <formula>$Y664="Informe 2"</formula>
    </cfRule>
    <cfRule type="expression" dxfId="6022" priority="18216">
      <formula>$Y664="Informe 1"</formula>
    </cfRule>
    <cfRule type="expression" dxfId="6021" priority="18217">
      <formula>$Y664="Gráfico 10"</formula>
    </cfRule>
    <cfRule type="expression" dxfId="6020" priority="18218">
      <formula>$Y664="Gráfico 25"</formula>
    </cfRule>
    <cfRule type="expression" dxfId="6019" priority="18219">
      <formula>$Y664="Gráfico 24"</formula>
    </cfRule>
    <cfRule type="expression" dxfId="6018" priority="18220">
      <formula>$Y664="Gráfico 23"</formula>
    </cfRule>
    <cfRule type="expression" dxfId="6017" priority="18221">
      <formula>$Y664="Gráfico 22"</formula>
    </cfRule>
    <cfRule type="expression" dxfId="6016" priority="18222">
      <formula>$Y664="Gráfico 21"</formula>
    </cfRule>
    <cfRule type="expression" dxfId="6015" priority="18223">
      <formula>$Y664="Gráfico 20"</formula>
    </cfRule>
    <cfRule type="expression" dxfId="6014" priority="18224">
      <formula>$Y664="Gráfico 18"</formula>
    </cfRule>
    <cfRule type="expression" dxfId="6013" priority="18225">
      <formula>$Y664="Gráfico 19"</formula>
    </cfRule>
    <cfRule type="expression" dxfId="6012" priority="18226">
      <formula>$Y664="Gráfico 17"</formula>
    </cfRule>
    <cfRule type="expression" dxfId="6011" priority="18227">
      <formula>$Y664="Gráfico 16"</formula>
    </cfRule>
    <cfRule type="expression" dxfId="6010" priority="18228">
      <formula>$Y664="Gráfico 15"</formula>
    </cfRule>
    <cfRule type="expression" dxfId="6009" priority="18229">
      <formula>$Y664="Gráfico 14"</formula>
    </cfRule>
    <cfRule type="expression" dxfId="6008" priority="18230">
      <formula>$Y664="Gráfico 12"</formula>
    </cfRule>
    <cfRule type="expression" dxfId="6007" priority="18231">
      <formula>$Y664="Gráfico 13"</formula>
    </cfRule>
    <cfRule type="expression" dxfId="6006" priority="18232">
      <formula>$Y664="Gráfico 11"</formula>
    </cfRule>
    <cfRule type="expression" dxfId="6005" priority="18233">
      <formula>$Y664="Gráfico 9"</formula>
    </cfRule>
    <cfRule type="expression" dxfId="6004" priority="18234">
      <formula>$Y664="Gráfico 8"</formula>
    </cfRule>
    <cfRule type="expression" dxfId="6003" priority="18235">
      <formula>$Y664="Gráfico 7"</formula>
    </cfRule>
    <cfRule type="expression" dxfId="6002" priority="18236">
      <formula>$Y664="Gráfico 6"</formula>
    </cfRule>
    <cfRule type="expression" dxfId="6001" priority="18237">
      <formula>$Y664="Gráfico 4"</formula>
    </cfRule>
    <cfRule type="expression" dxfId="6000" priority="18238">
      <formula>$Y664="Gráfico 3"</formula>
    </cfRule>
    <cfRule type="expression" dxfId="5999" priority="18239">
      <formula>$Y664="Gráfico 2"</formula>
    </cfRule>
    <cfRule type="expression" dxfId="5998" priority="18240">
      <formula>$Y664="Gráfico 1"</formula>
    </cfRule>
    <cfRule type="expression" dxfId="5997" priority="18241">
      <formula>$Y664="Gráfico 5"</formula>
    </cfRule>
  </conditionalFormatting>
  <conditionalFormatting sqref="O663">
    <cfRule type="expression" dxfId="5996" priority="18168">
      <formula>$Y663="Reporte 2"</formula>
    </cfRule>
    <cfRule type="expression" dxfId="5995" priority="18169">
      <formula>$Y663="Reporte 1"</formula>
    </cfRule>
    <cfRule type="expression" dxfId="5994" priority="18170">
      <formula>$Y663="Informe 10"</formula>
    </cfRule>
    <cfRule type="expression" dxfId="5993" priority="18171">
      <formula>$Y663="Informe 9"</formula>
    </cfRule>
    <cfRule type="expression" dxfId="5992" priority="18172">
      <formula>$Y663="Informe 8"</formula>
    </cfRule>
    <cfRule type="expression" dxfId="5991" priority="18173">
      <formula>$Y663="Informe 7"</formula>
    </cfRule>
    <cfRule type="expression" dxfId="5990" priority="18174">
      <formula>$Y663="Informe 6"</formula>
    </cfRule>
    <cfRule type="expression" dxfId="5989" priority="18175">
      <formula>$Y663="Informe 5"</formula>
    </cfRule>
    <cfRule type="expression" dxfId="5988" priority="18176">
      <formula>$Y663="Informe 4"</formula>
    </cfRule>
    <cfRule type="expression" dxfId="5987" priority="18177">
      <formula>$Y663="Informe 3"</formula>
    </cfRule>
    <cfRule type="expression" dxfId="5986" priority="18178">
      <formula>$Y663="Informe 2"</formula>
    </cfRule>
    <cfRule type="expression" dxfId="5985" priority="18179">
      <formula>$Y663="Informe 1"</formula>
    </cfRule>
    <cfRule type="expression" dxfId="5984" priority="18180">
      <formula>$Y663="Gráfico 10"</formula>
    </cfRule>
    <cfRule type="expression" dxfId="5983" priority="18181">
      <formula>$Y663="Gráfico 25"</formula>
    </cfRule>
    <cfRule type="expression" dxfId="5982" priority="18182">
      <formula>$Y663="Gráfico 24"</formula>
    </cfRule>
    <cfRule type="expression" dxfId="5981" priority="18183">
      <formula>$Y663="Gráfico 23"</formula>
    </cfRule>
    <cfRule type="expression" dxfId="5980" priority="18184">
      <formula>$Y663="Gráfico 22"</formula>
    </cfRule>
    <cfRule type="expression" dxfId="5979" priority="18185">
      <formula>$Y663="Gráfico 21"</formula>
    </cfRule>
    <cfRule type="expression" dxfId="5978" priority="18186">
      <formula>$Y663="Gráfico 20"</formula>
    </cfRule>
    <cfRule type="expression" dxfId="5977" priority="18187">
      <formula>$Y663="Gráfico 18"</formula>
    </cfRule>
    <cfRule type="expression" dxfId="5976" priority="18188">
      <formula>$Y663="Gráfico 19"</formula>
    </cfRule>
    <cfRule type="expression" dxfId="5975" priority="18189">
      <formula>$Y663="Gráfico 17"</formula>
    </cfRule>
    <cfRule type="expression" dxfId="5974" priority="18190">
      <formula>$Y663="Gráfico 16"</formula>
    </cfRule>
    <cfRule type="expression" dxfId="5973" priority="18191">
      <formula>$Y663="Gráfico 15"</formula>
    </cfRule>
    <cfRule type="expression" dxfId="5972" priority="18192">
      <formula>$Y663="Gráfico 14"</formula>
    </cfRule>
    <cfRule type="expression" dxfId="5971" priority="18193">
      <formula>$Y663="Gráfico 12"</formula>
    </cfRule>
    <cfRule type="expression" dxfId="5970" priority="18194">
      <formula>$Y663="Gráfico 13"</formula>
    </cfRule>
    <cfRule type="expression" dxfId="5969" priority="18195">
      <formula>$Y663="Gráfico 11"</formula>
    </cfRule>
    <cfRule type="expression" dxfId="5968" priority="18196">
      <formula>$Y663="Gráfico 9"</formula>
    </cfRule>
    <cfRule type="expression" dxfId="5967" priority="18197">
      <formula>$Y663="Gráfico 8"</formula>
    </cfRule>
    <cfRule type="expression" dxfId="5966" priority="18198">
      <formula>$Y663="Gráfico 7"</formula>
    </cfRule>
    <cfRule type="expression" dxfId="5965" priority="18199">
      <formula>$Y663="Gráfico 6"</formula>
    </cfRule>
    <cfRule type="expression" dxfId="5964" priority="18200">
      <formula>$Y663="Gráfico 4"</formula>
    </cfRule>
    <cfRule type="expression" dxfId="5963" priority="18201">
      <formula>$Y663="Gráfico 3"</formula>
    </cfRule>
    <cfRule type="expression" dxfId="5962" priority="18202">
      <formula>$Y663="Gráfico 2"</formula>
    </cfRule>
    <cfRule type="expression" dxfId="5961" priority="18203">
      <formula>$Y663="Gráfico 1"</formula>
    </cfRule>
    <cfRule type="expression" dxfId="5960" priority="18204">
      <formula>$Y663="Gráfico 5"</formula>
    </cfRule>
  </conditionalFormatting>
  <conditionalFormatting sqref="O663">
    <cfRule type="expression" dxfId="5959" priority="18131">
      <formula>$Y663="Reporte 2"</formula>
    </cfRule>
    <cfRule type="expression" dxfId="5958" priority="18132">
      <formula>$Y663="Reporte 1"</formula>
    </cfRule>
    <cfRule type="expression" dxfId="5957" priority="18133">
      <formula>$Y663="Informe 10"</formula>
    </cfRule>
    <cfRule type="expression" dxfId="5956" priority="18134">
      <formula>$Y663="Informe 9"</formula>
    </cfRule>
    <cfRule type="expression" dxfId="5955" priority="18135">
      <formula>$Y663="Informe 8"</formula>
    </cfRule>
    <cfRule type="expression" dxfId="5954" priority="18136">
      <formula>$Y663="Informe 7"</formula>
    </cfRule>
    <cfRule type="expression" dxfId="5953" priority="18137">
      <formula>$Y663="Informe 6"</formula>
    </cfRule>
    <cfRule type="expression" dxfId="5952" priority="18138">
      <formula>$Y663="Informe 5"</formula>
    </cfRule>
    <cfRule type="expression" dxfId="5951" priority="18139">
      <formula>$Y663="Informe 4"</formula>
    </cfRule>
    <cfRule type="expression" dxfId="5950" priority="18140">
      <formula>$Y663="Informe 3"</formula>
    </cfRule>
    <cfRule type="expression" dxfId="5949" priority="18141">
      <formula>$Y663="Informe 2"</formula>
    </cfRule>
    <cfRule type="expression" dxfId="5948" priority="18142">
      <formula>$Y663="Informe 1"</formula>
    </cfRule>
    <cfRule type="expression" dxfId="5947" priority="18143">
      <formula>$Y663="Gráfico 10"</formula>
    </cfRule>
    <cfRule type="expression" dxfId="5946" priority="18144">
      <formula>$Y663="Gráfico 25"</formula>
    </cfRule>
    <cfRule type="expression" dxfId="5945" priority="18145">
      <formula>$Y663="Gráfico 24"</formula>
    </cfRule>
    <cfRule type="expression" dxfId="5944" priority="18146">
      <formula>$Y663="Gráfico 23"</formula>
    </cfRule>
    <cfRule type="expression" dxfId="5943" priority="18147">
      <formula>$Y663="Gráfico 22"</formula>
    </cfRule>
    <cfRule type="expression" dxfId="5942" priority="18148">
      <formula>$Y663="Gráfico 21"</formula>
    </cfRule>
    <cfRule type="expression" dxfId="5941" priority="18149">
      <formula>$Y663="Gráfico 20"</formula>
    </cfRule>
    <cfRule type="expression" dxfId="5940" priority="18150">
      <formula>$Y663="Gráfico 18"</formula>
    </cfRule>
    <cfRule type="expression" dxfId="5939" priority="18151">
      <formula>$Y663="Gráfico 19"</formula>
    </cfRule>
    <cfRule type="expression" dxfId="5938" priority="18152">
      <formula>$Y663="Gráfico 17"</formula>
    </cfRule>
    <cfRule type="expression" dxfId="5937" priority="18153">
      <formula>$Y663="Gráfico 16"</formula>
    </cfRule>
    <cfRule type="expression" dxfId="5936" priority="18154">
      <formula>$Y663="Gráfico 15"</formula>
    </cfRule>
    <cfRule type="expression" dxfId="5935" priority="18155">
      <formula>$Y663="Gráfico 14"</formula>
    </cfRule>
    <cfRule type="expression" dxfId="5934" priority="18156">
      <formula>$Y663="Gráfico 12"</formula>
    </cfRule>
    <cfRule type="expression" dxfId="5933" priority="18157">
      <formula>$Y663="Gráfico 13"</formula>
    </cfRule>
    <cfRule type="expression" dxfId="5932" priority="18158">
      <formula>$Y663="Gráfico 11"</formula>
    </cfRule>
    <cfRule type="expression" dxfId="5931" priority="18159">
      <formula>$Y663="Gráfico 9"</formula>
    </cfRule>
    <cfRule type="expression" dxfId="5930" priority="18160">
      <formula>$Y663="Gráfico 8"</formula>
    </cfRule>
    <cfRule type="expression" dxfId="5929" priority="18161">
      <formula>$Y663="Gráfico 7"</formula>
    </cfRule>
    <cfRule type="expression" dxfId="5928" priority="18162">
      <formula>$Y663="Gráfico 6"</formula>
    </cfRule>
    <cfRule type="expression" dxfId="5927" priority="18163">
      <formula>$Y663="Gráfico 4"</formula>
    </cfRule>
    <cfRule type="expression" dxfId="5926" priority="18164">
      <formula>$Y663="Gráfico 3"</formula>
    </cfRule>
    <cfRule type="expression" dxfId="5925" priority="18165">
      <formula>$Y663="Gráfico 2"</formula>
    </cfRule>
    <cfRule type="expression" dxfId="5924" priority="18166">
      <formula>$Y663="Gráfico 1"</formula>
    </cfRule>
    <cfRule type="expression" dxfId="5923" priority="18167">
      <formula>$Y663="Gráfico 5"</formula>
    </cfRule>
  </conditionalFormatting>
  <conditionalFormatting sqref="O663">
    <cfRule type="expression" dxfId="5922" priority="18094">
      <formula>$Y663="Reporte 2"</formula>
    </cfRule>
    <cfRule type="expression" dxfId="5921" priority="18095">
      <formula>$Y663="Reporte 1"</formula>
    </cfRule>
    <cfRule type="expression" dxfId="5920" priority="18096">
      <formula>$Y663="Informe 10"</formula>
    </cfRule>
    <cfRule type="expression" dxfId="5919" priority="18097">
      <formula>$Y663="Informe 9"</formula>
    </cfRule>
    <cfRule type="expression" dxfId="5918" priority="18098">
      <formula>$Y663="Informe 8"</formula>
    </cfRule>
    <cfRule type="expression" dxfId="5917" priority="18099">
      <formula>$Y663="Informe 7"</formula>
    </cfRule>
    <cfRule type="expression" dxfId="5916" priority="18100">
      <formula>$Y663="Informe 6"</formula>
    </cfRule>
    <cfRule type="expression" dxfId="5915" priority="18101">
      <formula>$Y663="Informe 5"</formula>
    </cfRule>
    <cfRule type="expression" dxfId="5914" priority="18102">
      <formula>$Y663="Informe 4"</formula>
    </cfRule>
    <cfRule type="expression" dxfId="5913" priority="18103">
      <formula>$Y663="Informe 3"</formula>
    </cfRule>
    <cfRule type="expression" dxfId="5912" priority="18104">
      <formula>$Y663="Informe 2"</formula>
    </cfRule>
    <cfRule type="expression" dxfId="5911" priority="18105">
      <formula>$Y663="Informe 1"</formula>
    </cfRule>
    <cfRule type="expression" dxfId="5910" priority="18106">
      <formula>$Y663="Gráfico 10"</formula>
    </cfRule>
    <cfRule type="expression" dxfId="5909" priority="18107">
      <formula>$Y663="Gráfico 25"</formula>
    </cfRule>
    <cfRule type="expression" dxfId="5908" priority="18108">
      <formula>$Y663="Gráfico 24"</formula>
    </cfRule>
    <cfRule type="expression" dxfId="5907" priority="18109">
      <formula>$Y663="Gráfico 23"</formula>
    </cfRule>
    <cfRule type="expression" dxfId="5906" priority="18110">
      <formula>$Y663="Gráfico 22"</formula>
    </cfRule>
    <cfRule type="expression" dxfId="5905" priority="18111">
      <formula>$Y663="Gráfico 21"</formula>
    </cfRule>
    <cfRule type="expression" dxfId="5904" priority="18112">
      <formula>$Y663="Gráfico 20"</formula>
    </cfRule>
    <cfRule type="expression" dxfId="5903" priority="18113">
      <formula>$Y663="Gráfico 18"</formula>
    </cfRule>
    <cfRule type="expression" dxfId="5902" priority="18114">
      <formula>$Y663="Gráfico 19"</formula>
    </cfRule>
    <cfRule type="expression" dxfId="5901" priority="18115">
      <formula>$Y663="Gráfico 17"</formula>
    </cfRule>
    <cfRule type="expression" dxfId="5900" priority="18116">
      <formula>$Y663="Gráfico 16"</formula>
    </cfRule>
    <cfRule type="expression" dxfId="5899" priority="18117">
      <formula>$Y663="Gráfico 15"</formula>
    </cfRule>
    <cfRule type="expression" dxfId="5898" priority="18118">
      <formula>$Y663="Gráfico 14"</formula>
    </cfRule>
    <cfRule type="expression" dxfId="5897" priority="18119">
      <formula>$Y663="Gráfico 12"</formula>
    </cfRule>
    <cfRule type="expression" dxfId="5896" priority="18120">
      <formula>$Y663="Gráfico 13"</formula>
    </cfRule>
    <cfRule type="expression" dxfId="5895" priority="18121">
      <formula>$Y663="Gráfico 11"</formula>
    </cfRule>
    <cfRule type="expression" dxfId="5894" priority="18122">
      <formula>$Y663="Gráfico 9"</formula>
    </cfRule>
    <cfRule type="expression" dxfId="5893" priority="18123">
      <formula>$Y663="Gráfico 8"</formula>
    </cfRule>
    <cfRule type="expression" dxfId="5892" priority="18124">
      <formula>$Y663="Gráfico 7"</formula>
    </cfRule>
    <cfRule type="expression" dxfId="5891" priority="18125">
      <formula>$Y663="Gráfico 6"</formula>
    </cfRule>
    <cfRule type="expression" dxfId="5890" priority="18126">
      <formula>$Y663="Gráfico 4"</formula>
    </cfRule>
    <cfRule type="expression" dxfId="5889" priority="18127">
      <formula>$Y663="Gráfico 3"</formula>
    </cfRule>
    <cfRule type="expression" dxfId="5888" priority="18128">
      <formula>$Y663="Gráfico 2"</formula>
    </cfRule>
    <cfRule type="expression" dxfId="5887" priority="18129">
      <formula>$Y663="Gráfico 1"</formula>
    </cfRule>
    <cfRule type="expression" dxfId="5886" priority="18130">
      <formula>$Y663="Gráfico 5"</formula>
    </cfRule>
  </conditionalFormatting>
  <conditionalFormatting sqref="O668:O670">
    <cfRule type="expression" dxfId="5885" priority="18057">
      <formula>$Y668="Reporte 2"</formula>
    </cfRule>
    <cfRule type="expression" dxfId="5884" priority="18058">
      <formula>$Y668="Reporte 1"</formula>
    </cfRule>
    <cfRule type="expression" dxfId="5883" priority="18059">
      <formula>$Y668="Informe 10"</formula>
    </cfRule>
    <cfRule type="expression" dxfId="5882" priority="18060">
      <formula>$Y668="Informe 9"</formula>
    </cfRule>
    <cfRule type="expression" dxfId="5881" priority="18061">
      <formula>$Y668="Informe 8"</formula>
    </cfRule>
    <cfRule type="expression" dxfId="5880" priority="18062">
      <formula>$Y668="Informe 7"</formula>
    </cfRule>
    <cfRule type="expression" dxfId="5879" priority="18063">
      <formula>$Y668="Informe 6"</formula>
    </cfRule>
    <cfRule type="expression" dxfId="5878" priority="18064">
      <formula>$Y668="Informe 5"</formula>
    </cfRule>
    <cfRule type="expression" dxfId="5877" priority="18065">
      <formula>$Y668="Informe 4"</formula>
    </cfRule>
    <cfRule type="expression" dxfId="5876" priority="18066">
      <formula>$Y668="Informe 3"</formula>
    </cfRule>
    <cfRule type="expression" dxfId="5875" priority="18067">
      <formula>$Y668="Informe 2"</formula>
    </cfRule>
    <cfRule type="expression" dxfId="5874" priority="18068">
      <formula>$Y668="Informe 1"</formula>
    </cfRule>
    <cfRule type="expression" dxfId="5873" priority="18069">
      <formula>$Y668="Gráfico 10"</formula>
    </cfRule>
    <cfRule type="expression" dxfId="5872" priority="18070">
      <formula>$Y668="Gráfico 25"</formula>
    </cfRule>
    <cfRule type="expression" dxfId="5871" priority="18071">
      <formula>$Y668="Gráfico 24"</formula>
    </cfRule>
    <cfRule type="expression" dxfId="5870" priority="18072">
      <formula>$Y668="Gráfico 23"</formula>
    </cfRule>
    <cfRule type="expression" dxfId="5869" priority="18073">
      <formula>$Y668="Gráfico 22"</formula>
    </cfRule>
    <cfRule type="expression" dxfId="5868" priority="18074">
      <formula>$Y668="Gráfico 21"</formula>
    </cfRule>
    <cfRule type="expression" dxfId="5867" priority="18075">
      <formula>$Y668="Gráfico 20"</formula>
    </cfRule>
    <cfRule type="expression" dxfId="5866" priority="18076">
      <formula>$Y668="Gráfico 18"</formula>
    </cfRule>
    <cfRule type="expression" dxfId="5865" priority="18077">
      <formula>$Y668="Gráfico 19"</formula>
    </cfRule>
    <cfRule type="expression" dxfId="5864" priority="18078">
      <formula>$Y668="Gráfico 17"</formula>
    </cfRule>
    <cfRule type="expression" dxfId="5863" priority="18079">
      <formula>$Y668="Gráfico 16"</formula>
    </cfRule>
    <cfRule type="expression" dxfId="5862" priority="18080">
      <formula>$Y668="Gráfico 15"</formula>
    </cfRule>
    <cfRule type="expression" dxfId="5861" priority="18081">
      <formula>$Y668="Gráfico 14"</formula>
    </cfRule>
    <cfRule type="expression" dxfId="5860" priority="18082">
      <formula>$Y668="Gráfico 12"</formula>
    </cfRule>
    <cfRule type="expression" dxfId="5859" priority="18083">
      <formula>$Y668="Gráfico 13"</formula>
    </cfRule>
    <cfRule type="expression" dxfId="5858" priority="18084">
      <formula>$Y668="Gráfico 11"</formula>
    </cfRule>
    <cfRule type="expression" dxfId="5857" priority="18085">
      <formula>$Y668="Gráfico 9"</formula>
    </cfRule>
    <cfRule type="expression" dxfId="5856" priority="18086">
      <formula>$Y668="Gráfico 8"</formula>
    </cfRule>
    <cfRule type="expression" dxfId="5855" priority="18087">
      <formula>$Y668="Gráfico 7"</formula>
    </cfRule>
    <cfRule type="expression" dxfId="5854" priority="18088">
      <formula>$Y668="Gráfico 6"</formula>
    </cfRule>
    <cfRule type="expression" dxfId="5853" priority="18089">
      <formula>$Y668="Gráfico 4"</formula>
    </cfRule>
    <cfRule type="expression" dxfId="5852" priority="18090">
      <formula>$Y668="Gráfico 3"</formula>
    </cfRule>
    <cfRule type="expression" dxfId="5851" priority="18091">
      <formula>$Y668="Gráfico 2"</formula>
    </cfRule>
    <cfRule type="expression" dxfId="5850" priority="18092">
      <formula>$Y668="Gráfico 1"</formula>
    </cfRule>
    <cfRule type="expression" dxfId="5849" priority="18093">
      <formula>$Y668="Gráfico 5"</formula>
    </cfRule>
  </conditionalFormatting>
  <conditionalFormatting sqref="O668:O670">
    <cfRule type="expression" dxfId="5848" priority="18020">
      <formula>$Y668="Reporte 2"</formula>
    </cfRule>
    <cfRule type="expression" dxfId="5847" priority="18021">
      <formula>$Y668="Reporte 1"</formula>
    </cfRule>
    <cfRule type="expression" dxfId="5846" priority="18022">
      <formula>$Y668="Informe 10"</formula>
    </cfRule>
    <cfRule type="expression" dxfId="5845" priority="18023">
      <formula>$Y668="Informe 9"</formula>
    </cfRule>
    <cfRule type="expression" dxfId="5844" priority="18024">
      <formula>$Y668="Informe 8"</formula>
    </cfRule>
    <cfRule type="expression" dxfId="5843" priority="18025">
      <formula>$Y668="Informe 7"</formula>
    </cfRule>
    <cfRule type="expression" dxfId="5842" priority="18026">
      <formula>$Y668="Informe 6"</formula>
    </cfRule>
    <cfRule type="expression" dxfId="5841" priority="18027">
      <formula>$Y668="Informe 5"</formula>
    </cfRule>
    <cfRule type="expression" dxfId="5840" priority="18028">
      <formula>$Y668="Informe 4"</formula>
    </cfRule>
    <cfRule type="expression" dxfId="5839" priority="18029">
      <formula>$Y668="Informe 3"</formula>
    </cfRule>
    <cfRule type="expression" dxfId="5838" priority="18030">
      <formula>$Y668="Informe 2"</formula>
    </cfRule>
    <cfRule type="expression" dxfId="5837" priority="18031">
      <formula>$Y668="Informe 1"</formula>
    </cfRule>
    <cfRule type="expression" dxfId="5836" priority="18032">
      <formula>$Y668="Gráfico 10"</formula>
    </cfRule>
    <cfRule type="expression" dxfId="5835" priority="18033">
      <formula>$Y668="Gráfico 25"</formula>
    </cfRule>
    <cfRule type="expression" dxfId="5834" priority="18034">
      <formula>$Y668="Gráfico 24"</formula>
    </cfRule>
    <cfRule type="expression" dxfId="5833" priority="18035">
      <formula>$Y668="Gráfico 23"</formula>
    </cfRule>
    <cfRule type="expression" dxfId="5832" priority="18036">
      <formula>$Y668="Gráfico 22"</formula>
    </cfRule>
    <cfRule type="expression" dxfId="5831" priority="18037">
      <formula>$Y668="Gráfico 21"</formula>
    </cfRule>
    <cfRule type="expression" dxfId="5830" priority="18038">
      <formula>$Y668="Gráfico 20"</formula>
    </cfRule>
    <cfRule type="expression" dxfId="5829" priority="18039">
      <formula>$Y668="Gráfico 18"</formula>
    </cfRule>
    <cfRule type="expression" dxfId="5828" priority="18040">
      <formula>$Y668="Gráfico 19"</formula>
    </cfRule>
    <cfRule type="expression" dxfId="5827" priority="18041">
      <formula>$Y668="Gráfico 17"</formula>
    </cfRule>
    <cfRule type="expression" dxfId="5826" priority="18042">
      <formula>$Y668="Gráfico 16"</formula>
    </cfRule>
    <cfRule type="expression" dxfId="5825" priority="18043">
      <formula>$Y668="Gráfico 15"</formula>
    </cfRule>
    <cfRule type="expression" dxfId="5824" priority="18044">
      <formula>$Y668="Gráfico 14"</formula>
    </cfRule>
    <cfRule type="expression" dxfId="5823" priority="18045">
      <formula>$Y668="Gráfico 12"</formula>
    </cfRule>
    <cfRule type="expression" dxfId="5822" priority="18046">
      <formula>$Y668="Gráfico 13"</formula>
    </cfRule>
    <cfRule type="expression" dxfId="5821" priority="18047">
      <formula>$Y668="Gráfico 11"</formula>
    </cfRule>
    <cfRule type="expression" dxfId="5820" priority="18048">
      <formula>$Y668="Gráfico 9"</formula>
    </cfRule>
    <cfRule type="expression" dxfId="5819" priority="18049">
      <formula>$Y668="Gráfico 8"</formula>
    </cfRule>
    <cfRule type="expression" dxfId="5818" priority="18050">
      <formula>$Y668="Gráfico 7"</formula>
    </cfRule>
    <cfRule type="expression" dxfId="5817" priority="18051">
      <formula>$Y668="Gráfico 6"</formula>
    </cfRule>
    <cfRule type="expression" dxfId="5816" priority="18052">
      <formula>$Y668="Gráfico 4"</formula>
    </cfRule>
    <cfRule type="expression" dxfId="5815" priority="18053">
      <formula>$Y668="Gráfico 3"</formula>
    </cfRule>
    <cfRule type="expression" dxfId="5814" priority="18054">
      <formula>$Y668="Gráfico 2"</formula>
    </cfRule>
    <cfRule type="expression" dxfId="5813" priority="18055">
      <formula>$Y668="Gráfico 1"</formula>
    </cfRule>
    <cfRule type="expression" dxfId="5812" priority="18056">
      <formula>$Y668="Gráfico 5"</formula>
    </cfRule>
  </conditionalFormatting>
  <conditionalFormatting sqref="O668:O670">
    <cfRule type="expression" dxfId="5811" priority="17983">
      <formula>$Y668="Reporte 2"</formula>
    </cfRule>
    <cfRule type="expression" dxfId="5810" priority="17984">
      <formula>$Y668="Reporte 1"</formula>
    </cfRule>
    <cfRule type="expression" dxfId="5809" priority="17985">
      <formula>$Y668="Informe 10"</formula>
    </cfRule>
    <cfRule type="expression" dxfId="5808" priority="17986">
      <formula>$Y668="Informe 9"</formula>
    </cfRule>
    <cfRule type="expression" dxfId="5807" priority="17987">
      <formula>$Y668="Informe 8"</formula>
    </cfRule>
    <cfRule type="expression" dxfId="5806" priority="17988">
      <formula>$Y668="Informe 7"</formula>
    </cfRule>
    <cfRule type="expression" dxfId="5805" priority="17989">
      <formula>$Y668="Informe 6"</formula>
    </cfRule>
    <cfRule type="expression" dxfId="5804" priority="17990">
      <formula>$Y668="Informe 5"</formula>
    </cfRule>
    <cfRule type="expression" dxfId="5803" priority="17991">
      <formula>$Y668="Informe 4"</formula>
    </cfRule>
    <cfRule type="expression" dxfId="5802" priority="17992">
      <formula>$Y668="Informe 3"</formula>
    </cfRule>
    <cfRule type="expression" dxfId="5801" priority="17993">
      <formula>$Y668="Informe 2"</formula>
    </cfRule>
    <cfRule type="expression" dxfId="5800" priority="17994">
      <formula>$Y668="Informe 1"</formula>
    </cfRule>
    <cfRule type="expression" dxfId="5799" priority="17995">
      <formula>$Y668="Gráfico 10"</formula>
    </cfRule>
    <cfRule type="expression" dxfId="5798" priority="17996">
      <formula>$Y668="Gráfico 25"</formula>
    </cfRule>
    <cfRule type="expression" dxfId="5797" priority="17997">
      <formula>$Y668="Gráfico 24"</formula>
    </cfRule>
    <cfRule type="expression" dxfId="5796" priority="17998">
      <formula>$Y668="Gráfico 23"</formula>
    </cfRule>
    <cfRule type="expression" dxfId="5795" priority="17999">
      <formula>$Y668="Gráfico 22"</formula>
    </cfRule>
    <cfRule type="expression" dxfId="5794" priority="18000">
      <formula>$Y668="Gráfico 21"</formula>
    </cfRule>
    <cfRule type="expression" dxfId="5793" priority="18001">
      <formula>$Y668="Gráfico 20"</formula>
    </cfRule>
    <cfRule type="expression" dxfId="5792" priority="18002">
      <formula>$Y668="Gráfico 18"</formula>
    </cfRule>
    <cfRule type="expression" dxfId="5791" priority="18003">
      <formula>$Y668="Gráfico 19"</formula>
    </cfRule>
    <cfRule type="expression" dxfId="5790" priority="18004">
      <formula>$Y668="Gráfico 17"</formula>
    </cfRule>
    <cfRule type="expression" dxfId="5789" priority="18005">
      <formula>$Y668="Gráfico 16"</formula>
    </cfRule>
    <cfRule type="expression" dxfId="5788" priority="18006">
      <formula>$Y668="Gráfico 15"</formula>
    </cfRule>
    <cfRule type="expression" dxfId="5787" priority="18007">
      <formula>$Y668="Gráfico 14"</formula>
    </cfRule>
    <cfRule type="expression" dxfId="5786" priority="18008">
      <formula>$Y668="Gráfico 12"</formula>
    </cfRule>
    <cfRule type="expression" dxfId="5785" priority="18009">
      <formula>$Y668="Gráfico 13"</formula>
    </cfRule>
    <cfRule type="expression" dxfId="5784" priority="18010">
      <formula>$Y668="Gráfico 11"</formula>
    </cfRule>
    <cfRule type="expression" dxfId="5783" priority="18011">
      <formula>$Y668="Gráfico 9"</formula>
    </cfRule>
    <cfRule type="expression" dxfId="5782" priority="18012">
      <formula>$Y668="Gráfico 8"</formula>
    </cfRule>
    <cfRule type="expression" dxfId="5781" priority="18013">
      <formula>$Y668="Gráfico 7"</formula>
    </cfRule>
    <cfRule type="expression" dxfId="5780" priority="18014">
      <formula>$Y668="Gráfico 6"</formula>
    </cfRule>
    <cfRule type="expression" dxfId="5779" priority="18015">
      <formula>$Y668="Gráfico 4"</formula>
    </cfRule>
    <cfRule type="expression" dxfId="5778" priority="18016">
      <formula>$Y668="Gráfico 3"</formula>
    </cfRule>
    <cfRule type="expression" dxfId="5777" priority="18017">
      <formula>$Y668="Gráfico 2"</formula>
    </cfRule>
    <cfRule type="expression" dxfId="5776" priority="18018">
      <formula>$Y668="Gráfico 1"</formula>
    </cfRule>
    <cfRule type="expression" dxfId="5775" priority="18019">
      <formula>$Y668="Gráfico 5"</formula>
    </cfRule>
  </conditionalFormatting>
  <conditionalFormatting sqref="O667">
    <cfRule type="expression" dxfId="5774" priority="17946">
      <formula>$Y667="Reporte 2"</formula>
    </cfRule>
    <cfRule type="expression" dxfId="5773" priority="17947">
      <formula>$Y667="Reporte 1"</formula>
    </cfRule>
    <cfRule type="expression" dxfId="5772" priority="17948">
      <formula>$Y667="Informe 10"</formula>
    </cfRule>
    <cfRule type="expression" dxfId="5771" priority="17949">
      <formula>$Y667="Informe 9"</formula>
    </cfRule>
    <cfRule type="expression" dxfId="5770" priority="17950">
      <formula>$Y667="Informe 8"</formula>
    </cfRule>
    <cfRule type="expression" dxfId="5769" priority="17951">
      <formula>$Y667="Informe 7"</formula>
    </cfRule>
    <cfRule type="expression" dxfId="5768" priority="17952">
      <formula>$Y667="Informe 6"</formula>
    </cfRule>
    <cfRule type="expression" dxfId="5767" priority="17953">
      <formula>$Y667="Informe 5"</formula>
    </cfRule>
    <cfRule type="expression" dxfId="5766" priority="17954">
      <formula>$Y667="Informe 4"</formula>
    </cfRule>
    <cfRule type="expression" dxfId="5765" priority="17955">
      <formula>$Y667="Informe 3"</formula>
    </cfRule>
    <cfRule type="expression" dxfId="5764" priority="17956">
      <formula>$Y667="Informe 2"</formula>
    </cfRule>
    <cfRule type="expression" dxfId="5763" priority="17957">
      <formula>$Y667="Informe 1"</formula>
    </cfRule>
    <cfRule type="expression" dxfId="5762" priority="17958">
      <formula>$Y667="Gráfico 10"</formula>
    </cfRule>
    <cfRule type="expression" dxfId="5761" priority="17959">
      <formula>$Y667="Gráfico 25"</formula>
    </cfRule>
    <cfRule type="expression" dxfId="5760" priority="17960">
      <formula>$Y667="Gráfico 24"</formula>
    </cfRule>
    <cfRule type="expression" dxfId="5759" priority="17961">
      <formula>$Y667="Gráfico 23"</formula>
    </cfRule>
    <cfRule type="expression" dxfId="5758" priority="17962">
      <formula>$Y667="Gráfico 22"</formula>
    </cfRule>
    <cfRule type="expression" dxfId="5757" priority="17963">
      <formula>$Y667="Gráfico 21"</formula>
    </cfRule>
    <cfRule type="expression" dxfId="5756" priority="17964">
      <formula>$Y667="Gráfico 20"</formula>
    </cfRule>
    <cfRule type="expression" dxfId="5755" priority="17965">
      <formula>$Y667="Gráfico 18"</formula>
    </cfRule>
    <cfRule type="expression" dxfId="5754" priority="17966">
      <formula>$Y667="Gráfico 19"</formula>
    </cfRule>
    <cfRule type="expression" dxfId="5753" priority="17967">
      <formula>$Y667="Gráfico 17"</formula>
    </cfRule>
    <cfRule type="expression" dxfId="5752" priority="17968">
      <formula>$Y667="Gráfico 16"</formula>
    </cfRule>
    <cfRule type="expression" dxfId="5751" priority="17969">
      <formula>$Y667="Gráfico 15"</formula>
    </cfRule>
    <cfRule type="expression" dxfId="5750" priority="17970">
      <formula>$Y667="Gráfico 14"</formula>
    </cfRule>
    <cfRule type="expression" dxfId="5749" priority="17971">
      <formula>$Y667="Gráfico 12"</formula>
    </cfRule>
    <cfRule type="expression" dxfId="5748" priority="17972">
      <formula>$Y667="Gráfico 13"</formula>
    </cfRule>
    <cfRule type="expression" dxfId="5747" priority="17973">
      <formula>$Y667="Gráfico 11"</formula>
    </cfRule>
    <cfRule type="expression" dxfId="5746" priority="17974">
      <formula>$Y667="Gráfico 9"</formula>
    </cfRule>
    <cfRule type="expression" dxfId="5745" priority="17975">
      <formula>$Y667="Gráfico 8"</formula>
    </cfRule>
    <cfRule type="expression" dxfId="5744" priority="17976">
      <formula>$Y667="Gráfico 7"</formula>
    </cfRule>
    <cfRule type="expression" dxfId="5743" priority="17977">
      <formula>$Y667="Gráfico 6"</formula>
    </cfRule>
    <cfRule type="expression" dxfId="5742" priority="17978">
      <formula>$Y667="Gráfico 4"</formula>
    </cfRule>
    <cfRule type="expression" dxfId="5741" priority="17979">
      <formula>$Y667="Gráfico 3"</formula>
    </cfRule>
    <cfRule type="expression" dxfId="5740" priority="17980">
      <formula>$Y667="Gráfico 2"</formula>
    </cfRule>
    <cfRule type="expression" dxfId="5739" priority="17981">
      <formula>$Y667="Gráfico 1"</formula>
    </cfRule>
    <cfRule type="expression" dxfId="5738" priority="17982">
      <formula>$Y667="Gráfico 5"</formula>
    </cfRule>
  </conditionalFormatting>
  <conditionalFormatting sqref="O667">
    <cfRule type="expression" dxfId="5737" priority="17909">
      <formula>$Y667="Reporte 2"</formula>
    </cfRule>
    <cfRule type="expression" dxfId="5736" priority="17910">
      <formula>$Y667="Reporte 1"</formula>
    </cfRule>
    <cfRule type="expression" dxfId="5735" priority="17911">
      <formula>$Y667="Informe 10"</formula>
    </cfRule>
    <cfRule type="expression" dxfId="5734" priority="17912">
      <formula>$Y667="Informe 9"</formula>
    </cfRule>
    <cfRule type="expression" dxfId="5733" priority="17913">
      <formula>$Y667="Informe 8"</formula>
    </cfRule>
    <cfRule type="expression" dxfId="5732" priority="17914">
      <formula>$Y667="Informe 7"</formula>
    </cfRule>
    <cfRule type="expression" dxfId="5731" priority="17915">
      <formula>$Y667="Informe 6"</formula>
    </cfRule>
    <cfRule type="expression" dxfId="5730" priority="17916">
      <formula>$Y667="Informe 5"</formula>
    </cfRule>
    <cfRule type="expression" dxfId="5729" priority="17917">
      <formula>$Y667="Informe 4"</formula>
    </cfRule>
    <cfRule type="expression" dxfId="5728" priority="17918">
      <formula>$Y667="Informe 3"</formula>
    </cfRule>
    <cfRule type="expression" dxfId="5727" priority="17919">
      <formula>$Y667="Informe 2"</formula>
    </cfRule>
    <cfRule type="expression" dxfId="5726" priority="17920">
      <formula>$Y667="Informe 1"</formula>
    </cfRule>
    <cfRule type="expression" dxfId="5725" priority="17921">
      <formula>$Y667="Gráfico 10"</formula>
    </cfRule>
    <cfRule type="expression" dxfId="5724" priority="17922">
      <formula>$Y667="Gráfico 25"</formula>
    </cfRule>
    <cfRule type="expression" dxfId="5723" priority="17923">
      <formula>$Y667="Gráfico 24"</formula>
    </cfRule>
    <cfRule type="expression" dxfId="5722" priority="17924">
      <formula>$Y667="Gráfico 23"</formula>
    </cfRule>
    <cfRule type="expression" dxfId="5721" priority="17925">
      <formula>$Y667="Gráfico 22"</formula>
    </cfRule>
    <cfRule type="expression" dxfId="5720" priority="17926">
      <formula>$Y667="Gráfico 21"</formula>
    </cfRule>
    <cfRule type="expression" dxfId="5719" priority="17927">
      <formula>$Y667="Gráfico 20"</formula>
    </cfRule>
    <cfRule type="expression" dxfId="5718" priority="17928">
      <formula>$Y667="Gráfico 18"</formula>
    </cfRule>
    <cfRule type="expression" dxfId="5717" priority="17929">
      <formula>$Y667="Gráfico 19"</formula>
    </cfRule>
    <cfRule type="expression" dxfId="5716" priority="17930">
      <formula>$Y667="Gráfico 17"</formula>
    </cfRule>
    <cfRule type="expression" dxfId="5715" priority="17931">
      <formula>$Y667="Gráfico 16"</formula>
    </cfRule>
    <cfRule type="expression" dxfId="5714" priority="17932">
      <formula>$Y667="Gráfico 15"</formula>
    </cfRule>
    <cfRule type="expression" dxfId="5713" priority="17933">
      <formula>$Y667="Gráfico 14"</formula>
    </cfRule>
    <cfRule type="expression" dxfId="5712" priority="17934">
      <formula>$Y667="Gráfico 12"</formula>
    </cfRule>
    <cfRule type="expression" dxfId="5711" priority="17935">
      <formula>$Y667="Gráfico 13"</formula>
    </cfRule>
    <cfRule type="expression" dxfId="5710" priority="17936">
      <formula>$Y667="Gráfico 11"</formula>
    </cfRule>
    <cfRule type="expression" dxfId="5709" priority="17937">
      <formula>$Y667="Gráfico 9"</formula>
    </cfRule>
    <cfRule type="expression" dxfId="5708" priority="17938">
      <formula>$Y667="Gráfico 8"</formula>
    </cfRule>
    <cfRule type="expression" dxfId="5707" priority="17939">
      <formula>$Y667="Gráfico 7"</formula>
    </cfRule>
    <cfRule type="expression" dxfId="5706" priority="17940">
      <formula>$Y667="Gráfico 6"</formula>
    </cfRule>
    <cfRule type="expression" dxfId="5705" priority="17941">
      <formula>$Y667="Gráfico 4"</formula>
    </cfRule>
    <cfRule type="expression" dxfId="5704" priority="17942">
      <formula>$Y667="Gráfico 3"</formula>
    </cfRule>
    <cfRule type="expression" dxfId="5703" priority="17943">
      <formula>$Y667="Gráfico 2"</formula>
    </cfRule>
    <cfRule type="expression" dxfId="5702" priority="17944">
      <formula>$Y667="Gráfico 1"</formula>
    </cfRule>
    <cfRule type="expression" dxfId="5701" priority="17945">
      <formula>$Y667="Gráfico 5"</formula>
    </cfRule>
  </conditionalFormatting>
  <conditionalFormatting sqref="O667">
    <cfRule type="expression" dxfId="5700" priority="17872">
      <formula>$Y667="Reporte 2"</formula>
    </cfRule>
    <cfRule type="expression" dxfId="5699" priority="17873">
      <formula>$Y667="Reporte 1"</formula>
    </cfRule>
    <cfRule type="expression" dxfId="5698" priority="17874">
      <formula>$Y667="Informe 10"</formula>
    </cfRule>
    <cfRule type="expression" dxfId="5697" priority="17875">
      <formula>$Y667="Informe 9"</formula>
    </cfRule>
    <cfRule type="expression" dxfId="5696" priority="17876">
      <formula>$Y667="Informe 8"</formula>
    </cfRule>
    <cfRule type="expression" dxfId="5695" priority="17877">
      <formula>$Y667="Informe 7"</formula>
    </cfRule>
    <cfRule type="expression" dxfId="5694" priority="17878">
      <formula>$Y667="Informe 6"</formula>
    </cfRule>
    <cfRule type="expression" dxfId="5693" priority="17879">
      <formula>$Y667="Informe 5"</formula>
    </cfRule>
    <cfRule type="expression" dxfId="5692" priority="17880">
      <formula>$Y667="Informe 4"</formula>
    </cfRule>
    <cfRule type="expression" dxfId="5691" priority="17881">
      <formula>$Y667="Informe 3"</formula>
    </cfRule>
    <cfRule type="expression" dxfId="5690" priority="17882">
      <formula>$Y667="Informe 2"</formula>
    </cfRule>
    <cfRule type="expression" dxfId="5689" priority="17883">
      <formula>$Y667="Informe 1"</formula>
    </cfRule>
    <cfRule type="expression" dxfId="5688" priority="17884">
      <formula>$Y667="Gráfico 10"</formula>
    </cfRule>
    <cfRule type="expression" dxfId="5687" priority="17885">
      <formula>$Y667="Gráfico 25"</formula>
    </cfRule>
    <cfRule type="expression" dxfId="5686" priority="17886">
      <formula>$Y667="Gráfico 24"</formula>
    </cfRule>
    <cfRule type="expression" dxfId="5685" priority="17887">
      <formula>$Y667="Gráfico 23"</formula>
    </cfRule>
    <cfRule type="expression" dxfId="5684" priority="17888">
      <formula>$Y667="Gráfico 22"</formula>
    </cfRule>
    <cfRule type="expression" dxfId="5683" priority="17889">
      <formula>$Y667="Gráfico 21"</formula>
    </cfRule>
    <cfRule type="expression" dxfId="5682" priority="17890">
      <formula>$Y667="Gráfico 20"</formula>
    </cfRule>
    <cfRule type="expression" dxfId="5681" priority="17891">
      <formula>$Y667="Gráfico 18"</formula>
    </cfRule>
    <cfRule type="expression" dxfId="5680" priority="17892">
      <formula>$Y667="Gráfico 19"</formula>
    </cfRule>
    <cfRule type="expression" dxfId="5679" priority="17893">
      <formula>$Y667="Gráfico 17"</formula>
    </cfRule>
    <cfRule type="expression" dxfId="5678" priority="17894">
      <formula>$Y667="Gráfico 16"</formula>
    </cfRule>
    <cfRule type="expression" dxfId="5677" priority="17895">
      <formula>$Y667="Gráfico 15"</formula>
    </cfRule>
    <cfRule type="expression" dxfId="5676" priority="17896">
      <formula>$Y667="Gráfico 14"</formula>
    </cfRule>
    <cfRule type="expression" dxfId="5675" priority="17897">
      <formula>$Y667="Gráfico 12"</formula>
    </cfRule>
    <cfRule type="expression" dxfId="5674" priority="17898">
      <formula>$Y667="Gráfico 13"</formula>
    </cfRule>
    <cfRule type="expression" dxfId="5673" priority="17899">
      <formula>$Y667="Gráfico 11"</formula>
    </cfRule>
    <cfRule type="expression" dxfId="5672" priority="17900">
      <formula>$Y667="Gráfico 9"</formula>
    </cfRule>
    <cfRule type="expression" dxfId="5671" priority="17901">
      <formula>$Y667="Gráfico 8"</formula>
    </cfRule>
    <cfRule type="expression" dxfId="5670" priority="17902">
      <formula>$Y667="Gráfico 7"</formula>
    </cfRule>
    <cfRule type="expression" dxfId="5669" priority="17903">
      <formula>$Y667="Gráfico 6"</formula>
    </cfRule>
    <cfRule type="expression" dxfId="5668" priority="17904">
      <formula>$Y667="Gráfico 4"</formula>
    </cfRule>
    <cfRule type="expression" dxfId="5667" priority="17905">
      <formula>$Y667="Gráfico 3"</formula>
    </cfRule>
    <cfRule type="expression" dxfId="5666" priority="17906">
      <formula>$Y667="Gráfico 2"</formula>
    </cfRule>
    <cfRule type="expression" dxfId="5665" priority="17907">
      <formula>$Y667="Gráfico 1"</formula>
    </cfRule>
    <cfRule type="expression" dxfId="5664" priority="17908">
      <formula>$Y667="Gráfico 5"</formula>
    </cfRule>
  </conditionalFormatting>
  <conditionalFormatting sqref="O672:O674">
    <cfRule type="expression" dxfId="5663" priority="17835">
      <formula>$Y672="Reporte 2"</formula>
    </cfRule>
    <cfRule type="expression" dxfId="5662" priority="17836">
      <formula>$Y672="Reporte 1"</formula>
    </cfRule>
    <cfRule type="expression" dxfId="5661" priority="17837">
      <formula>$Y672="Informe 10"</formula>
    </cfRule>
    <cfRule type="expression" dxfId="5660" priority="17838">
      <formula>$Y672="Informe 9"</formula>
    </cfRule>
    <cfRule type="expression" dxfId="5659" priority="17839">
      <formula>$Y672="Informe 8"</formula>
    </cfRule>
    <cfRule type="expression" dxfId="5658" priority="17840">
      <formula>$Y672="Informe 7"</formula>
    </cfRule>
    <cfRule type="expression" dxfId="5657" priority="17841">
      <formula>$Y672="Informe 6"</formula>
    </cfRule>
    <cfRule type="expression" dxfId="5656" priority="17842">
      <formula>$Y672="Informe 5"</formula>
    </cfRule>
    <cfRule type="expression" dxfId="5655" priority="17843">
      <formula>$Y672="Informe 4"</formula>
    </cfRule>
    <cfRule type="expression" dxfId="5654" priority="17844">
      <formula>$Y672="Informe 3"</formula>
    </cfRule>
    <cfRule type="expression" dxfId="5653" priority="17845">
      <formula>$Y672="Informe 2"</formula>
    </cfRule>
    <cfRule type="expression" dxfId="5652" priority="17846">
      <formula>$Y672="Informe 1"</formula>
    </cfRule>
    <cfRule type="expression" dxfId="5651" priority="17847">
      <formula>$Y672="Gráfico 10"</formula>
    </cfRule>
    <cfRule type="expression" dxfId="5650" priority="17848">
      <formula>$Y672="Gráfico 25"</formula>
    </cfRule>
    <cfRule type="expression" dxfId="5649" priority="17849">
      <formula>$Y672="Gráfico 24"</formula>
    </cfRule>
    <cfRule type="expression" dxfId="5648" priority="17850">
      <formula>$Y672="Gráfico 23"</formula>
    </cfRule>
    <cfRule type="expression" dxfId="5647" priority="17851">
      <formula>$Y672="Gráfico 22"</formula>
    </cfRule>
    <cfRule type="expression" dxfId="5646" priority="17852">
      <formula>$Y672="Gráfico 21"</formula>
    </cfRule>
    <cfRule type="expression" dxfId="5645" priority="17853">
      <formula>$Y672="Gráfico 20"</formula>
    </cfRule>
    <cfRule type="expression" dxfId="5644" priority="17854">
      <formula>$Y672="Gráfico 18"</formula>
    </cfRule>
    <cfRule type="expression" dxfId="5643" priority="17855">
      <formula>$Y672="Gráfico 19"</formula>
    </cfRule>
    <cfRule type="expression" dxfId="5642" priority="17856">
      <formula>$Y672="Gráfico 17"</formula>
    </cfRule>
    <cfRule type="expression" dxfId="5641" priority="17857">
      <formula>$Y672="Gráfico 16"</formula>
    </cfRule>
    <cfRule type="expression" dxfId="5640" priority="17858">
      <formula>$Y672="Gráfico 15"</formula>
    </cfRule>
    <cfRule type="expression" dxfId="5639" priority="17859">
      <formula>$Y672="Gráfico 14"</formula>
    </cfRule>
    <cfRule type="expression" dxfId="5638" priority="17860">
      <formula>$Y672="Gráfico 12"</formula>
    </cfRule>
    <cfRule type="expression" dxfId="5637" priority="17861">
      <formula>$Y672="Gráfico 13"</formula>
    </cfRule>
    <cfRule type="expression" dxfId="5636" priority="17862">
      <formula>$Y672="Gráfico 11"</formula>
    </cfRule>
    <cfRule type="expression" dxfId="5635" priority="17863">
      <formula>$Y672="Gráfico 9"</formula>
    </cfRule>
    <cfRule type="expression" dxfId="5634" priority="17864">
      <formula>$Y672="Gráfico 8"</formula>
    </cfRule>
    <cfRule type="expression" dxfId="5633" priority="17865">
      <formula>$Y672="Gráfico 7"</formula>
    </cfRule>
    <cfRule type="expression" dxfId="5632" priority="17866">
      <formula>$Y672="Gráfico 6"</formula>
    </cfRule>
    <cfRule type="expression" dxfId="5631" priority="17867">
      <formula>$Y672="Gráfico 4"</formula>
    </cfRule>
    <cfRule type="expression" dxfId="5630" priority="17868">
      <formula>$Y672="Gráfico 3"</formula>
    </cfRule>
    <cfRule type="expression" dxfId="5629" priority="17869">
      <formula>$Y672="Gráfico 2"</formula>
    </cfRule>
    <cfRule type="expression" dxfId="5628" priority="17870">
      <formula>$Y672="Gráfico 1"</formula>
    </cfRule>
    <cfRule type="expression" dxfId="5627" priority="17871">
      <formula>$Y672="Gráfico 5"</formula>
    </cfRule>
  </conditionalFormatting>
  <conditionalFormatting sqref="O672:O674">
    <cfRule type="expression" dxfId="5626" priority="17798">
      <formula>$Y672="Reporte 2"</formula>
    </cfRule>
    <cfRule type="expression" dxfId="5625" priority="17799">
      <formula>$Y672="Reporte 1"</formula>
    </cfRule>
    <cfRule type="expression" dxfId="5624" priority="17800">
      <formula>$Y672="Informe 10"</formula>
    </cfRule>
    <cfRule type="expression" dxfId="5623" priority="17801">
      <formula>$Y672="Informe 9"</formula>
    </cfRule>
    <cfRule type="expression" dxfId="5622" priority="17802">
      <formula>$Y672="Informe 8"</formula>
    </cfRule>
    <cfRule type="expression" dxfId="5621" priority="17803">
      <formula>$Y672="Informe 7"</formula>
    </cfRule>
    <cfRule type="expression" dxfId="5620" priority="17804">
      <formula>$Y672="Informe 6"</formula>
    </cfRule>
    <cfRule type="expression" dxfId="5619" priority="17805">
      <formula>$Y672="Informe 5"</formula>
    </cfRule>
    <cfRule type="expression" dxfId="5618" priority="17806">
      <formula>$Y672="Informe 4"</formula>
    </cfRule>
    <cfRule type="expression" dxfId="5617" priority="17807">
      <formula>$Y672="Informe 3"</formula>
    </cfRule>
    <cfRule type="expression" dxfId="5616" priority="17808">
      <formula>$Y672="Informe 2"</formula>
    </cfRule>
    <cfRule type="expression" dxfId="5615" priority="17809">
      <formula>$Y672="Informe 1"</formula>
    </cfRule>
    <cfRule type="expression" dxfId="5614" priority="17810">
      <formula>$Y672="Gráfico 10"</formula>
    </cfRule>
    <cfRule type="expression" dxfId="5613" priority="17811">
      <formula>$Y672="Gráfico 25"</formula>
    </cfRule>
    <cfRule type="expression" dxfId="5612" priority="17812">
      <formula>$Y672="Gráfico 24"</formula>
    </cfRule>
    <cfRule type="expression" dxfId="5611" priority="17813">
      <formula>$Y672="Gráfico 23"</formula>
    </cfRule>
    <cfRule type="expression" dxfId="5610" priority="17814">
      <formula>$Y672="Gráfico 22"</formula>
    </cfRule>
    <cfRule type="expression" dxfId="5609" priority="17815">
      <formula>$Y672="Gráfico 21"</formula>
    </cfRule>
    <cfRule type="expression" dxfId="5608" priority="17816">
      <formula>$Y672="Gráfico 20"</formula>
    </cfRule>
    <cfRule type="expression" dxfId="5607" priority="17817">
      <formula>$Y672="Gráfico 18"</formula>
    </cfRule>
    <cfRule type="expression" dxfId="5606" priority="17818">
      <formula>$Y672="Gráfico 19"</formula>
    </cfRule>
    <cfRule type="expression" dxfId="5605" priority="17819">
      <formula>$Y672="Gráfico 17"</formula>
    </cfRule>
    <cfRule type="expression" dxfId="5604" priority="17820">
      <formula>$Y672="Gráfico 16"</formula>
    </cfRule>
    <cfRule type="expression" dxfId="5603" priority="17821">
      <formula>$Y672="Gráfico 15"</formula>
    </cfRule>
    <cfRule type="expression" dxfId="5602" priority="17822">
      <formula>$Y672="Gráfico 14"</formula>
    </cfRule>
    <cfRule type="expression" dxfId="5601" priority="17823">
      <formula>$Y672="Gráfico 12"</formula>
    </cfRule>
    <cfRule type="expression" dxfId="5600" priority="17824">
      <formula>$Y672="Gráfico 13"</formula>
    </cfRule>
    <cfRule type="expression" dxfId="5599" priority="17825">
      <formula>$Y672="Gráfico 11"</formula>
    </cfRule>
    <cfRule type="expression" dxfId="5598" priority="17826">
      <formula>$Y672="Gráfico 9"</formula>
    </cfRule>
    <cfRule type="expression" dxfId="5597" priority="17827">
      <formula>$Y672="Gráfico 8"</formula>
    </cfRule>
    <cfRule type="expression" dxfId="5596" priority="17828">
      <formula>$Y672="Gráfico 7"</formula>
    </cfRule>
    <cfRule type="expression" dxfId="5595" priority="17829">
      <formula>$Y672="Gráfico 6"</formula>
    </cfRule>
    <cfRule type="expression" dxfId="5594" priority="17830">
      <formula>$Y672="Gráfico 4"</formula>
    </cfRule>
    <cfRule type="expression" dxfId="5593" priority="17831">
      <formula>$Y672="Gráfico 3"</formula>
    </cfRule>
    <cfRule type="expression" dxfId="5592" priority="17832">
      <formula>$Y672="Gráfico 2"</formula>
    </cfRule>
    <cfRule type="expression" dxfId="5591" priority="17833">
      <formula>$Y672="Gráfico 1"</formula>
    </cfRule>
    <cfRule type="expression" dxfId="5590" priority="17834">
      <formula>$Y672="Gráfico 5"</formula>
    </cfRule>
  </conditionalFormatting>
  <conditionalFormatting sqref="O672:O674">
    <cfRule type="expression" dxfId="5589" priority="17761">
      <formula>$Y672="Reporte 2"</formula>
    </cfRule>
    <cfRule type="expression" dxfId="5588" priority="17762">
      <formula>$Y672="Reporte 1"</formula>
    </cfRule>
    <cfRule type="expression" dxfId="5587" priority="17763">
      <formula>$Y672="Informe 10"</formula>
    </cfRule>
    <cfRule type="expression" dxfId="5586" priority="17764">
      <formula>$Y672="Informe 9"</formula>
    </cfRule>
    <cfRule type="expression" dxfId="5585" priority="17765">
      <formula>$Y672="Informe 8"</formula>
    </cfRule>
    <cfRule type="expression" dxfId="5584" priority="17766">
      <formula>$Y672="Informe 7"</formula>
    </cfRule>
    <cfRule type="expression" dxfId="5583" priority="17767">
      <formula>$Y672="Informe 6"</formula>
    </cfRule>
    <cfRule type="expression" dxfId="5582" priority="17768">
      <formula>$Y672="Informe 5"</formula>
    </cfRule>
    <cfRule type="expression" dxfId="5581" priority="17769">
      <formula>$Y672="Informe 4"</formula>
    </cfRule>
    <cfRule type="expression" dxfId="5580" priority="17770">
      <formula>$Y672="Informe 3"</formula>
    </cfRule>
    <cfRule type="expression" dxfId="5579" priority="17771">
      <formula>$Y672="Informe 2"</formula>
    </cfRule>
    <cfRule type="expression" dxfId="5578" priority="17772">
      <formula>$Y672="Informe 1"</formula>
    </cfRule>
    <cfRule type="expression" dxfId="5577" priority="17773">
      <formula>$Y672="Gráfico 10"</formula>
    </cfRule>
    <cfRule type="expression" dxfId="5576" priority="17774">
      <formula>$Y672="Gráfico 25"</formula>
    </cfRule>
    <cfRule type="expression" dxfId="5575" priority="17775">
      <formula>$Y672="Gráfico 24"</formula>
    </cfRule>
    <cfRule type="expression" dxfId="5574" priority="17776">
      <formula>$Y672="Gráfico 23"</formula>
    </cfRule>
    <cfRule type="expression" dxfId="5573" priority="17777">
      <formula>$Y672="Gráfico 22"</formula>
    </cfRule>
    <cfRule type="expression" dxfId="5572" priority="17778">
      <formula>$Y672="Gráfico 21"</formula>
    </cfRule>
    <cfRule type="expression" dxfId="5571" priority="17779">
      <formula>$Y672="Gráfico 20"</formula>
    </cfRule>
    <cfRule type="expression" dxfId="5570" priority="17780">
      <formula>$Y672="Gráfico 18"</formula>
    </cfRule>
    <cfRule type="expression" dxfId="5569" priority="17781">
      <formula>$Y672="Gráfico 19"</formula>
    </cfRule>
    <cfRule type="expression" dxfId="5568" priority="17782">
      <formula>$Y672="Gráfico 17"</formula>
    </cfRule>
    <cfRule type="expression" dxfId="5567" priority="17783">
      <formula>$Y672="Gráfico 16"</formula>
    </cfRule>
    <cfRule type="expression" dxfId="5566" priority="17784">
      <formula>$Y672="Gráfico 15"</formula>
    </cfRule>
    <cfRule type="expression" dxfId="5565" priority="17785">
      <formula>$Y672="Gráfico 14"</formula>
    </cfRule>
    <cfRule type="expression" dxfId="5564" priority="17786">
      <formula>$Y672="Gráfico 12"</formula>
    </cfRule>
    <cfRule type="expression" dxfId="5563" priority="17787">
      <formula>$Y672="Gráfico 13"</formula>
    </cfRule>
    <cfRule type="expression" dxfId="5562" priority="17788">
      <formula>$Y672="Gráfico 11"</formula>
    </cfRule>
    <cfRule type="expression" dxfId="5561" priority="17789">
      <formula>$Y672="Gráfico 9"</formula>
    </cfRule>
    <cfRule type="expression" dxfId="5560" priority="17790">
      <formula>$Y672="Gráfico 8"</formula>
    </cfRule>
    <cfRule type="expression" dxfId="5559" priority="17791">
      <formula>$Y672="Gráfico 7"</formula>
    </cfRule>
    <cfRule type="expression" dxfId="5558" priority="17792">
      <formula>$Y672="Gráfico 6"</formula>
    </cfRule>
    <cfRule type="expression" dxfId="5557" priority="17793">
      <formula>$Y672="Gráfico 4"</formula>
    </cfRule>
    <cfRule type="expression" dxfId="5556" priority="17794">
      <formula>$Y672="Gráfico 3"</formula>
    </cfRule>
    <cfRule type="expression" dxfId="5555" priority="17795">
      <formula>$Y672="Gráfico 2"</formula>
    </cfRule>
    <cfRule type="expression" dxfId="5554" priority="17796">
      <formula>$Y672="Gráfico 1"</formula>
    </cfRule>
    <cfRule type="expression" dxfId="5553" priority="17797">
      <formula>$Y672="Gráfico 5"</formula>
    </cfRule>
  </conditionalFormatting>
  <conditionalFormatting sqref="O671">
    <cfRule type="expression" dxfId="5552" priority="17724">
      <formula>$Y671="Reporte 2"</formula>
    </cfRule>
    <cfRule type="expression" dxfId="5551" priority="17725">
      <formula>$Y671="Reporte 1"</formula>
    </cfRule>
    <cfRule type="expression" dxfId="5550" priority="17726">
      <formula>$Y671="Informe 10"</formula>
    </cfRule>
    <cfRule type="expression" dxfId="5549" priority="17727">
      <formula>$Y671="Informe 9"</formula>
    </cfRule>
    <cfRule type="expression" dxfId="5548" priority="17728">
      <formula>$Y671="Informe 8"</formula>
    </cfRule>
    <cfRule type="expression" dxfId="5547" priority="17729">
      <formula>$Y671="Informe 7"</formula>
    </cfRule>
    <cfRule type="expression" dxfId="5546" priority="17730">
      <formula>$Y671="Informe 6"</formula>
    </cfRule>
    <cfRule type="expression" dxfId="5545" priority="17731">
      <formula>$Y671="Informe 5"</formula>
    </cfRule>
    <cfRule type="expression" dxfId="5544" priority="17732">
      <formula>$Y671="Informe 4"</formula>
    </cfRule>
    <cfRule type="expression" dxfId="5543" priority="17733">
      <formula>$Y671="Informe 3"</formula>
    </cfRule>
    <cfRule type="expression" dxfId="5542" priority="17734">
      <formula>$Y671="Informe 2"</formula>
    </cfRule>
    <cfRule type="expression" dxfId="5541" priority="17735">
      <formula>$Y671="Informe 1"</formula>
    </cfRule>
    <cfRule type="expression" dxfId="5540" priority="17736">
      <formula>$Y671="Gráfico 10"</formula>
    </cfRule>
    <cfRule type="expression" dxfId="5539" priority="17737">
      <formula>$Y671="Gráfico 25"</formula>
    </cfRule>
    <cfRule type="expression" dxfId="5538" priority="17738">
      <formula>$Y671="Gráfico 24"</formula>
    </cfRule>
    <cfRule type="expression" dxfId="5537" priority="17739">
      <formula>$Y671="Gráfico 23"</formula>
    </cfRule>
    <cfRule type="expression" dxfId="5536" priority="17740">
      <formula>$Y671="Gráfico 22"</formula>
    </cfRule>
    <cfRule type="expression" dxfId="5535" priority="17741">
      <formula>$Y671="Gráfico 21"</formula>
    </cfRule>
    <cfRule type="expression" dxfId="5534" priority="17742">
      <formula>$Y671="Gráfico 20"</formula>
    </cfRule>
    <cfRule type="expression" dxfId="5533" priority="17743">
      <formula>$Y671="Gráfico 18"</formula>
    </cfRule>
    <cfRule type="expression" dxfId="5532" priority="17744">
      <formula>$Y671="Gráfico 19"</formula>
    </cfRule>
    <cfRule type="expression" dxfId="5531" priority="17745">
      <formula>$Y671="Gráfico 17"</formula>
    </cfRule>
    <cfRule type="expression" dxfId="5530" priority="17746">
      <formula>$Y671="Gráfico 16"</formula>
    </cfRule>
    <cfRule type="expression" dxfId="5529" priority="17747">
      <formula>$Y671="Gráfico 15"</formula>
    </cfRule>
    <cfRule type="expression" dxfId="5528" priority="17748">
      <formula>$Y671="Gráfico 14"</formula>
    </cfRule>
    <cfRule type="expression" dxfId="5527" priority="17749">
      <formula>$Y671="Gráfico 12"</formula>
    </cfRule>
    <cfRule type="expression" dxfId="5526" priority="17750">
      <formula>$Y671="Gráfico 13"</formula>
    </cfRule>
    <cfRule type="expression" dxfId="5525" priority="17751">
      <formula>$Y671="Gráfico 11"</formula>
    </cfRule>
    <cfRule type="expression" dxfId="5524" priority="17752">
      <formula>$Y671="Gráfico 9"</formula>
    </cfRule>
    <cfRule type="expression" dxfId="5523" priority="17753">
      <formula>$Y671="Gráfico 8"</formula>
    </cfRule>
    <cfRule type="expression" dxfId="5522" priority="17754">
      <formula>$Y671="Gráfico 7"</formula>
    </cfRule>
    <cfRule type="expression" dxfId="5521" priority="17755">
      <formula>$Y671="Gráfico 6"</formula>
    </cfRule>
    <cfRule type="expression" dxfId="5520" priority="17756">
      <formula>$Y671="Gráfico 4"</formula>
    </cfRule>
    <cfRule type="expression" dxfId="5519" priority="17757">
      <formula>$Y671="Gráfico 3"</formula>
    </cfRule>
    <cfRule type="expression" dxfId="5518" priority="17758">
      <formula>$Y671="Gráfico 2"</formula>
    </cfRule>
    <cfRule type="expression" dxfId="5517" priority="17759">
      <formula>$Y671="Gráfico 1"</formula>
    </cfRule>
    <cfRule type="expression" dxfId="5516" priority="17760">
      <formula>$Y671="Gráfico 5"</formula>
    </cfRule>
  </conditionalFormatting>
  <conditionalFormatting sqref="O671">
    <cfRule type="expression" dxfId="5515" priority="17687">
      <formula>$Y671="Reporte 2"</formula>
    </cfRule>
    <cfRule type="expression" dxfId="5514" priority="17688">
      <formula>$Y671="Reporte 1"</formula>
    </cfRule>
    <cfRule type="expression" dxfId="5513" priority="17689">
      <formula>$Y671="Informe 10"</formula>
    </cfRule>
    <cfRule type="expression" dxfId="5512" priority="17690">
      <formula>$Y671="Informe 9"</formula>
    </cfRule>
    <cfRule type="expression" dxfId="5511" priority="17691">
      <formula>$Y671="Informe 8"</formula>
    </cfRule>
    <cfRule type="expression" dxfId="5510" priority="17692">
      <formula>$Y671="Informe 7"</formula>
    </cfRule>
    <cfRule type="expression" dxfId="5509" priority="17693">
      <formula>$Y671="Informe 6"</formula>
    </cfRule>
    <cfRule type="expression" dxfId="5508" priority="17694">
      <formula>$Y671="Informe 5"</formula>
    </cfRule>
    <cfRule type="expression" dxfId="5507" priority="17695">
      <formula>$Y671="Informe 4"</formula>
    </cfRule>
    <cfRule type="expression" dxfId="5506" priority="17696">
      <formula>$Y671="Informe 3"</formula>
    </cfRule>
    <cfRule type="expression" dxfId="5505" priority="17697">
      <formula>$Y671="Informe 2"</formula>
    </cfRule>
    <cfRule type="expression" dxfId="5504" priority="17698">
      <formula>$Y671="Informe 1"</formula>
    </cfRule>
    <cfRule type="expression" dxfId="5503" priority="17699">
      <formula>$Y671="Gráfico 10"</formula>
    </cfRule>
    <cfRule type="expression" dxfId="5502" priority="17700">
      <formula>$Y671="Gráfico 25"</formula>
    </cfRule>
    <cfRule type="expression" dxfId="5501" priority="17701">
      <formula>$Y671="Gráfico 24"</formula>
    </cfRule>
    <cfRule type="expression" dxfId="5500" priority="17702">
      <formula>$Y671="Gráfico 23"</formula>
    </cfRule>
    <cfRule type="expression" dxfId="5499" priority="17703">
      <formula>$Y671="Gráfico 22"</formula>
    </cfRule>
    <cfRule type="expression" dxfId="5498" priority="17704">
      <formula>$Y671="Gráfico 21"</formula>
    </cfRule>
    <cfRule type="expression" dxfId="5497" priority="17705">
      <formula>$Y671="Gráfico 20"</formula>
    </cfRule>
    <cfRule type="expression" dxfId="5496" priority="17706">
      <formula>$Y671="Gráfico 18"</formula>
    </cfRule>
    <cfRule type="expression" dxfId="5495" priority="17707">
      <formula>$Y671="Gráfico 19"</formula>
    </cfRule>
    <cfRule type="expression" dxfId="5494" priority="17708">
      <formula>$Y671="Gráfico 17"</formula>
    </cfRule>
    <cfRule type="expression" dxfId="5493" priority="17709">
      <formula>$Y671="Gráfico 16"</formula>
    </cfRule>
    <cfRule type="expression" dxfId="5492" priority="17710">
      <formula>$Y671="Gráfico 15"</formula>
    </cfRule>
    <cfRule type="expression" dxfId="5491" priority="17711">
      <formula>$Y671="Gráfico 14"</formula>
    </cfRule>
    <cfRule type="expression" dxfId="5490" priority="17712">
      <formula>$Y671="Gráfico 12"</formula>
    </cfRule>
    <cfRule type="expression" dxfId="5489" priority="17713">
      <formula>$Y671="Gráfico 13"</formula>
    </cfRule>
    <cfRule type="expression" dxfId="5488" priority="17714">
      <formula>$Y671="Gráfico 11"</formula>
    </cfRule>
    <cfRule type="expression" dxfId="5487" priority="17715">
      <formula>$Y671="Gráfico 9"</formula>
    </cfRule>
    <cfRule type="expression" dxfId="5486" priority="17716">
      <formula>$Y671="Gráfico 8"</formula>
    </cfRule>
    <cfRule type="expression" dxfId="5485" priority="17717">
      <formula>$Y671="Gráfico 7"</formula>
    </cfRule>
    <cfRule type="expression" dxfId="5484" priority="17718">
      <formula>$Y671="Gráfico 6"</formula>
    </cfRule>
    <cfRule type="expression" dxfId="5483" priority="17719">
      <formula>$Y671="Gráfico 4"</formula>
    </cfRule>
    <cfRule type="expression" dxfId="5482" priority="17720">
      <formula>$Y671="Gráfico 3"</formula>
    </cfRule>
    <cfRule type="expression" dxfId="5481" priority="17721">
      <formula>$Y671="Gráfico 2"</formula>
    </cfRule>
    <cfRule type="expression" dxfId="5480" priority="17722">
      <formula>$Y671="Gráfico 1"</formula>
    </cfRule>
    <cfRule type="expression" dxfId="5479" priority="17723">
      <formula>$Y671="Gráfico 5"</formula>
    </cfRule>
  </conditionalFormatting>
  <conditionalFormatting sqref="O671">
    <cfRule type="expression" dxfId="5478" priority="17650">
      <formula>$Y671="Reporte 2"</formula>
    </cfRule>
    <cfRule type="expression" dxfId="5477" priority="17651">
      <formula>$Y671="Reporte 1"</formula>
    </cfRule>
    <cfRule type="expression" dxfId="5476" priority="17652">
      <formula>$Y671="Informe 10"</formula>
    </cfRule>
    <cfRule type="expression" dxfId="5475" priority="17653">
      <formula>$Y671="Informe 9"</formula>
    </cfRule>
    <cfRule type="expression" dxfId="5474" priority="17654">
      <formula>$Y671="Informe 8"</formula>
    </cfRule>
    <cfRule type="expression" dxfId="5473" priority="17655">
      <formula>$Y671="Informe 7"</formula>
    </cfRule>
    <cfRule type="expression" dxfId="5472" priority="17656">
      <formula>$Y671="Informe 6"</formula>
    </cfRule>
    <cfRule type="expression" dxfId="5471" priority="17657">
      <formula>$Y671="Informe 5"</formula>
    </cfRule>
    <cfRule type="expression" dxfId="5470" priority="17658">
      <formula>$Y671="Informe 4"</formula>
    </cfRule>
    <cfRule type="expression" dxfId="5469" priority="17659">
      <formula>$Y671="Informe 3"</formula>
    </cfRule>
    <cfRule type="expression" dxfId="5468" priority="17660">
      <formula>$Y671="Informe 2"</formula>
    </cfRule>
    <cfRule type="expression" dxfId="5467" priority="17661">
      <formula>$Y671="Informe 1"</formula>
    </cfRule>
    <cfRule type="expression" dxfId="5466" priority="17662">
      <formula>$Y671="Gráfico 10"</formula>
    </cfRule>
    <cfRule type="expression" dxfId="5465" priority="17663">
      <formula>$Y671="Gráfico 25"</formula>
    </cfRule>
    <cfRule type="expression" dxfId="5464" priority="17664">
      <formula>$Y671="Gráfico 24"</formula>
    </cfRule>
    <cfRule type="expression" dxfId="5463" priority="17665">
      <formula>$Y671="Gráfico 23"</formula>
    </cfRule>
    <cfRule type="expression" dxfId="5462" priority="17666">
      <formula>$Y671="Gráfico 22"</formula>
    </cfRule>
    <cfRule type="expression" dxfId="5461" priority="17667">
      <formula>$Y671="Gráfico 21"</formula>
    </cfRule>
    <cfRule type="expression" dxfId="5460" priority="17668">
      <formula>$Y671="Gráfico 20"</formula>
    </cfRule>
    <cfRule type="expression" dxfId="5459" priority="17669">
      <formula>$Y671="Gráfico 18"</formula>
    </cfRule>
    <cfRule type="expression" dxfId="5458" priority="17670">
      <formula>$Y671="Gráfico 19"</formula>
    </cfRule>
    <cfRule type="expression" dxfId="5457" priority="17671">
      <formula>$Y671="Gráfico 17"</formula>
    </cfRule>
    <cfRule type="expression" dxfId="5456" priority="17672">
      <formula>$Y671="Gráfico 16"</formula>
    </cfRule>
    <cfRule type="expression" dxfId="5455" priority="17673">
      <formula>$Y671="Gráfico 15"</formula>
    </cfRule>
    <cfRule type="expression" dxfId="5454" priority="17674">
      <formula>$Y671="Gráfico 14"</formula>
    </cfRule>
    <cfRule type="expression" dxfId="5453" priority="17675">
      <formula>$Y671="Gráfico 12"</formula>
    </cfRule>
    <cfRule type="expression" dxfId="5452" priority="17676">
      <formula>$Y671="Gráfico 13"</formula>
    </cfRule>
    <cfRule type="expression" dxfId="5451" priority="17677">
      <formula>$Y671="Gráfico 11"</formula>
    </cfRule>
    <cfRule type="expression" dxfId="5450" priority="17678">
      <formula>$Y671="Gráfico 9"</formula>
    </cfRule>
    <cfRule type="expression" dxfId="5449" priority="17679">
      <formula>$Y671="Gráfico 8"</formula>
    </cfRule>
    <cfRule type="expression" dxfId="5448" priority="17680">
      <formula>$Y671="Gráfico 7"</formula>
    </cfRule>
    <cfRule type="expression" dxfId="5447" priority="17681">
      <formula>$Y671="Gráfico 6"</formula>
    </cfRule>
    <cfRule type="expression" dxfId="5446" priority="17682">
      <formula>$Y671="Gráfico 4"</formula>
    </cfRule>
    <cfRule type="expression" dxfId="5445" priority="17683">
      <formula>$Y671="Gráfico 3"</formula>
    </cfRule>
    <cfRule type="expression" dxfId="5444" priority="17684">
      <formula>$Y671="Gráfico 2"</formula>
    </cfRule>
    <cfRule type="expression" dxfId="5443" priority="17685">
      <formula>$Y671="Gráfico 1"</formula>
    </cfRule>
    <cfRule type="expression" dxfId="5442" priority="17686">
      <formula>$Y671="Gráfico 5"</formula>
    </cfRule>
  </conditionalFormatting>
  <conditionalFormatting sqref="O678:O680">
    <cfRule type="expression" dxfId="5441" priority="17613">
      <formula>$Y678="Reporte 2"</formula>
    </cfRule>
    <cfRule type="expression" dxfId="5440" priority="17614">
      <formula>$Y678="Reporte 1"</formula>
    </cfRule>
    <cfRule type="expression" dxfId="5439" priority="17615">
      <formula>$Y678="Informe 10"</formula>
    </cfRule>
    <cfRule type="expression" dxfId="5438" priority="17616">
      <formula>$Y678="Informe 9"</formula>
    </cfRule>
    <cfRule type="expression" dxfId="5437" priority="17617">
      <formula>$Y678="Informe 8"</formula>
    </cfRule>
    <cfRule type="expression" dxfId="5436" priority="17618">
      <formula>$Y678="Informe 7"</formula>
    </cfRule>
    <cfRule type="expression" dxfId="5435" priority="17619">
      <formula>$Y678="Informe 6"</formula>
    </cfRule>
    <cfRule type="expression" dxfId="5434" priority="17620">
      <formula>$Y678="Informe 5"</formula>
    </cfRule>
    <cfRule type="expression" dxfId="5433" priority="17621">
      <formula>$Y678="Informe 4"</formula>
    </cfRule>
    <cfRule type="expression" dxfId="5432" priority="17622">
      <formula>$Y678="Informe 3"</formula>
    </cfRule>
    <cfRule type="expression" dxfId="5431" priority="17623">
      <formula>$Y678="Informe 2"</formula>
    </cfRule>
    <cfRule type="expression" dxfId="5430" priority="17624">
      <formula>$Y678="Informe 1"</formula>
    </cfRule>
    <cfRule type="expression" dxfId="5429" priority="17625">
      <formula>$Y678="Gráfico 10"</formula>
    </cfRule>
    <cfRule type="expression" dxfId="5428" priority="17626">
      <formula>$Y678="Gráfico 25"</formula>
    </cfRule>
    <cfRule type="expression" dxfId="5427" priority="17627">
      <formula>$Y678="Gráfico 24"</formula>
    </cfRule>
    <cfRule type="expression" dxfId="5426" priority="17628">
      <formula>$Y678="Gráfico 23"</formula>
    </cfRule>
    <cfRule type="expression" dxfId="5425" priority="17629">
      <formula>$Y678="Gráfico 22"</formula>
    </cfRule>
    <cfRule type="expression" dxfId="5424" priority="17630">
      <formula>$Y678="Gráfico 21"</formula>
    </cfRule>
    <cfRule type="expression" dxfId="5423" priority="17631">
      <formula>$Y678="Gráfico 20"</formula>
    </cfRule>
    <cfRule type="expression" dxfId="5422" priority="17632">
      <formula>$Y678="Gráfico 18"</formula>
    </cfRule>
    <cfRule type="expression" dxfId="5421" priority="17633">
      <formula>$Y678="Gráfico 19"</formula>
    </cfRule>
    <cfRule type="expression" dxfId="5420" priority="17634">
      <formula>$Y678="Gráfico 17"</formula>
    </cfRule>
    <cfRule type="expression" dxfId="5419" priority="17635">
      <formula>$Y678="Gráfico 16"</formula>
    </cfRule>
    <cfRule type="expression" dxfId="5418" priority="17636">
      <formula>$Y678="Gráfico 15"</formula>
    </cfRule>
    <cfRule type="expression" dxfId="5417" priority="17637">
      <formula>$Y678="Gráfico 14"</formula>
    </cfRule>
    <cfRule type="expression" dxfId="5416" priority="17638">
      <formula>$Y678="Gráfico 12"</formula>
    </cfRule>
    <cfRule type="expression" dxfId="5415" priority="17639">
      <formula>$Y678="Gráfico 13"</formula>
    </cfRule>
    <cfRule type="expression" dxfId="5414" priority="17640">
      <formula>$Y678="Gráfico 11"</formula>
    </cfRule>
    <cfRule type="expression" dxfId="5413" priority="17641">
      <formula>$Y678="Gráfico 9"</formula>
    </cfRule>
    <cfRule type="expression" dxfId="5412" priority="17642">
      <formula>$Y678="Gráfico 8"</formula>
    </cfRule>
    <cfRule type="expression" dxfId="5411" priority="17643">
      <formula>$Y678="Gráfico 7"</formula>
    </cfRule>
    <cfRule type="expression" dxfId="5410" priority="17644">
      <formula>$Y678="Gráfico 6"</formula>
    </cfRule>
    <cfRule type="expression" dxfId="5409" priority="17645">
      <formula>$Y678="Gráfico 4"</formula>
    </cfRule>
    <cfRule type="expression" dxfId="5408" priority="17646">
      <formula>$Y678="Gráfico 3"</formula>
    </cfRule>
    <cfRule type="expression" dxfId="5407" priority="17647">
      <formula>$Y678="Gráfico 2"</formula>
    </cfRule>
    <cfRule type="expression" dxfId="5406" priority="17648">
      <formula>$Y678="Gráfico 1"</formula>
    </cfRule>
    <cfRule type="expression" dxfId="5405" priority="17649">
      <formula>$Y678="Gráfico 5"</formula>
    </cfRule>
  </conditionalFormatting>
  <conditionalFormatting sqref="O678:O680">
    <cfRule type="expression" dxfId="5404" priority="17576">
      <formula>$Y678="Reporte 2"</formula>
    </cfRule>
    <cfRule type="expression" dxfId="5403" priority="17577">
      <formula>$Y678="Reporte 1"</formula>
    </cfRule>
    <cfRule type="expression" dxfId="5402" priority="17578">
      <formula>$Y678="Informe 10"</formula>
    </cfRule>
    <cfRule type="expression" dxfId="5401" priority="17579">
      <formula>$Y678="Informe 9"</formula>
    </cfRule>
    <cfRule type="expression" dxfId="5400" priority="17580">
      <formula>$Y678="Informe 8"</formula>
    </cfRule>
    <cfRule type="expression" dxfId="5399" priority="17581">
      <formula>$Y678="Informe 7"</formula>
    </cfRule>
    <cfRule type="expression" dxfId="5398" priority="17582">
      <formula>$Y678="Informe 6"</formula>
    </cfRule>
    <cfRule type="expression" dxfId="5397" priority="17583">
      <formula>$Y678="Informe 5"</formula>
    </cfRule>
    <cfRule type="expression" dxfId="5396" priority="17584">
      <formula>$Y678="Informe 4"</formula>
    </cfRule>
    <cfRule type="expression" dxfId="5395" priority="17585">
      <formula>$Y678="Informe 3"</formula>
    </cfRule>
    <cfRule type="expression" dxfId="5394" priority="17586">
      <formula>$Y678="Informe 2"</formula>
    </cfRule>
    <cfRule type="expression" dxfId="5393" priority="17587">
      <formula>$Y678="Informe 1"</formula>
    </cfRule>
    <cfRule type="expression" dxfId="5392" priority="17588">
      <formula>$Y678="Gráfico 10"</formula>
    </cfRule>
    <cfRule type="expression" dxfId="5391" priority="17589">
      <formula>$Y678="Gráfico 25"</formula>
    </cfRule>
    <cfRule type="expression" dxfId="5390" priority="17590">
      <formula>$Y678="Gráfico 24"</formula>
    </cfRule>
    <cfRule type="expression" dxfId="5389" priority="17591">
      <formula>$Y678="Gráfico 23"</formula>
    </cfRule>
    <cfRule type="expression" dxfId="5388" priority="17592">
      <formula>$Y678="Gráfico 22"</formula>
    </cfRule>
    <cfRule type="expression" dxfId="5387" priority="17593">
      <formula>$Y678="Gráfico 21"</formula>
    </cfRule>
    <cfRule type="expression" dxfId="5386" priority="17594">
      <formula>$Y678="Gráfico 20"</formula>
    </cfRule>
    <cfRule type="expression" dxfId="5385" priority="17595">
      <formula>$Y678="Gráfico 18"</formula>
    </cfRule>
    <cfRule type="expression" dxfId="5384" priority="17596">
      <formula>$Y678="Gráfico 19"</formula>
    </cfRule>
    <cfRule type="expression" dxfId="5383" priority="17597">
      <formula>$Y678="Gráfico 17"</formula>
    </cfRule>
    <cfRule type="expression" dxfId="5382" priority="17598">
      <formula>$Y678="Gráfico 16"</formula>
    </cfRule>
    <cfRule type="expression" dxfId="5381" priority="17599">
      <formula>$Y678="Gráfico 15"</formula>
    </cfRule>
    <cfRule type="expression" dxfId="5380" priority="17600">
      <formula>$Y678="Gráfico 14"</formula>
    </cfRule>
    <cfRule type="expression" dxfId="5379" priority="17601">
      <formula>$Y678="Gráfico 12"</formula>
    </cfRule>
    <cfRule type="expression" dxfId="5378" priority="17602">
      <formula>$Y678="Gráfico 13"</formula>
    </cfRule>
    <cfRule type="expression" dxfId="5377" priority="17603">
      <formula>$Y678="Gráfico 11"</formula>
    </cfRule>
    <cfRule type="expression" dxfId="5376" priority="17604">
      <formula>$Y678="Gráfico 9"</formula>
    </cfRule>
    <cfRule type="expression" dxfId="5375" priority="17605">
      <formula>$Y678="Gráfico 8"</formula>
    </cfRule>
    <cfRule type="expression" dxfId="5374" priority="17606">
      <formula>$Y678="Gráfico 7"</formula>
    </cfRule>
    <cfRule type="expression" dxfId="5373" priority="17607">
      <formula>$Y678="Gráfico 6"</formula>
    </cfRule>
    <cfRule type="expression" dxfId="5372" priority="17608">
      <formula>$Y678="Gráfico 4"</formula>
    </cfRule>
    <cfRule type="expression" dxfId="5371" priority="17609">
      <formula>$Y678="Gráfico 3"</formula>
    </cfRule>
    <cfRule type="expression" dxfId="5370" priority="17610">
      <formula>$Y678="Gráfico 2"</formula>
    </cfRule>
    <cfRule type="expression" dxfId="5369" priority="17611">
      <formula>$Y678="Gráfico 1"</formula>
    </cfRule>
    <cfRule type="expression" dxfId="5368" priority="17612">
      <formula>$Y678="Gráfico 5"</formula>
    </cfRule>
  </conditionalFormatting>
  <conditionalFormatting sqref="O678:O680">
    <cfRule type="expression" dxfId="5367" priority="17539">
      <formula>$Y678="Reporte 2"</formula>
    </cfRule>
    <cfRule type="expression" dxfId="5366" priority="17540">
      <formula>$Y678="Reporte 1"</formula>
    </cfRule>
    <cfRule type="expression" dxfId="5365" priority="17541">
      <formula>$Y678="Informe 10"</formula>
    </cfRule>
    <cfRule type="expression" dxfId="5364" priority="17542">
      <formula>$Y678="Informe 9"</formula>
    </cfRule>
    <cfRule type="expression" dxfId="5363" priority="17543">
      <formula>$Y678="Informe 8"</formula>
    </cfRule>
    <cfRule type="expression" dxfId="5362" priority="17544">
      <formula>$Y678="Informe 7"</formula>
    </cfRule>
    <cfRule type="expression" dxfId="5361" priority="17545">
      <formula>$Y678="Informe 6"</formula>
    </cfRule>
    <cfRule type="expression" dxfId="5360" priority="17546">
      <formula>$Y678="Informe 5"</formula>
    </cfRule>
    <cfRule type="expression" dxfId="5359" priority="17547">
      <formula>$Y678="Informe 4"</formula>
    </cfRule>
    <cfRule type="expression" dxfId="5358" priority="17548">
      <formula>$Y678="Informe 3"</formula>
    </cfRule>
    <cfRule type="expression" dxfId="5357" priority="17549">
      <formula>$Y678="Informe 2"</formula>
    </cfRule>
    <cfRule type="expression" dxfId="5356" priority="17550">
      <formula>$Y678="Informe 1"</formula>
    </cfRule>
    <cfRule type="expression" dxfId="5355" priority="17551">
      <formula>$Y678="Gráfico 10"</formula>
    </cfRule>
    <cfRule type="expression" dxfId="5354" priority="17552">
      <formula>$Y678="Gráfico 25"</formula>
    </cfRule>
    <cfRule type="expression" dxfId="5353" priority="17553">
      <formula>$Y678="Gráfico 24"</formula>
    </cfRule>
    <cfRule type="expression" dxfId="5352" priority="17554">
      <formula>$Y678="Gráfico 23"</formula>
    </cfRule>
    <cfRule type="expression" dxfId="5351" priority="17555">
      <formula>$Y678="Gráfico 22"</formula>
    </cfRule>
    <cfRule type="expression" dxfId="5350" priority="17556">
      <formula>$Y678="Gráfico 21"</formula>
    </cfRule>
    <cfRule type="expression" dxfId="5349" priority="17557">
      <formula>$Y678="Gráfico 20"</formula>
    </cfRule>
    <cfRule type="expression" dxfId="5348" priority="17558">
      <formula>$Y678="Gráfico 18"</formula>
    </cfRule>
    <cfRule type="expression" dxfId="5347" priority="17559">
      <formula>$Y678="Gráfico 19"</formula>
    </cfRule>
    <cfRule type="expression" dxfId="5346" priority="17560">
      <formula>$Y678="Gráfico 17"</formula>
    </cfRule>
    <cfRule type="expression" dxfId="5345" priority="17561">
      <formula>$Y678="Gráfico 16"</formula>
    </cfRule>
    <cfRule type="expression" dxfId="5344" priority="17562">
      <formula>$Y678="Gráfico 15"</formula>
    </cfRule>
    <cfRule type="expression" dxfId="5343" priority="17563">
      <formula>$Y678="Gráfico 14"</formula>
    </cfRule>
    <cfRule type="expression" dxfId="5342" priority="17564">
      <formula>$Y678="Gráfico 12"</formula>
    </cfRule>
    <cfRule type="expression" dxfId="5341" priority="17565">
      <formula>$Y678="Gráfico 13"</formula>
    </cfRule>
    <cfRule type="expression" dxfId="5340" priority="17566">
      <formula>$Y678="Gráfico 11"</formula>
    </cfRule>
    <cfRule type="expression" dxfId="5339" priority="17567">
      <formula>$Y678="Gráfico 9"</formula>
    </cfRule>
    <cfRule type="expression" dxfId="5338" priority="17568">
      <formula>$Y678="Gráfico 8"</formula>
    </cfRule>
    <cfRule type="expression" dxfId="5337" priority="17569">
      <formula>$Y678="Gráfico 7"</formula>
    </cfRule>
    <cfRule type="expression" dxfId="5336" priority="17570">
      <formula>$Y678="Gráfico 6"</formula>
    </cfRule>
    <cfRule type="expression" dxfId="5335" priority="17571">
      <formula>$Y678="Gráfico 4"</formula>
    </cfRule>
    <cfRule type="expression" dxfId="5334" priority="17572">
      <formula>$Y678="Gráfico 3"</formula>
    </cfRule>
    <cfRule type="expression" dxfId="5333" priority="17573">
      <formula>$Y678="Gráfico 2"</formula>
    </cfRule>
    <cfRule type="expression" dxfId="5332" priority="17574">
      <formula>$Y678="Gráfico 1"</formula>
    </cfRule>
    <cfRule type="expression" dxfId="5331" priority="17575">
      <formula>$Y678="Gráfico 5"</formula>
    </cfRule>
  </conditionalFormatting>
  <conditionalFormatting sqref="P682">
    <cfRule type="expression" dxfId="5330" priority="16096">
      <formula>$Y682="Reporte 2"</formula>
    </cfRule>
    <cfRule type="expression" dxfId="5329" priority="16097">
      <formula>$Y682="Reporte 1"</formula>
    </cfRule>
    <cfRule type="expression" dxfId="5328" priority="16098">
      <formula>$Y682="Informe 10"</formula>
    </cfRule>
    <cfRule type="expression" dxfId="5327" priority="16099">
      <formula>$Y682="Informe 9"</formula>
    </cfRule>
    <cfRule type="expression" dxfId="5326" priority="16100">
      <formula>$Y682="Informe 8"</formula>
    </cfRule>
    <cfRule type="expression" dxfId="5325" priority="16101">
      <formula>$Y682="Informe 7"</formula>
    </cfRule>
    <cfRule type="expression" dxfId="5324" priority="16102">
      <formula>$Y682="Informe 6"</formula>
    </cfRule>
    <cfRule type="expression" dxfId="5323" priority="16103">
      <formula>$Y682="Informe 5"</formula>
    </cfRule>
    <cfRule type="expression" dxfId="5322" priority="16104">
      <formula>$Y682="Informe 4"</formula>
    </cfRule>
    <cfRule type="expression" dxfId="5321" priority="16105">
      <formula>$Y682="Informe 3"</formula>
    </cfRule>
    <cfRule type="expression" dxfId="5320" priority="16106">
      <formula>$Y682="Informe 2"</formula>
    </cfRule>
    <cfRule type="expression" dxfId="5319" priority="16107">
      <formula>$Y682="Informe 1"</formula>
    </cfRule>
    <cfRule type="expression" dxfId="5318" priority="16108">
      <formula>$Y682="Gráfico 10"</formula>
    </cfRule>
    <cfRule type="expression" dxfId="5317" priority="16109">
      <formula>$Y682="Gráfico 25"</formula>
    </cfRule>
    <cfRule type="expression" dxfId="5316" priority="16110">
      <formula>$Y682="Gráfico 24"</formula>
    </cfRule>
    <cfRule type="expression" dxfId="5315" priority="16111">
      <formula>$Y682="Gráfico 23"</formula>
    </cfRule>
    <cfRule type="expression" dxfId="5314" priority="16112">
      <formula>$Y682="Gráfico 22"</formula>
    </cfRule>
    <cfRule type="expression" dxfId="5313" priority="16113">
      <formula>$Y682="Gráfico 21"</formula>
    </cfRule>
    <cfRule type="expression" dxfId="5312" priority="16114">
      <formula>$Y682="Gráfico 20"</formula>
    </cfRule>
    <cfRule type="expression" dxfId="5311" priority="16115">
      <formula>$Y682="Gráfico 18"</formula>
    </cfRule>
    <cfRule type="expression" dxfId="5310" priority="16116">
      <formula>$Y682="Gráfico 19"</formula>
    </cfRule>
    <cfRule type="expression" dxfId="5309" priority="16117">
      <formula>$Y682="Gráfico 17"</formula>
    </cfRule>
    <cfRule type="expression" dxfId="5308" priority="16118">
      <formula>$Y682="Gráfico 16"</formula>
    </cfRule>
    <cfRule type="expression" dxfId="5307" priority="16119">
      <formula>$Y682="Gráfico 15"</formula>
    </cfRule>
    <cfRule type="expression" dxfId="5306" priority="16120">
      <formula>$Y682="Gráfico 14"</formula>
    </cfRule>
    <cfRule type="expression" dxfId="5305" priority="16121">
      <formula>$Y682="Gráfico 12"</formula>
    </cfRule>
    <cfRule type="expression" dxfId="5304" priority="16122">
      <formula>$Y682="Gráfico 13"</formula>
    </cfRule>
    <cfRule type="expression" dxfId="5303" priority="16123">
      <formula>$Y682="Gráfico 11"</formula>
    </cfRule>
    <cfRule type="expression" dxfId="5302" priority="16124">
      <formula>$Y682="Gráfico 9"</formula>
    </cfRule>
    <cfRule type="expression" dxfId="5301" priority="16125">
      <formula>$Y682="Gráfico 8"</formula>
    </cfRule>
    <cfRule type="expression" dxfId="5300" priority="16126">
      <formula>$Y682="Gráfico 7"</formula>
    </cfRule>
    <cfRule type="expression" dxfId="5299" priority="16127">
      <formula>$Y682="Gráfico 6"</formula>
    </cfRule>
    <cfRule type="expression" dxfId="5298" priority="16128">
      <formula>$Y682="Gráfico 4"</formula>
    </cfRule>
    <cfRule type="expression" dxfId="5297" priority="16129">
      <formula>$Y682="Gráfico 3"</formula>
    </cfRule>
    <cfRule type="expression" dxfId="5296" priority="16130">
      <formula>$Y682="Gráfico 2"</formula>
    </cfRule>
    <cfRule type="expression" dxfId="5295" priority="16131">
      <formula>$Y682="Gráfico 1"</formula>
    </cfRule>
    <cfRule type="expression" dxfId="5294" priority="16132">
      <formula>$Y682="Gráfico 5"</formula>
    </cfRule>
  </conditionalFormatting>
  <conditionalFormatting sqref="O682">
    <cfRule type="expression" dxfId="5293" priority="16059">
      <formula>$Y682="Reporte 2"</formula>
    </cfRule>
    <cfRule type="expression" dxfId="5292" priority="16060">
      <formula>$Y682="Reporte 1"</formula>
    </cfRule>
    <cfRule type="expression" dxfId="5291" priority="16061">
      <formula>$Y682="Informe 10"</formula>
    </cfRule>
    <cfRule type="expression" dxfId="5290" priority="16062">
      <formula>$Y682="Informe 9"</formula>
    </cfRule>
    <cfRule type="expression" dxfId="5289" priority="16063">
      <formula>$Y682="Informe 8"</formula>
    </cfRule>
    <cfRule type="expression" dxfId="5288" priority="16064">
      <formula>$Y682="Informe 7"</formula>
    </cfRule>
    <cfRule type="expression" dxfId="5287" priority="16065">
      <formula>$Y682="Informe 6"</formula>
    </cfRule>
    <cfRule type="expression" dxfId="5286" priority="16066">
      <formula>$Y682="Informe 5"</formula>
    </cfRule>
    <cfRule type="expression" dxfId="5285" priority="16067">
      <formula>$Y682="Informe 4"</formula>
    </cfRule>
    <cfRule type="expression" dxfId="5284" priority="16068">
      <formula>$Y682="Informe 3"</formula>
    </cfRule>
    <cfRule type="expression" dxfId="5283" priority="16069">
      <formula>$Y682="Informe 2"</formula>
    </cfRule>
    <cfRule type="expression" dxfId="5282" priority="16070">
      <formula>$Y682="Informe 1"</formula>
    </cfRule>
    <cfRule type="expression" dxfId="5281" priority="16071">
      <formula>$Y682="Gráfico 10"</formula>
    </cfRule>
    <cfRule type="expression" dxfId="5280" priority="16072">
      <formula>$Y682="Gráfico 25"</formula>
    </cfRule>
    <cfRule type="expression" dxfId="5279" priority="16073">
      <formula>$Y682="Gráfico 24"</formula>
    </cfRule>
    <cfRule type="expression" dxfId="5278" priority="16074">
      <formula>$Y682="Gráfico 23"</formula>
    </cfRule>
    <cfRule type="expression" dxfId="5277" priority="16075">
      <formula>$Y682="Gráfico 22"</formula>
    </cfRule>
    <cfRule type="expression" dxfId="5276" priority="16076">
      <formula>$Y682="Gráfico 21"</formula>
    </cfRule>
    <cfRule type="expression" dxfId="5275" priority="16077">
      <formula>$Y682="Gráfico 20"</formula>
    </cfRule>
    <cfRule type="expression" dxfId="5274" priority="16078">
      <formula>$Y682="Gráfico 18"</formula>
    </cfRule>
    <cfRule type="expression" dxfId="5273" priority="16079">
      <formula>$Y682="Gráfico 19"</formula>
    </cfRule>
    <cfRule type="expression" dxfId="5272" priority="16080">
      <formula>$Y682="Gráfico 17"</formula>
    </cfRule>
    <cfRule type="expression" dxfId="5271" priority="16081">
      <formula>$Y682="Gráfico 16"</formula>
    </cfRule>
    <cfRule type="expression" dxfId="5270" priority="16082">
      <formula>$Y682="Gráfico 15"</formula>
    </cfRule>
    <cfRule type="expression" dxfId="5269" priority="16083">
      <formula>$Y682="Gráfico 14"</formula>
    </cfRule>
    <cfRule type="expression" dxfId="5268" priority="16084">
      <formula>$Y682="Gráfico 12"</formula>
    </cfRule>
    <cfRule type="expression" dxfId="5267" priority="16085">
      <formula>$Y682="Gráfico 13"</formula>
    </cfRule>
    <cfRule type="expression" dxfId="5266" priority="16086">
      <formula>$Y682="Gráfico 11"</formula>
    </cfRule>
    <cfRule type="expression" dxfId="5265" priority="16087">
      <formula>$Y682="Gráfico 9"</formula>
    </cfRule>
    <cfRule type="expression" dxfId="5264" priority="16088">
      <formula>$Y682="Gráfico 8"</formula>
    </cfRule>
    <cfRule type="expression" dxfId="5263" priority="16089">
      <formula>$Y682="Gráfico 7"</formula>
    </cfRule>
    <cfRule type="expression" dxfId="5262" priority="16090">
      <formula>$Y682="Gráfico 6"</formula>
    </cfRule>
    <cfRule type="expression" dxfId="5261" priority="16091">
      <formula>$Y682="Gráfico 4"</formula>
    </cfRule>
    <cfRule type="expression" dxfId="5260" priority="16092">
      <formula>$Y682="Gráfico 3"</formula>
    </cfRule>
    <cfRule type="expression" dxfId="5259" priority="16093">
      <formula>$Y682="Gráfico 2"</formula>
    </cfRule>
    <cfRule type="expression" dxfId="5258" priority="16094">
      <formula>$Y682="Gráfico 1"</formula>
    </cfRule>
    <cfRule type="expression" dxfId="5257" priority="16095">
      <formula>$Y682="Gráfico 5"</formula>
    </cfRule>
  </conditionalFormatting>
  <conditionalFormatting sqref="O682">
    <cfRule type="expression" dxfId="5256" priority="16022">
      <formula>$Y682="Reporte 2"</formula>
    </cfRule>
    <cfRule type="expression" dxfId="5255" priority="16023">
      <formula>$Y682="Reporte 1"</formula>
    </cfRule>
    <cfRule type="expression" dxfId="5254" priority="16024">
      <formula>$Y682="Informe 10"</formula>
    </cfRule>
    <cfRule type="expression" dxfId="5253" priority="16025">
      <formula>$Y682="Informe 9"</formula>
    </cfRule>
    <cfRule type="expression" dxfId="5252" priority="16026">
      <formula>$Y682="Informe 8"</formula>
    </cfRule>
    <cfRule type="expression" dxfId="5251" priority="16027">
      <formula>$Y682="Informe 7"</formula>
    </cfRule>
    <cfRule type="expression" dxfId="5250" priority="16028">
      <formula>$Y682="Informe 6"</formula>
    </cfRule>
    <cfRule type="expression" dxfId="5249" priority="16029">
      <formula>$Y682="Informe 5"</formula>
    </cfRule>
    <cfRule type="expression" dxfId="5248" priority="16030">
      <formula>$Y682="Informe 4"</formula>
    </cfRule>
    <cfRule type="expression" dxfId="5247" priority="16031">
      <formula>$Y682="Informe 3"</formula>
    </cfRule>
    <cfRule type="expression" dxfId="5246" priority="16032">
      <formula>$Y682="Informe 2"</formula>
    </cfRule>
    <cfRule type="expression" dxfId="5245" priority="16033">
      <formula>$Y682="Informe 1"</formula>
    </cfRule>
    <cfRule type="expression" dxfId="5244" priority="16034">
      <formula>$Y682="Gráfico 10"</formula>
    </cfRule>
    <cfRule type="expression" dxfId="5243" priority="16035">
      <formula>$Y682="Gráfico 25"</formula>
    </cfRule>
    <cfRule type="expression" dxfId="5242" priority="16036">
      <formula>$Y682="Gráfico 24"</formula>
    </cfRule>
    <cfRule type="expression" dxfId="5241" priority="16037">
      <formula>$Y682="Gráfico 23"</formula>
    </cfRule>
    <cfRule type="expression" dxfId="5240" priority="16038">
      <formula>$Y682="Gráfico 22"</formula>
    </cfRule>
    <cfRule type="expression" dxfId="5239" priority="16039">
      <formula>$Y682="Gráfico 21"</formula>
    </cfRule>
    <cfRule type="expression" dxfId="5238" priority="16040">
      <formula>$Y682="Gráfico 20"</formula>
    </cfRule>
    <cfRule type="expression" dxfId="5237" priority="16041">
      <formula>$Y682="Gráfico 18"</formula>
    </cfRule>
    <cfRule type="expression" dxfId="5236" priority="16042">
      <formula>$Y682="Gráfico 19"</formula>
    </cfRule>
    <cfRule type="expression" dxfId="5235" priority="16043">
      <formula>$Y682="Gráfico 17"</formula>
    </cfRule>
    <cfRule type="expression" dxfId="5234" priority="16044">
      <formula>$Y682="Gráfico 16"</formula>
    </cfRule>
    <cfRule type="expression" dxfId="5233" priority="16045">
      <formula>$Y682="Gráfico 15"</formula>
    </cfRule>
    <cfRule type="expression" dxfId="5232" priority="16046">
      <formula>$Y682="Gráfico 14"</formula>
    </cfRule>
    <cfRule type="expression" dxfId="5231" priority="16047">
      <formula>$Y682="Gráfico 12"</formula>
    </cfRule>
    <cfRule type="expression" dxfId="5230" priority="16048">
      <formula>$Y682="Gráfico 13"</formula>
    </cfRule>
    <cfRule type="expression" dxfId="5229" priority="16049">
      <formula>$Y682="Gráfico 11"</formula>
    </cfRule>
    <cfRule type="expression" dxfId="5228" priority="16050">
      <formula>$Y682="Gráfico 9"</formula>
    </cfRule>
    <cfRule type="expression" dxfId="5227" priority="16051">
      <formula>$Y682="Gráfico 8"</formula>
    </cfRule>
    <cfRule type="expression" dxfId="5226" priority="16052">
      <formula>$Y682="Gráfico 7"</formula>
    </cfRule>
    <cfRule type="expression" dxfId="5225" priority="16053">
      <formula>$Y682="Gráfico 6"</formula>
    </cfRule>
    <cfRule type="expression" dxfId="5224" priority="16054">
      <formula>$Y682="Gráfico 4"</formula>
    </cfRule>
    <cfRule type="expression" dxfId="5223" priority="16055">
      <formula>$Y682="Gráfico 3"</formula>
    </cfRule>
    <cfRule type="expression" dxfId="5222" priority="16056">
      <formula>$Y682="Gráfico 2"</formula>
    </cfRule>
    <cfRule type="expression" dxfId="5221" priority="16057">
      <formula>$Y682="Gráfico 1"</formula>
    </cfRule>
    <cfRule type="expression" dxfId="5220" priority="16058">
      <formula>$Y682="Gráfico 5"</formula>
    </cfRule>
  </conditionalFormatting>
  <conditionalFormatting sqref="O682">
    <cfRule type="expression" dxfId="5219" priority="15985">
      <formula>$Y682="Reporte 2"</formula>
    </cfRule>
    <cfRule type="expression" dxfId="5218" priority="15986">
      <formula>$Y682="Reporte 1"</formula>
    </cfRule>
    <cfRule type="expression" dxfId="5217" priority="15987">
      <formula>$Y682="Informe 10"</formula>
    </cfRule>
    <cfRule type="expression" dxfId="5216" priority="15988">
      <formula>$Y682="Informe 9"</formula>
    </cfRule>
    <cfRule type="expression" dxfId="5215" priority="15989">
      <formula>$Y682="Informe 8"</formula>
    </cfRule>
    <cfRule type="expression" dxfId="5214" priority="15990">
      <formula>$Y682="Informe 7"</formula>
    </cfRule>
    <cfRule type="expression" dxfId="5213" priority="15991">
      <formula>$Y682="Informe 6"</formula>
    </cfRule>
    <cfRule type="expression" dxfId="5212" priority="15992">
      <formula>$Y682="Informe 5"</formula>
    </cfRule>
    <cfRule type="expression" dxfId="5211" priority="15993">
      <formula>$Y682="Informe 4"</formula>
    </cfRule>
    <cfRule type="expression" dxfId="5210" priority="15994">
      <formula>$Y682="Informe 3"</formula>
    </cfRule>
    <cfRule type="expression" dxfId="5209" priority="15995">
      <formula>$Y682="Informe 2"</formula>
    </cfRule>
    <cfRule type="expression" dxfId="5208" priority="15996">
      <formula>$Y682="Informe 1"</formula>
    </cfRule>
    <cfRule type="expression" dxfId="5207" priority="15997">
      <formula>$Y682="Gráfico 10"</formula>
    </cfRule>
    <cfRule type="expression" dxfId="5206" priority="15998">
      <formula>$Y682="Gráfico 25"</formula>
    </cfRule>
    <cfRule type="expression" dxfId="5205" priority="15999">
      <formula>$Y682="Gráfico 24"</formula>
    </cfRule>
    <cfRule type="expression" dxfId="5204" priority="16000">
      <formula>$Y682="Gráfico 23"</formula>
    </cfRule>
    <cfRule type="expression" dxfId="5203" priority="16001">
      <formula>$Y682="Gráfico 22"</formula>
    </cfRule>
    <cfRule type="expression" dxfId="5202" priority="16002">
      <formula>$Y682="Gráfico 21"</formula>
    </cfRule>
    <cfRule type="expression" dxfId="5201" priority="16003">
      <formula>$Y682="Gráfico 20"</formula>
    </cfRule>
    <cfRule type="expression" dxfId="5200" priority="16004">
      <formula>$Y682="Gráfico 18"</formula>
    </cfRule>
    <cfRule type="expression" dxfId="5199" priority="16005">
      <formula>$Y682="Gráfico 19"</formula>
    </cfRule>
    <cfRule type="expression" dxfId="5198" priority="16006">
      <formula>$Y682="Gráfico 17"</formula>
    </cfRule>
    <cfRule type="expression" dxfId="5197" priority="16007">
      <formula>$Y682="Gráfico 16"</formula>
    </cfRule>
    <cfRule type="expression" dxfId="5196" priority="16008">
      <formula>$Y682="Gráfico 15"</formula>
    </cfRule>
    <cfRule type="expression" dxfId="5195" priority="16009">
      <formula>$Y682="Gráfico 14"</formula>
    </cfRule>
    <cfRule type="expression" dxfId="5194" priority="16010">
      <formula>$Y682="Gráfico 12"</formula>
    </cfRule>
    <cfRule type="expression" dxfId="5193" priority="16011">
      <formula>$Y682="Gráfico 13"</formula>
    </cfRule>
    <cfRule type="expression" dxfId="5192" priority="16012">
      <formula>$Y682="Gráfico 11"</formula>
    </cfRule>
    <cfRule type="expression" dxfId="5191" priority="16013">
      <formula>$Y682="Gráfico 9"</formula>
    </cfRule>
    <cfRule type="expression" dxfId="5190" priority="16014">
      <formula>$Y682="Gráfico 8"</formula>
    </cfRule>
    <cfRule type="expression" dxfId="5189" priority="16015">
      <formula>$Y682="Gráfico 7"</formula>
    </cfRule>
    <cfRule type="expression" dxfId="5188" priority="16016">
      <formula>$Y682="Gráfico 6"</formula>
    </cfRule>
    <cfRule type="expression" dxfId="5187" priority="16017">
      <formula>$Y682="Gráfico 4"</formula>
    </cfRule>
    <cfRule type="expression" dxfId="5186" priority="16018">
      <formula>$Y682="Gráfico 3"</formula>
    </cfRule>
    <cfRule type="expression" dxfId="5185" priority="16019">
      <formula>$Y682="Gráfico 2"</formula>
    </cfRule>
    <cfRule type="expression" dxfId="5184" priority="16020">
      <formula>$Y682="Gráfico 1"</formula>
    </cfRule>
    <cfRule type="expression" dxfId="5183" priority="16021">
      <formula>$Y682="Gráfico 5"</formula>
    </cfRule>
  </conditionalFormatting>
  <conditionalFormatting sqref="P682">
    <cfRule type="expression" dxfId="5182" priority="16170">
      <formula>$Y682="Reporte 2"</formula>
    </cfRule>
    <cfRule type="expression" dxfId="5181" priority="16171">
      <formula>$Y682="Reporte 1"</formula>
    </cfRule>
    <cfRule type="expression" dxfId="5180" priority="16172">
      <formula>$Y682="Informe 10"</formula>
    </cfRule>
    <cfRule type="expression" dxfId="5179" priority="16173">
      <formula>$Y682="Informe 9"</formula>
    </cfRule>
    <cfRule type="expression" dxfId="5178" priority="16174">
      <formula>$Y682="Informe 8"</formula>
    </cfRule>
    <cfRule type="expression" dxfId="5177" priority="16175">
      <formula>$Y682="Informe 7"</formula>
    </cfRule>
    <cfRule type="expression" dxfId="5176" priority="16176">
      <formula>$Y682="Informe 6"</formula>
    </cfRule>
    <cfRule type="expression" dxfId="5175" priority="16177">
      <formula>$Y682="Informe 5"</formula>
    </cfRule>
    <cfRule type="expression" dxfId="5174" priority="16178">
      <formula>$Y682="Informe 4"</formula>
    </cfRule>
    <cfRule type="expression" dxfId="5173" priority="16179">
      <formula>$Y682="Informe 3"</formula>
    </cfRule>
    <cfRule type="expression" dxfId="5172" priority="16180">
      <formula>$Y682="Informe 2"</formula>
    </cfRule>
    <cfRule type="expression" dxfId="5171" priority="16181">
      <formula>$Y682="Informe 1"</formula>
    </cfRule>
    <cfRule type="expression" dxfId="5170" priority="16182">
      <formula>$Y682="Gráfico 10"</formula>
    </cfRule>
    <cfRule type="expression" dxfId="5169" priority="16183">
      <formula>$Y682="Gráfico 25"</formula>
    </cfRule>
    <cfRule type="expression" dxfId="5168" priority="16184">
      <formula>$Y682="Gráfico 24"</formula>
    </cfRule>
    <cfRule type="expression" dxfId="5167" priority="16185">
      <formula>$Y682="Gráfico 23"</formula>
    </cfRule>
    <cfRule type="expression" dxfId="5166" priority="16186">
      <formula>$Y682="Gráfico 22"</formula>
    </cfRule>
    <cfRule type="expression" dxfId="5165" priority="16187">
      <formula>$Y682="Gráfico 21"</formula>
    </cfRule>
    <cfRule type="expression" dxfId="5164" priority="16188">
      <formula>$Y682="Gráfico 20"</formula>
    </cfRule>
    <cfRule type="expression" dxfId="5163" priority="16189">
      <formula>$Y682="Gráfico 18"</formula>
    </cfRule>
    <cfRule type="expression" dxfId="5162" priority="16190">
      <formula>$Y682="Gráfico 19"</formula>
    </cfRule>
    <cfRule type="expression" dxfId="5161" priority="16191">
      <formula>$Y682="Gráfico 17"</formula>
    </cfRule>
    <cfRule type="expression" dxfId="5160" priority="16192">
      <formula>$Y682="Gráfico 16"</formula>
    </cfRule>
    <cfRule type="expression" dxfId="5159" priority="16193">
      <formula>$Y682="Gráfico 15"</formula>
    </cfRule>
    <cfRule type="expression" dxfId="5158" priority="16194">
      <formula>$Y682="Gráfico 14"</formula>
    </cfRule>
    <cfRule type="expression" dxfId="5157" priority="16195">
      <formula>$Y682="Gráfico 12"</formula>
    </cfRule>
    <cfRule type="expression" dxfId="5156" priority="16196">
      <formula>$Y682="Gráfico 13"</formula>
    </cfRule>
    <cfRule type="expression" dxfId="5155" priority="16197">
      <formula>$Y682="Gráfico 11"</formula>
    </cfRule>
    <cfRule type="expression" dxfId="5154" priority="16198">
      <formula>$Y682="Gráfico 9"</formula>
    </cfRule>
    <cfRule type="expression" dxfId="5153" priority="16199">
      <formula>$Y682="Gráfico 8"</formula>
    </cfRule>
    <cfRule type="expression" dxfId="5152" priority="16200">
      <formula>$Y682="Gráfico 7"</formula>
    </cfRule>
    <cfRule type="expression" dxfId="5151" priority="16201">
      <formula>$Y682="Gráfico 6"</formula>
    </cfRule>
    <cfRule type="expression" dxfId="5150" priority="16202">
      <formula>$Y682="Gráfico 4"</formula>
    </cfRule>
    <cfRule type="expression" dxfId="5149" priority="16203">
      <formula>$Y682="Gráfico 3"</formula>
    </cfRule>
    <cfRule type="expression" dxfId="5148" priority="16204">
      <formula>$Y682="Gráfico 2"</formula>
    </cfRule>
    <cfRule type="expression" dxfId="5147" priority="16205">
      <formula>$Y682="Gráfico 1"</formula>
    </cfRule>
    <cfRule type="expression" dxfId="5146" priority="16206">
      <formula>$Y682="Gráfico 5"</formula>
    </cfRule>
  </conditionalFormatting>
  <conditionalFormatting sqref="P682">
    <cfRule type="expression" dxfId="5145" priority="16133">
      <formula>$Y682="Reporte 2"</formula>
    </cfRule>
    <cfRule type="expression" dxfId="5144" priority="16134">
      <formula>$Y682="Reporte 1"</formula>
    </cfRule>
    <cfRule type="expression" dxfId="5143" priority="16135">
      <formula>$Y682="Informe 10"</formula>
    </cfRule>
    <cfRule type="expression" dxfId="5142" priority="16136">
      <formula>$Y682="Informe 9"</formula>
    </cfRule>
    <cfRule type="expression" dxfId="5141" priority="16137">
      <formula>$Y682="Informe 8"</formula>
    </cfRule>
    <cfRule type="expression" dxfId="5140" priority="16138">
      <formula>$Y682="Informe 7"</formula>
    </cfRule>
    <cfRule type="expression" dxfId="5139" priority="16139">
      <formula>$Y682="Informe 6"</formula>
    </cfRule>
    <cfRule type="expression" dxfId="5138" priority="16140">
      <formula>$Y682="Informe 5"</formula>
    </cfRule>
    <cfRule type="expression" dxfId="5137" priority="16141">
      <formula>$Y682="Informe 4"</formula>
    </cfRule>
    <cfRule type="expression" dxfId="5136" priority="16142">
      <formula>$Y682="Informe 3"</formula>
    </cfRule>
    <cfRule type="expression" dxfId="5135" priority="16143">
      <formula>$Y682="Informe 2"</formula>
    </cfRule>
    <cfRule type="expression" dxfId="5134" priority="16144">
      <formula>$Y682="Informe 1"</formula>
    </cfRule>
    <cfRule type="expression" dxfId="5133" priority="16145">
      <formula>$Y682="Gráfico 10"</formula>
    </cfRule>
    <cfRule type="expression" dxfId="5132" priority="16146">
      <formula>$Y682="Gráfico 25"</formula>
    </cfRule>
    <cfRule type="expression" dxfId="5131" priority="16147">
      <formula>$Y682="Gráfico 24"</formula>
    </cfRule>
    <cfRule type="expression" dxfId="5130" priority="16148">
      <formula>$Y682="Gráfico 23"</formula>
    </cfRule>
    <cfRule type="expression" dxfId="5129" priority="16149">
      <formula>$Y682="Gráfico 22"</formula>
    </cfRule>
    <cfRule type="expression" dxfId="5128" priority="16150">
      <formula>$Y682="Gráfico 21"</formula>
    </cfRule>
    <cfRule type="expression" dxfId="5127" priority="16151">
      <formula>$Y682="Gráfico 20"</formula>
    </cfRule>
    <cfRule type="expression" dxfId="5126" priority="16152">
      <formula>$Y682="Gráfico 18"</formula>
    </cfRule>
    <cfRule type="expression" dxfId="5125" priority="16153">
      <formula>$Y682="Gráfico 19"</formula>
    </cfRule>
    <cfRule type="expression" dxfId="5124" priority="16154">
      <formula>$Y682="Gráfico 17"</formula>
    </cfRule>
    <cfRule type="expression" dxfId="5123" priority="16155">
      <formula>$Y682="Gráfico 16"</formula>
    </cfRule>
    <cfRule type="expression" dxfId="5122" priority="16156">
      <formula>$Y682="Gráfico 15"</formula>
    </cfRule>
    <cfRule type="expression" dxfId="5121" priority="16157">
      <formula>$Y682="Gráfico 14"</formula>
    </cfRule>
    <cfRule type="expression" dxfId="5120" priority="16158">
      <formula>$Y682="Gráfico 12"</formula>
    </cfRule>
    <cfRule type="expression" dxfId="5119" priority="16159">
      <formula>$Y682="Gráfico 13"</formula>
    </cfRule>
    <cfRule type="expression" dxfId="5118" priority="16160">
      <formula>$Y682="Gráfico 11"</formula>
    </cfRule>
    <cfRule type="expression" dxfId="5117" priority="16161">
      <formula>$Y682="Gráfico 9"</formula>
    </cfRule>
    <cfRule type="expression" dxfId="5116" priority="16162">
      <formula>$Y682="Gráfico 8"</formula>
    </cfRule>
    <cfRule type="expression" dxfId="5115" priority="16163">
      <formula>$Y682="Gráfico 7"</formula>
    </cfRule>
    <cfRule type="expression" dxfId="5114" priority="16164">
      <formula>$Y682="Gráfico 6"</formula>
    </cfRule>
    <cfRule type="expression" dxfId="5113" priority="16165">
      <formula>$Y682="Gráfico 4"</formula>
    </cfRule>
    <cfRule type="expression" dxfId="5112" priority="16166">
      <formula>$Y682="Gráfico 3"</formula>
    </cfRule>
    <cfRule type="expression" dxfId="5111" priority="16167">
      <formula>$Y682="Gráfico 2"</formula>
    </cfRule>
    <cfRule type="expression" dxfId="5110" priority="16168">
      <formula>$Y682="Gráfico 1"</formula>
    </cfRule>
    <cfRule type="expression" dxfId="5109" priority="16169">
      <formula>$Y682="Gráfico 5"</formula>
    </cfRule>
  </conditionalFormatting>
  <conditionalFormatting sqref="P683">
    <cfRule type="expression" dxfId="5108" priority="15874">
      <formula>$Y683="Reporte 2"</formula>
    </cfRule>
    <cfRule type="expression" dxfId="5107" priority="15875">
      <formula>$Y683="Reporte 1"</formula>
    </cfRule>
    <cfRule type="expression" dxfId="5106" priority="15876">
      <formula>$Y683="Informe 10"</formula>
    </cfRule>
    <cfRule type="expression" dxfId="5105" priority="15877">
      <formula>$Y683="Informe 9"</formula>
    </cfRule>
    <cfRule type="expression" dxfId="5104" priority="15878">
      <formula>$Y683="Informe 8"</formula>
    </cfRule>
    <cfRule type="expression" dxfId="5103" priority="15879">
      <formula>$Y683="Informe 7"</formula>
    </cfRule>
    <cfRule type="expression" dxfId="5102" priority="15880">
      <formula>$Y683="Informe 6"</formula>
    </cfRule>
    <cfRule type="expression" dxfId="5101" priority="15881">
      <formula>$Y683="Informe 5"</formula>
    </cfRule>
    <cfRule type="expression" dxfId="5100" priority="15882">
      <formula>$Y683="Informe 4"</formula>
    </cfRule>
    <cfRule type="expression" dxfId="5099" priority="15883">
      <formula>$Y683="Informe 3"</formula>
    </cfRule>
    <cfRule type="expression" dxfId="5098" priority="15884">
      <formula>$Y683="Informe 2"</formula>
    </cfRule>
    <cfRule type="expression" dxfId="5097" priority="15885">
      <formula>$Y683="Informe 1"</formula>
    </cfRule>
    <cfRule type="expression" dxfId="5096" priority="15886">
      <formula>$Y683="Gráfico 10"</formula>
    </cfRule>
    <cfRule type="expression" dxfId="5095" priority="15887">
      <formula>$Y683="Gráfico 25"</formula>
    </cfRule>
    <cfRule type="expression" dxfId="5094" priority="15888">
      <formula>$Y683="Gráfico 24"</formula>
    </cfRule>
    <cfRule type="expression" dxfId="5093" priority="15889">
      <formula>$Y683="Gráfico 23"</formula>
    </cfRule>
    <cfRule type="expression" dxfId="5092" priority="15890">
      <formula>$Y683="Gráfico 22"</formula>
    </cfRule>
    <cfRule type="expression" dxfId="5091" priority="15891">
      <formula>$Y683="Gráfico 21"</formula>
    </cfRule>
    <cfRule type="expression" dxfId="5090" priority="15892">
      <formula>$Y683="Gráfico 20"</formula>
    </cfRule>
    <cfRule type="expression" dxfId="5089" priority="15893">
      <formula>$Y683="Gráfico 18"</formula>
    </cfRule>
    <cfRule type="expression" dxfId="5088" priority="15894">
      <formula>$Y683="Gráfico 19"</formula>
    </cfRule>
    <cfRule type="expression" dxfId="5087" priority="15895">
      <formula>$Y683="Gráfico 17"</formula>
    </cfRule>
    <cfRule type="expression" dxfId="5086" priority="15896">
      <formula>$Y683="Gráfico 16"</formula>
    </cfRule>
    <cfRule type="expression" dxfId="5085" priority="15897">
      <formula>$Y683="Gráfico 15"</formula>
    </cfRule>
    <cfRule type="expression" dxfId="5084" priority="15898">
      <formula>$Y683="Gráfico 14"</formula>
    </cfRule>
    <cfRule type="expression" dxfId="5083" priority="15899">
      <formula>$Y683="Gráfico 12"</formula>
    </cfRule>
    <cfRule type="expression" dxfId="5082" priority="15900">
      <formula>$Y683="Gráfico 13"</formula>
    </cfRule>
    <cfRule type="expression" dxfId="5081" priority="15901">
      <formula>$Y683="Gráfico 11"</formula>
    </cfRule>
    <cfRule type="expression" dxfId="5080" priority="15902">
      <formula>$Y683="Gráfico 9"</formula>
    </cfRule>
    <cfRule type="expression" dxfId="5079" priority="15903">
      <formula>$Y683="Gráfico 8"</formula>
    </cfRule>
    <cfRule type="expression" dxfId="5078" priority="15904">
      <formula>$Y683="Gráfico 7"</formula>
    </cfRule>
    <cfRule type="expression" dxfId="5077" priority="15905">
      <formula>$Y683="Gráfico 6"</formula>
    </cfRule>
    <cfRule type="expression" dxfId="5076" priority="15906">
      <formula>$Y683="Gráfico 4"</formula>
    </cfRule>
    <cfRule type="expression" dxfId="5075" priority="15907">
      <formula>$Y683="Gráfico 3"</formula>
    </cfRule>
    <cfRule type="expression" dxfId="5074" priority="15908">
      <formula>$Y683="Gráfico 2"</formula>
    </cfRule>
    <cfRule type="expression" dxfId="5073" priority="15909">
      <formula>$Y683="Gráfico 1"</formula>
    </cfRule>
    <cfRule type="expression" dxfId="5072" priority="15910">
      <formula>$Y683="Gráfico 5"</formula>
    </cfRule>
  </conditionalFormatting>
  <conditionalFormatting sqref="P683">
    <cfRule type="expression" dxfId="5071" priority="15948">
      <formula>$Y683="Reporte 2"</formula>
    </cfRule>
    <cfRule type="expression" dxfId="5070" priority="15949">
      <formula>$Y683="Reporte 1"</formula>
    </cfRule>
    <cfRule type="expression" dxfId="5069" priority="15950">
      <formula>$Y683="Informe 10"</formula>
    </cfRule>
    <cfRule type="expression" dxfId="5068" priority="15951">
      <formula>$Y683="Informe 9"</formula>
    </cfRule>
    <cfRule type="expression" dxfId="5067" priority="15952">
      <formula>$Y683="Informe 8"</formula>
    </cfRule>
    <cfRule type="expression" dxfId="5066" priority="15953">
      <formula>$Y683="Informe 7"</formula>
    </cfRule>
    <cfRule type="expression" dxfId="5065" priority="15954">
      <formula>$Y683="Informe 6"</formula>
    </cfRule>
    <cfRule type="expression" dxfId="5064" priority="15955">
      <formula>$Y683="Informe 5"</formula>
    </cfRule>
    <cfRule type="expression" dxfId="5063" priority="15956">
      <formula>$Y683="Informe 4"</formula>
    </cfRule>
    <cfRule type="expression" dxfId="5062" priority="15957">
      <formula>$Y683="Informe 3"</formula>
    </cfRule>
    <cfRule type="expression" dxfId="5061" priority="15958">
      <formula>$Y683="Informe 2"</formula>
    </cfRule>
    <cfRule type="expression" dxfId="5060" priority="15959">
      <formula>$Y683="Informe 1"</formula>
    </cfRule>
    <cfRule type="expression" dxfId="5059" priority="15960">
      <formula>$Y683="Gráfico 10"</formula>
    </cfRule>
    <cfRule type="expression" dxfId="5058" priority="15961">
      <formula>$Y683="Gráfico 25"</formula>
    </cfRule>
    <cfRule type="expression" dxfId="5057" priority="15962">
      <formula>$Y683="Gráfico 24"</formula>
    </cfRule>
    <cfRule type="expression" dxfId="5056" priority="15963">
      <formula>$Y683="Gráfico 23"</formula>
    </cfRule>
    <cfRule type="expression" dxfId="5055" priority="15964">
      <formula>$Y683="Gráfico 22"</formula>
    </cfRule>
    <cfRule type="expression" dxfId="5054" priority="15965">
      <formula>$Y683="Gráfico 21"</formula>
    </cfRule>
    <cfRule type="expression" dxfId="5053" priority="15966">
      <formula>$Y683="Gráfico 20"</formula>
    </cfRule>
    <cfRule type="expression" dxfId="5052" priority="15967">
      <formula>$Y683="Gráfico 18"</formula>
    </cfRule>
    <cfRule type="expression" dxfId="5051" priority="15968">
      <formula>$Y683="Gráfico 19"</formula>
    </cfRule>
    <cfRule type="expression" dxfId="5050" priority="15969">
      <formula>$Y683="Gráfico 17"</formula>
    </cfRule>
    <cfRule type="expression" dxfId="5049" priority="15970">
      <formula>$Y683="Gráfico 16"</formula>
    </cfRule>
    <cfRule type="expression" dxfId="5048" priority="15971">
      <formula>$Y683="Gráfico 15"</formula>
    </cfRule>
    <cfRule type="expression" dxfId="5047" priority="15972">
      <formula>$Y683="Gráfico 14"</formula>
    </cfRule>
    <cfRule type="expression" dxfId="5046" priority="15973">
      <formula>$Y683="Gráfico 12"</formula>
    </cfRule>
    <cfRule type="expression" dxfId="5045" priority="15974">
      <formula>$Y683="Gráfico 13"</formula>
    </cfRule>
    <cfRule type="expression" dxfId="5044" priority="15975">
      <formula>$Y683="Gráfico 11"</formula>
    </cfRule>
    <cfRule type="expression" dxfId="5043" priority="15976">
      <formula>$Y683="Gráfico 9"</formula>
    </cfRule>
    <cfRule type="expression" dxfId="5042" priority="15977">
      <formula>$Y683="Gráfico 8"</formula>
    </cfRule>
    <cfRule type="expression" dxfId="5041" priority="15978">
      <formula>$Y683="Gráfico 7"</formula>
    </cfRule>
    <cfRule type="expression" dxfId="5040" priority="15979">
      <formula>$Y683="Gráfico 6"</formula>
    </cfRule>
    <cfRule type="expression" dxfId="5039" priority="15980">
      <formula>$Y683="Gráfico 4"</formula>
    </cfRule>
    <cfRule type="expression" dxfId="5038" priority="15981">
      <formula>$Y683="Gráfico 3"</formula>
    </cfRule>
    <cfRule type="expression" dxfId="5037" priority="15982">
      <formula>$Y683="Gráfico 2"</formula>
    </cfRule>
    <cfRule type="expression" dxfId="5036" priority="15983">
      <formula>$Y683="Gráfico 1"</formula>
    </cfRule>
    <cfRule type="expression" dxfId="5035" priority="15984">
      <formula>$Y683="Gráfico 5"</formula>
    </cfRule>
  </conditionalFormatting>
  <conditionalFormatting sqref="P683">
    <cfRule type="expression" dxfId="5034" priority="15911">
      <formula>$Y683="Reporte 2"</formula>
    </cfRule>
    <cfRule type="expression" dxfId="5033" priority="15912">
      <formula>$Y683="Reporte 1"</formula>
    </cfRule>
    <cfRule type="expression" dxfId="5032" priority="15913">
      <formula>$Y683="Informe 10"</formula>
    </cfRule>
    <cfRule type="expression" dxfId="5031" priority="15914">
      <formula>$Y683="Informe 9"</formula>
    </cfRule>
    <cfRule type="expression" dxfId="5030" priority="15915">
      <formula>$Y683="Informe 8"</formula>
    </cfRule>
    <cfRule type="expression" dxfId="5029" priority="15916">
      <formula>$Y683="Informe 7"</formula>
    </cfRule>
    <cfRule type="expression" dxfId="5028" priority="15917">
      <formula>$Y683="Informe 6"</formula>
    </cfRule>
    <cfRule type="expression" dxfId="5027" priority="15918">
      <formula>$Y683="Informe 5"</formula>
    </cfRule>
    <cfRule type="expression" dxfId="5026" priority="15919">
      <formula>$Y683="Informe 4"</formula>
    </cfRule>
    <cfRule type="expression" dxfId="5025" priority="15920">
      <formula>$Y683="Informe 3"</formula>
    </cfRule>
    <cfRule type="expression" dxfId="5024" priority="15921">
      <formula>$Y683="Informe 2"</formula>
    </cfRule>
    <cfRule type="expression" dxfId="5023" priority="15922">
      <formula>$Y683="Informe 1"</formula>
    </cfRule>
    <cfRule type="expression" dxfId="5022" priority="15923">
      <formula>$Y683="Gráfico 10"</formula>
    </cfRule>
    <cfRule type="expression" dxfId="5021" priority="15924">
      <formula>$Y683="Gráfico 25"</formula>
    </cfRule>
    <cfRule type="expression" dxfId="5020" priority="15925">
      <formula>$Y683="Gráfico 24"</formula>
    </cfRule>
    <cfRule type="expression" dxfId="5019" priority="15926">
      <formula>$Y683="Gráfico 23"</formula>
    </cfRule>
    <cfRule type="expression" dxfId="5018" priority="15927">
      <formula>$Y683="Gráfico 22"</formula>
    </cfRule>
    <cfRule type="expression" dxfId="5017" priority="15928">
      <formula>$Y683="Gráfico 21"</formula>
    </cfRule>
    <cfRule type="expression" dxfId="5016" priority="15929">
      <formula>$Y683="Gráfico 20"</formula>
    </cfRule>
    <cfRule type="expression" dxfId="5015" priority="15930">
      <formula>$Y683="Gráfico 18"</formula>
    </cfRule>
    <cfRule type="expression" dxfId="5014" priority="15931">
      <formula>$Y683="Gráfico 19"</formula>
    </cfRule>
    <cfRule type="expression" dxfId="5013" priority="15932">
      <formula>$Y683="Gráfico 17"</formula>
    </cfRule>
    <cfRule type="expression" dxfId="5012" priority="15933">
      <formula>$Y683="Gráfico 16"</formula>
    </cfRule>
    <cfRule type="expression" dxfId="5011" priority="15934">
      <formula>$Y683="Gráfico 15"</formula>
    </cfRule>
    <cfRule type="expression" dxfId="5010" priority="15935">
      <formula>$Y683="Gráfico 14"</formula>
    </cfRule>
    <cfRule type="expression" dxfId="5009" priority="15936">
      <formula>$Y683="Gráfico 12"</formula>
    </cfRule>
    <cfRule type="expression" dxfId="5008" priority="15937">
      <formula>$Y683="Gráfico 13"</formula>
    </cfRule>
    <cfRule type="expression" dxfId="5007" priority="15938">
      <formula>$Y683="Gráfico 11"</formula>
    </cfRule>
    <cfRule type="expression" dxfId="5006" priority="15939">
      <formula>$Y683="Gráfico 9"</formula>
    </cfRule>
    <cfRule type="expression" dxfId="5005" priority="15940">
      <formula>$Y683="Gráfico 8"</formula>
    </cfRule>
    <cfRule type="expression" dxfId="5004" priority="15941">
      <formula>$Y683="Gráfico 7"</formula>
    </cfRule>
    <cfRule type="expression" dxfId="5003" priority="15942">
      <formula>$Y683="Gráfico 6"</formula>
    </cfRule>
    <cfRule type="expression" dxfId="5002" priority="15943">
      <formula>$Y683="Gráfico 4"</formula>
    </cfRule>
    <cfRule type="expression" dxfId="5001" priority="15944">
      <formula>$Y683="Gráfico 3"</formula>
    </cfRule>
    <cfRule type="expression" dxfId="5000" priority="15945">
      <formula>$Y683="Gráfico 2"</formula>
    </cfRule>
    <cfRule type="expression" dxfId="4999" priority="15946">
      <formula>$Y683="Gráfico 1"</formula>
    </cfRule>
    <cfRule type="expression" dxfId="4998" priority="15947">
      <formula>$Y683="Gráfico 5"</formula>
    </cfRule>
  </conditionalFormatting>
  <conditionalFormatting sqref="P684">
    <cfRule type="expression" dxfId="4997" priority="15652">
      <formula>$Y684="Reporte 2"</formula>
    </cfRule>
    <cfRule type="expression" dxfId="4996" priority="15653">
      <formula>$Y684="Reporte 1"</formula>
    </cfRule>
    <cfRule type="expression" dxfId="4995" priority="15654">
      <formula>$Y684="Informe 10"</formula>
    </cfRule>
    <cfRule type="expression" dxfId="4994" priority="15655">
      <formula>$Y684="Informe 9"</formula>
    </cfRule>
    <cfRule type="expression" dxfId="4993" priority="15656">
      <formula>$Y684="Informe 8"</formula>
    </cfRule>
    <cfRule type="expression" dxfId="4992" priority="15657">
      <formula>$Y684="Informe 7"</formula>
    </cfRule>
    <cfRule type="expression" dxfId="4991" priority="15658">
      <formula>$Y684="Informe 6"</formula>
    </cfRule>
    <cfRule type="expression" dxfId="4990" priority="15659">
      <formula>$Y684="Informe 5"</formula>
    </cfRule>
    <cfRule type="expression" dxfId="4989" priority="15660">
      <formula>$Y684="Informe 4"</formula>
    </cfRule>
    <cfRule type="expression" dxfId="4988" priority="15661">
      <formula>$Y684="Informe 3"</formula>
    </cfRule>
    <cfRule type="expression" dxfId="4987" priority="15662">
      <formula>$Y684="Informe 2"</formula>
    </cfRule>
    <cfRule type="expression" dxfId="4986" priority="15663">
      <formula>$Y684="Informe 1"</formula>
    </cfRule>
    <cfRule type="expression" dxfId="4985" priority="15664">
      <formula>$Y684="Gráfico 10"</formula>
    </cfRule>
    <cfRule type="expression" dxfId="4984" priority="15665">
      <formula>$Y684="Gráfico 25"</formula>
    </cfRule>
    <cfRule type="expression" dxfId="4983" priority="15666">
      <formula>$Y684="Gráfico 24"</formula>
    </cfRule>
    <cfRule type="expression" dxfId="4982" priority="15667">
      <formula>$Y684="Gráfico 23"</formula>
    </cfRule>
    <cfRule type="expression" dxfId="4981" priority="15668">
      <formula>$Y684="Gráfico 22"</formula>
    </cfRule>
    <cfRule type="expression" dxfId="4980" priority="15669">
      <formula>$Y684="Gráfico 21"</formula>
    </cfRule>
    <cfRule type="expression" dxfId="4979" priority="15670">
      <formula>$Y684="Gráfico 20"</formula>
    </cfRule>
    <cfRule type="expression" dxfId="4978" priority="15671">
      <formula>$Y684="Gráfico 18"</formula>
    </cfRule>
    <cfRule type="expression" dxfId="4977" priority="15672">
      <formula>$Y684="Gráfico 19"</formula>
    </cfRule>
    <cfRule type="expression" dxfId="4976" priority="15673">
      <formula>$Y684="Gráfico 17"</formula>
    </cfRule>
    <cfRule type="expression" dxfId="4975" priority="15674">
      <formula>$Y684="Gráfico 16"</formula>
    </cfRule>
    <cfRule type="expression" dxfId="4974" priority="15675">
      <formula>$Y684="Gráfico 15"</formula>
    </cfRule>
    <cfRule type="expression" dxfId="4973" priority="15676">
      <formula>$Y684="Gráfico 14"</formula>
    </cfRule>
    <cfRule type="expression" dxfId="4972" priority="15677">
      <formula>$Y684="Gráfico 12"</formula>
    </cfRule>
    <cfRule type="expression" dxfId="4971" priority="15678">
      <formula>$Y684="Gráfico 13"</formula>
    </cfRule>
    <cfRule type="expression" dxfId="4970" priority="15679">
      <formula>$Y684="Gráfico 11"</formula>
    </cfRule>
    <cfRule type="expression" dxfId="4969" priority="15680">
      <formula>$Y684="Gráfico 9"</formula>
    </cfRule>
    <cfRule type="expression" dxfId="4968" priority="15681">
      <formula>$Y684="Gráfico 8"</formula>
    </cfRule>
    <cfRule type="expression" dxfId="4967" priority="15682">
      <formula>$Y684="Gráfico 7"</formula>
    </cfRule>
    <cfRule type="expression" dxfId="4966" priority="15683">
      <formula>$Y684="Gráfico 6"</formula>
    </cfRule>
    <cfRule type="expression" dxfId="4965" priority="15684">
      <formula>$Y684="Gráfico 4"</formula>
    </cfRule>
    <cfRule type="expression" dxfId="4964" priority="15685">
      <formula>$Y684="Gráfico 3"</formula>
    </cfRule>
    <cfRule type="expression" dxfId="4963" priority="15686">
      <formula>$Y684="Gráfico 2"</formula>
    </cfRule>
    <cfRule type="expression" dxfId="4962" priority="15687">
      <formula>$Y684="Gráfico 1"</formula>
    </cfRule>
    <cfRule type="expression" dxfId="4961" priority="15688">
      <formula>$Y684="Gráfico 5"</formula>
    </cfRule>
  </conditionalFormatting>
  <conditionalFormatting sqref="P684">
    <cfRule type="expression" dxfId="4960" priority="15726">
      <formula>$Y684="Reporte 2"</formula>
    </cfRule>
    <cfRule type="expression" dxfId="4959" priority="15727">
      <formula>$Y684="Reporte 1"</formula>
    </cfRule>
    <cfRule type="expression" dxfId="4958" priority="15728">
      <formula>$Y684="Informe 10"</formula>
    </cfRule>
    <cfRule type="expression" dxfId="4957" priority="15729">
      <formula>$Y684="Informe 9"</formula>
    </cfRule>
    <cfRule type="expression" dxfId="4956" priority="15730">
      <formula>$Y684="Informe 8"</formula>
    </cfRule>
    <cfRule type="expression" dxfId="4955" priority="15731">
      <formula>$Y684="Informe 7"</formula>
    </cfRule>
    <cfRule type="expression" dxfId="4954" priority="15732">
      <formula>$Y684="Informe 6"</formula>
    </cfRule>
    <cfRule type="expression" dxfId="4953" priority="15733">
      <formula>$Y684="Informe 5"</formula>
    </cfRule>
    <cfRule type="expression" dxfId="4952" priority="15734">
      <formula>$Y684="Informe 4"</formula>
    </cfRule>
    <cfRule type="expression" dxfId="4951" priority="15735">
      <formula>$Y684="Informe 3"</formula>
    </cfRule>
    <cfRule type="expression" dxfId="4950" priority="15736">
      <formula>$Y684="Informe 2"</formula>
    </cfRule>
    <cfRule type="expression" dxfId="4949" priority="15737">
      <formula>$Y684="Informe 1"</formula>
    </cfRule>
    <cfRule type="expression" dxfId="4948" priority="15738">
      <formula>$Y684="Gráfico 10"</formula>
    </cfRule>
    <cfRule type="expression" dxfId="4947" priority="15739">
      <formula>$Y684="Gráfico 25"</formula>
    </cfRule>
    <cfRule type="expression" dxfId="4946" priority="15740">
      <formula>$Y684="Gráfico 24"</formula>
    </cfRule>
    <cfRule type="expression" dxfId="4945" priority="15741">
      <formula>$Y684="Gráfico 23"</formula>
    </cfRule>
    <cfRule type="expression" dxfId="4944" priority="15742">
      <formula>$Y684="Gráfico 22"</formula>
    </cfRule>
    <cfRule type="expression" dxfId="4943" priority="15743">
      <formula>$Y684="Gráfico 21"</formula>
    </cfRule>
    <cfRule type="expression" dxfId="4942" priority="15744">
      <formula>$Y684="Gráfico 20"</formula>
    </cfRule>
    <cfRule type="expression" dxfId="4941" priority="15745">
      <formula>$Y684="Gráfico 18"</formula>
    </cfRule>
    <cfRule type="expression" dxfId="4940" priority="15746">
      <formula>$Y684="Gráfico 19"</formula>
    </cfRule>
    <cfRule type="expression" dxfId="4939" priority="15747">
      <formula>$Y684="Gráfico 17"</formula>
    </cfRule>
    <cfRule type="expression" dxfId="4938" priority="15748">
      <formula>$Y684="Gráfico 16"</formula>
    </cfRule>
    <cfRule type="expression" dxfId="4937" priority="15749">
      <formula>$Y684="Gráfico 15"</formula>
    </cfRule>
    <cfRule type="expression" dxfId="4936" priority="15750">
      <formula>$Y684="Gráfico 14"</formula>
    </cfRule>
    <cfRule type="expression" dxfId="4935" priority="15751">
      <formula>$Y684="Gráfico 12"</formula>
    </cfRule>
    <cfRule type="expression" dxfId="4934" priority="15752">
      <formula>$Y684="Gráfico 13"</formula>
    </cfRule>
    <cfRule type="expression" dxfId="4933" priority="15753">
      <formula>$Y684="Gráfico 11"</formula>
    </cfRule>
    <cfRule type="expression" dxfId="4932" priority="15754">
      <formula>$Y684="Gráfico 9"</formula>
    </cfRule>
    <cfRule type="expression" dxfId="4931" priority="15755">
      <formula>$Y684="Gráfico 8"</formula>
    </cfRule>
    <cfRule type="expression" dxfId="4930" priority="15756">
      <formula>$Y684="Gráfico 7"</formula>
    </cfRule>
    <cfRule type="expression" dxfId="4929" priority="15757">
      <formula>$Y684="Gráfico 6"</formula>
    </cfRule>
    <cfRule type="expression" dxfId="4928" priority="15758">
      <formula>$Y684="Gráfico 4"</formula>
    </cfRule>
    <cfRule type="expression" dxfId="4927" priority="15759">
      <formula>$Y684="Gráfico 3"</formula>
    </cfRule>
    <cfRule type="expression" dxfId="4926" priority="15760">
      <formula>$Y684="Gráfico 2"</formula>
    </cfRule>
    <cfRule type="expression" dxfId="4925" priority="15761">
      <formula>$Y684="Gráfico 1"</formula>
    </cfRule>
    <cfRule type="expression" dxfId="4924" priority="15762">
      <formula>$Y684="Gráfico 5"</formula>
    </cfRule>
  </conditionalFormatting>
  <conditionalFormatting sqref="P684">
    <cfRule type="expression" dxfId="4923" priority="15689">
      <formula>$Y684="Reporte 2"</formula>
    </cfRule>
    <cfRule type="expression" dxfId="4922" priority="15690">
      <formula>$Y684="Reporte 1"</formula>
    </cfRule>
    <cfRule type="expression" dxfId="4921" priority="15691">
      <formula>$Y684="Informe 10"</formula>
    </cfRule>
    <cfRule type="expression" dxfId="4920" priority="15692">
      <formula>$Y684="Informe 9"</formula>
    </cfRule>
    <cfRule type="expression" dxfId="4919" priority="15693">
      <formula>$Y684="Informe 8"</formula>
    </cfRule>
    <cfRule type="expression" dxfId="4918" priority="15694">
      <formula>$Y684="Informe 7"</formula>
    </cfRule>
    <cfRule type="expression" dxfId="4917" priority="15695">
      <formula>$Y684="Informe 6"</formula>
    </cfRule>
    <cfRule type="expression" dxfId="4916" priority="15696">
      <formula>$Y684="Informe 5"</formula>
    </cfRule>
    <cfRule type="expression" dxfId="4915" priority="15697">
      <formula>$Y684="Informe 4"</formula>
    </cfRule>
    <cfRule type="expression" dxfId="4914" priority="15698">
      <formula>$Y684="Informe 3"</formula>
    </cfRule>
    <cfRule type="expression" dxfId="4913" priority="15699">
      <formula>$Y684="Informe 2"</formula>
    </cfRule>
    <cfRule type="expression" dxfId="4912" priority="15700">
      <formula>$Y684="Informe 1"</formula>
    </cfRule>
    <cfRule type="expression" dxfId="4911" priority="15701">
      <formula>$Y684="Gráfico 10"</formula>
    </cfRule>
    <cfRule type="expression" dxfId="4910" priority="15702">
      <formula>$Y684="Gráfico 25"</formula>
    </cfRule>
    <cfRule type="expression" dxfId="4909" priority="15703">
      <formula>$Y684="Gráfico 24"</formula>
    </cfRule>
    <cfRule type="expression" dxfId="4908" priority="15704">
      <formula>$Y684="Gráfico 23"</formula>
    </cfRule>
    <cfRule type="expression" dxfId="4907" priority="15705">
      <formula>$Y684="Gráfico 22"</formula>
    </cfRule>
    <cfRule type="expression" dxfId="4906" priority="15706">
      <formula>$Y684="Gráfico 21"</formula>
    </cfRule>
    <cfRule type="expression" dxfId="4905" priority="15707">
      <formula>$Y684="Gráfico 20"</formula>
    </cfRule>
    <cfRule type="expression" dxfId="4904" priority="15708">
      <formula>$Y684="Gráfico 18"</formula>
    </cfRule>
    <cfRule type="expression" dxfId="4903" priority="15709">
      <formula>$Y684="Gráfico 19"</formula>
    </cfRule>
    <cfRule type="expression" dxfId="4902" priority="15710">
      <formula>$Y684="Gráfico 17"</formula>
    </cfRule>
    <cfRule type="expression" dxfId="4901" priority="15711">
      <formula>$Y684="Gráfico 16"</formula>
    </cfRule>
    <cfRule type="expression" dxfId="4900" priority="15712">
      <formula>$Y684="Gráfico 15"</formula>
    </cfRule>
    <cfRule type="expression" dxfId="4899" priority="15713">
      <formula>$Y684="Gráfico 14"</formula>
    </cfRule>
    <cfRule type="expression" dxfId="4898" priority="15714">
      <formula>$Y684="Gráfico 12"</formula>
    </cfRule>
    <cfRule type="expression" dxfId="4897" priority="15715">
      <formula>$Y684="Gráfico 13"</formula>
    </cfRule>
    <cfRule type="expression" dxfId="4896" priority="15716">
      <formula>$Y684="Gráfico 11"</formula>
    </cfRule>
    <cfRule type="expression" dxfId="4895" priority="15717">
      <formula>$Y684="Gráfico 9"</formula>
    </cfRule>
    <cfRule type="expression" dxfId="4894" priority="15718">
      <formula>$Y684="Gráfico 8"</formula>
    </cfRule>
    <cfRule type="expression" dxfId="4893" priority="15719">
      <formula>$Y684="Gráfico 7"</formula>
    </cfRule>
    <cfRule type="expression" dxfId="4892" priority="15720">
      <formula>$Y684="Gráfico 6"</formula>
    </cfRule>
    <cfRule type="expression" dxfId="4891" priority="15721">
      <formula>$Y684="Gráfico 4"</formula>
    </cfRule>
    <cfRule type="expression" dxfId="4890" priority="15722">
      <formula>$Y684="Gráfico 3"</formula>
    </cfRule>
    <cfRule type="expression" dxfId="4889" priority="15723">
      <formula>$Y684="Gráfico 2"</formula>
    </cfRule>
    <cfRule type="expression" dxfId="4888" priority="15724">
      <formula>$Y684="Gráfico 1"</formula>
    </cfRule>
    <cfRule type="expression" dxfId="4887" priority="15725">
      <formula>$Y684="Gráfico 5"</formula>
    </cfRule>
  </conditionalFormatting>
  <conditionalFormatting sqref="P685">
    <cfRule type="expression" dxfId="4886" priority="15430">
      <formula>$Y685="Reporte 2"</formula>
    </cfRule>
    <cfRule type="expression" dxfId="4885" priority="15431">
      <formula>$Y685="Reporte 1"</formula>
    </cfRule>
    <cfRule type="expression" dxfId="4884" priority="15432">
      <formula>$Y685="Informe 10"</formula>
    </cfRule>
    <cfRule type="expression" dxfId="4883" priority="15433">
      <formula>$Y685="Informe 9"</formula>
    </cfRule>
    <cfRule type="expression" dxfId="4882" priority="15434">
      <formula>$Y685="Informe 8"</formula>
    </cfRule>
    <cfRule type="expression" dxfId="4881" priority="15435">
      <formula>$Y685="Informe 7"</formula>
    </cfRule>
    <cfRule type="expression" dxfId="4880" priority="15436">
      <formula>$Y685="Informe 6"</formula>
    </cfRule>
    <cfRule type="expression" dxfId="4879" priority="15437">
      <formula>$Y685="Informe 5"</formula>
    </cfRule>
    <cfRule type="expression" dxfId="4878" priority="15438">
      <formula>$Y685="Informe 4"</formula>
    </cfRule>
    <cfRule type="expression" dxfId="4877" priority="15439">
      <formula>$Y685="Informe 3"</formula>
    </cfRule>
    <cfRule type="expression" dxfId="4876" priority="15440">
      <formula>$Y685="Informe 2"</formula>
    </cfRule>
    <cfRule type="expression" dxfId="4875" priority="15441">
      <formula>$Y685="Informe 1"</formula>
    </cfRule>
    <cfRule type="expression" dxfId="4874" priority="15442">
      <formula>$Y685="Gráfico 10"</formula>
    </cfRule>
    <cfRule type="expression" dxfId="4873" priority="15443">
      <formula>$Y685="Gráfico 25"</formula>
    </cfRule>
    <cfRule type="expression" dxfId="4872" priority="15444">
      <formula>$Y685="Gráfico 24"</formula>
    </cfRule>
    <cfRule type="expression" dxfId="4871" priority="15445">
      <formula>$Y685="Gráfico 23"</formula>
    </cfRule>
    <cfRule type="expression" dxfId="4870" priority="15446">
      <formula>$Y685="Gráfico 22"</formula>
    </cfRule>
    <cfRule type="expression" dxfId="4869" priority="15447">
      <formula>$Y685="Gráfico 21"</formula>
    </cfRule>
    <cfRule type="expression" dxfId="4868" priority="15448">
      <formula>$Y685="Gráfico 20"</formula>
    </cfRule>
    <cfRule type="expression" dxfId="4867" priority="15449">
      <formula>$Y685="Gráfico 18"</formula>
    </cfRule>
    <cfRule type="expression" dxfId="4866" priority="15450">
      <formula>$Y685="Gráfico 19"</formula>
    </cfRule>
    <cfRule type="expression" dxfId="4865" priority="15451">
      <formula>$Y685="Gráfico 17"</formula>
    </cfRule>
    <cfRule type="expression" dxfId="4864" priority="15452">
      <formula>$Y685="Gráfico 16"</formula>
    </cfRule>
    <cfRule type="expression" dxfId="4863" priority="15453">
      <formula>$Y685="Gráfico 15"</formula>
    </cfRule>
    <cfRule type="expression" dxfId="4862" priority="15454">
      <formula>$Y685="Gráfico 14"</formula>
    </cfRule>
    <cfRule type="expression" dxfId="4861" priority="15455">
      <formula>$Y685="Gráfico 12"</formula>
    </cfRule>
    <cfRule type="expression" dxfId="4860" priority="15456">
      <formula>$Y685="Gráfico 13"</formula>
    </cfRule>
    <cfRule type="expression" dxfId="4859" priority="15457">
      <formula>$Y685="Gráfico 11"</formula>
    </cfRule>
    <cfRule type="expression" dxfId="4858" priority="15458">
      <formula>$Y685="Gráfico 9"</formula>
    </cfRule>
    <cfRule type="expression" dxfId="4857" priority="15459">
      <formula>$Y685="Gráfico 8"</formula>
    </cfRule>
    <cfRule type="expression" dxfId="4856" priority="15460">
      <formula>$Y685="Gráfico 7"</formula>
    </cfRule>
    <cfRule type="expression" dxfId="4855" priority="15461">
      <formula>$Y685="Gráfico 6"</formula>
    </cfRule>
    <cfRule type="expression" dxfId="4854" priority="15462">
      <formula>$Y685="Gráfico 4"</formula>
    </cfRule>
    <cfRule type="expression" dxfId="4853" priority="15463">
      <formula>$Y685="Gráfico 3"</formula>
    </cfRule>
    <cfRule type="expression" dxfId="4852" priority="15464">
      <formula>$Y685="Gráfico 2"</formula>
    </cfRule>
    <cfRule type="expression" dxfId="4851" priority="15465">
      <formula>$Y685="Gráfico 1"</formula>
    </cfRule>
    <cfRule type="expression" dxfId="4850" priority="15466">
      <formula>$Y685="Gráfico 5"</formula>
    </cfRule>
  </conditionalFormatting>
  <conditionalFormatting sqref="O685">
    <cfRule type="expression" dxfId="4849" priority="15393">
      <formula>$Y685="Reporte 2"</formula>
    </cfRule>
    <cfRule type="expression" dxfId="4848" priority="15394">
      <formula>$Y685="Reporte 1"</formula>
    </cfRule>
    <cfRule type="expression" dxfId="4847" priority="15395">
      <formula>$Y685="Informe 10"</formula>
    </cfRule>
    <cfRule type="expression" dxfId="4846" priority="15396">
      <formula>$Y685="Informe 9"</formula>
    </cfRule>
    <cfRule type="expression" dxfId="4845" priority="15397">
      <formula>$Y685="Informe 8"</formula>
    </cfRule>
    <cfRule type="expression" dxfId="4844" priority="15398">
      <formula>$Y685="Informe 7"</formula>
    </cfRule>
    <cfRule type="expression" dxfId="4843" priority="15399">
      <formula>$Y685="Informe 6"</formula>
    </cfRule>
    <cfRule type="expression" dxfId="4842" priority="15400">
      <formula>$Y685="Informe 5"</formula>
    </cfRule>
    <cfRule type="expression" dxfId="4841" priority="15401">
      <formula>$Y685="Informe 4"</formula>
    </cfRule>
    <cfRule type="expression" dxfId="4840" priority="15402">
      <formula>$Y685="Informe 3"</formula>
    </cfRule>
    <cfRule type="expression" dxfId="4839" priority="15403">
      <formula>$Y685="Informe 2"</formula>
    </cfRule>
    <cfRule type="expression" dxfId="4838" priority="15404">
      <formula>$Y685="Informe 1"</formula>
    </cfRule>
    <cfRule type="expression" dxfId="4837" priority="15405">
      <formula>$Y685="Gráfico 10"</formula>
    </cfRule>
    <cfRule type="expression" dxfId="4836" priority="15406">
      <formula>$Y685="Gráfico 25"</formula>
    </cfRule>
    <cfRule type="expression" dxfId="4835" priority="15407">
      <formula>$Y685="Gráfico 24"</formula>
    </cfRule>
    <cfRule type="expression" dxfId="4834" priority="15408">
      <formula>$Y685="Gráfico 23"</formula>
    </cfRule>
    <cfRule type="expression" dxfId="4833" priority="15409">
      <formula>$Y685="Gráfico 22"</formula>
    </cfRule>
    <cfRule type="expression" dxfId="4832" priority="15410">
      <formula>$Y685="Gráfico 21"</formula>
    </cfRule>
    <cfRule type="expression" dxfId="4831" priority="15411">
      <formula>$Y685="Gráfico 20"</formula>
    </cfRule>
    <cfRule type="expression" dxfId="4830" priority="15412">
      <formula>$Y685="Gráfico 18"</formula>
    </cfRule>
    <cfRule type="expression" dxfId="4829" priority="15413">
      <formula>$Y685="Gráfico 19"</formula>
    </cfRule>
    <cfRule type="expression" dxfId="4828" priority="15414">
      <formula>$Y685="Gráfico 17"</formula>
    </cfRule>
    <cfRule type="expression" dxfId="4827" priority="15415">
      <formula>$Y685="Gráfico 16"</formula>
    </cfRule>
    <cfRule type="expression" dxfId="4826" priority="15416">
      <formula>$Y685="Gráfico 15"</formula>
    </cfRule>
    <cfRule type="expression" dxfId="4825" priority="15417">
      <formula>$Y685="Gráfico 14"</formula>
    </cfRule>
    <cfRule type="expression" dxfId="4824" priority="15418">
      <formula>$Y685="Gráfico 12"</formula>
    </cfRule>
    <cfRule type="expression" dxfId="4823" priority="15419">
      <formula>$Y685="Gráfico 13"</formula>
    </cfRule>
    <cfRule type="expression" dxfId="4822" priority="15420">
      <formula>$Y685="Gráfico 11"</formula>
    </cfRule>
    <cfRule type="expression" dxfId="4821" priority="15421">
      <formula>$Y685="Gráfico 9"</formula>
    </cfRule>
    <cfRule type="expression" dxfId="4820" priority="15422">
      <formula>$Y685="Gráfico 8"</formula>
    </cfRule>
    <cfRule type="expression" dxfId="4819" priority="15423">
      <formula>$Y685="Gráfico 7"</formula>
    </cfRule>
    <cfRule type="expression" dxfId="4818" priority="15424">
      <formula>$Y685="Gráfico 6"</formula>
    </cfRule>
    <cfRule type="expression" dxfId="4817" priority="15425">
      <formula>$Y685="Gráfico 4"</formula>
    </cfRule>
    <cfRule type="expression" dxfId="4816" priority="15426">
      <formula>$Y685="Gráfico 3"</formula>
    </cfRule>
    <cfRule type="expression" dxfId="4815" priority="15427">
      <formula>$Y685="Gráfico 2"</formula>
    </cfRule>
    <cfRule type="expression" dxfId="4814" priority="15428">
      <formula>$Y685="Gráfico 1"</formula>
    </cfRule>
    <cfRule type="expression" dxfId="4813" priority="15429">
      <formula>$Y685="Gráfico 5"</formula>
    </cfRule>
  </conditionalFormatting>
  <conditionalFormatting sqref="O685">
    <cfRule type="expression" dxfId="4812" priority="15356">
      <formula>$Y685="Reporte 2"</formula>
    </cfRule>
    <cfRule type="expression" dxfId="4811" priority="15357">
      <formula>$Y685="Reporte 1"</formula>
    </cfRule>
    <cfRule type="expression" dxfId="4810" priority="15358">
      <formula>$Y685="Informe 10"</formula>
    </cfRule>
    <cfRule type="expression" dxfId="4809" priority="15359">
      <formula>$Y685="Informe 9"</formula>
    </cfRule>
    <cfRule type="expression" dxfId="4808" priority="15360">
      <formula>$Y685="Informe 8"</formula>
    </cfRule>
    <cfRule type="expression" dxfId="4807" priority="15361">
      <formula>$Y685="Informe 7"</formula>
    </cfRule>
    <cfRule type="expression" dxfId="4806" priority="15362">
      <formula>$Y685="Informe 6"</formula>
    </cfRule>
    <cfRule type="expression" dxfId="4805" priority="15363">
      <formula>$Y685="Informe 5"</formula>
    </cfRule>
    <cfRule type="expression" dxfId="4804" priority="15364">
      <formula>$Y685="Informe 4"</formula>
    </cfRule>
    <cfRule type="expression" dxfId="4803" priority="15365">
      <formula>$Y685="Informe 3"</formula>
    </cfRule>
    <cfRule type="expression" dxfId="4802" priority="15366">
      <formula>$Y685="Informe 2"</formula>
    </cfRule>
    <cfRule type="expression" dxfId="4801" priority="15367">
      <formula>$Y685="Informe 1"</formula>
    </cfRule>
    <cfRule type="expression" dxfId="4800" priority="15368">
      <formula>$Y685="Gráfico 10"</formula>
    </cfRule>
    <cfRule type="expression" dxfId="4799" priority="15369">
      <formula>$Y685="Gráfico 25"</formula>
    </cfRule>
    <cfRule type="expression" dxfId="4798" priority="15370">
      <formula>$Y685="Gráfico 24"</formula>
    </cfRule>
    <cfRule type="expression" dxfId="4797" priority="15371">
      <formula>$Y685="Gráfico 23"</formula>
    </cfRule>
    <cfRule type="expression" dxfId="4796" priority="15372">
      <formula>$Y685="Gráfico 22"</formula>
    </cfRule>
    <cfRule type="expression" dxfId="4795" priority="15373">
      <formula>$Y685="Gráfico 21"</formula>
    </cfRule>
    <cfRule type="expression" dxfId="4794" priority="15374">
      <formula>$Y685="Gráfico 20"</formula>
    </cfRule>
    <cfRule type="expression" dxfId="4793" priority="15375">
      <formula>$Y685="Gráfico 18"</formula>
    </cfRule>
    <cfRule type="expression" dxfId="4792" priority="15376">
      <formula>$Y685="Gráfico 19"</formula>
    </cfRule>
    <cfRule type="expression" dxfId="4791" priority="15377">
      <formula>$Y685="Gráfico 17"</formula>
    </cfRule>
    <cfRule type="expression" dxfId="4790" priority="15378">
      <formula>$Y685="Gráfico 16"</formula>
    </cfRule>
    <cfRule type="expression" dxfId="4789" priority="15379">
      <formula>$Y685="Gráfico 15"</formula>
    </cfRule>
    <cfRule type="expression" dxfId="4788" priority="15380">
      <formula>$Y685="Gráfico 14"</formula>
    </cfRule>
    <cfRule type="expression" dxfId="4787" priority="15381">
      <formula>$Y685="Gráfico 12"</formula>
    </cfRule>
    <cfRule type="expression" dxfId="4786" priority="15382">
      <formula>$Y685="Gráfico 13"</formula>
    </cfRule>
    <cfRule type="expression" dxfId="4785" priority="15383">
      <formula>$Y685="Gráfico 11"</formula>
    </cfRule>
    <cfRule type="expression" dxfId="4784" priority="15384">
      <formula>$Y685="Gráfico 9"</formula>
    </cfRule>
    <cfRule type="expression" dxfId="4783" priority="15385">
      <formula>$Y685="Gráfico 8"</formula>
    </cfRule>
    <cfRule type="expression" dxfId="4782" priority="15386">
      <formula>$Y685="Gráfico 7"</formula>
    </cfRule>
    <cfRule type="expression" dxfId="4781" priority="15387">
      <formula>$Y685="Gráfico 6"</formula>
    </cfRule>
    <cfRule type="expression" dxfId="4780" priority="15388">
      <formula>$Y685="Gráfico 4"</formula>
    </cfRule>
    <cfRule type="expression" dxfId="4779" priority="15389">
      <formula>$Y685="Gráfico 3"</formula>
    </cfRule>
    <cfRule type="expression" dxfId="4778" priority="15390">
      <formula>$Y685="Gráfico 2"</formula>
    </cfRule>
    <cfRule type="expression" dxfId="4777" priority="15391">
      <formula>$Y685="Gráfico 1"</formula>
    </cfRule>
    <cfRule type="expression" dxfId="4776" priority="15392">
      <formula>$Y685="Gráfico 5"</formula>
    </cfRule>
  </conditionalFormatting>
  <conditionalFormatting sqref="O685">
    <cfRule type="expression" dxfId="4775" priority="15319">
      <formula>$Y685="Reporte 2"</formula>
    </cfRule>
    <cfRule type="expression" dxfId="4774" priority="15320">
      <formula>$Y685="Reporte 1"</formula>
    </cfRule>
    <cfRule type="expression" dxfId="4773" priority="15321">
      <formula>$Y685="Informe 10"</formula>
    </cfRule>
    <cfRule type="expression" dxfId="4772" priority="15322">
      <formula>$Y685="Informe 9"</formula>
    </cfRule>
    <cfRule type="expression" dxfId="4771" priority="15323">
      <formula>$Y685="Informe 8"</formula>
    </cfRule>
    <cfRule type="expression" dxfId="4770" priority="15324">
      <formula>$Y685="Informe 7"</formula>
    </cfRule>
    <cfRule type="expression" dxfId="4769" priority="15325">
      <formula>$Y685="Informe 6"</formula>
    </cfRule>
    <cfRule type="expression" dxfId="4768" priority="15326">
      <formula>$Y685="Informe 5"</formula>
    </cfRule>
    <cfRule type="expression" dxfId="4767" priority="15327">
      <formula>$Y685="Informe 4"</formula>
    </cfRule>
    <cfRule type="expression" dxfId="4766" priority="15328">
      <formula>$Y685="Informe 3"</formula>
    </cfRule>
    <cfRule type="expression" dxfId="4765" priority="15329">
      <formula>$Y685="Informe 2"</formula>
    </cfRule>
    <cfRule type="expression" dxfId="4764" priority="15330">
      <formula>$Y685="Informe 1"</formula>
    </cfRule>
    <cfRule type="expression" dxfId="4763" priority="15331">
      <formula>$Y685="Gráfico 10"</formula>
    </cfRule>
    <cfRule type="expression" dxfId="4762" priority="15332">
      <formula>$Y685="Gráfico 25"</formula>
    </cfRule>
    <cfRule type="expression" dxfId="4761" priority="15333">
      <formula>$Y685="Gráfico 24"</formula>
    </cfRule>
    <cfRule type="expression" dxfId="4760" priority="15334">
      <formula>$Y685="Gráfico 23"</formula>
    </cfRule>
    <cfRule type="expression" dxfId="4759" priority="15335">
      <formula>$Y685="Gráfico 22"</formula>
    </cfRule>
    <cfRule type="expression" dxfId="4758" priority="15336">
      <formula>$Y685="Gráfico 21"</formula>
    </cfRule>
    <cfRule type="expression" dxfId="4757" priority="15337">
      <formula>$Y685="Gráfico 20"</formula>
    </cfRule>
    <cfRule type="expression" dxfId="4756" priority="15338">
      <formula>$Y685="Gráfico 18"</formula>
    </cfRule>
    <cfRule type="expression" dxfId="4755" priority="15339">
      <formula>$Y685="Gráfico 19"</formula>
    </cfRule>
    <cfRule type="expression" dxfId="4754" priority="15340">
      <formula>$Y685="Gráfico 17"</formula>
    </cfRule>
    <cfRule type="expression" dxfId="4753" priority="15341">
      <formula>$Y685="Gráfico 16"</formula>
    </cfRule>
    <cfRule type="expression" dxfId="4752" priority="15342">
      <formula>$Y685="Gráfico 15"</formula>
    </cfRule>
    <cfRule type="expression" dxfId="4751" priority="15343">
      <formula>$Y685="Gráfico 14"</formula>
    </cfRule>
    <cfRule type="expression" dxfId="4750" priority="15344">
      <formula>$Y685="Gráfico 12"</formula>
    </cfRule>
    <cfRule type="expression" dxfId="4749" priority="15345">
      <formula>$Y685="Gráfico 13"</formula>
    </cfRule>
    <cfRule type="expression" dxfId="4748" priority="15346">
      <formula>$Y685="Gráfico 11"</formula>
    </cfRule>
    <cfRule type="expression" dxfId="4747" priority="15347">
      <formula>$Y685="Gráfico 9"</formula>
    </cfRule>
    <cfRule type="expression" dxfId="4746" priority="15348">
      <formula>$Y685="Gráfico 8"</formula>
    </cfRule>
    <cfRule type="expression" dxfId="4745" priority="15349">
      <formula>$Y685="Gráfico 7"</formula>
    </cfRule>
    <cfRule type="expression" dxfId="4744" priority="15350">
      <formula>$Y685="Gráfico 6"</formula>
    </cfRule>
    <cfRule type="expression" dxfId="4743" priority="15351">
      <formula>$Y685="Gráfico 4"</formula>
    </cfRule>
    <cfRule type="expression" dxfId="4742" priority="15352">
      <formula>$Y685="Gráfico 3"</formula>
    </cfRule>
    <cfRule type="expression" dxfId="4741" priority="15353">
      <formula>$Y685="Gráfico 2"</formula>
    </cfRule>
    <cfRule type="expression" dxfId="4740" priority="15354">
      <formula>$Y685="Gráfico 1"</formula>
    </cfRule>
    <cfRule type="expression" dxfId="4739" priority="15355">
      <formula>$Y685="Gráfico 5"</formula>
    </cfRule>
  </conditionalFormatting>
  <conditionalFormatting sqref="P685">
    <cfRule type="expression" dxfId="4738" priority="15504">
      <formula>$Y685="Reporte 2"</formula>
    </cfRule>
    <cfRule type="expression" dxfId="4737" priority="15505">
      <formula>$Y685="Reporte 1"</formula>
    </cfRule>
    <cfRule type="expression" dxfId="4736" priority="15506">
      <formula>$Y685="Informe 10"</formula>
    </cfRule>
    <cfRule type="expression" dxfId="4735" priority="15507">
      <formula>$Y685="Informe 9"</formula>
    </cfRule>
    <cfRule type="expression" dxfId="4734" priority="15508">
      <formula>$Y685="Informe 8"</formula>
    </cfRule>
    <cfRule type="expression" dxfId="4733" priority="15509">
      <formula>$Y685="Informe 7"</formula>
    </cfRule>
    <cfRule type="expression" dxfId="4732" priority="15510">
      <formula>$Y685="Informe 6"</formula>
    </cfRule>
    <cfRule type="expression" dxfId="4731" priority="15511">
      <formula>$Y685="Informe 5"</formula>
    </cfRule>
    <cfRule type="expression" dxfId="4730" priority="15512">
      <formula>$Y685="Informe 4"</formula>
    </cfRule>
    <cfRule type="expression" dxfId="4729" priority="15513">
      <formula>$Y685="Informe 3"</formula>
    </cfRule>
    <cfRule type="expression" dxfId="4728" priority="15514">
      <formula>$Y685="Informe 2"</formula>
    </cfRule>
    <cfRule type="expression" dxfId="4727" priority="15515">
      <formula>$Y685="Informe 1"</formula>
    </cfRule>
    <cfRule type="expression" dxfId="4726" priority="15516">
      <formula>$Y685="Gráfico 10"</formula>
    </cfRule>
    <cfRule type="expression" dxfId="4725" priority="15517">
      <formula>$Y685="Gráfico 25"</formula>
    </cfRule>
    <cfRule type="expression" dxfId="4724" priority="15518">
      <formula>$Y685="Gráfico 24"</formula>
    </cfRule>
    <cfRule type="expression" dxfId="4723" priority="15519">
      <formula>$Y685="Gráfico 23"</formula>
    </cfRule>
    <cfRule type="expression" dxfId="4722" priority="15520">
      <formula>$Y685="Gráfico 22"</formula>
    </cfRule>
    <cfRule type="expression" dxfId="4721" priority="15521">
      <formula>$Y685="Gráfico 21"</formula>
    </cfRule>
    <cfRule type="expression" dxfId="4720" priority="15522">
      <formula>$Y685="Gráfico 20"</formula>
    </cfRule>
    <cfRule type="expression" dxfId="4719" priority="15523">
      <formula>$Y685="Gráfico 18"</formula>
    </cfRule>
    <cfRule type="expression" dxfId="4718" priority="15524">
      <formula>$Y685="Gráfico 19"</formula>
    </cfRule>
    <cfRule type="expression" dxfId="4717" priority="15525">
      <formula>$Y685="Gráfico 17"</formula>
    </cfRule>
    <cfRule type="expression" dxfId="4716" priority="15526">
      <formula>$Y685="Gráfico 16"</formula>
    </cfRule>
    <cfRule type="expression" dxfId="4715" priority="15527">
      <formula>$Y685="Gráfico 15"</formula>
    </cfRule>
    <cfRule type="expression" dxfId="4714" priority="15528">
      <formula>$Y685="Gráfico 14"</formula>
    </cfRule>
    <cfRule type="expression" dxfId="4713" priority="15529">
      <formula>$Y685="Gráfico 12"</formula>
    </cfRule>
    <cfRule type="expression" dxfId="4712" priority="15530">
      <formula>$Y685="Gráfico 13"</formula>
    </cfRule>
    <cfRule type="expression" dxfId="4711" priority="15531">
      <formula>$Y685="Gráfico 11"</formula>
    </cfRule>
    <cfRule type="expression" dxfId="4710" priority="15532">
      <formula>$Y685="Gráfico 9"</formula>
    </cfRule>
    <cfRule type="expression" dxfId="4709" priority="15533">
      <formula>$Y685="Gráfico 8"</formula>
    </cfRule>
    <cfRule type="expression" dxfId="4708" priority="15534">
      <formula>$Y685="Gráfico 7"</formula>
    </cfRule>
    <cfRule type="expression" dxfId="4707" priority="15535">
      <formula>$Y685="Gráfico 6"</formula>
    </cfRule>
    <cfRule type="expression" dxfId="4706" priority="15536">
      <formula>$Y685="Gráfico 4"</formula>
    </cfRule>
    <cfRule type="expression" dxfId="4705" priority="15537">
      <formula>$Y685="Gráfico 3"</formula>
    </cfRule>
    <cfRule type="expression" dxfId="4704" priority="15538">
      <formula>$Y685="Gráfico 2"</formula>
    </cfRule>
    <cfRule type="expression" dxfId="4703" priority="15539">
      <formula>$Y685="Gráfico 1"</formula>
    </cfRule>
    <cfRule type="expression" dxfId="4702" priority="15540">
      <formula>$Y685="Gráfico 5"</formula>
    </cfRule>
  </conditionalFormatting>
  <conditionalFormatting sqref="P685">
    <cfRule type="expression" dxfId="4701" priority="15467">
      <formula>$Y685="Reporte 2"</formula>
    </cfRule>
    <cfRule type="expression" dxfId="4700" priority="15468">
      <formula>$Y685="Reporte 1"</formula>
    </cfRule>
    <cfRule type="expression" dxfId="4699" priority="15469">
      <formula>$Y685="Informe 10"</formula>
    </cfRule>
    <cfRule type="expression" dxfId="4698" priority="15470">
      <formula>$Y685="Informe 9"</formula>
    </cfRule>
    <cfRule type="expression" dxfId="4697" priority="15471">
      <formula>$Y685="Informe 8"</formula>
    </cfRule>
    <cfRule type="expression" dxfId="4696" priority="15472">
      <formula>$Y685="Informe 7"</formula>
    </cfRule>
    <cfRule type="expression" dxfId="4695" priority="15473">
      <formula>$Y685="Informe 6"</formula>
    </cfRule>
    <cfRule type="expression" dxfId="4694" priority="15474">
      <formula>$Y685="Informe 5"</formula>
    </cfRule>
    <cfRule type="expression" dxfId="4693" priority="15475">
      <formula>$Y685="Informe 4"</formula>
    </cfRule>
    <cfRule type="expression" dxfId="4692" priority="15476">
      <formula>$Y685="Informe 3"</formula>
    </cfRule>
    <cfRule type="expression" dxfId="4691" priority="15477">
      <formula>$Y685="Informe 2"</formula>
    </cfRule>
    <cfRule type="expression" dxfId="4690" priority="15478">
      <formula>$Y685="Informe 1"</formula>
    </cfRule>
    <cfRule type="expression" dxfId="4689" priority="15479">
      <formula>$Y685="Gráfico 10"</formula>
    </cfRule>
    <cfRule type="expression" dxfId="4688" priority="15480">
      <formula>$Y685="Gráfico 25"</formula>
    </cfRule>
    <cfRule type="expression" dxfId="4687" priority="15481">
      <formula>$Y685="Gráfico 24"</formula>
    </cfRule>
    <cfRule type="expression" dxfId="4686" priority="15482">
      <formula>$Y685="Gráfico 23"</formula>
    </cfRule>
    <cfRule type="expression" dxfId="4685" priority="15483">
      <formula>$Y685="Gráfico 22"</formula>
    </cfRule>
    <cfRule type="expression" dxfId="4684" priority="15484">
      <formula>$Y685="Gráfico 21"</formula>
    </cfRule>
    <cfRule type="expression" dxfId="4683" priority="15485">
      <formula>$Y685="Gráfico 20"</formula>
    </cfRule>
    <cfRule type="expression" dxfId="4682" priority="15486">
      <formula>$Y685="Gráfico 18"</formula>
    </cfRule>
    <cfRule type="expression" dxfId="4681" priority="15487">
      <formula>$Y685="Gráfico 19"</formula>
    </cfRule>
    <cfRule type="expression" dxfId="4680" priority="15488">
      <formula>$Y685="Gráfico 17"</formula>
    </cfRule>
    <cfRule type="expression" dxfId="4679" priority="15489">
      <formula>$Y685="Gráfico 16"</formula>
    </cfRule>
    <cfRule type="expression" dxfId="4678" priority="15490">
      <formula>$Y685="Gráfico 15"</formula>
    </cfRule>
    <cfRule type="expression" dxfId="4677" priority="15491">
      <formula>$Y685="Gráfico 14"</formula>
    </cfRule>
    <cfRule type="expression" dxfId="4676" priority="15492">
      <formula>$Y685="Gráfico 12"</formula>
    </cfRule>
    <cfRule type="expression" dxfId="4675" priority="15493">
      <formula>$Y685="Gráfico 13"</formula>
    </cfRule>
    <cfRule type="expression" dxfId="4674" priority="15494">
      <formula>$Y685="Gráfico 11"</formula>
    </cfRule>
    <cfRule type="expression" dxfId="4673" priority="15495">
      <formula>$Y685="Gráfico 9"</formula>
    </cfRule>
    <cfRule type="expression" dxfId="4672" priority="15496">
      <formula>$Y685="Gráfico 8"</formula>
    </cfRule>
    <cfRule type="expression" dxfId="4671" priority="15497">
      <formula>$Y685="Gráfico 7"</formula>
    </cfRule>
    <cfRule type="expression" dxfId="4670" priority="15498">
      <formula>$Y685="Gráfico 6"</formula>
    </cfRule>
    <cfRule type="expression" dxfId="4669" priority="15499">
      <formula>$Y685="Gráfico 4"</formula>
    </cfRule>
    <cfRule type="expression" dxfId="4668" priority="15500">
      <formula>$Y685="Gráfico 3"</formula>
    </cfRule>
    <cfRule type="expression" dxfId="4667" priority="15501">
      <formula>$Y685="Gráfico 2"</formula>
    </cfRule>
    <cfRule type="expression" dxfId="4666" priority="15502">
      <formula>$Y685="Gráfico 1"</formula>
    </cfRule>
    <cfRule type="expression" dxfId="4665" priority="15503">
      <formula>$Y685="Gráfico 5"</formula>
    </cfRule>
  </conditionalFormatting>
  <conditionalFormatting sqref="P686">
    <cfRule type="expression" dxfId="4664" priority="15208">
      <formula>$Y686="Reporte 2"</formula>
    </cfRule>
    <cfRule type="expression" dxfId="4663" priority="15209">
      <formula>$Y686="Reporte 1"</formula>
    </cfRule>
    <cfRule type="expression" dxfId="4662" priority="15210">
      <formula>$Y686="Informe 10"</formula>
    </cfRule>
    <cfRule type="expression" dxfId="4661" priority="15211">
      <formula>$Y686="Informe 9"</formula>
    </cfRule>
    <cfRule type="expression" dxfId="4660" priority="15212">
      <formula>$Y686="Informe 8"</formula>
    </cfRule>
    <cfRule type="expression" dxfId="4659" priority="15213">
      <formula>$Y686="Informe 7"</formula>
    </cfRule>
    <cfRule type="expression" dxfId="4658" priority="15214">
      <formula>$Y686="Informe 6"</formula>
    </cfRule>
    <cfRule type="expression" dxfId="4657" priority="15215">
      <formula>$Y686="Informe 5"</formula>
    </cfRule>
    <cfRule type="expression" dxfId="4656" priority="15216">
      <formula>$Y686="Informe 4"</formula>
    </cfRule>
    <cfRule type="expression" dxfId="4655" priority="15217">
      <formula>$Y686="Informe 3"</formula>
    </cfRule>
    <cfRule type="expression" dxfId="4654" priority="15218">
      <formula>$Y686="Informe 2"</formula>
    </cfRule>
    <cfRule type="expression" dxfId="4653" priority="15219">
      <formula>$Y686="Informe 1"</formula>
    </cfRule>
    <cfRule type="expression" dxfId="4652" priority="15220">
      <formula>$Y686="Gráfico 10"</formula>
    </cfRule>
    <cfRule type="expression" dxfId="4651" priority="15221">
      <formula>$Y686="Gráfico 25"</formula>
    </cfRule>
    <cfRule type="expression" dxfId="4650" priority="15222">
      <formula>$Y686="Gráfico 24"</formula>
    </cfRule>
    <cfRule type="expression" dxfId="4649" priority="15223">
      <formula>$Y686="Gráfico 23"</formula>
    </cfRule>
    <cfRule type="expression" dxfId="4648" priority="15224">
      <formula>$Y686="Gráfico 22"</formula>
    </cfRule>
    <cfRule type="expression" dxfId="4647" priority="15225">
      <formula>$Y686="Gráfico 21"</formula>
    </cfRule>
    <cfRule type="expression" dxfId="4646" priority="15226">
      <formula>$Y686="Gráfico 20"</formula>
    </cfRule>
    <cfRule type="expression" dxfId="4645" priority="15227">
      <formula>$Y686="Gráfico 18"</formula>
    </cfRule>
    <cfRule type="expression" dxfId="4644" priority="15228">
      <formula>$Y686="Gráfico 19"</formula>
    </cfRule>
    <cfRule type="expression" dxfId="4643" priority="15229">
      <formula>$Y686="Gráfico 17"</formula>
    </cfRule>
    <cfRule type="expression" dxfId="4642" priority="15230">
      <formula>$Y686="Gráfico 16"</formula>
    </cfRule>
    <cfRule type="expression" dxfId="4641" priority="15231">
      <formula>$Y686="Gráfico 15"</formula>
    </cfRule>
    <cfRule type="expression" dxfId="4640" priority="15232">
      <formula>$Y686="Gráfico 14"</formula>
    </cfRule>
    <cfRule type="expression" dxfId="4639" priority="15233">
      <formula>$Y686="Gráfico 12"</formula>
    </cfRule>
    <cfRule type="expression" dxfId="4638" priority="15234">
      <formula>$Y686="Gráfico 13"</formula>
    </cfRule>
    <cfRule type="expression" dxfId="4637" priority="15235">
      <formula>$Y686="Gráfico 11"</formula>
    </cfRule>
    <cfRule type="expression" dxfId="4636" priority="15236">
      <formula>$Y686="Gráfico 9"</formula>
    </cfRule>
    <cfRule type="expression" dxfId="4635" priority="15237">
      <formula>$Y686="Gráfico 8"</formula>
    </cfRule>
    <cfRule type="expression" dxfId="4634" priority="15238">
      <formula>$Y686="Gráfico 7"</formula>
    </cfRule>
    <cfRule type="expression" dxfId="4633" priority="15239">
      <formula>$Y686="Gráfico 6"</formula>
    </cfRule>
    <cfRule type="expression" dxfId="4632" priority="15240">
      <formula>$Y686="Gráfico 4"</formula>
    </cfRule>
    <cfRule type="expression" dxfId="4631" priority="15241">
      <formula>$Y686="Gráfico 3"</formula>
    </cfRule>
    <cfRule type="expression" dxfId="4630" priority="15242">
      <formula>$Y686="Gráfico 2"</formula>
    </cfRule>
    <cfRule type="expression" dxfId="4629" priority="15243">
      <formula>$Y686="Gráfico 1"</formula>
    </cfRule>
    <cfRule type="expression" dxfId="4628" priority="15244">
      <formula>$Y686="Gráfico 5"</formula>
    </cfRule>
  </conditionalFormatting>
  <conditionalFormatting sqref="P686">
    <cfRule type="expression" dxfId="4627" priority="15282">
      <formula>$Y686="Reporte 2"</formula>
    </cfRule>
    <cfRule type="expression" dxfId="4626" priority="15283">
      <formula>$Y686="Reporte 1"</formula>
    </cfRule>
    <cfRule type="expression" dxfId="4625" priority="15284">
      <formula>$Y686="Informe 10"</formula>
    </cfRule>
    <cfRule type="expression" dxfId="4624" priority="15285">
      <formula>$Y686="Informe 9"</formula>
    </cfRule>
    <cfRule type="expression" dxfId="4623" priority="15286">
      <formula>$Y686="Informe 8"</formula>
    </cfRule>
    <cfRule type="expression" dxfId="4622" priority="15287">
      <formula>$Y686="Informe 7"</formula>
    </cfRule>
    <cfRule type="expression" dxfId="4621" priority="15288">
      <formula>$Y686="Informe 6"</formula>
    </cfRule>
    <cfRule type="expression" dxfId="4620" priority="15289">
      <formula>$Y686="Informe 5"</formula>
    </cfRule>
    <cfRule type="expression" dxfId="4619" priority="15290">
      <formula>$Y686="Informe 4"</formula>
    </cfRule>
    <cfRule type="expression" dxfId="4618" priority="15291">
      <formula>$Y686="Informe 3"</formula>
    </cfRule>
    <cfRule type="expression" dxfId="4617" priority="15292">
      <formula>$Y686="Informe 2"</formula>
    </cfRule>
    <cfRule type="expression" dxfId="4616" priority="15293">
      <formula>$Y686="Informe 1"</formula>
    </cfRule>
    <cfRule type="expression" dxfId="4615" priority="15294">
      <formula>$Y686="Gráfico 10"</formula>
    </cfRule>
    <cfRule type="expression" dxfId="4614" priority="15295">
      <formula>$Y686="Gráfico 25"</formula>
    </cfRule>
    <cfRule type="expression" dxfId="4613" priority="15296">
      <formula>$Y686="Gráfico 24"</formula>
    </cfRule>
    <cfRule type="expression" dxfId="4612" priority="15297">
      <formula>$Y686="Gráfico 23"</formula>
    </cfRule>
    <cfRule type="expression" dxfId="4611" priority="15298">
      <formula>$Y686="Gráfico 22"</formula>
    </cfRule>
    <cfRule type="expression" dxfId="4610" priority="15299">
      <formula>$Y686="Gráfico 21"</formula>
    </cfRule>
    <cfRule type="expression" dxfId="4609" priority="15300">
      <formula>$Y686="Gráfico 20"</formula>
    </cfRule>
    <cfRule type="expression" dxfId="4608" priority="15301">
      <formula>$Y686="Gráfico 18"</formula>
    </cfRule>
    <cfRule type="expression" dxfId="4607" priority="15302">
      <formula>$Y686="Gráfico 19"</formula>
    </cfRule>
    <cfRule type="expression" dxfId="4606" priority="15303">
      <formula>$Y686="Gráfico 17"</formula>
    </cfRule>
    <cfRule type="expression" dxfId="4605" priority="15304">
      <formula>$Y686="Gráfico 16"</formula>
    </cfRule>
    <cfRule type="expression" dxfId="4604" priority="15305">
      <formula>$Y686="Gráfico 15"</formula>
    </cfRule>
    <cfRule type="expression" dxfId="4603" priority="15306">
      <formula>$Y686="Gráfico 14"</formula>
    </cfRule>
    <cfRule type="expression" dxfId="4602" priority="15307">
      <formula>$Y686="Gráfico 12"</formula>
    </cfRule>
    <cfRule type="expression" dxfId="4601" priority="15308">
      <formula>$Y686="Gráfico 13"</formula>
    </cfRule>
    <cfRule type="expression" dxfId="4600" priority="15309">
      <formula>$Y686="Gráfico 11"</formula>
    </cfRule>
    <cfRule type="expression" dxfId="4599" priority="15310">
      <formula>$Y686="Gráfico 9"</formula>
    </cfRule>
    <cfRule type="expression" dxfId="4598" priority="15311">
      <formula>$Y686="Gráfico 8"</formula>
    </cfRule>
    <cfRule type="expression" dxfId="4597" priority="15312">
      <formula>$Y686="Gráfico 7"</formula>
    </cfRule>
    <cfRule type="expression" dxfId="4596" priority="15313">
      <formula>$Y686="Gráfico 6"</formula>
    </cfRule>
    <cfRule type="expression" dxfId="4595" priority="15314">
      <formula>$Y686="Gráfico 4"</formula>
    </cfRule>
    <cfRule type="expression" dxfId="4594" priority="15315">
      <formula>$Y686="Gráfico 3"</formula>
    </cfRule>
    <cfRule type="expression" dxfId="4593" priority="15316">
      <formula>$Y686="Gráfico 2"</formula>
    </cfRule>
    <cfRule type="expression" dxfId="4592" priority="15317">
      <formula>$Y686="Gráfico 1"</formula>
    </cfRule>
    <cfRule type="expression" dxfId="4591" priority="15318">
      <formula>$Y686="Gráfico 5"</formula>
    </cfRule>
  </conditionalFormatting>
  <conditionalFormatting sqref="P686">
    <cfRule type="expression" dxfId="4590" priority="15245">
      <formula>$Y686="Reporte 2"</formula>
    </cfRule>
    <cfRule type="expression" dxfId="4589" priority="15246">
      <formula>$Y686="Reporte 1"</formula>
    </cfRule>
    <cfRule type="expression" dxfId="4588" priority="15247">
      <formula>$Y686="Informe 10"</formula>
    </cfRule>
    <cfRule type="expression" dxfId="4587" priority="15248">
      <formula>$Y686="Informe 9"</formula>
    </cfRule>
    <cfRule type="expression" dxfId="4586" priority="15249">
      <formula>$Y686="Informe 8"</formula>
    </cfRule>
    <cfRule type="expression" dxfId="4585" priority="15250">
      <formula>$Y686="Informe 7"</formula>
    </cfRule>
    <cfRule type="expression" dxfId="4584" priority="15251">
      <formula>$Y686="Informe 6"</formula>
    </cfRule>
    <cfRule type="expression" dxfId="4583" priority="15252">
      <formula>$Y686="Informe 5"</formula>
    </cfRule>
    <cfRule type="expression" dxfId="4582" priority="15253">
      <formula>$Y686="Informe 4"</formula>
    </cfRule>
    <cfRule type="expression" dxfId="4581" priority="15254">
      <formula>$Y686="Informe 3"</formula>
    </cfRule>
    <cfRule type="expression" dxfId="4580" priority="15255">
      <formula>$Y686="Informe 2"</formula>
    </cfRule>
    <cfRule type="expression" dxfId="4579" priority="15256">
      <formula>$Y686="Informe 1"</formula>
    </cfRule>
    <cfRule type="expression" dxfId="4578" priority="15257">
      <formula>$Y686="Gráfico 10"</formula>
    </cfRule>
    <cfRule type="expression" dxfId="4577" priority="15258">
      <formula>$Y686="Gráfico 25"</formula>
    </cfRule>
    <cfRule type="expression" dxfId="4576" priority="15259">
      <formula>$Y686="Gráfico 24"</formula>
    </cfRule>
    <cfRule type="expression" dxfId="4575" priority="15260">
      <formula>$Y686="Gráfico 23"</formula>
    </cfRule>
    <cfRule type="expression" dxfId="4574" priority="15261">
      <formula>$Y686="Gráfico 22"</formula>
    </cfRule>
    <cfRule type="expression" dxfId="4573" priority="15262">
      <formula>$Y686="Gráfico 21"</formula>
    </cfRule>
    <cfRule type="expression" dxfId="4572" priority="15263">
      <formula>$Y686="Gráfico 20"</formula>
    </cfRule>
    <cfRule type="expression" dxfId="4571" priority="15264">
      <formula>$Y686="Gráfico 18"</formula>
    </cfRule>
    <cfRule type="expression" dxfId="4570" priority="15265">
      <formula>$Y686="Gráfico 19"</formula>
    </cfRule>
    <cfRule type="expression" dxfId="4569" priority="15266">
      <formula>$Y686="Gráfico 17"</formula>
    </cfRule>
    <cfRule type="expression" dxfId="4568" priority="15267">
      <formula>$Y686="Gráfico 16"</formula>
    </cfRule>
    <cfRule type="expression" dxfId="4567" priority="15268">
      <formula>$Y686="Gráfico 15"</formula>
    </cfRule>
    <cfRule type="expression" dxfId="4566" priority="15269">
      <formula>$Y686="Gráfico 14"</formula>
    </cfRule>
    <cfRule type="expression" dxfId="4565" priority="15270">
      <formula>$Y686="Gráfico 12"</formula>
    </cfRule>
    <cfRule type="expression" dxfId="4564" priority="15271">
      <formula>$Y686="Gráfico 13"</formula>
    </cfRule>
    <cfRule type="expression" dxfId="4563" priority="15272">
      <formula>$Y686="Gráfico 11"</formula>
    </cfRule>
    <cfRule type="expression" dxfId="4562" priority="15273">
      <formula>$Y686="Gráfico 9"</formula>
    </cfRule>
    <cfRule type="expression" dxfId="4561" priority="15274">
      <formula>$Y686="Gráfico 8"</formula>
    </cfRule>
    <cfRule type="expression" dxfId="4560" priority="15275">
      <formula>$Y686="Gráfico 7"</formula>
    </cfRule>
    <cfRule type="expression" dxfId="4559" priority="15276">
      <formula>$Y686="Gráfico 6"</formula>
    </cfRule>
    <cfRule type="expression" dxfId="4558" priority="15277">
      <formula>$Y686="Gráfico 4"</formula>
    </cfRule>
    <cfRule type="expression" dxfId="4557" priority="15278">
      <formula>$Y686="Gráfico 3"</formula>
    </cfRule>
    <cfRule type="expression" dxfId="4556" priority="15279">
      <formula>$Y686="Gráfico 2"</formula>
    </cfRule>
    <cfRule type="expression" dxfId="4555" priority="15280">
      <formula>$Y686="Gráfico 1"</formula>
    </cfRule>
    <cfRule type="expression" dxfId="4554" priority="15281">
      <formula>$Y686="Gráfico 5"</formula>
    </cfRule>
  </conditionalFormatting>
  <conditionalFormatting sqref="P687">
    <cfRule type="expression" dxfId="4553" priority="14986">
      <formula>$Y687="Reporte 2"</formula>
    </cfRule>
    <cfRule type="expression" dxfId="4552" priority="14987">
      <formula>$Y687="Reporte 1"</formula>
    </cfRule>
    <cfRule type="expression" dxfId="4551" priority="14988">
      <formula>$Y687="Informe 10"</formula>
    </cfRule>
    <cfRule type="expression" dxfId="4550" priority="14989">
      <formula>$Y687="Informe 9"</formula>
    </cfRule>
    <cfRule type="expression" dxfId="4549" priority="14990">
      <formula>$Y687="Informe 8"</formula>
    </cfRule>
    <cfRule type="expression" dxfId="4548" priority="14991">
      <formula>$Y687="Informe 7"</formula>
    </cfRule>
    <cfRule type="expression" dxfId="4547" priority="14992">
      <formula>$Y687="Informe 6"</formula>
    </cfRule>
    <cfRule type="expression" dxfId="4546" priority="14993">
      <formula>$Y687="Informe 5"</formula>
    </cfRule>
    <cfRule type="expression" dxfId="4545" priority="14994">
      <formula>$Y687="Informe 4"</formula>
    </cfRule>
    <cfRule type="expression" dxfId="4544" priority="14995">
      <formula>$Y687="Informe 3"</formula>
    </cfRule>
    <cfRule type="expression" dxfId="4543" priority="14996">
      <formula>$Y687="Informe 2"</formula>
    </cfRule>
    <cfRule type="expression" dxfId="4542" priority="14997">
      <formula>$Y687="Informe 1"</formula>
    </cfRule>
    <cfRule type="expression" dxfId="4541" priority="14998">
      <formula>$Y687="Gráfico 10"</formula>
    </cfRule>
    <cfRule type="expression" dxfId="4540" priority="14999">
      <formula>$Y687="Gráfico 25"</formula>
    </cfRule>
    <cfRule type="expression" dxfId="4539" priority="15000">
      <formula>$Y687="Gráfico 24"</formula>
    </cfRule>
    <cfRule type="expression" dxfId="4538" priority="15001">
      <formula>$Y687="Gráfico 23"</formula>
    </cfRule>
    <cfRule type="expression" dxfId="4537" priority="15002">
      <formula>$Y687="Gráfico 22"</formula>
    </cfRule>
    <cfRule type="expression" dxfId="4536" priority="15003">
      <formula>$Y687="Gráfico 21"</formula>
    </cfRule>
    <cfRule type="expression" dxfId="4535" priority="15004">
      <formula>$Y687="Gráfico 20"</formula>
    </cfRule>
    <cfRule type="expression" dxfId="4534" priority="15005">
      <formula>$Y687="Gráfico 18"</formula>
    </cfRule>
    <cfRule type="expression" dxfId="4533" priority="15006">
      <formula>$Y687="Gráfico 19"</formula>
    </cfRule>
    <cfRule type="expression" dxfId="4532" priority="15007">
      <formula>$Y687="Gráfico 17"</formula>
    </cfRule>
    <cfRule type="expression" dxfId="4531" priority="15008">
      <formula>$Y687="Gráfico 16"</formula>
    </cfRule>
    <cfRule type="expression" dxfId="4530" priority="15009">
      <formula>$Y687="Gráfico 15"</formula>
    </cfRule>
    <cfRule type="expression" dxfId="4529" priority="15010">
      <formula>$Y687="Gráfico 14"</formula>
    </cfRule>
    <cfRule type="expression" dxfId="4528" priority="15011">
      <formula>$Y687="Gráfico 12"</formula>
    </cfRule>
    <cfRule type="expression" dxfId="4527" priority="15012">
      <formula>$Y687="Gráfico 13"</formula>
    </cfRule>
    <cfRule type="expression" dxfId="4526" priority="15013">
      <formula>$Y687="Gráfico 11"</formula>
    </cfRule>
    <cfRule type="expression" dxfId="4525" priority="15014">
      <formula>$Y687="Gráfico 9"</formula>
    </cfRule>
    <cfRule type="expression" dxfId="4524" priority="15015">
      <formula>$Y687="Gráfico 8"</formula>
    </cfRule>
    <cfRule type="expression" dxfId="4523" priority="15016">
      <formula>$Y687="Gráfico 7"</formula>
    </cfRule>
    <cfRule type="expression" dxfId="4522" priority="15017">
      <formula>$Y687="Gráfico 6"</formula>
    </cfRule>
    <cfRule type="expression" dxfId="4521" priority="15018">
      <formula>$Y687="Gráfico 4"</formula>
    </cfRule>
    <cfRule type="expression" dxfId="4520" priority="15019">
      <formula>$Y687="Gráfico 3"</formula>
    </cfRule>
    <cfRule type="expression" dxfId="4519" priority="15020">
      <formula>$Y687="Gráfico 2"</formula>
    </cfRule>
    <cfRule type="expression" dxfId="4518" priority="15021">
      <formula>$Y687="Gráfico 1"</formula>
    </cfRule>
    <cfRule type="expression" dxfId="4517" priority="15022">
      <formula>$Y687="Gráfico 5"</formula>
    </cfRule>
  </conditionalFormatting>
  <conditionalFormatting sqref="P687">
    <cfRule type="expression" dxfId="4516" priority="15060">
      <formula>$Y687="Reporte 2"</formula>
    </cfRule>
    <cfRule type="expression" dxfId="4515" priority="15061">
      <formula>$Y687="Reporte 1"</formula>
    </cfRule>
    <cfRule type="expression" dxfId="4514" priority="15062">
      <formula>$Y687="Informe 10"</formula>
    </cfRule>
    <cfRule type="expression" dxfId="4513" priority="15063">
      <formula>$Y687="Informe 9"</formula>
    </cfRule>
    <cfRule type="expression" dxfId="4512" priority="15064">
      <formula>$Y687="Informe 8"</formula>
    </cfRule>
    <cfRule type="expression" dxfId="4511" priority="15065">
      <formula>$Y687="Informe 7"</formula>
    </cfRule>
    <cfRule type="expression" dxfId="4510" priority="15066">
      <formula>$Y687="Informe 6"</formula>
    </cfRule>
    <cfRule type="expression" dxfId="4509" priority="15067">
      <formula>$Y687="Informe 5"</formula>
    </cfRule>
    <cfRule type="expression" dxfId="4508" priority="15068">
      <formula>$Y687="Informe 4"</formula>
    </cfRule>
    <cfRule type="expression" dxfId="4507" priority="15069">
      <formula>$Y687="Informe 3"</formula>
    </cfRule>
    <cfRule type="expression" dxfId="4506" priority="15070">
      <formula>$Y687="Informe 2"</formula>
    </cfRule>
    <cfRule type="expression" dxfId="4505" priority="15071">
      <formula>$Y687="Informe 1"</formula>
    </cfRule>
    <cfRule type="expression" dxfId="4504" priority="15072">
      <formula>$Y687="Gráfico 10"</formula>
    </cfRule>
    <cfRule type="expression" dxfId="4503" priority="15073">
      <formula>$Y687="Gráfico 25"</formula>
    </cfRule>
    <cfRule type="expression" dxfId="4502" priority="15074">
      <formula>$Y687="Gráfico 24"</formula>
    </cfRule>
    <cfRule type="expression" dxfId="4501" priority="15075">
      <formula>$Y687="Gráfico 23"</formula>
    </cfRule>
    <cfRule type="expression" dxfId="4500" priority="15076">
      <formula>$Y687="Gráfico 22"</formula>
    </cfRule>
    <cfRule type="expression" dxfId="4499" priority="15077">
      <formula>$Y687="Gráfico 21"</formula>
    </cfRule>
    <cfRule type="expression" dxfId="4498" priority="15078">
      <formula>$Y687="Gráfico 20"</formula>
    </cfRule>
    <cfRule type="expression" dxfId="4497" priority="15079">
      <formula>$Y687="Gráfico 18"</formula>
    </cfRule>
    <cfRule type="expression" dxfId="4496" priority="15080">
      <formula>$Y687="Gráfico 19"</formula>
    </cfRule>
    <cfRule type="expression" dxfId="4495" priority="15081">
      <formula>$Y687="Gráfico 17"</formula>
    </cfRule>
    <cfRule type="expression" dxfId="4494" priority="15082">
      <formula>$Y687="Gráfico 16"</formula>
    </cfRule>
    <cfRule type="expression" dxfId="4493" priority="15083">
      <formula>$Y687="Gráfico 15"</formula>
    </cfRule>
    <cfRule type="expression" dxfId="4492" priority="15084">
      <formula>$Y687="Gráfico 14"</formula>
    </cfRule>
    <cfRule type="expression" dxfId="4491" priority="15085">
      <formula>$Y687="Gráfico 12"</formula>
    </cfRule>
    <cfRule type="expression" dxfId="4490" priority="15086">
      <formula>$Y687="Gráfico 13"</formula>
    </cfRule>
    <cfRule type="expression" dxfId="4489" priority="15087">
      <formula>$Y687="Gráfico 11"</formula>
    </cfRule>
    <cfRule type="expression" dxfId="4488" priority="15088">
      <formula>$Y687="Gráfico 9"</formula>
    </cfRule>
    <cfRule type="expression" dxfId="4487" priority="15089">
      <formula>$Y687="Gráfico 8"</formula>
    </cfRule>
    <cfRule type="expression" dxfId="4486" priority="15090">
      <formula>$Y687="Gráfico 7"</formula>
    </cfRule>
    <cfRule type="expression" dxfId="4485" priority="15091">
      <formula>$Y687="Gráfico 6"</formula>
    </cfRule>
    <cfRule type="expression" dxfId="4484" priority="15092">
      <formula>$Y687="Gráfico 4"</formula>
    </cfRule>
    <cfRule type="expression" dxfId="4483" priority="15093">
      <formula>$Y687="Gráfico 3"</formula>
    </cfRule>
    <cfRule type="expression" dxfId="4482" priority="15094">
      <formula>$Y687="Gráfico 2"</formula>
    </cfRule>
    <cfRule type="expression" dxfId="4481" priority="15095">
      <formula>$Y687="Gráfico 1"</formula>
    </cfRule>
    <cfRule type="expression" dxfId="4480" priority="15096">
      <formula>$Y687="Gráfico 5"</formula>
    </cfRule>
  </conditionalFormatting>
  <conditionalFormatting sqref="P687">
    <cfRule type="expression" dxfId="4479" priority="15023">
      <formula>$Y687="Reporte 2"</formula>
    </cfRule>
    <cfRule type="expression" dxfId="4478" priority="15024">
      <formula>$Y687="Reporte 1"</formula>
    </cfRule>
    <cfRule type="expression" dxfId="4477" priority="15025">
      <formula>$Y687="Informe 10"</formula>
    </cfRule>
    <cfRule type="expression" dxfId="4476" priority="15026">
      <formula>$Y687="Informe 9"</formula>
    </cfRule>
    <cfRule type="expression" dxfId="4475" priority="15027">
      <formula>$Y687="Informe 8"</formula>
    </cfRule>
    <cfRule type="expression" dxfId="4474" priority="15028">
      <formula>$Y687="Informe 7"</formula>
    </cfRule>
    <cfRule type="expression" dxfId="4473" priority="15029">
      <formula>$Y687="Informe 6"</formula>
    </cfRule>
    <cfRule type="expression" dxfId="4472" priority="15030">
      <formula>$Y687="Informe 5"</formula>
    </cfRule>
    <cfRule type="expression" dxfId="4471" priority="15031">
      <formula>$Y687="Informe 4"</formula>
    </cfRule>
    <cfRule type="expression" dxfId="4470" priority="15032">
      <formula>$Y687="Informe 3"</formula>
    </cfRule>
    <cfRule type="expression" dxfId="4469" priority="15033">
      <formula>$Y687="Informe 2"</formula>
    </cfRule>
    <cfRule type="expression" dxfId="4468" priority="15034">
      <formula>$Y687="Informe 1"</formula>
    </cfRule>
    <cfRule type="expression" dxfId="4467" priority="15035">
      <formula>$Y687="Gráfico 10"</formula>
    </cfRule>
    <cfRule type="expression" dxfId="4466" priority="15036">
      <formula>$Y687="Gráfico 25"</formula>
    </cfRule>
    <cfRule type="expression" dxfId="4465" priority="15037">
      <formula>$Y687="Gráfico 24"</formula>
    </cfRule>
    <cfRule type="expression" dxfId="4464" priority="15038">
      <formula>$Y687="Gráfico 23"</formula>
    </cfRule>
    <cfRule type="expression" dxfId="4463" priority="15039">
      <formula>$Y687="Gráfico 22"</formula>
    </cfRule>
    <cfRule type="expression" dxfId="4462" priority="15040">
      <formula>$Y687="Gráfico 21"</formula>
    </cfRule>
    <cfRule type="expression" dxfId="4461" priority="15041">
      <formula>$Y687="Gráfico 20"</formula>
    </cfRule>
    <cfRule type="expression" dxfId="4460" priority="15042">
      <formula>$Y687="Gráfico 18"</formula>
    </cfRule>
    <cfRule type="expression" dxfId="4459" priority="15043">
      <formula>$Y687="Gráfico 19"</formula>
    </cfRule>
    <cfRule type="expression" dxfId="4458" priority="15044">
      <formula>$Y687="Gráfico 17"</formula>
    </cfRule>
    <cfRule type="expression" dxfId="4457" priority="15045">
      <formula>$Y687="Gráfico 16"</formula>
    </cfRule>
    <cfRule type="expression" dxfId="4456" priority="15046">
      <formula>$Y687="Gráfico 15"</formula>
    </cfRule>
    <cfRule type="expression" dxfId="4455" priority="15047">
      <formula>$Y687="Gráfico 14"</formula>
    </cfRule>
    <cfRule type="expression" dxfId="4454" priority="15048">
      <formula>$Y687="Gráfico 12"</formula>
    </cfRule>
    <cfRule type="expression" dxfId="4453" priority="15049">
      <formula>$Y687="Gráfico 13"</formula>
    </cfRule>
    <cfRule type="expression" dxfId="4452" priority="15050">
      <formula>$Y687="Gráfico 11"</formula>
    </cfRule>
    <cfRule type="expression" dxfId="4451" priority="15051">
      <formula>$Y687="Gráfico 9"</formula>
    </cfRule>
    <cfRule type="expression" dxfId="4450" priority="15052">
      <formula>$Y687="Gráfico 8"</formula>
    </cfRule>
    <cfRule type="expression" dxfId="4449" priority="15053">
      <formula>$Y687="Gráfico 7"</formula>
    </cfRule>
    <cfRule type="expression" dxfId="4448" priority="15054">
      <formula>$Y687="Gráfico 6"</formula>
    </cfRule>
    <cfRule type="expression" dxfId="4447" priority="15055">
      <formula>$Y687="Gráfico 4"</formula>
    </cfRule>
    <cfRule type="expression" dxfId="4446" priority="15056">
      <formula>$Y687="Gráfico 3"</formula>
    </cfRule>
    <cfRule type="expression" dxfId="4445" priority="15057">
      <formula>$Y687="Gráfico 2"</formula>
    </cfRule>
    <cfRule type="expression" dxfId="4444" priority="15058">
      <formula>$Y687="Gráfico 1"</formula>
    </cfRule>
    <cfRule type="expression" dxfId="4443" priority="15059">
      <formula>$Y687="Gráfico 5"</formula>
    </cfRule>
  </conditionalFormatting>
  <conditionalFormatting sqref="P688:P693">
    <cfRule type="expression" dxfId="4442" priority="14616">
      <formula>$Y688="Reporte 2"</formula>
    </cfRule>
    <cfRule type="expression" dxfId="4441" priority="14617">
      <formula>$Y688="Reporte 1"</formula>
    </cfRule>
    <cfRule type="expression" dxfId="4440" priority="14618">
      <formula>$Y688="Informe 10"</formula>
    </cfRule>
    <cfRule type="expression" dxfId="4439" priority="14619">
      <formula>$Y688="Informe 9"</formula>
    </cfRule>
    <cfRule type="expression" dxfId="4438" priority="14620">
      <formula>$Y688="Informe 8"</formula>
    </cfRule>
    <cfRule type="expression" dxfId="4437" priority="14621">
      <formula>$Y688="Informe 7"</formula>
    </cfRule>
    <cfRule type="expression" dxfId="4436" priority="14622">
      <formula>$Y688="Informe 6"</formula>
    </cfRule>
    <cfRule type="expression" dxfId="4435" priority="14623">
      <formula>$Y688="Informe 5"</formula>
    </cfRule>
    <cfRule type="expression" dxfId="4434" priority="14624">
      <formula>$Y688="Informe 4"</formula>
    </cfRule>
    <cfRule type="expression" dxfId="4433" priority="14625">
      <formula>$Y688="Informe 3"</formula>
    </cfRule>
    <cfRule type="expression" dxfId="4432" priority="14626">
      <formula>$Y688="Informe 2"</formula>
    </cfRule>
    <cfRule type="expression" dxfId="4431" priority="14627">
      <formula>$Y688="Informe 1"</formula>
    </cfRule>
    <cfRule type="expression" dxfId="4430" priority="14628">
      <formula>$Y688="Gráfico 10"</formula>
    </cfRule>
    <cfRule type="expression" dxfId="4429" priority="14629">
      <formula>$Y688="Gráfico 25"</formula>
    </cfRule>
    <cfRule type="expression" dxfId="4428" priority="14630">
      <formula>$Y688="Gráfico 24"</formula>
    </cfRule>
    <cfRule type="expression" dxfId="4427" priority="14631">
      <formula>$Y688="Gráfico 23"</formula>
    </cfRule>
    <cfRule type="expression" dxfId="4426" priority="14632">
      <formula>$Y688="Gráfico 22"</formula>
    </cfRule>
    <cfRule type="expression" dxfId="4425" priority="14633">
      <formula>$Y688="Gráfico 21"</formula>
    </cfRule>
    <cfRule type="expression" dxfId="4424" priority="14634">
      <formula>$Y688="Gráfico 20"</formula>
    </cfRule>
    <cfRule type="expression" dxfId="4423" priority="14635">
      <formula>$Y688="Gráfico 18"</formula>
    </cfRule>
    <cfRule type="expression" dxfId="4422" priority="14636">
      <formula>$Y688="Gráfico 19"</formula>
    </cfRule>
    <cfRule type="expression" dxfId="4421" priority="14637">
      <formula>$Y688="Gráfico 17"</formula>
    </cfRule>
    <cfRule type="expression" dxfId="4420" priority="14638">
      <formula>$Y688="Gráfico 16"</formula>
    </cfRule>
    <cfRule type="expression" dxfId="4419" priority="14639">
      <formula>$Y688="Gráfico 15"</formula>
    </cfRule>
    <cfRule type="expression" dxfId="4418" priority="14640">
      <formula>$Y688="Gráfico 14"</formula>
    </cfRule>
    <cfRule type="expression" dxfId="4417" priority="14641">
      <formula>$Y688="Gráfico 12"</formula>
    </cfRule>
    <cfRule type="expression" dxfId="4416" priority="14642">
      <formula>$Y688="Gráfico 13"</formula>
    </cfRule>
    <cfRule type="expression" dxfId="4415" priority="14643">
      <formula>$Y688="Gráfico 11"</formula>
    </cfRule>
    <cfRule type="expression" dxfId="4414" priority="14644">
      <formula>$Y688="Gráfico 9"</formula>
    </cfRule>
    <cfRule type="expression" dxfId="4413" priority="14645">
      <formula>$Y688="Gráfico 8"</formula>
    </cfRule>
    <cfRule type="expression" dxfId="4412" priority="14646">
      <formula>$Y688="Gráfico 7"</formula>
    </cfRule>
    <cfRule type="expression" dxfId="4411" priority="14647">
      <formula>$Y688="Gráfico 6"</formula>
    </cfRule>
    <cfRule type="expression" dxfId="4410" priority="14648">
      <formula>$Y688="Gráfico 4"</formula>
    </cfRule>
    <cfRule type="expression" dxfId="4409" priority="14649">
      <formula>$Y688="Gráfico 3"</formula>
    </cfRule>
    <cfRule type="expression" dxfId="4408" priority="14650">
      <formula>$Y688="Gráfico 2"</formula>
    </cfRule>
    <cfRule type="expression" dxfId="4407" priority="14651">
      <formula>$Y688="Gráfico 1"</formula>
    </cfRule>
    <cfRule type="expression" dxfId="4406" priority="14652">
      <formula>$Y688="Gráfico 5"</formula>
    </cfRule>
  </conditionalFormatting>
  <conditionalFormatting sqref="P688:P693">
    <cfRule type="expression" dxfId="4405" priority="14579">
      <formula>$Y688="Reporte 2"</formula>
    </cfRule>
    <cfRule type="expression" dxfId="4404" priority="14580">
      <formula>$Y688="Reporte 1"</formula>
    </cfRule>
    <cfRule type="expression" dxfId="4403" priority="14581">
      <formula>$Y688="Informe 10"</formula>
    </cfRule>
    <cfRule type="expression" dxfId="4402" priority="14582">
      <formula>$Y688="Informe 9"</formula>
    </cfRule>
    <cfRule type="expression" dxfId="4401" priority="14583">
      <formula>$Y688="Informe 8"</formula>
    </cfRule>
    <cfRule type="expression" dxfId="4400" priority="14584">
      <formula>$Y688="Informe 7"</formula>
    </cfRule>
    <cfRule type="expression" dxfId="4399" priority="14585">
      <formula>$Y688="Informe 6"</formula>
    </cfRule>
    <cfRule type="expression" dxfId="4398" priority="14586">
      <formula>$Y688="Informe 5"</formula>
    </cfRule>
    <cfRule type="expression" dxfId="4397" priority="14587">
      <formula>$Y688="Informe 4"</formula>
    </cfRule>
    <cfRule type="expression" dxfId="4396" priority="14588">
      <formula>$Y688="Informe 3"</formula>
    </cfRule>
    <cfRule type="expression" dxfId="4395" priority="14589">
      <formula>$Y688="Informe 2"</formula>
    </cfRule>
    <cfRule type="expression" dxfId="4394" priority="14590">
      <formula>$Y688="Informe 1"</formula>
    </cfRule>
    <cfRule type="expression" dxfId="4393" priority="14591">
      <formula>$Y688="Gráfico 10"</formula>
    </cfRule>
    <cfRule type="expression" dxfId="4392" priority="14592">
      <formula>$Y688="Gráfico 25"</formula>
    </cfRule>
    <cfRule type="expression" dxfId="4391" priority="14593">
      <formula>$Y688="Gráfico 24"</formula>
    </cfRule>
    <cfRule type="expression" dxfId="4390" priority="14594">
      <formula>$Y688="Gráfico 23"</formula>
    </cfRule>
    <cfRule type="expression" dxfId="4389" priority="14595">
      <formula>$Y688="Gráfico 22"</formula>
    </cfRule>
    <cfRule type="expression" dxfId="4388" priority="14596">
      <formula>$Y688="Gráfico 21"</formula>
    </cfRule>
    <cfRule type="expression" dxfId="4387" priority="14597">
      <formula>$Y688="Gráfico 20"</formula>
    </cfRule>
    <cfRule type="expression" dxfId="4386" priority="14598">
      <formula>$Y688="Gráfico 18"</formula>
    </cfRule>
    <cfRule type="expression" dxfId="4385" priority="14599">
      <formula>$Y688="Gráfico 19"</formula>
    </cfRule>
    <cfRule type="expression" dxfId="4384" priority="14600">
      <formula>$Y688="Gráfico 17"</formula>
    </cfRule>
    <cfRule type="expression" dxfId="4383" priority="14601">
      <formula>$Y688="Gráfico 16"</formula>
    </cfRule>
    <cfRule type="expression" dxfId="4382" priority="14602">
      <formula>$Y688="Gráfico 15"</formula>
    </cfRule>
    <cfRule type="expression" dxfId="4381" priority="14603">
      <formula>$Y688="Gráfico 14"</formula>
    </cfRule>
    <cfRule type="expression" dxfId="4380" priority="14604">
      <formula>$Y688="Gráfico 12"</formula>
    </cfRule>
    <cfRule type="expression" dxfId="4379" priority="14605">
      <formula>$Y688="Gráfico 13"</formula>
    </cfRule>
    <cfRule type="expression" dxfId="4378" priority="14606">
      <formula>$Y688="Gráfico 11"</formula>
    </cfRule>
    <cfRule type="expression" dxfId="4377" priority="14607">
      <formula>$Y688="Gráfico 9"</formula>
    </cfRule>
    <cfRule type="expression" dxfId="4376" priority="14608">
      <formula>$Y688="Gráfico 8"</formula>
    </cfRule>
    <cfRule type="expression" dxfId="4375" priority="14609">
      <formula>$Y688="Gráfico 7"</formula>
    </cfRule>
    <cfRule type="expression" dxfId="4374" priority="14610">
      <formula>$Y688="Gráfico 6"</formula>
    </cfRule>
    <cfRule type="expression" dxfId="4373" priority="14611">
      <formula>$Y688="Gráfico 4"</formula>
    </cfRule>
    <cfRule type="expression" dxfId="4372" priority="14612">
      <formula>$Y688="Gráfico 3"</formula>
    </cfRule>
    <cfRule type="expression" dxfId="4371" priority="14613">
      <formula>$Y688="Gráfico 2"</formula>
    </cfRule>
    <cfRule type="expression" dxfId="4370" priority="14614">
      <formula>$Y688="Gráfico 1"</formula>
    </cfRule>
    <cfRule type="expression" dxfId="4369" priority="14615">
      <formula>$Y688="Gráfico 5"</formula>
    </cfRule>
  </conditionalFormatting>
  <conditionalFormatting sqref="P688:P693">
    <cfRule type="expression" dxfId="4368" priority="14542">
      <formula>$Y688="Reporte 2"</formula>
    </cfRule>
    <cfRule type="expression" dxfId="4367" priority="14543">
      <formula>$Y688="Reporte 1"</formula>
    </cfRule>
    <cfRule type="expression" dxfId="4366" priority="14544">
      <formula>$Y688="Informe 10"</formula>
    </cfRule>
    <cfRule type="expression" dxfId="4365" priority="14545">
      <formula>$Y688="Informe 9"</formula>
    </cfRule>
    <cfRule type="expression" dxfId="4364" priority="14546">
      <formula>$Y688="Informe 8"</formula>
    </cfRule>
    <cfRule type="expression" dxfId="4363" priority="14547">
      <formula>$Y688="Informe 7"</formula>
    </cfRule>
    <cfRule type="expression" dxfId="4362" priority="14548">
      <formula>$Y688="Informe 6"</formula>
    </cfRule>
    <cfRule type="expression" dxfId="4361" priority="14549">
      <formula>$Y688="Informe 5"</formula>
    </cfRule>
    <cfRule type="expression" dxfId="4360" priority="14550">
      <formula>$Y688="Informe 4"</formula>
    </cfRule>
    <cfRule type="expression" dxfId="4359" priority="14551">
      <formula>$Y688="Informe 3"</formula>
    </cfRule>
    <cfRule type="expression" dxfId="4358" priority="14552">
      <formula>$Y688="Informe 2"</formula>
    </cfRule>
    <cfRule type="expression" dxfId="4357" priority="14553">
      <formula>$Y688="Informe 1"</formula>
    </cfRule>
    <cfRule type="expression" dxfId="4356" priority="14554">
      <formula>$Y688="Gráfico 10"</formula>
    </cfRule>
    <cfRule type="expression" dxfId="4355" priority="14555">
      <formula>$Y688="Gráfico 25"</formula>
    </cfRule>
    <cfRule type="expression" dxfId="4354" priority="14556">
      <formula>$Y688="Gráfico 24"</formula>
    </cfRule>
    <cfRule type="expression" dxfId="4353" priority="14557">
      <formula>$Y688="Gráfico 23"</formula>
    </cfRule>
    <cfRule type="expression" dxfId="4352" priority="14558">
      <formula>$Y688="Gráfico 22"</formula>
    </cfRule>
    <cfRule type="expression" dxfId="4351" priority="14559">
      <formula>$Y688="Gráfico 21"</formula>
    </cfRule>
    <cfRule type="expression" dxfId="4350" priority="14560">
      <formula>$Y688="Gráfico 20"</formula>
    </cfRule>
    <cfRule type="expression" dxfId="4349" priority="14561">
      <formula>$Y688="Gráfico 18"</formula>
    </cfRule>
    <cfRule type="expression" dxfId="4348" priority="14562">
      <formula>$Y688="Gráfico 19"</formula>
    </cfRule>
    <cfRule type="expression" dxfId="4347" priority="14563">
      <formula>$Y688="Gráfico 17"</formula>
    </cfRule>
    <cfRule type="expression" dxfId="4346" priority="14564">
      <formula>$Y688="Gráfico 16"</formula>
    </cfRule>
    <cfRule type="expression" dxfId="4345" priority="14565">
      <formula>$Y688="Gráfico 15"</formula>
    </cfRule>
    <cfRule type="expression" dxfId="4344" priority="14566">
      <formula>$Y688="Gráfico 14"</formula>
    </cfRule>
    <cfRule type="expression" dxfId="4343" priority="14567">
      <formula>$Y688="Gráfico 12"</formula>
    </cfRule>
    <cfRule type="expression" dxfId="4342" priority="14568">
      <formula>$Y688="Gráfico 13"</formula>
    </cfRule>
    <cfRule type="expression" dxfId="4341" priority="14569">
      <formula>$Y688="Gráfico 11"</formula>
    </cfRule>
    <cfRule type="expression" dxfId="4340" priority="14570">
      <formula>$Y688="Gráfico 9"</formula>
    </cfRule>
    <cfRule type="expression" dxfId="4339" priority="14571">
      <formula>$Y688="Gráfico 8"</formula>
    </cfRule>
    <cfRule type="expression" dxfId="4338" priority="14572">
      <formula>$Y688="Gráfico 7"</formula>
    </cfRule>
    <cfRule type="expression" dxfId="4337" priority="14573">
      <formula>$Y688="Gráfico 6"</formula>
    </cfRule>
    <cfRule type="expression" dxfId="4336" priority="14574">
      <formula>$Y688="Gráfico 4"</formula>
    </cfRule>
    <cfRule type="expression" dxfId="4335" priority="14575">
      <formula>$Y688="Gráfico 3"</formula>
    </cfRule>
    <cfRule type="expression" dxfId="4334" priority="14576">
      <formula>$Y688="Gráfico 2"</formula>
    </cfRule>
    <cfRule type="expression" dxfId="4333" priority="14577">
      <formula>$Y688="Gráfico 1"</formula>
    </cfRule>
    <cfRule type="expression" dxfId="4332" priority="14578">
      <formula>$Y688="Gráfico 5"</formula>
    </cfRule>
  </conditionalFormatting>
  <conditionalFormatting sqref="O688:O693">
    <cfRule type="expression" dxfId="4331" priority="14505">
      <formula>$Y688="Reporte 2"</formula>
    </cfRule>
    <cfRule type="expression" dxfId="4330" priority="14506">
      <formula>$Y688="Reporte 1"</formula>
    </cfRule>
    <cfRule type="expression" dxfId="4329" priority="14507">
      <formula>$Y688="Informe 10"</formula>
    </cfRule>
    <cfRule type="expression" dxfId="4328" priority="14508">
      <formula>$Y688="Informe 9"</formula>
    </cfRule>
    <cfRule type="expression" dxfId="4327" priority="14509">
      <formula>$Y688="Informe 8"</formula>
    </cfRule>
    <cfRule type="expression" dxfId="4326" priority="14510">
      <formula>$Y688="Informe 7"</formula>
    </cfRule>
    <cfRule type="expression" dxfId="4325" priority="14511">
      <formula>$Y688="Informe 6"</formula>
    </cfRule>
    <cfRule type="expression" dxfId="4324" priority="14512">
      <formula>$Y688="Informe 5"</formula>
    </cfRule>
    <cfRule type="expression" dxfId="4323" priority="14513">
      <formula>$Y688="Informe 4"</formula>
    </cfRule>
    <cfRule type="expression" dxfId="4322" priority="14514">
      <formula>$Y688="Informe 3"</formula>
    </cfRule>
    <cfRule type="expression" dxfId="4321" priority="14515">
      <formula>$Y688="Informe 2"</formula>
    </cfRule>
    <cfRule type="expression" dxfId="4320" priority="14516">
      <formula>$Y688="Informe 1"</formula>
    </cfRule>
    <cfRule type="expression" dxfId="4319" priority="14517">
      <formula>$Y688="Gráfico 10"</formula>
    </cfRule>
    <cfRule type="expression" dxfId="4318" priority="14518">
      <formula>$Y688="Gráfico 25"</formula>
    </cfRule>
    <cfRule type="expression" dxfId="4317" priority="14519">
      <formula>$Y688="Gráfico 24"</formula>
    </cfRule>
    <cfRule type="expression" dxfId="4316" priority="14520">
      <formula>$Y688="Gráfico 23"</formula>
    </cfRule>
    <cfRule type="expression" dxfId="4315" priority="14521">
      <formula>$Y688="Gráfico 22"</formula>
    </cfRule>
    <cfRule type="expression" dxfId="4314" priority="14522">
      <formula>$Y688="Gráfico 21"</formula>
    </cfRule>
    <cfRule type="expression" dxfId="4313" priority="14523">
      <formula>$Y688="Gráfico 20"</formula>
    </cfRule>
    <cfRule type="expression" dxfId="4312" priority="14524">
      <formula>$Y688="Gráfico 18"</formula>
    </cfRule>
    <cfRule type="expression" dxfId="4311" priority="14525">
      <formula>$Y688="Gráfico 19"</formula>
    </cfRule>
    <cfRule type="expression" dxfId="4310" priority="14526">
      <formula>$Y688="Gráfico 17"</formula>
    </cfRule>
    <cfRule type="expression" dxfId="4309" priority="14527">
      <formula>$Y688="Gráfico 16"</formula>
    </cfRule>
    <cfRule type="expression" dxfId="4308" priority="14528">
      <formula>$Y688="Gráfico 15"</formula>
    </cfRule>
    <cfRule type="expression" dxfId="4307" priority="14529">
      <formula>$Y688="Gráfico 14"</formula>
    </cfRule>
    <cfRule type="expression" dxfId="4306" priority="14530">
      <formula>$Y688="Gráfico 12"</formula>
    </cfRule>
    <cfRule type="expression" dxfId="4305" priority="14531">
      <formula>$Y688="Gráfico 13"</formula>
    </cfRule>
    <cfRule type="expression" dxfId="4304" priority="14532">
      <formula>$Y688="Gráfico 11"</formula>
    </cfRule>
    <cfRule type="expression" dxfId="4303" priority="14533">
      <formula>$Y688="Gráfico 9"</formula>
    </cfRule>
    <cfRule type="expression" dxfId="4302" priority="14534">
      <formula>$Y688="Gráfico 8"</formula>
    </cfRule>
    <cfRule type="expression" dxfId="4301" priority="14535">
      <formula>$Y688="Gráfico 7"</formula>
    </cfRule>
    <cfRule type="expression" dxfId="4300" priority="14536">
      <formula>$Y688="Gráfico 6"</formula>
    </cfRule>
    <cfRule type="expression" dxfId="4299" priority="14537">
      <formula>$Y688="Gráfico 4"</formula>
    </cfRule>
    <cfRule type="expression" dxfId="4298" priority="14538">
      <formula>$Y688="Gráfico 3"</formula>
    </cfRule>
    <cfRule type="expression" dxfId="4297" priority="14539">
      <formula>$Y688="Gráfico 2"</formula>
    </cfRule>
    <cfRule type="expression" dxfId="4296" priority="14540">
      <formula>$Y688="Gráfico 1"</formula>
    </cfRule>
    <cfRule type="expression" dxfId="4295" priority="14541">
      <formula>$Y688="Gráfico 5"</formula>
    </cfRule>
  </conditionalFormatting>
  <conditionalFormatting sqref="O688:O693">
    <cfRule type="expression" dxfId="4294" priority="14468">
      <formula>$Y688="Reporte 2"</formula>
    </cfRule>
    <cfRule type="expression" dxfId="4293" priority="14469">
      <formula>$Y688="Reporte 1"</formula>
    </cfRule>
    <cfRule type="expression" dxfId="4292" priority="14470">
      <formula>$Y688="Informe 10"</formula>
    </cfRule>
    <cfRule type="expression" dxfId="4291" priority="14471">
      <formula>$Y688="Informe 9"</formula>
    </cfRule>
    <cfRule type="expression" dxfId="4290" priority="14472">
      <formula>$Y688="Informe 8"</formula>
    </cfRule>
    <cfRule type="expression" dxfId="4289" priority="14473">
      <formula>$Y688="Informe 7"</formula>
    </cfRule>
    <cfRule type="expression" dxfId="4288" priority="14474">
      <formula>$Y688="Informe 6"</formula>
    </cfRule>
    <cfRule type="expression" dxfId="4287" priority="14475">
      <formula>$Y688="Informe 5"</formula>
    </cfRule>
    <cfRule type="expression" dxfId="4286" priority="14476">
      <formula>$Y688="Informe 4"</formula>
    </cfRule>
    <cfRule type="expression" dxfId="4285" priority="14477">
      <formula>$Y688="Informe 3"</formula>
    </cfRule>
    <cfRule type="expression" dxfId="4284" priority="14478">
      <formula>$Y688="Informe 2"</formula>
    </cfRule>
    <cfRule type="expression" dxfId="4283" priority="14479">
      <formula>$Y688="Informe 1"</formula>
    </cfRule>
    <cfRule type="expression" dxfId="4282" priority="14480">
      <formula>$Y688="Gráfico 10"</formula>
    </cfRule>
    <cfRule type="expression" dxfId="4281" priority="14481">
      <formula>$Y688="Gráfico 25"</formula>
    </cfRule>
    <cfRule type="expression" dxfId="4280" priority="14482">
      <formula>$Y688="Gráfico 24"</formula>
    </cfRule>
    <cfRule type="expression" dxfId="4279" priority="14483">
      <formula>$Y688="Gráfico 23"</formula>
    </cfRule>
    <cfRule type="expression" dxfId="4278" priority="14484">
      <formula>$Y688="Gráfico 22"</formula>
    </cfRule>
    <cfRule type="expression" dxfId="4277" priority="14485">
      <formula>$Y688="Gráfico 21"</formula>
    </cfRule>
    <cfRule type="expression" dxfId="4276" priority="14486">
      <formula>$Y688="Gráfico 20"</formula>
    </cfRule>
    <cfRule type="expression" dxfId="4275" priority="14487">
      <formula>$Y688="Gráfico 18"</formula>
    </cfRule>
    <cfRule type="expression" dxfId="4274" priority="14488">
      <formula>$Y688="Gráfico 19"</formula>
    </cfRule>
    <cfRule type="expression" dxfId="4273" priority="14489">
      <formula>$Y688="Gráfico 17"</formula>
    </cfRule>
    <cfRule type="expression" dxfId="4272" priority="14490">
      <formula>$Y688="Gráfico 16"</formula>
    </cfRule>
    <cfRule type="expression" dxfId="4271" priority="14491">
      <formula>$Y688="Gráfico 15"</formula>
    </cfRule>
    <cfRule type="expression" dxfId="4270" priority="14492">
      <formula>$Y688="Gráfico 14"</formula>
    </cfRule>
    <cfRule type="expression" dxfId="4269" priority="14493">
      <formula>$Y688="Gráfico 12"</formula>
    </cfRule>
    <cfRule type="expression" dxfId="4268" priority="14494">
      <formula>$Y688="Gráfico 13"</formula>
    </cfRule>
    <cfRule type="expression" dxfId="4267" priority="14495">
      <formula>$Y688="Gráfico 11"</formula>
    </cfRule>
    <cfRule type="expression" dxfId="4266" priority="14496">
      <formula>$Y688="Gráfico 9"</formula>
    </cfRule>
    <cfRule type="expression" dxfId="4265" priority="14497">
      <formula>$Y688="Gráfico 8"</formula>
    </cfRule>
    <cfRule type="expression" dxfId="4264" priority="14498">
      <formula>$Y688="Gráfico 7"</formula>
    </cfRule>
    <cfRule type="expression" dxfId="4263" priority="14499">
      <formula>$Y688="Gráfico 6"</formula>
    </cfRule>
    <cfRule type="expression" dxfId="4262" priority="14500">
      <formula>$Y688="Gráfico 4"</formula>
    </cfRule>
    <cfRule type="expression" dxfId="4261" priority="14501">
      <formula>$Y688="Gráfico 3"</formula>
    </cfRule>
    <cfRule type="expression" dxfId="4260" priority="14502">
      <formula>$Y688="Gráfico 2"</formula>
    </cfRule>
    <cfRule type="expression" dxfId="4259" priority="14503">
      <formula>$Y688="Gráfico 1"</formula>
    </cfRule>
    <cfRule type="expression" dxfId="4258" priority="14504">
      <formula>$Y688="Gráfico 5"</formula>
    </cfRule>
  </conditionalFormatting>
  <conditionalFormatting sqref="O688:O693">
    <cfRule type="expression" dxfId="4257" priority="14431">
      <formula>$Y688="Reporte 2"</formula>
    </cfRule>
    <cfRule type="expression" dxfId="4256" priority="14432">
      <formula>$Y688="Reporte 1"</formula>
    </cfRule>
    <cfRule type="expression" dxfId="4255" priority="14433">
      <formula>$Y688="Informe 10"</formula>
    </cfRule>
    <cfRule type="expression" dxfId="4254" priority="14434">
      <formula>$Y688="Informe 9"</formula>
    </cfRule>
    <cfRule type="expression" dxfId="4253" priority="14435">
      <formula>$Y688="Informe 8"</formula>
    </cfRule>
    <cfRule type="expression" dxfId="4252" priority="14436">
      <formula>$Y688="Informe 7"</formula>
    </cfRule>
    <cfRule type="expression" dxfId="4251" priority="14437">
      <formula>$Y688="Informe 6"</formula>
    </cfRule>
    <cfRule type="expression" dxfId="4250" priority="14438">
      <formula>$Y688="Informe 5"</formula>
    </cfRule>
    <cfRule type="expression" dxfId="4249" priority="14439">
      <formula>$Y688="Informe 4"</formula>
    </cfRule>
    <cfRule type="expression" dxfId="4248" priority="14440">
      <formula>$Y688="Informe 3"</formula>
    </cfRule>
    <cfRule type="expression" dxfId="4247" priority="14441">
      <formula>$Y688="Informe 2"</formula>
    </cfRule>
    <cfRule type="expression" dxfId="4246" priority="14442">
      <formula>$Y688="Informe 1"</formula>
    </cfRule>
    <cfRule type="expression" dxfId="4245" priority="14443">
      <formula>$Y688="Gráfico 10"</formula>
    </cfRule>
    <cfRule type="expression" dxfId="4244" priority="14444">
      <formula>$Y688="Gráfico 25"</formula>
    </cfRule>
    <cfRule type="expression" dxfId="4243" priority="14445">
      <formula>$Y688="Gráfico 24"</formula>
    </cfRule>
    <cfRule type="expression" dxfId="4242" priority="14446">
      <formula>$Y688="Gráfico 23"</formula>
    </cfRule>
    <cfRule type="expression" dxfId="4241" priority="14447">
      <formula>$Y688="Gráfico 22"</formula>
    </cfRule>
    <cfRule type="expression" dxfId="4240" priority="14448">
      <formula>$Y688="Gráfico 21"</formula>
    </cfRule>
    <cfRule type="expression" dxfId="4239" priority="14449">
      <formula>$Y688="Gráfico 20"</formula>
    </cfRule>
    <cfRule type="expression" dxfId="4238" priority="14450">
      <formula>$Y688="Gráfico 18"</formula>
    </cfRule>
    <cfRule type="expression" dxfId="4237" priority="14451">
      <formula>$Y688="Gráfico 19"</formula>
    </cfRule>
    <cfRule type="expression" dxfId="4236" priority="14452">
      <formula>$Y688="Gráfico 17"</formula>
    </cfRule>
    <cfRule type="expression" dxfId="4235" priority="14453">
      <formula>$Y688="Gráfico 16"</formula>
    </cfRule>
    <cfRule type="expression" dxfId="4234" priority="14454">
      <formula>$Y688="Gráfico 15"</formula>
    </cfRule>
    <cfRule type="expression" dxfId="4233" priority="14455">
      <formula>$Y688="Gráfico 14"</formula>
    </cfRule>
    <cfRule type="expression" dxfId="4232" priority="14456">
      <formula>$Y688="Gráfico 12"</formula>
    </cfRule>
    <cfRule type="expression" dxfId="4231" priority="14457">
      <formula>$Y688="Gráfico 13"</formula>
    </cfRule>
    <cfRule type="expression" dxfId="4230" priority="14458">
      <formula>$Y688="Gráfico 11"</formula>
    </cfRule>
    <cfRule type="expression" dxfId="4229" priority="14459">
      <formula>$Y688="Gráfico 9"</formula>
    </cfRule>
    <cfRule type="expression" dxfId="4228" priority="14460">
      <formula>$Y688="Gráfico 8"</formula>
    </cfRule>
    <cfRule type="expression" dxfId="4227" priority="14461">
      <formula>$Y688="Gráfico 7"</formula>
    </cfRule>
    <cfRule type="expression" dxfId="4226" priority="14462">
      <formula>$Y688="Gráfico 6"</formula>
    </cfRule>
    <cfRule type="expression" dxfId="4225" priority="14463">
      <formula>$Y688="Gráfico 4"</formula>
    </cfRule>
    <cfRule type="expression" dxfId="4224" priority="14464">
      <formula>$Y688="Gráfico 3"</formula>
    </cfRule>
    <cfRule type="expression" dxfId="4223" priority="14465">
      <formula>$Y688="Gráfico 2"</formula>
    </cfRule>
    <cfRule type="expression" dxfId="4222" priority="14466">
      <formula>$Y688="Gráfico 1"</formula>
    </cfRule>
    <cfRule type="expression" dxfId="4221" priority="14467">
      <formula>$Y688="Gráfico 5"</formula>
    </cfRule>
  </conditionalFormatting>
  <conditionalFormatting sqref="O683">
    <cfRule type="expression" dxfId="4220" priority="14394">
      <formula>$Y683="Reporte 2"</formula>
    </cfRule>
    <cfRule type="expression" dxfId="4219" priority="14395">
      <formula>$Y683="Reporte 1"</formula>
    </cfRule>
    <cfRule type="expression" dxfId="4218" priority="14396">
      <formula>$Y683="Informe 10"</formula>
    </cfRule>
    <cfRule type="expression" dxfId="4217" priority="14397">
      <formula>$Y683="Informe 9"</formula>
    </cfRule>
    <cfRule type="expression" dxfId="4216" priority="14398">
      <formula>$Y683="Informe 8"</formula>
    </cfRule>
    <cfRule type="expression" dxfId="4215" priority="14399">
      <formula>$Y683="Informe 7"</formula>
    </cfRule>
    <cfRule type="expression" dxfId="4214" priority="14400">
      <formula>$Y683="Informe 6"</formula>
    </cfRule>
    <cfRule type="expression" dxfId="4213" priority="14401">
      <formula>$Y683="Informe 5"</formula>
    </cfRule>
    <cfRule type="expression" dxfId="4212" priority="14402">
      <formula>$Y683="Informe 4"</formula>
    </cfRule>
    <cfRule type="expression" dxfId="4211" priority="14403">
      <formula>$Y683="Informe 3"</formula>
    </cfRule>
    <cfRule type="expression" dxfId="4210" priority="14404">
      <formula>$Y683="Informe 2"</formula>
    </cfRule>
    <cfRule type="expression" dxfId="4209" priority="14405">
      <formula>$Y683="Informe 1"</formula>
    </cfRule>
    <cfRule type="expression" dxfId="4208" priority="14406">
      <formula>$Y683="Gráfico 10"</formula>
    </cfRule>
    <cfRule type="expression" dxfId="4207" priority="14407">
      <formula>$Y683="Gráfico 25"</formula>
    </cfRule>
    <cfRule type="expression" dxfId="4206" priority="14408">
      <formula>$Y683="Gráfico 24"</formula>
    </cfRule>
    <cfRule type="expression" dxfId="4205" priority="14409">
      <formula>$Y683="Gráfico 23"</formula>
    </cfRule>
    <cfRule type="expression" dxfId="4204" priority="14410">
      <formula>$Y683="Gráfico 22"</formula>
    </cfRule>
    <cfRule type="expression" dxfId="4203" priority="14411">
      <formula>$Y683="Gráfico 21"</formula>
    </cfRule>
    <cfRule type="expression" dxfId="4202" priority="14412">
      <formula>$Y683="Gráfico 20"</formula>
    </cfRule>
    <cfRule type="expression" dxfId="4201" priority="14413">
      <formula>$Y683="Gráfico 18"</formula>
    </cfRule>
    <cfRule type="expression" dxfId="4200" priority="14414">
      <formula>$Y683="Gráfico 19"</formula>
    </cfRule>
    <cfRule type="expression" dxfId="4199" priority="14415">
      <formula>$Y683="Gráfico 17"</formula>
    </cfRule>
    <cfRule type="expression" dxfId="4198" priority="14416">
      <formula>$Y683="Gráfico 16"</formula>
    </cfRule>
    <cfRule type="expression" dxfId="4197" priority="14417">
      <formula>$Y683="Gráfico 15"</formula>
    </cfRule>
    <cfRule type="expression" dxfId="4196" priority="14418">
      <formula>$Y683="Gráfico 14"</formula>
    </cfRule>
    <cfRule type="expression" dxfId="4195" priority="14419">
      <formula>$Y683="Gráfico 12"</formula>
    </cfRule>
    <cfRule type="expression" dxfId="4194" priority="14420">
      <formula>$Y683="Gráfico 13"</formula>
    </cfRule>
    <cfRule type="expression" dxfId="4193" priority="14421">
      <formula>$Y683="Gráfico 11"</formula>
    </cfRule>
    <cfRule type="expression" dxfId="4192" priority="14422">
      <formula>$Y683="Gráfico 9"</formula>
    </cfRule>
    <cfRule type="expression" dxfId="4191" priority="14423">
      <formula>$Y683="Gráfico 8"</formula>
    </cfRule>
    <cfRule type="expression" dxfId="4190" priority="14424">
      <formula>$Y683="Gráfico 7"</formula>
    </cfRule>
    <cfRule type="expression" dxfId="4189" priority="14425">
      <formula>$Y683="Gráfico 6"</formula>
    </cfRule>
    <cfRule type="expression" dxfId="4188" priority="14426">
      <formula>$Y683="Gráfico 4"</formula>
    </cfRule>
    <cfRule type="expression" dxfId="4187" priority="14427">
      <formula>$Y683="Gráfico 3"</formula>
    </cfRule>
    <cfRule type="expression" dxfId="4186" priority="14428">
      <formula>$Y683="Gráfico 2"</formula>
    </cfRule>
    <cfRule type="expression" dxfId="4185" priority="14429">
      <formula>$Y683="Gráfico 1"</formula>
    </cfRule>
    <cfRule type="expression" dxfId="4184" priority="14430">
      <formula>$Y683="Gráfico 5"</formula>
    </cfRule>
  </conditionalFormatting>
  <conditionalFormatting sqref="O683">
    <cfRule type="expression" dxfId="4183" priority="14357">
      <formula>$Y683="Reporte 2"</formula>
    </cfRule>
    <cfRule type="expression" dxfId="4182" priority="14358">
      <formula>$Y683="Reporte 1"</formula>
    </cfRule>
    <cfRule type="expression" dxfId="4181" priority="14359">
      <formula>$Y683="Informe 10"</formula>
    </cfRule>
    <cfRule type="expression" dxfId="4180" priority="14360">
      <formula>$Y683="Informe 9"</formula>
    </cfRule>
    <cfRule type="expression" dxfId="4179" priority="14361">
      <formula>$Y683="Informe 8"</formula>
    </cfRule>
    <cfRule type="expression" dxfId="4178" priority="14362">
      <formula>$Y683="Informe 7"</formula>
    </cfRule>
    <cfRule type="expression" dxfId="4177" priority="14363">
      <formula>$Y683="Informe 6"</formula>
    </cfRule>
    <cfRule type="expression" dxfId="4176" priority="14364">
      <formula>$Y683="Informe 5"</formula>
    </cfRule>
    <cfRule type="expression" dxfId="4175" priority="14365">
      <formula>$Y683="Informe 4"</formula>
    </cfRule>
    <cfRule type="expression" dxfId="4174" priority="14366">
      <formula>$Y683="Informe 3"</formula>
    </cfRule>
    <cfRule type="expression" dxfId="4173" priority="14367">
      <formula>$Y683="Informe 2"</formula>
    </cfRule>
    <cfRule type="expression" dxfId="4172" priority="14368">
      <formula>$Y683="Informe 1"</formula>
    </cfRule>
    <cfRule type="expression" dxfId="4171" priority="14369">
      <formula>$Y683="Gráfico 10"</formula>
    </cfRule>
    <cfRule type="expression" dxfId="4170" priority="14370">
      <formula>$Y683="Gráfico 25"</formula>
    </cfRule>
    <cfRule type="expression" dxfId="4169" priority="14371">
      <formula>$Y683="Gráfico 24"</formula>
    </cfRule>
    <cfRule type="expression" dxfId="4168" priority="14372">
      <formula>$Y683="Gráfico 23"</formula>
    </cfRule>
    <cfRule type="expression" dxfId="4167" priority="14373">
      <formula>$Y683="Gráfico 22"</formula>
    </cfRule>
    <cfRule type="expression" dxfId="4166" priority="14374">
      <formula>$Y683="Gráfico 21"</formula>
    </cfRule>
    <cfRule type="expression" dxfId="4165" priority="14375">
      <formula>$Y683="Gráfico 20"</formula>
    </cfRule>
    <cfRule type="expression" dxfId="4164" priority="14376">
      <formula>$Y683="Gráfico 18"</formula>
    </cfRule>
    <cfRule type="expression" dxfId="4163" priority="14377">
      <formula>$Y683="Gráfico 19"</formula>
    </cfRule>
    <cfRule type="expression" dxfId="4162" priority="14378">
      <formula>$Y683="Gráfico 17"</formula>
    </cfRule>
    <cfRule type="expression" dxfId="4161" priority="14379">
      <formula>$Y683="Gráfico 16"</formula>
    </cfRule>
    <cfRule type="expression" dxfId="4160" priority="14380">
      <formula>$Y683="Gráfico 15"</formula>
    </cfRule>
    <cfRule type="expression" dxfId="4159" priority="14381">
      <formula>$Y683="Gráfico 14"</formula>
    </cfRule>
    <cfRule type="expression" dxfId="4158" priority="14382">
      <formula>$Y683="Gráfico 12"</formula>
    </cfRule>
    <cfRule type="expression" dxfId="4157" priority="14383">
      <formula>$Y683="Gráfico 13"</formula>
    </cfRule>
    <cfRule type="expression" dxfId="4156" priority="14384">
      <formula>$Y683="Gráfico 11"</formula>
    </cfRule>
    <cfRule type="expression" dxfId="4155" priority="14385">
      <formula>$Y683="Gráfico 9"</formula>
    </cfRule>
    <cfRule type="expression" dxfId="4154" priority="14386">
      <formula>$Y683="Gráfico 8"</formula>
    </cfRule>
    <cfRule type="expression" dxfId="4153" priority="14387">
      <formula>$Y683="Gráfico 7"</formula>
    </cfRule>
    <cfRule type="expression" dxfId="4152" priority="14388">
      <formula>$Y683="Gráfico 6"</formula>
    </cfRule>
    <cfRule type="expression" dxfId="4151" priority="14389">
      <formula>$Y683="Gráfico 4"</formula>
    </cfRule>
    <cfRule type="expression" dxfId="4150" priority="14390">
      <formula>$Y683="Gráfico 3"</formula>
    </cfRule>
    <cfRule type="expression" dxfId="4149" priority="14391">
      <formula>$Y683="Gráfico 2"</formula>
    </cfRule>
    <cfRule type="expression" dxfId="4148" priority="14392">
      <formula>$Y683="Gráfico 1"</formula>
    </cfRule>
    <cfRule type="expression" dxfId="4147" priority="14393">
      <formula>$Y683="Gráfico 5"</formula>
    </cfRule>
  </conditionalFormatting>
  <conditionalFormatting sqref="O683">
    <cfRule type="expression" dxfId="4146" priority="14320">
      <formula>$Y683="Reporte 2"</formula>
    </cfRule>
    <cfRule type="expression" dxfId="4145" priority="14321">
      <formula>$Y683="Reporte 1"</formula>
    </cfRule>
    <cfRule type="expression" dxfId="4144" priority="14322">
      <formula>$Y683="Informe 10"</formula>
    </cfRule>
    <cfRule type="expression" dxfId="4143" priority="14323">
      <formula>$Y683="Informe 9"</formula>
    </cfRule>
    <cfRule type="expression" dxfId="4142" priority="14324">
      <formula>$Y683="Informe 8"</formula>
    </cfRule>
    <cfRule type="expression" dxfId="4141" priority="14325">
      <formula>$Y683="Informe 7"</formula>
    </cfRule>
    <cfRule type="expression" dxfId="4140" priority="14326">
      <formula>$Y683="Informe 6"</formula>
    </cfRule>
    <cfRule type="expression" dxfId="4139" priority="14327">
      <formula>$Y683="Informe 5"</formula>
    </cfRule>
    <cfRule type="expression" dxfId="4138" priority="14328">
      <formula>$Y683="Informe 4"</formula>
    </cfRule>
    <cfRule type="expression" dxfId="4137" priority="14329">
      <formula>$Y683="Informe 3"</formula>
    </cfRule>
    <cfRule type="expression" dxfId="4136" priority="14330">
      <formula>$Y683="Informe 2"</formula>
    </cfRule>
    <cfRule type="expression" dxfId="4135" priority="14331">
      <formula>$Y683="Informe 1"</formula>
    </cfRule>
    <cfRule type="expression" dxfId="4134" priority="14332">
      <formula>$Y683="Gráfico 10"</formula>
    </cfRule>
    <cfRule type="expression" dxfId="4133" priority="14333">
      <formula>$Y683="Gráfico 25"</formula>
    </cfRule>
    <cfRule type="expression" dxfId="4132" priority="14334">
      <formula>$Y683="Gráfico 24"</formula>
    </cfRule>
    <cfRule type="expression" dxfId="4131" priority="14335">
      <formula>$Y683="Gráfico 23"</formula>
    </cfRule>
    <cfRule type="expression" dxfId="4130" priority="14336">
      <formula>$Y683="Gráfico 22"</formula>
    </cfRule>
    <cfRule type="expression" dxfId="4129" priority="14337">
      <formula>$Y683="Gráfico 21"</formula>
    </cfRule>
    <cfRule type="expression" dxfId="4128" priority="14338">
      <formula>$Y683="Gráfico 20"</formula>
    </cfRule>
    <cfRule type="expression" dxfId="4127" priority="14339">
      <formula>$Y683="Gráfico 18"</formula>
    </cfRule>
    <cfRule type="expression" dxfId="4126" priority="14340">
      <formula>$Y683="Gráfico 19"</formula>
    </cfRule>
    <cfRule type="expression" dxfId="4125" priority="14341">
      <formula>$Y683="Gráfico 17"</formula>
    </cfRule>
    <cfRule type="expression" dxfId="4124" priority="14342">
      <formula>$Y683="Gráfico 16"</formula>
    </cfRule>
    <cfRule type="expression" dxfId="4123" priority="14343">
      <formula>$Y683="Gráfico 15"</formula>
    </cfRule>
    <cfRule type="expression" dxfId="4122" priority="14344">
      <formula>$Y683="Gráfico 14"</formula>
    </cfRule>
    <cfRule type="expression" dxfId="4121" priority="14345">
      <formula>$Y683="Gráfico 12"</formula>
    </cfRule>
    <cfRule type="expression" dxfId="4120" priority="14346">
      <formula>$Y683="Gráfico 13"</formula>
    </cfRule>
    <cfRule type="expression" dxfId="4119" priority="14347">
      <formula>$Y683="Gráfico 11"</formula>
    </cfRule>
    <cfRule type="expression" dxfId="4118" priority="14348">
      <formula>$Y683="Gráfico 9"</formula>
    </cfRule>
    <cfRule type="expression" dxfId="4117" priority="14349">
      <formula>$Y683="Gráfico 8"</formula>
    </cfRule>
    <cfRule type="expression" dxfId="4116" priority="14350">
      <formula>$Y683="Gráfico 7"</formula>
    </cfRule>
    <cfRule type="expression" dxfId="4115" priority="14351">
      <formula>$Y683="Gráfico 6"</formula>
    </cfRule>
    <cfRule type="expression" dxfId="4114" priority="14352">
      <formula>$Y683="Gráfico 4"</formula>
    </cfRule>
    <cfRule type="expression" dxfId="4113" priority="14353">
      <formula>$Y683="Gráfico 3"</formula>
    </cfRule>
    <cfRule type="expression" dxfId="4112" priority="14354">
      <formula>$Y683="Gráfico 2"</formula>
    </cfRule>
    <cfRule type="expression" dxfId="4111" priority="14355">
      <formula>$Y683="Gráfico 1"</formula>
    </cfRule>
    <cfRule type="expression" dxfId="4110" priority="14356">
      <formula>$Y683="Gráfico 5"</formula>
    </cfRule>
  </conditionalFormatting>
  <conditionalFormatting sqref="O684">
    <cfRule type="expression" dxfId="4109" priority="14283">
      <formula>$Y684="Reporte 2"</formula>
    </cfRule>
    <cfRule type="expression" dxfId="4108" priority="14284">
      <formula>$Y684="Reporte 1"</formula>
    </cfRule>
    <cfRule type="expression" dxfId="4107" priority="14285">
      <formula>$Y684="Informe 10"</formula>
    </cfRule>
    <cfRule type="expression" dxfId="4106" priority="14286">
      <formula>$Y684="Informe 9"</formula>
    </cfRule>
    <cfRule type="expression" dxfId="4105" priority="14287">
      <formula>$Y684="Informe 8"</formula>
    </cfRule>
    <cfRule type="expression" dxfId="4104" priority="14288">
      <formula>$Y684="Informe 7"</formula>
    </cfRule>
    <cfRule type="expression" dxfId="4103" priority="14289">
      <formula>$Y684="Informe 6"</formula>
    </cfRule>
    <cfRule type="expression" dxfId="4102" priority="14290">
      <formula>$Y684="Informe 5"</formula>
    </cfRule>
    <cfRule type="expression" dxfId="4101" priority="14291">
      <formula>$Y684="Informe 4"</formula>
    </cfRule>
    <cfRule type="expression" dxfId="4100" priority="14292">
      <formula>$Y684="Informe 3"</formula>
    </cfRule>
    <cfRule type="expression" dxfId="4099" priority="14293">
      <formula>$Y684="Informe 2"</formula>
    </cfRule>
    <cfRule type="expression" dxfId="4098" priority="14294">
      <formula>$Y684="Informe 1"</formula>
    </cfRule>
    <cfRule type="expression" dxfId="4097" priority="14295">
      <formula>$Y684="Gráfico 10"</formula>
    </cfRule>
    <cfRule type="expression" dxfId="4096" priority="14296">
      <formula>$Y684="Gráfico 25"</formula>
    </cfRule>
    <cfRule type="expression" dxfId="4095" priority="14297">
      <formula>$Y684="Gráfico 24"</formula>
    </cfRule>
    <cfRule type="expression" dxfId="4094" priority="14298">
      <formula>$Y684="Gráfico 23"</formula>
    </cfRule>
    <cfRule type="expression" dxfId="4093" priority="14299">
      <formula>$Y684="Gráfico 22"</formula>
    </cfRule>
    <cfRule type="expression" dxfId="4092" priority="14300">
      <formula>$Y684="Gráfico 21"</formula>
    </cfRule>
    <cfRule type="expression" dxfId="4091" priority="14301">
      <formula>$Y684="Gráfico 20"</formula>
    </cfRule>
    <cfRule type="expression" dxfId="4090" priority="14302">
      <formula>$Y684="Gráfico 18"</formula>
    </cfRule>
    <cfRule type="expression" dxfId="4089" priority="14303">
      <formula>$Y684="Gráfico 19"</formula>
    </cfRule>
    <cfRule type="expression" dxfId="4088" priority="14304">
      <formula>$Y684="Gráfico 17"</formula>
    </cfRule>
    <cfRule type="expression" dxfId="4087" priority="14305">
      <formula>$Y684="Gráfico 16"</formula>
    </cfRule>
    <cfRule type="expression" dxfId="4086" priority="14306">
      <formula>$Y684="Gráfico 15"</formula>
    </cfRule>
    <cfRule type="expression" dxfId="4085" priority="14307">
      <formula>$Y684="Gráfico 14"</formula>
    </cfRule>
    <cfRule type="expression" dxfId="4084" priority="14308">
      <formula>$Y684="Gráfico 12"</formula>
    </cfRule>
    <cfRule type="expression" dxfId="4083" priority="14309">
      <formula>$Y684="Gráfico 13"</formula>
    </cfRule>
    <cfRule type="expression" dxfId="4082" priority="14310">
      <formula>$Y684="Gráfico 11"</formula>
    </cfRule>
    <cfRule type="expression" dxfId="4081" priority="14311">
      <formula>$Y684="Gráfico 9"</formula>
    </cfRule>
    <cfRule type="expression" dxfId="4080" priority="14312">
      <formula>$Y684="Gráfico 8"</formula>
    </cfRule>
    <cfRule type="expression" dxfId="4079" priority="14313">
      <formula>$Y684="Gráfico 7"</formula>
    </cfRule>
    <cfRule type="expression" dxfId="4078" priority="14314">
      <formula>$Y684="Gráfico 6"</formula>
    </cfRule>
    <cfRule type="expression" dxfId="4077" priority="14315">
      <formula>$Y684="Gráfico 4"</formula>
    </cfRule>
    <cfRule type="expression" dxfId="4076" priority="14316">
      <formula>$Y684="Gráfico 3"</formula>
    </cfRule>
    <cfRule type="expression" dxfId="4075" priority="14317">
      <formula>$Y684="Gráfico 2"</formula>
    </cfRule>
    <cfRule type="expression" dxfId="4074" priority="14318">
      <formula>$Y684="Gráfico 1"</formula>
    </cfRule>
    <cfRule type="expression" dxfId="4073" priority="14319">
      <formula>$Y684="Gráfico 5"</formula>
    </cfRule>
  </conditionalFormatting>
  <conditionalFormatting sqref="O684">
    <cfRule type="expression" dxfId="4072" priority="14246">
      <formula>$Y684="Reporte 2"</formula>
    </cfRule>
    <cfRule type="expression" dxfId="4071" priority="14247">
      <formula>$Y684="Reporte 1"</formula>
    </cfRule>
    <cfRule type="expression" dxfId="4070" priority="14248">
      <formula>$Y684="Informe 10"</formula>
    </cfRule>
    <cfRule type="expression" dxfId="4069" priority="14249">
      <formula>$Y684="Informe 9"</formula>
    </cfRule>
    <cfRule type="expression" dxfId="4068" priority="14250">
      <formula>$Y684="Informe 8"</formula>
    </cfRule>
    <cfRule type="expression" dxfId="4067" priority="14251">
      <formula>$Y684="Informe 7"</formula>
    </cfRule>
    <cfRule type="expression" dxfId="4066" priority="14252">
      <formula>$Y684="Informe 6"</formula>
    </cfRule>
    <cfRule type="expression" dxfId="4065" priority="14253">
      <formula>$Y684="Informe 5"</formula>
    </cfRule>
    <cfRule type="expression" dxfId="4064" priority="14254">
      <formula>$Y684="Informe 4"</formula>
    </cfRule>
    <cfRule type="expression" dxfId="4063" priority="14255">
      <formula>$Y684="Informe 3"</formula>
    </cfRule>
    <cfRule type="expression" dxfId="4062" priority="14256">
      <formula>$Y684="Informe 2"</formula>
    </cfRule>
    <cfRule type="expression" dxfId="4061" priority="14257">
      <formula>$Y684="Informe 1"</formula>
    </cfRule>
    <cfRule type="expression" dxfId="4060" priority="14258">
      <formula>$Y684="Gráfico 10"</formula>
    </cfRule>
    <cfRule type="expression" dxfId="4059" priority="14259">
      <formula>$Y684="Gráfico 25"</formula>
    </cfRule>
    <cfRule type="expression" dxfId="4058" priority="14260">
      <formula>$Y684="Gráfico 24"</formula>
    </cfRule>
    <cfRule type="expression" dxfId="4057" priority="14261">
      <formula>$Y684="Gráfico 23"</formula>
    </cfRule>
    <cfRule type="expression" dxfId="4056" priority="14262">
      <formula>$Y684="Gráfico 22"</formula>
    </cfRule>
    <cfRule type="expression" dxfId="4055" priority="14263">
      <formula>$Y684="Gráfico 21"</formula>
    </cfRule>
    <cfRule type="expression" dxfId="4054" priority="14264">
      <formula>$Y684="Gráfico 20"</formula>
    </cfRule>
    <cfRule type="expression" dxfId="4053" priority="14265">
      <formula>$Y684="Gráfico 18"</formula>
    </cfRule>
    <cfRule type="expression" dxfId="4052" priority="14266">
      <formula>$Y684="Gráfico 19"</formula>
    </cfRule>
    <cfRule type="expression" dxfId="4051" priority="14267">
      <formula>$Y684="Gráfico 17"</formula>
    </cfRule>
    <cfRule type="expression" dxfId="4050" priority="14268">
      <formula>$Y684="Gráfico 16"</formula>
    </cfRule>
    <cfRule type="expression" dxfId="4049" priority="14269">
      <formula>$Y684="Gráfico 15"</formula>
    </cfRule>
    <cfRule type="expression" dxfId="4048" priority="14270">
      <formula>$Y684="Gráfico 14"</formula>
    </cfRule>
    <cfRule type="expression" dxfId="4047" priority="14271">
      <formula>$Y684="Gráfico 12"</formula>
    </cfRule>
    <cfRule type="expression" dxfId="4046" priority="14272">
      <formula>$Y684="Gráfico 13"</formula>
    </cfRule>
    <cfRule type="expression" dxfId="4045" priority="14273">
      <formula>$Y684="Gráfico 11"</formula>
    </cfRule>
    <cfRule type="expression" dxfId="4044" priority="14274">
      <formula>$Y684="Gráfico 9"</formula>
    </cfRule>
    <cfRule type="expression" dxfId="4043" priority="14275">
      <formula>$Y684="Gráfico 8"</formula>
    </cfRule>
    <cfRule type="expression" dxfId="4042" priority="14276">
      <formula>$Y684="Gráfico 7"</formula>
    </cfRule>
    <cfRule type="expression" dxfId="4041" priority="14277">
      <formula>$Y684="Gráfico 6"</formula>
    </cfRule>
    <cfRule type="expression" dxfId="4040" priority="14278">
      <formula>$Y684="Gráfico 4"</formula>
    </cfRule>
    <cfRule type="expression" dxfId="4039" priority="14279">
      <formula>$Y684="Gráfico 3"</formula>
    </cfRule>
    <cfRule type="expression" dxfId="4038" priority="14280">
      <formula>$Y684="Gráfico 2"</formula>
    </cfRule>
    <cfRule type="expression" dxfId="4037" priority="14281">
      <formula>$Y684="Gráfico 1"</formula>
    </cfRule>
    <cfRule type="expression" dxfId="4036" priority="14282">
      <formula>$Y684="Gráfico 5"</formula>
    </cfRule>
  </conditionalFormatting>
  <conditionalFormatting sqref="O684">
    <cfRule type="expression" dxfId="4035" priority="14209">
      <formula>$Y684="Reporte 2"</formula>
    </cfRule>
    <cfRule type="expression" dxfId="4034" priority="14210">
      <formula>$Y684="Reporte 1"</formula>
    </cfRule>
    <cfRule type="expression" dxfId="4033" priority="14211">
      <formula>$Y684="Informe 10"</formula>
    </cfRule>
    <cfRule type="expression" dxfId="4032" priority="14212">
      <formula>$Y684="Informe 9"</formula>
    </cfRule>
    <cfRule type="expression" dxfId="4031" priority="14213">
      <formula>$Y684="Informe 8"</formula>
    </cfRule>
    <cfRule type="expression" dxfId="4030" priority="14214">
      <formula>$Y684="Informe 7"</formula>
    </cfRule>
    <cfRule type="expression" dxfId="4029" priority="14215">
      <formula>$Y684="Informe 6"</formula>
    </cfRule>
    <cfRule type="expression" dxfId="4028" priority="14216">
      <formula>$Y684="Informe 5"</formula>
    </cfRule>
    <cfRule type="expression" dxfId="4027" priority="14217">
      <formula>$Y684="Informe 4"</formula>
    </cfRule>
    <cfRule type="expression" dxfId="4026" priority="14218">
      <formula>$Y684="Informe 3"</formula>
    </cfRule>
    <cfRule type="expression" dxfId="4025" priority="14219">
      <formula>$Y684="Informe 2"</formula>
    </cfRule>
    <cfRule type="expression" dxfId="4024" priority="14220">
      <formula>$Y684="Informe 1"</formula>
    </cfRule>
    <cfRule type="expression" dxfId="4023" priority="14221">
      <formula>$Y684="Gráfico 10"</formula>
    </cfRule>
    <cfRule type="expression" dxfId="4022" priority="14222">
      <formula>$Y684="Gráfico 25"</formula>
    </cfRule>
    <cfRule type="expression" dxfId="4021" priority="14223">
      <formula>$Y684="Gráfico 24"</formula>
    </cfRule>
    <cfRule type="expression" dxfId="4020" priority="14224">
      <formula>$Y684="Gráfico 23"</formula>
    </cfRule>
    <cfRule type="expression" dxfId="4019" priority="14225">
      <formula>$Y684="Gráfico 22"</formula>
    </cfRule>
    <cfRule type="expression" dxfId="4018" priority="14226">
      <formula>$Y684="Gráfico 21"</formula>
    </cfRule>
    <cfRule type="expression" dxfId="4017" priority="14227">
      <formula>$Y684="Gráfico 20"</formula>
    </cfRule>
    <cfRule type="expression" dxfId="4016" priority="14228">
      <formula>$Y684="Gráfico 18"</formula>
    </cfRule>
    <cfRule type="expression" dxfId="4015" priority="14229">
      <formula>$Y684="Gráfico 19"</formula>
    </cfRule>
    <cfRule type="expression" dxfId="4014" priority="14230">
      <formula>$Y684="Gráfico 17"</formula>
    </cfRule>
    <cfRule type="expression" dxfId="4013" priority="14231">
      <formula>$Y684="Gráfico 16"</formula>
    </cfRule>
    <cfRule type="expression" dxfId="4012" priority="14232">
      <formula>$Y684="Gráfico 15"</formula>
    </cfRule>
    <cfRule type="expression" dxfId="4011" priority="14233">
      <formula>$Y684="Gráfico 14"</formula>
    </cfRule>
    <cfRule type="expression" dxfId="4010" priority="14234">
      <formula>$Y684="Gráfico 12"</formula>
    </cfRule>
    <cfRule type="expression" dxfId="4009" priority="14235">
      <formula>$Y684="Gráfico 13"</formula>
    </cfRule>
    <cfRule type="expression" dxfId="4008" priority="14236">
      <formula>$Y684="Gráfico 11"</formula>
    </cfRule>
    <cfRule type="expression" dxfId="4007" priority="14237">
      <formula>$Y684="Gráfico 9"</formula>
    </cfRule>
    <cfRule type="expression" dxfId="4006" priority="14238">
      <formula>$Y684="Gráfico 8"</formula>
    </cfRule>
    <cfRule type="expression" dxfId="4005" priority="14239">
      <formula>$Y684="Gráfico 7"</formula>
    </cfRule>
    <cfRule type="expression" dxfId="4004" priority="14240">
      <formula>$Y684="Gráfico 6"</formula>
    </cfRule>
    <cfRule type="expression" dxfId="4003" priority="14241">
      <formula>$Y684="Gráfico 4"</formula>
    </cfRule>
    <cfRule type="expression" dxfId="4002" priority="14242">
      <formula>$Y684="Gráfico 3"</formula>
    </cfRule>
    <cfRule type="expression" dxfId="4001" priority="14243">
      <formula>$Y684="Gráfico 2"</formula>
    </cfRule>
    <cfRule type="expression" dxfId="4000" priority="14244">
      <formula>$Y684="Gráfico 1"</formula>
    </cfRule>
    <cfRule type="expression" dxfId="3999" priority="14245">
      <formula>$Y684="Gráfico 5"</formula>
    </cfRule>
  </conditionalFormatting>
  <conditionalFormatting sqref="O686">
    <cfRule type="expression" dxfId="3998" priority="14172">
      <formula>$Y686="Reporte 2"</formula>
    </cfRule>
    <cfRule type="expression" dxfId="3997" priority="14173">
      <formula>$Y686="Reporte 1"</formula>
    </cfRule>
    <cfRule type="expression" dxfId="3996" priority="14174">
      <formula>$Y686="Informe 10"</formula>
    </cfRule>
    <cfRule type="expression" dxfId="3995" priority="14175">
      <formula>$Y686="Informe 9"</formula>
    </cfRule>
    <cfRule type="expression" dxfId="3994" priority="14176">
      <formula>$Y686="Informe 8"</formula>
    </cfRule>
    <cfRule type="expression" dxfId="3993" priority="14177">
      <formula>$Y686="Informe 7"</formula>
    </cfRule>
    <cfRule type="expression" dxfId="3992" priority="14178">
      <formula>$Y686="Informe 6"</formula>
    </cfRule>
    <cfRule type="expression" dxfId="3991" priority="14179">
      <formula>$Y686="Informe 5"</formula>
    </cfRule>
    <cfRule type="expression" dxfId="3990" priority="14180">
      <formula>$Y686="Informe 4"</formula>
    </cfRule>
    <cfRule type="expression" dxfId="3989" priority="14181">
      <formula>$Y686="Informe 3"</formula>
    </cfRule>
    <cfRule type="expression" dxfId="3988" priority="14182">
      <formula>$Y686="Informe 2"</formula>
    </cfRule>
    <cfRule type="expression" dxfId="3987" priority="14183">
      <formula>$Y686="Informe 1"</formula>
    </cfRule>
    <cfRule type="expression" dxfId="3986" priority="14184">
      <formula>$Y686="Gráfico 10"</formula>
    </cfRule>
    <cfRule type="expression" dxfId="3985" priority="14185">
      <formula>$Y686="Gráfico 25"</formula>
    </cfRule>
    <cfRule type="expression" dxfId="3984" priority="14186">
      <formula>$Y686="Gráfico 24"</formula>
    </cfRule>
    <cfRule type="expression" dxfId="3983" priority="14187">
      <formula>$Y686="Gráfico 23"</formula>
    </cfRule>
    <cfRule type="expression" dxfId="3982" priority="14188">
      <formula>$Y686="Gráfico 22"</formula>
    </cfRule>
    <cfRule type="expression" dxfId="3981" priority="14189">
      <formula>$Y686="Gráfico 21"</formula>
    </cfRule>
    <cfRule type="expression" dxfId="3980" priority="14190">
      <formula>$Y686="Gráfico 20"</formula>
    </cfRule>
    <cfRule type="expression" dxfId="3979" priority="14191">
      <formula>$Y686="Gráfico 18"</formula>
    </cfRule>
    <cfRule type="expression" dxfId="3978" priority="14192">
      <formula>$Y686="Gráfico 19"</formula>
    </cfRule>
    <cfRule type="expression" dxfId="3977" priority="14193">
      <formula>$Y686="Gráfico 17"</formula>
    </cfRule>
    <cfRule type="expression" dxfId="3976" priority="14194">
      <formula>$Y686="Gráfico 16"</formula>
    </cfRule>
    <cfRule type="expression" dxfId="3975" priority="14195">
      <formula>$Y686="Gráfico 15"</formula>
    </cfRule>
    <cfRule type="expression" dxfId="3974" priority="14196">
      <formula>$Y686="Gráfico 14"</formula>
    </cfRule>
    <cfRule type="expression" dxfId="3973" priority="14197">
      <formula>$Y686="Gráfico 12"</formula>
    </cfRule>
    <cfRule type="expression" dxfId="3972" priority="14198">
      <formula>$Y686="Gráfico 13"</formula>
    </cfRule>
    <cfRule type="expression" dxfId="3971" priority="14199">
      <formula>$Y686="Gráfico 11"</formula>
    </cfRule>
    <cfRule type="expression" dxfId="3970" priority="14200">
      <formula>$Y686="Gráfico 9"</formula>
    </cfRule>
    <cfRule type="expression" dxfId="3969" priority="14201">
      <formula>$Y686="Gráfico 8"</formula>
    </cfRule>
    <cfRule type="expression" dxfId="3968" priority="14202">
      <formula>$Y686="Gráfico 7"</formula>
    </cfRule>
    <cfRule type="expression" dxfId="3967" priority="14203">
      <formula>$Y686="Gráfico 6"</formula>
    </cfRule>
    <cfRule type="expression" dxfId="3966" priority="14204">
      <formula>$Y686="Gráfico 4"</formula>
    </cfRule>
    <cfRule type="expression" dxfId="3965" priority="14205">
      <formula>$Y686="Gráfico 3"</formula>
    </cfRule>
    <cfRule type="expression" dxfId="3964" priority="14206">
      <formula>$Y686="Gráfico 2"</formula>
    </cfRule>
    <cfRule type="expression" dxfId="3963" priority="14207">
      <formula>$Y686="Gráfico 1"</formula>
    </cfRule>
    <cfRule type="expression" dxfId="3962" priority="14208">
      <formula>$Y686="Gráfico 5"</formula>
    </cfRule>
  </conditionalFormatting>
  <conditionalFormatting sqref="O686">
    <cfRule type="expression" dxfId="3961" priority="14135">
      <formula>$Y686="Reporte 2"</formula>
    </cfRule>
    <cfRule type="expression" dxfId="3960" priority="14136">
      <formula>$Y686="Reporte 1"</formula>
    </cfRule>
    <cfRule type="expression" dxfId="3959" priority="14137">
      <formula>$Y686="Informe 10"</formula>
    </cfRule>
    <cfRule type="expression" dxfId="3958" priority="14138">
      <formula>$Y686="Informe 9"</formula>
    </cfRule>
    <cfRule type="expression" dxfId="3957" priority="14139">
      <formula>$Y686="Informe 8"</formula>
    </cfRule>
    <cfRule type="expression" dxfId="3956" priority="14140">
      <formula>$Y686="Informe 7"</formula>
    </cfRule>
    <cfRule type="expression" dxfId="3955" priority="14141">
      <formula>$Y686="Informe 6"</formula>
    </cfRule>
    <cfRule type="expression" dxfId="3954" priority="14142">
      <formula>$Y686="Informe 5"</formula>
    </cfRule>
    <cfRule type="expression" dxfId="3953" priority="14143">
      <formula>$Y686="Informe 4"</formula>
    </cfRule>
    <cfRule type="expression" dxfId="3952" priority="14144">
      <formula>$Y686="Informe 3"</formula>
    </cfRule>
    <cfRule type="expression" dxfId="3951" priority="14145">
      <formula>$Y686="Informe 2"</formula>
    </cfRule>
    <cfRule type="expression" dxfId="3950" priority="14146">
      <formula>$Y686="Informe 1"</formula>
    </cfRule>
    <cfRule type="expression" dxfId="3949" priority="14147">
      <formula>$Y686="Gráfico 10"</formula>
    </cfRule>
    <cfRule type="expression" dxfId="3948" priority="14148">
      <formula>$Y686="Gráfico 25"</formula>
    </cfRule>
    <cfRule type="expression" dxfId="3947" priority="14149">
      <formula>$Y686="Gráfico 24"</formula>
    </cfRule>
    <cfRule type="expression" dxfId="3946" priority="14150">
      <formula>$Y686="Gráfico 23"</formula>
    </cfRule>
    <cfRule type="expression" dxfId="3945" priority="14151">
      <formula>$Y686="Gráfico 22"</formula>
    </cfRule>
    <cfRule type="expression" dxfId="3944" priority="14152">
      <formula>$Y686="Gráfico 21"</formula>
    </cfRule>
    <cfRule type="expression" dxfId="3943" priority="14153">
      <formula>$Y686="Gráfico 20"</formula>
    </cfRule>
    <cfRule type="expression" dxfId="3942" priority="14154">
      <formula>$Y686="Gráfico 18"</formula>
    </cfRule>
    <cfRule type="expression" dxfId="3941" priority="14155">
      <formula>$Y686="Gráfico 19"</formula>
    </cfRule>
    <cfRule type="expression" dxfId="3940" priority="14156">
      <formula>$Y686="Gráfico 17"</formula>
    </cfRule>
    <cfRule type="expression" dxfId="3939" priority="14157">
      <formula>$Y686="Gráfico 16"</formula>
    </cfRule>
    <cfRule type="expression" dxfId="3938" priority="14158">
      <formula>$Y686="Gráfico 15"</formula>
    </cfRule>
    <cfRule type="expression" dxfId="3937" priority="14159">
      <formula>$Y686="Gráfico 14"</formula>
    </cfRule>
    <cfRule type="expression" dxfId="3936" priority="14160">
      <formula>$Y686="Gráfico 12"</formula>
    </cfRule>
    <cfRule type="expression" dxfId="3935" priority="14161">
      <formula>$Y686="Gráfico 13"</formula>
    </cfRule>
    <cfRule type="expression" dxfId="3934" priority="14162">
      <formula>$Y686="Gráfico 11"</formula>
    </cfRule>
    <cfRule type="expression" dxfId="3933" priority="14163">
      <formula>$Y686="Gráfico 9"</formula>
    </cfRule>
    <cfRule type="expression" dxfId="3932" priority="14164">
      <formula>$Y686="Gráfico 8"</formula>
    </cfRule>
    <cfRule type="expression" dxfId="3931" priority="14165">
      <formula>$Y686="Gráfico 7"</formula>
    </cfRule>
    <cfRule type="expression" dxfId="3930" priority="14166">
      <formula>$Y686="Gráfico 6"</formula>
    </cfRule>
    <cfRule type="expression" dxfId="3929" priority="14167">
      <formula>$Y686="Gráfico 4"</formula>
    </cfRule>
    <cfRule type="expression" dxfId="3928" priority="14168">
      <formula>$Y686="Gráfico 3"</formula>
    </cfRule>
    <cfRule type="expression" dxfId="3927" priority="14169">
      <formula>$Y686="Gráfico 2"</formula>
    </cfRule>
    <cfRule type="expression" dxfId="3926" priority="14170">
      <formula>$Y686="Gráfico 1"</formula>
    </cfRule>
    <cfRule type="expression" dxfId="3925" priority="14171">
      <formula>$Y686="Gráfico 5"</formula>
    </cfRule>
  </conditionalFormatting>
  <conditionalFormatting sqref="O686">
    <cfRule type="expression" dxfId="3924" priority="14098">
      <formula>$Y686="Reporte 2"</formula>
    </cfRule>
    <cfRule type="expression" dxfId="3923" priority="14099">
      <formula>$Y686="Reporte 1"</formula>
    </cfRule>
    <cfRule type="expression" dxfId="3922" priority="14100">
      <formula>$Y686="Informe 10"</formula>
    </cfRule>
    <cfRule type="expression" dxfId="3921" priority="14101">
      <formula>$Y686="Informe 9"</formula>
    </cfRule>
    <cfRule type="expression" dxfId="3920" priority="14102">
      <formula>$Y686="Informe 8"</formula>
    </cfRule>
    <cfRule type="expression" dxfId="3919" priority="14103">
      <formula>$Y686="Informe 7"</formula>
    </cfRule>
    <cfRule type="expression" dxfId="3918" priority="14104">
      <formula>$Y686="Informe 6"</formula>
    </cfRule>
    <cfRule type="expression" dxfId="3917" priority="14105">
      <formula>$Y686="Informe 5"</formula>
    </cfRule>
    <cfRule type="expression" dxfId="3916" priority="14106">
      <formula>$Y686="Informe 4"</formula>
    </cfRule>
    <cfRule type="expression" dxfId="3915" priority="14107">
      <formula>$Y686="Informe 3"</formula>
    </cfRule>
    <cfRule type="expression" dxfId="3914" priority="14108">
      <formula>$Y686="Informe 2"</formula>
    </cfRule>
    <cfRule type="expression" dxfId="3913" priority="14109">
      <formula>$Y686="Informe 1"</formula>
    </cfRule>
    <cfRule type="expression" dxfId="3912" priority="14110">
      <formula>$Y686="Gráfico 10"</formula>
    </cfRule>
    <cfRule type="expression" dxfId="3911" priority="14111">
      <formula>$Y686="Gráfico 25"</formula>
    </cfRule>
    <cfRule type="expression" dxfId="3910" priority="14112">
      <formula>$Y686="Gráfico 24"</formula>
    </cfRule>
    <cfRule type="expression" dxfId="3909" priority="14113">
      <formula>$Y686="Gráfico 23"</formula>
    </cfRule>
    <cfRule type="expression" dxfId="3908" priority="14114">
      <formula>$Y686="Gráfico 22"</formula>
    </cfRule>
    <cfRule type="expression" dxfId="3907" priority="14115">
      <formula>$Y686="Gráfico 21"</formula>
    </cfRule>
    <cfRule type="expression" dxfId="3906" priority="14116">
      <formula>$Y686="Gráfico 20"</formula>
    </cfRule>
    <cfRule type="expression" dxfId="3905" priority="14117">
      <formula>$Y686="Gráfico 18"</formula>
    </cfRule>
    <cfRule type="expression" dxfId="3904" priority="14118">
      <formula>$Y686="Gráfico 19"</formula>
    </cfRule>
    <cfRule type="expression" dxfId="3903" priority="14119">
      <formula>$Y686="Gráfico 17"</formula>
    </cfRule>
    <cfRule type="expression" dxfId="3902" priority="14120">
      <formula>$Y686="Gráfico 16"</formula>
    </cfRule>
    <cfRule type="expression" dxfId="3901" priority="14121">
      <formula>$Y686="Gráfico 15"</formula>
    </cfRule>
    <cfRule type="expression" dxfId="3900" priority="14122">
      <formula>$Y686="Gráfico 14"</formula>
    </cfRule>
    <cfRule type="expression" dxfId="3899" priority="14123">
      <formula>$Y686="Gráfico 12"</formula>
    </cfRule>
    <cfRule type="expression" dxfId="3898" priority="14124">
      <formula>$Y686="Gráfico 13"</formula>
    </cfRule>
    <cfRule type="expression" dxfId="3897" priority="14125">
      <formula>$Y686="Gráfico 11"</formula>
    </cfRule>
    <cfRule type="expression" dxfId="3896" priority="14126">
      <formula>$Y686="Gráfico 9"</formula>
    </cfRule>
    <cfRule type="expression" dxfId="3895" priority="14127">
      <formula>$Y686="Gráfico 8"</formula>
    </cfRule>
    <cfRule type="expression" dxfId="3894" priority="14128">
      <formula>$Y686="Gráfico 7"</formula>
    </cfRule>
    <cfRule type="expression" dxfId="3893" priority="14129">
      <formula>$Y686="Gráfico 6"</formula>
    </cfRule>
    <cfRule type="expression" dxfId="3892" priority="14130">
      <formula>$Y686="Gráfico 4"</formula>
    </cfRule>
    <cfRule type="expression" dxfId="3891" priority="14131">
      <formula>$Y686="Gráfico 3"</formula>
    </cfRule>
    <cfRule type="expression" dxfId="3890" priority="14132">
      <formula>$Y686="Gráfico 2"</formula>
    </cfRule>
    <cfRule type="expression" dxfId="3889" priority="14133">
      <formula>$Y686="Gráfico 1"</formula>
    </cfRule>
    <cfRule type="expression" dxfId="3888" priority="14134">
      <formula>$Y686="Gráfico 5"</formula>
    </cfRule>
  </conditionalFormatting>
  <conditionalFormatting sqref="O687">
    <cfRule type="expression" dxfId="3887" priority="13950">
      <formula>$Y687="Reporte 2"</formula>
    </cfRule>
    <cfRule type="expression" dxfId="3886" priority="13951">
      <formula>$Y687="Reporte 1"</formula>
    </cfRule>
    <cfRule type="expression" dxfId="3885" priority="13952">
      <formula>$Y687="Informe 10"</formula>
    </cfRule>
    <cfRule type="expression" dxfId="3884" priority="13953">
      <formula>$Y687="Informe 9"</formula>
    </cfRule>
    <cfRule type="expression" dxfId="3883" priority="13954">
      <formula>$Y687="Informe 8"</formula>
    </cfRule>
    <cfRule type="expression" dxfId="3882" priority="13955">
      <formula>$Y687="Informe 7"</formula>
    </cfRule>
    <cfRule type="expression" dxfId="3881" priority="13956">
      <formula>$Y687="Informe 6"</formula>
    </cfRule>
    <cfRule type="expression" dxfId="3880" priority="13957">
      <formula>$Y687="Informe 5"</formula>
    </cfRule>
    <cfRule type="expression" dxfId="3879" priority="13958">
      <formula>$Y687="Informe 4"</formula>
    </cfRule>
    <cfRule type="expression" dxfId="3878" priority="13959">
      <formula>$Y687="Informe 3"</formula>
    </cfRule>
    <cfRule type="expression" dxfId="3877" priority="13960">
      <formula>$Y687="Informe 2"</formula>
    </cfRule>
    <cfRule type="expression" dxfId="3876" priority="13961">
      <formula>$Y687="Informe 1"</formula>
    </cfRule>
    <cfRule type="expression" dxfId="3875" priority="13962">
      <formula>$Y687="Gráfico 10"</formula>
    </cfRule>
    <cfRule type="expression" dxfId="3874" priority="13963">
      <formula>$Y687="Gráfico 25"</formula>
    </cfRule>
    <cfRule type="expression" dxfId="3873" priority="13964">
      <formula>$Y687="Gráfico 24"</formula>
    </cfRule>
    <cfRule type="expression" dxfId="3872" priority="13965">
      <formula>$Y687="Gráfico 23"</formula>
    </cfRule>
    <cfRule type="expression" dxfId="3871" priority="13966">
      <formula>$Y687="Gráfico 22"</formula>
    </cfRule>
    <cfRule type="expression" dxfId="3870" priority="13967">
      <formula>$Y687="Gráfico 21"</formula>
    </cfRule>
    <cfRule type="expression" dxfId="3869" priority="13968">
      <formula>$Y687="Gráfico 20"</formula>
    </cfRule>
    <cfRule type="expression" dxfId="3868" priority="13969">
      <formula>$Y687="Gráfico 18"</formula>
    </cfRule>
    <cfRule type="expression" dxfId="3867" priority="13970">
      <formula>$Y687="Gráfico 19"</formula>
    </cfRule>
    <cfRule type="expression" dxfId="3866" priority="13971">
      <formula>$Y687="Gráfico 17"</formula>
    </cfRule>
    <cfRule type="expression" dxfId="3865" priority="13972">
      <formula>$Y687="Gráfico 16"</formula>
    </cfRule>
    <cfRule type="expression" dxfId="3864" priority="13973">
      <formula>$Y687="Gráfico 15"</formula>
    </cfRule>
    <cfRule type="expression" dxfId="3863" priority="13974">
      <formula>$Y687="Gráfico 14"</formula>
    </cfRule>
    <cfRule type="expression" dxfId="3862" priority="13975">
      <formula>$Y687="Gráfico 12"</formula>
    </cfRule>
    <cfRule type="expression" dxfId="3861" priority="13976">
      <formula>$Y687="Gráfico 13"</formula>
    </cfRule>
    <cfRule type="expression" dxfId="3860" priority="13977">
      <formula>$Y687="Gráfico 11"</formula>
    </cfRule>
    <cfRule type="expression" dxfId="3859" priority="13978">
      <formula>$Y687="Gráfico 9"</formula>
    </cfRule>
    <cfRule type="expression" dxfId="3858" priority="13979">
      <formula>$Y687="Gráfico 8"</formula>
    </cfRule>
    <cfRule type="expression" dxfId="3857" priority="13980">
      <formula>$Y687="Gráfico 7"</formula>
    </cfRule>
    <cfRule type="expression" dxfId="3856" priority="13981">
      <formula>$Y687="Gráfico 6"</formula>
    </cfRule>
    <cfRule type="expression" dxfId="3855" priority="13982">
      <formula>$Y687="Gráfico 4"</formula>
    </cfRule>
    <cfRule type="expression" dxfId="3854" priority="13983">
      <formula>$Y687="Gráfico 3"</formula>
    </cfRule>
    <cfRule type="expression" dxfId="3853" priority="13984">
      <formula>$Y687="Gráfico 2"</formula>
    </cfRule>
    <cfRule type="expression" dxfId="3852" priority="13985">
      <formula>$Y687="Gráfico 1"</formula>
    </cfRule>
    <cfRule type="expression" dxfId="3851" priority="13986">
      <formula>$Y687="Gráfico 5"</formula>
    </cfRule>
  </conditionalFormatting>
  <conditionalFormatting sqref="O687">
    <cfRule type="expression" dxfId="3850" priority="13913">
      <formula>$Y687="Reporte 2"</formula>
    </cfRule>
    <cfRule type="expression" dxfId="3849" priority="13914">
      <formula>$Y687="Reporte 1"</formula>
    </cfRule>
    <cfRule type="expression" dxfId="3848" priority="13915">
      <formula>$Y687="Informe 10"</formula>
    </cfRule>
    <cfRule type="expression" dxfId="3847" priority="13916">
      <formula>$Y687="Informe 9"</formula>
    </cfRule>
    <cfRule type="expression" dxfId="3846" priority="13917">
      <formula>$Y687="Informe 8"</formula>
    </cfRule>
    <cfRule type="expression" dxfId="3845" priority="13918">
      <formula>$Y687="Informe 7"</formula>
    </cfRule>
    <cfRule type="expression" dxfId="3844" priority="13919">
      <formula>$Y687="Informe 6"</formula>
    </cfRule>
    <cfRule type="expression" dxfId="3843" priority="13920">
      <formula>$Y687="Informe 5"</formula>
    </cfRule>
    <cfRule type="expression" dxfId="3842" priority="13921">
      <formula>$Y687="Informe 4"</formula>
    </cfRule>
    <cfRule type="expression" dxfId="3841" priority="13922">
      <formula>$Y687="Informe 3"</formula>
    </cfRule>
    <cfRule type="expression" dxfId="3840" priority="13923">
      <formula>$Y687="Informe 2"</formula>
    </cfRule>
    <cfRule type="expression" dxfId="3839" priority="13924">
      <formula>$Y687="Informe 1"</formula>
    </cfRule>
    <cfRule type="expression" dxfId="3838" priority="13925">
      <formula>$Y687="Gráfico 10"</formula>
    </cfRule>
    <cfRule type="expression" dxfId="3837" priority="13926">
      <formula>$Y687="Gráfico 25"</formula>
    </cfRule>
    <cfRule type="expression" dxfId="3836" priority="13927">
      <formula>$Y687="Gráfico 24"</formula>
    </cfRule>
    <cfRule type="expression" dxfId="3835" priority="13928">
      <formula>$Y687="Gráfico 23"</formula>
    </cfRule>
    <cfRule type="expression" dxfId="3834" priority="13929">
      <formula>$Y687="Gráfico 22"</formula>
    </cfRule>
    <cfRule type="expression" dxfId="3833" priority="13930">
      <formula>$Y687="Gráfico 21"</formula>
    </cfRule>
    <cfRule type="expression" dxfId="3832" priority="13931">
      <formula>$Y687="Gráfico 20"</formula>
    </cfRule>
    <cfRule type="expression" dxfId="3831" priority="13932">
      <formula>$Y687="Gráfico 18"</formula>
    </cfRule>
    <cfRule type="expression" dxfId="3830" priority="13933">
      <formula>$Y687="Gráfico 19"</formula>
    </cfRule>
    <cfRule type="expression" dxfId="3829" priority="13934">
      <formula>$Y687="Gráfico 17"</formula>
    </cfRule>
    <cfRule type="expression" dxfId="3828" priority="13935">
      <formula>$Y687="Gráfico 16"</formula>
    </cfRule>
    <cfRule type="expression" dxfId="3827" priority="13936">
      <formula>$Y687="Gráfico 15"</formula>
    </cfRule>
    <cfRule type="expression" dxfId="3826" priority="13937">
      <formula>$Y687="Gráfico 14"</formula>
    </cfRule>
    <cfRule type="expression" dxfId="3825" priority="13938">
      <formula>$Y687="Gráfico 12"</formula>
    </cfRule>
    <cfRule type="expression" dxfId="3824" priority="13939">
      <formula>$Y687="Gráfico 13"</formula>
    </cfRule>
    <cfRule type="expression" dxfId="3823" priority="13940">
      <formula>$Y687="Gráfico 11"</formula>
    </cfRule>
    <cfRule type="expression" dxfId="3822" priority="13941">
      <formula>$Y687="Gráfico 9"</formula>
    </cfRule>
    <cfRule type="expression" dxfId="3821" priority="13942">
      <formula>$Y687="Gráfico 8"</formula>
    </cfRule>
    <cfRule type="expression" dxfId="3820" priority="13943">
      <formula>$Y687="Gráfico 7"</formula>
    </cfRule>
    <cfRule type="expression" dxfId="3819" priority="13944">
      <formula>$Y687="Gráfico 6"</formula>
    </cfRule>
    <cfRule type="expression" dxfId="3818" priority="13945">
      <formula>$Y687="Gráfico 4"</formula>
    </cfRule>
    <cfRule type="expression" dxfId="3817" priority="13946">
      <formula>$Y687="Gráfico 3"</formula>
    </cfRule>
    <cfRule type="expression" dxfId="3816" priority="13947">
      <formula>$Y687="Gráfico 2"</formula>
    </cfRule>
    <cfRule type="expression" dxfId="3815" priority="13948">
      <formula>$Y687="Gráfico 1"</formula>
    </cfRule>
    <cfRule type="expression" dxfId="3814" priority="13949">
      <formula>$Y687="Gráfico 5"</formula>
    </cfRule>
  </conditionalFormatting>
  <conditionalFormatting sqref="O687">
    <cfRule type="expression" dxfId="3813" priority="13876">
      <formula>$Y687="Reporte 2"</formula>
    </cfRule>
    <cfRule type="expression" dxfId="3812" priority="13877">
      <formula>$Y687="Reporte 1"</formula>
    </cfRule>
    <cfRule type="expression" dxfId="3811" priority="13878">
      <formula>$Y687="Informe 10"</formula>
    </cfRule>
    <cfRule type="expression" dxfId="3810" priority="13879">
      <formula>$Y687="Informe 9"</formula>
    </cfRule>
    <cfRule type="expression" dxfId="3809" priority="13880">
      <formula>$Y687="Informe 8"</formula>
    </cfRule>
    <cfRule type="expression" dxfId="3808" priority="13881">
      <formula>$Y687="Informe 7"</formula>
    </cfRule>
    <cfRule type="expression" dxfId="3807" priority="13882">
      <formula>$Y687="Informe 6"</formula>
    </cfRule>
    <cfRule type="expression" dxfId="3806" priority="13883">
      <formula>$Y687="Informe 5"</formula>
    </cfRule>
    <cfRule type="expression" dxfId="3805" priority="13884">
      <formula>$Y687="Informe 4"</formula>
    </cfRule>
    <cfRule type="expression" dxfId="3804" priority="13885">
      <formula>$Y687="Informe 3"</formula>
    </cfRule>
    <cfRule type="expression" dxfId="3803" priority="13886">
      <formula>$Y687="Informe 2"</formula>
    </cfRule>
    <cfRule type="expression" dxfId="3802" priority="13887">
      <formula>$Y687="Informe 1"</formula>
    </cfRule>
    <cfRule type="expression" dxfId="3801" priority="13888">
      <formula>$Y687="Gráfico 10"</formula>
    </cfRule>
    <cfRule type="expression" dxfId="3800" priority="13889">
      <formula>$Y687="Gráfico 25"</formula>
    </cfRule>
    <cfRule type="expression" dxfId="3799" priority="13890">
      <formula>$Y687="Gráfico 24"</formula>
    </cfRule>
    <cfRule type="expression" dxfId="3798" priority="13891">
      <formula>$Y687="Gráfico 23"</formula>
    </cfRule>
    <cfRule type="expression" dxfId="3797" priority="13892">
      <formula>$Y687="Gráfico 22"</formula>
    </cfRule>
    <cfRule type="expression" dxfId="3796" priority="13893">
      <formula>$Y687="Gráfico 21"</formula>
    </cfRule>
    <cfRule type="expression" dxfId="3795" priority="13894">
      <formula>$Y687="Gráfico 20"</formula>
    </cfRule>
    <cfRule type="expression" dxfId="3794" priority="13895">
      <formula>$Y687="Gráfico 18"</formula>
    </cfRule>
    <cfRule type="expression" dxfId="3793" priority="13896">
      <formula>$Y687="Gráfico 19"</formula>
    </cfRule>
    <cfRule type="expression" dxfId="3792" priority="13897">
      <formula>$Y687="Gráfico 17"</formula>
    </cfRule>
    <cfRule type="expression" dxfId="3791" priority="13898">
      <formula>$Y687="Gráfico 16"</formula>
    </cfRule>
    <cfRule type="expression" dxfId="3790" priority="13899">
      <formula>$Y687="Gráfico 15"</formula>
    </cfRule>
    <cfRule type="expression" dxfId="3789" priority="13900">
      <formula>$Y687="Gráfico 14"</formula>
    </cfRule>
    <cfRule type="expression" dxfId="3788" priority="13901">
      <formula>$Y687="Gráfico 12"</formula>
    </cfRule>
    <cfRule type="expression" dxfId="3787" priority="13902">
      <formula>$Y687="Gráfico 13"</formula>
    </cfRule>
    <cfRule type="expression" dxfId="3786" priority="13903">
      <formula>$Y687="Gráfico 11"</formula>
    </cfRule>
    <cfRule type="expression" dxfId="3785" priority="13904">
      <formula>$Y687="Gráfico 9"</formula>
    </cfRule>
    <cfRule type="expression" dxfId="3784" priority="13905">
      <formula>$Y687="Gráfico 8"</formula>
    </cfRule>
    <cfRule type="expression" dxfId="3783" priority="13906">
      <formula>$Y687="Gráfico 7"</formula>
    </cfRule>
    <cfRule type="expression" dxfId="3782" priority="13907">
      <formula>$Y687="Gráfico 6"</formula>
    </cfRule>
    <cfRule type="expression" dxfId="3781" priority="13908">
      <formula>$Y687="Gráfico 4"</formula>
    </cfRule>
    <cfRule type="expression" dxfId="3780" priority="13909">
      <formula>$Y687="Gráfico 3"</formula>
    </cfRule>
    <cfRule type="expression" dxfId="3779" priority="13910">
      <formula>$Y687="Gráfico 2"</formula>
    </cfRule>
    <cfRule type="expression" dxfId="3778" priority="13911">
      <formula>$Y687="Gráfico 1"</formula>
    </cfRule>
    <cfRule type="expression" dxfId="3777" priority="13912">
      <formula>$Y687="Gráfico 5"</formula>
    </cfRule>
  </conditionalFormatting>
  <conditionalFormatting sqref="P754">
    <cfRule type="expression" dxfId="3776" priority="11730">
      <formula>$Y754="Reporte 2"</formula>
    </cfRule>
    <cfRule type="expression" dxfId="3775" priority="11731">
      <formula>$Y754="Reporte 1"</formula>
    </cfRule>
    <cfRule type="expression" dxfId="3774" priority="11732">
      <formula>$Y754="Informe 10"</formula>
    </cfRule>
    <cfRule type="expression" dxfId="3773" priority="11733">
      <formula>$Y754="Informe 9"</formula>
    </cfRule>
    <cfRule type="expression" dxfId="3772" priority="11734">
      <formula>$Y754="Informe 8"</formula>
    </cfRule>
    <cfRule type="expression" dxfId="3771" priority="11735">
      <formula>$Y754="Informe 7"</formula>
    </cfRule>
    <cfRule type="expression" dxfId="3770" priority="11736">
      <formula>$Y754="Informe 6"</formula>
    </cfRule>
    <cfRule type="expression" dxfId="3769" priority="11737">
      <formula>$Y754="Informe 5"</formula>
    </cfRule>
    <cfRule type="expression" dxfId="3768" priority="11738">
      <formula>$Y754="Informe 4"</formula>
    </cfRule>
    <cfRule type="expression" dxfId="3767" priority="11739">
      <formula>$Y754="Informe 3"</formula>
    </cfRule>
    <cfRule type="expression" dxfId="3766" priority="11740">
      <formula>$Y754="Informe 2"</formula>
    </cfRule>
    <cfRule type="expression" dxfId="3765" priority="11741">
      <formula>$Y754="Informe 1"</formula>
    </cfRule>
    <cfRule type="expression" dxfId="3764" priority="11742">
      <formula>$Y754="Gráfico 10"</formula>
    </cfRule>
    <cfRule type="expression" dxfId="3763" priority="11743">
      <formula>$Y754="Gráfico 25"</formula>
    </cfRule>
    <cfRule type="expression" dxfId="3762" priority="11744">
      <formula>$Y754="Gráfico 24"</formula>
    </cfRule>
    <cfRule type="expression" dxfId="3761" priority="11745">
      <formula>$Y754="Gráfico 23"</formula>
    </cfRule>
    <cfRule type="expression" dxfId="3760" priority="11746">
      <formula>$Y754="Gráfico 22"</formula>
    </cfRule>
    <cfRule type="expression" dxfId="3759" priority="11747">
      <formula>$Y754="Gráfico 21"</formula>
    </cfRule>
    <cfRule type="expression" dxfId="3758" priority="11748">
      <formula>$Y754="Gráfico 20"</formula>
    </cfRule>
    <cfRule type="expression" dxfId="3757" priority="11749">
      <formula>$Y754="Gráfico 18"</formula>
    </cfRule>
    <cfRule type="expression" dxfId="3756" priority="11750">
      <formula>$Y754="Gráfico 19"</formula>
    </cfRule>
    <cfRule type="expression" dxfId="3755" priority="11751">
      <formula>$Y754="Gráfico 17"</formula>
    </cfRule>
    <cfRule type="expression" dxfId="3754" priority="11752">
      <formula>$Y754="Gráfico 16"</formula>
    </cfRule>
    <cfRule type="expression" dxfId="3753" priority="11753">
      <formula>$Y754="Gráfico 15"</formula>
    </cfRule>
    <cfRule type="expression" dxfId="3752" priority="11754">
      <formula>$Y754="Gráfico 14"</formula>
    </cfRule>
    <cfRule type="expression" dxfId="3751" priority="11755">
      <formula>$Y754="Gráfico 12"</formula>
    </cfRule>
    <cfRule type="expression" dxfId="3750" priority="11756">
      <formula>$Y754="Gráfico 13"</formula>
    </cfRule>
    <cfRule type="expression" dxfId="3749" priority="11757">
      <formula>$Y754="Gráfico 11"</formula>
    </cfRule>
    <cfRule type="expression" dxfId="3748" priority="11758">
      <formula>$Y754="Gráfico 9"</formula>
    </cfRule>
    <cfRule type="expression" dxfId="3747" priority="11759">
      <formula>$Y754="Gráfico 8"</formula>
    </cfRule>
    <cfRule type="expression" dxfId="3746" priority="11760">
      <formula>$Y754="Gráfico 7"</formula>
    </cfRule>
    <cfRule type="expression" dxfId="3745" priority="11761">
      <formula>$Y754="Gráfico 6"</formula>
    </cfRule>
    <cfRule type="expression" dxfId="3744" priority="11762">
      <formula>$Y754="Gráfico 4"</formula>
    </cfRule>
    <cfRule type="expression" dxfId="3743" priority="11763">
      <formula>$Y754="Gráfico 3"</formula>
    </cfRule>
    <cfRule type="expression" dxfId="3742" priority="11764">
      <formula>$Y754="Gráfico 2"</formula>
    </cfRule>
    <cfRule type="expression" dxfId="3741" priority="11765">
      <formula>$Y754="Gráfico 1"</formula>
    </cfRule>
    <cfRule type="expression" dxfId="3740" priority="11766">
      <formula>$Y754="Gráfico 5"</formula>
    </cfRule>
  </conditionalFormatting>
  <conditionalFormatting sqref="P754">
    <cfRule type="expression" dxfId="3739" priority="11693">
      <formula>$Y754="Reporte 2"</formula>
    </cfRule>
    <cfRule type="expression" dxfId="3738" priority="11694">
      <formula>$Y754="Reporte 1"</formula>
    </cfRule>
    <cfRule type="expression" dxfId="3737" priority="11695">
      <formula>$Y754="Informe 10"</formula>
    </cfRule>
    <cfRule type="expression" dxfId="3736" priority="11696">
      <formula>$Y754="Informe 9"</formula>
    </cfRule>
    <cfRule type="expression" dxfId="3735" priority="11697">
      <formula>$Y754="Informe 8"</formula>
    </cfRule>
    <cfRule type="expression" dxfId="3734" priority="11698">
      <formula>$Y754="Informe 7"</formula>
    </cfRule>
    <cfRule type="expression" dxfId="3733" priority="11699">
      <formula>$Y754="Informe 6"</formula>
    </cfRule>
    <cfRule type="expression" dxfId="3732" priority="11700">
      <formula>$Y754="Informe 5"</formula>
    </cfRule>
    <cfRule type="expression" dxfId="3731" priority="11701">
      <formula>$Y754="Informe 4"</formula>
    </cfRule>
    <cfRule type="expression" dxfId="3730" priority="11702">
      <formula>$Y754="Informe 3"</formula>
    </cfRule>
    <cfRule type="expression" dxfId="3729" priority="11703">
      <formula>$Y754="Informe 2"</formula>
    </cfRule>
    <cfRule type="expression" dxfId="3728" priority="11704">
      <formula>$Y754="Informe 1"</formula>
    </cfRule>
    <cfRule type="expression" dxfId="3727" priority="11705">
      <formula>$Y754="Gráfico 10"</formula>
    </cfRule>
    <cfRule type="expression" dxfId="3726" priority="11706">
      <formula>$Y754="Gráfico 25"</formula>
    </cfRule>
    <cfRule type="expression" dxfId="3725" priority="11707">
      <formula>$Y754="Gráfico 24"</formula>
    </cfRule>
    <cfRule type="expression" dxfId="3724" priority="11708">
      <formula>$Y754="Gráfico 23"</formula>
    </cfRule>
    <cfRule type="expression" dxfId="3723" priority="11709">
      <formula>$Y754="Gráfico 22"</formula>
    </cfRule>
    <cfRule type="expression" dxfId="3722" priority="11710">
      <formula>$Y754="Gráfico 21"</formula>
    </cfRule>
    <cfRule type="expression" dxfId="3721" priority="11711">
      <formula>$Y754="Gráfico 20"</formula>
    </cfRule>
    <cfRule type="expression" dxfId="3720" priority="11712">
      <formula>$Y754="Gráfico 18"</formula>
    </cfRule>
    <cfRule type="expression" dxfId="3719" priority="11713">
      <formula>$Y754="Gráfico 19"</formula>
    </cfRule>
    <cfRule type="expression" dxfId="3718" priority="11714">
      <formula>$Y754="Gráfico 17"</formula>
    </cfRule>
    <cfRule type="expression" dxfId="3717" priority="11715">
      <formula>$Y754="Gráfico 16"</formula>
    </cfRule>
    <cfRule type="expression" dxfId="3716" priority="11716">
      <formula>$Y754="Gráfico 15"</formula>
    </cfRule>
    <cfRule type="expression" dxfId="3715" priority="11717">
      <formula>$Y754="Gráfico 14"</formula>
    </cfRule>
    <cfRule type="expression" dxfId="3714" priority="11718">
      <formula>$Y754="Gráfico 12"</formula>
    </cfRule>
    <cfRule type="expression" dxfId="3713" priority="11719">
      <formula>$Y754="Gráfico 13"</formula>
    </cfRule>
    <cfRule type="expression" dxfId="3712" priority="11720">
      <formula>$Y754="Gráfico 11"</formula>
    </cfRule>
    <cfRule type="expression" dxfId="3711" priority="11721">
      <formula>$Y754="Gráfico 9"</formula>
    </cfRule>
    <cfRule type="expression" dxfId="3710" priority="11722">
      <formula>$Y754="Gráfico 8"</formula>
    </cfRule>
    <cfRule type="expression" dxfId="3709" priority="11723">
      <formula>$Y754="Gráfico 7"</formula>
    </cfRule>
    <cfRule type="expression" dxfId="3708" priority="11724">
      <formula>$Y754="Gráfico 6"</formula>
    </cfRule>
    <cfRule type="expression" dxfId="3707" priority="11725">
      <formula>$Y754="Gráfico 4"</formula>
    </cfRule>
    <cfRule type="expression" dxfId="3706" priority="11726">
      <formula>$Y754="Gráfico 3"</formula>
    </cfRule>
    <cfRule type="expression" dxfId="3705" priority="11727">
      <formula>$Y754="Gráfico 2"</formula>
    </cfRule>
    <cfRule type="expression" dxfId="3704" priority="11728">
      <formula>$Y754="Gráfico 1"</formula>
    </cfRule>
    <cfRule type="expression" dxfId="3703" priority="11729">
      <formula>$Y754="Gráfico 5"</formula>
    </cfRule>
  </conditionalFormatting>
  <conditionalFormatting sqref="P754">
    <cfRule type="expression" dxfId="3702" priority="11656">
      <formula>$Y754="Reporte 2"</formula>
    </cfRule>
    <cfRule type="expression" dxfId="3701" priority="11657">
      <formula>$Y754="Reporte 1"</formula>
    </cfRule>
    <cfRule type="expression" dxfId="3700" priority="11658">
      <formula>$Y754="Informe 10"</formula>
    </cfRule>
    <cfRule type="expression" dxfId="3699" priority="11659">
      <formula>$Y754="Informe 9"</formula>
    </cfRule>
    <cfRule type="expression" dxfId="3698" priority="11660">
      <formula>$Y754="Informe 8"</formula>
    </cfRule>
    <cfRule type="expression" dxfId="3697" priority="11661">
      <formula>$Y754="Informe 7"</formula>
    </cfRule>
    <cfRule type="expression" dxfId="3696" priority="11662">
      <formula>$Y754="Informe 6"</formula>
    </cfRule>
    <cfRule type="expression" dxfId="3695" priority="11663">
      <formula>$Y754="Informe 5"</formula>
    </cfRule>
    <cfRule type="expression" dxfId="3694" priority="11664">
      <formula>$Y754="Informe 4"</formula>
    </cfRule>
    <cfRule type="expression" dxfId="3693" priority="11665">
      <formula>$Y754="Informe 3"</formula>
    </cfRule>
    <cfRule type="expression" dxfId="3692" priority="11666">
      <formula>$Y754="Informe 2"</formula>
    </cfRule>
    <cfRule type="expression" dxfId="3691" priority="11667">
      <formula>$Y754="Informe 1"</formula>
    </cfRule>
    <cfRule type="expression" dxfId="3690" priority="11668">
      <formula>$Y754="Gráfico 10"</formula>
    </cfRule>
    <cfRule type="expression" dxfId="3689" priority="11669">
      <formula>$Y754="Gráfico 25"</formula>
    </cfRule>
    <cfRule type="expression" dxfId="3688" priority="11670">
      <formula>$Y754="Gráfico 24"</formula>
    </cfRule>
    <cfRule type="expression" dxfId="3687" priority="11671">
      <formula>$Y754="Gráfico 23"</formula>
    </cfRule>
    <cfRule type="expression" dxfId="3686" priority="11672">
      <formula>$Y754="Gráfico 22"</formula>
    </cfRule>
    <cfRule type="expression" dxfId="3685" priority="11673">
      <formula>$Y754="Gráfico 21"</formula>
    </cfRule>
    <cfRule type="expression" dxfId="3684" priority="11674">
      <formula>$Y754="Gráfico 20"</formula>
    </cfRule>
    <cfRule type="expression" dxfId="3683" priority="11675">
      <formula>$Y754="Gráfico 18"</formula>
    </cfRule>
    <cfRule type="expression" dxfId="3682" priority="11676">
      <formula>$Y754="Gráfico 19"</formula>
    </cfRule>
    <cfRule type="expression" dxfId="3681" priority="11677">
      <formula>$Y754="Gráfico 17"</formula>
    </cfRule>
    <cfRule type="expression" dxfId="3680" priority="11678">
      <formula>$Y754="Gráfico 16"</formula>
    </cfRule>
    <cfRule type="expression" dxfId="3679" priority="11679">
      <formula>$Y754="Gráfico 15"</formula>
    </cfRule>
    <cfRule type="expression" dxfId="3678" priority="11680">
      <formula>$Y754="Gráfico 14"</formula>
    </cfRule>
    <cfRule type="expression" dxfId="3677" priority="11681">
      <formula>$Y754="Gráfico 12"</formula>
    </cfRule>
    <cfRule type="expression" dxfId="3676" priority="11682">
      <formula>$Y754="Gráfico 13"</formula>
    </cfRule>
    <cfRule type="expression" dxfId="3675" priority="11683">
      <formula>$Y754="Gráfico 11"</formula>
    </cfRule>
    <cfRule type="expression" dxfId="3674" priority="11684">
      <formula>$Y754="Gráfico 9"</formula>
    </cfRule>
    <cfRule type="expression" dxfId="3673" priority="11685">
      <formula>$Y754="Gráfico 8"</formula>
    </cfRule>
    <cfRule type="expression" dxfId="3672" priority="11686">
      <formula>$Y754="Gráfico 7"</formula>
    </cfRule>
    <cfRule type="expression" dxfId="3671" priority="11687">
      <formula>$Y754="Gráfico 6"</formula>
    </cfRule>
    <cfRule type="expression" dxfId="3670" priority="11688">
      <formula>$Y754="Gráfico 4"</formula>
    </cfRule>
    <cfRule type="expression" dxfId="3669" priority="11689">
      <formula>$Y754="Gráfico 3"</formula>
    </cfRule>
    <cfRule type="expression" dxfId="3668" priority="11690">
      <formula>$Y754="Gráfico 2"</formula>
    </cfRule>
    <cfRule type="expression" dxfId="3667" priority="11691">
      <formula>$Y754="Gráfico 1"</formula>
    </cfRule>
    <cfRule type="expression" dxfId="3666" priority="11692">
      <formula>$Y754="Gráfico 5"</formula>
    </cfRule>
  </conditionalFormatting>
  <conditionalFormatting sqref="O754">
    <cfRule type="expression" dxfId="3665" priority="11619">
      <formula>$Y754="Reporte 2"</formula>
    </cfRule>
    <cfRule type="expression" dxfId="3664" priority="11620">
      <formula>$Y754="Reporte 1"</formula>
    </cfRule>
    <cfRule type="expression" dxfId="3663" priority="11621">
      <formula>$Y754="Informe 10"</formula>
    </cfRule>
    <cfRule type="expression" dxfId="3662" priority="11622">
      <formula>$Y754="Informe 9"</formula>
    </cfRule>
    <cfRule type="expression" dxfId="3661" priority="11623">
      <formula>$Y754="Informe 8"</formula>
    </cfRule>
    <cfRule type="expression" dxfId="3660" priority="11624">
      <formula>$Y754="Informe 7"</formula>
    </cfRule>
    <cfRule type="expression" dxfId="3659" priority="11625">
      <formula>$Y754="Informe 6"</formula>
    </cfRule>
    <cfRule type="expression" dxfId="3658" priority="11626">
      <formula>$Y754="Informe 5"</formula>
    </cfRule>
    <cfRule type="expression" dxfId="3657" priority="11627">
      <formula>$Y754="Informe 4"</formula>
    </cfRule>
    <cfRule type="expression" dxfId="3656" priority="11628">
      <formula>$Y754="Informe 3"</formula>
    </cfRule>
    <cfRule type="expression" dxfId="3655" priority="11629">
      <formula>$Y754="Informe 2"</formula>
    </cfRule>
    <cfRule type="expression" dxfId="3654" priority="11630">
      <formula>$Y754="Informe 1"</formula>
    </cfRule>
    <cfRule type="expression" dxfId="3653" priority="11631">
      <formula>$Y754="Gráfico 10"</formula>
    </cfRule>
    <cfRule type="expression" dxfId="3652" priority="11632">
      <formula>$Y754="Gráfico 25"</formula>
    </cfRule>
    <cfRule type="expression" dxfId="3651" priority="11633">
      <formula>$Y754="Gráfico 24"</formula>
    </cfRule>
    <cfRule type="expression" dxfId="3650" priority="11634">
      <formula>$Y754="Gráfico 23"</formula>
    </cfRule>
    <cfRule type="expression" dxfId="3649" priority="11635">
      <formula>$Y754="Gráfico 22"</formula>
    </cfRule>
    <cfRule type="expression" dxfId="3648" priority="11636">
      <formula>$Y754="Gráfico 21"</formula>
    </cfRule>
    <cfRule type="expression" dxfId="3647" priority="11637">
      <formula>$Y754="Gráfico 20"</formula>
    </cfRule>
    <cfRule type="expression" dxfId="3646" priority="11638">
      <formula>$Y754="Gráfico 18"</formula>
    </cfRule>
    <cfRule type="expression" dxfId="3645" priority="11639">
      <formula>$Y754="Gráfico 19"</formula>
    </cfRule>
    <cfRule type="expression" dxfId="3644" priority="11640">
      <formula>$Y754="Gráfico 17"</formula>
    </cfRule>
    <cfRule type="expression" dxfId="3643" priority="11641">
      <formula>$Y754="Gráfico 16"</formula>
    </cfRule>
    <cfRule type="expression" dxfId="3642" priority="11642">
      <formula>$Y754="Gráfico 15"</formula>
    </cfRule>
    <cfRule type="expression" dxfId="3641" priority="11643">
      <formula>$Y754="Gráfico 14"</formula>
    </cfRule>
    <cfRule type="expression" dxfId="3640" priority="11644">
      <formula>$Y754="Gráfico 12"</formula>
    </cfRule>
    <cfRule type="expression" dxfId="3639" priority="11645">
      <formula>$Y754="Gráfico 13"</formula>
    </cfRule>
    <cfRule type="expression" dxfId="3638" priority="11646">
      <formula>$Y754="Gráfico 11"</formula>
    </cfRule>
    <cfRule type="expression" dxfId="3637" priority="11647">
      <formula>$Y754="Gráfico 9"</formula>
    </cfRule>
    <cfRule type="expression" dxfId="3636" priority="11648">
      <formula>$Y754="Gráfico 8"</formula>
    </cfRule>
    <cfRule type="expression" dxfId="3635" priority="11649">
      <formula>$Y754="Gráfico 7"</formula>
    </cfRule>
    <cfRule type="expression" dxfId="3634" priority="11650">
      <formula>$Y754="Gráfico 6"</formula>
    </cfRule>
    <cfRule type="expression" dxfId="3633" priority="11651">
      <formula>$Y754="Gráfico 4"</formula>
    </cfRule>
    <cfRule type="expression" dxfId="3632" priority="11652">
      <formula>$Y754="Gráfico 3"</formula>
    </cfRule>
    <cfRule type="expression" dxfId="3631" priority="11653">
      <formula>$Y754="Gráfico 2"</formula>
    </cfRule>
    <cfRule type="expression" dxfId="3630" priority="11654">
      <formula>$Y754="Gráfico 1"</formula>
    </cfRule>
    <cfRule type="expression" dxfId="3629" priority="11655">
      <formula>$Y754="Gráfico 5"</formula>
    </cfRule>
  </conditionalFormatting>
  <conditionalFormatting sqref="O754">
    <cfRule type="expression" dxfId="3628" priority="11582">
      <formula>$Y754="Reporte 2"</formula>
    </cfRule>
    <cfRule type="expression" dxfId="3627" priority="11583">
      <formula>$Y754="Reporte 1"</formula>
    </cfRule>
    <cfRule type="expression" dxfId="3626" priority="11584">
      <formula>$Y754="Informe 10"</formula>
    </cfRule>
    <cfRule type="expression" dxfId="3625" priority="11585">
      <formula>$Y754="Informe 9"</formula>
    </cfRule>
    <cfRule type="expression" dxfId="3624" priority="11586">
      <formula>$Y754="Informe 8"</formula>
    </cfRule>
    <cfRule type="expression" dxfId="3623" priority="11587">
      <formula>$Y754="Informe 7"</formula>
    </cfRule>
    <cfRule type="expression" dxfId="3622" priority="11588">
      <formula>$Y754="Informe 6"</formula>
    </cfRule>
    <cfRule type="expression" dxfId="3621" priority="11589">
      <formula>$Y754="Informe 5"</formula>
    </cfRule>
    <cfRule type="expression" dxfId="3620" priority="11590">
      <formula>$Y754="Informe 4"</formula>
    </cfRule>
    <cfRule type="expression" dxfId="3619" priority="11591">
      <formula>$Y754="Informe 3"</formula>
    </cfRule>
    <cfRule type="expression" dxfId="3618" priority="11592">
      <formula>$Y754="Informe 2"</formula>
    </cfRule>
    <cfRule type="expression" dxfId="3617" priority="11593">
      <formula>$Y754="Informe 1"</formula>
    </cfRule>
    <cfRule type="expression" dxfId="3616" priority="11594">
      <formula>$Y754="Gráfico 10"</formula>
    </cfRule>
    <cfRule type="expression" dxfId="3615" priority="11595">
      <formula>$Y754="Gráfico 25"</formula>
    </cfRule>
    <cfRule type="expression" dxfId="3614" priority="11596">
      <formula>$Y754="Gráfico 24"</formula>
    </cfRule>
    <cfRule type="expression" dxfId="3613" priority="11597">
      <formula>$Y754="Gráfico 23"</formula>
    </cfRule>
    <cfRule type="expression" dxfId="3612" priority="11598">
      <formula>$Y754="Gráfico 22"</formula>
    </cfRule>
    <cfRule type="expression" dxfId="3611" priority="11599">
      <formula>$Y754="Gráfico 21"</formula>
    </cfRule>
    <cfRule type="expression" dxfId="3610" priority="11600">
      <formula>$Y754="Gráfico 20"</formula>
    </cfRule>
    <cfRule type="expression" dxfId="3609" priority="11601">
      <formula>$Y754="Gráfico 18"</formula>
    </cfRule>
    <cfRule type="expression" dxfId="3608" priority="11602">
      <formula>$Y754="Gráfico 19"</formula>
    </cfRule>
    <cfRule type="expression" dxfId="3607" priority="11603">
      <formula>$Y754="Gráfico 17"</formula>
    </cfRule>
    <cfRule type="expression" dxfId="3606" priority="11604">
      <formula>$Y754="Gráfico 16"</formula>
    </cfRule>
    <cfRule type="expression" dxfId="3605" priority="11605">
      <formula>$Y754="Gráfico 15"</formula>
    </cfRule>
    <cfRule type="expression" dxfId="3604" priority="11606">
      <formula>$Y754="Gráfico 14"</formula>
    </cfRule>
    <cfRule type="expression" dxfId="3603" priority="11607">
      <formula>$Y754="Gráfico 12"</formula>
    </cfRule>
    <cfRule type="expression" dxfId="3602" priority="11608">
      <formula>$Y754="Gráfico 13"</formula>
    </cfRule>
    <cfRule type="expression" dxfId="3601" priority="11609">
      <formula>$Y754="Gráfico 11"</formula>
    </cfRule>
    <cfRule type="expression" dxfId="3600" priority="11610">
      <formula>$Y754="Gráfico 9"</formula>
    </cfRule>
    <cfRule type="expression" dxfId="3599" priority="11611">
      <formula>$Y754="Gráfico 8"</formula>
    </cfRule>
    <cfRule type="expression" dxfId="3598" priority="11612">
      <formula>$Y754="Gráfico 7"</formula>
    </cfRule>
    <cfRule type="expression" dxfId="3597" priority="11613">
      <formula>$Y754="Gráfico 6"</formula>
    </cfRule>
    <cfRule type="expression" dxfId="3596" priority="11614">
      <formula>$Y754="Gráfico 4"</formula>
    </cfRule>
    <cfRule type="expression" dxfId="3595" priority="11615">
      <formula>$Y754="Gráfico 3"</formula>
    </cfRule>
    <cfRule type="expression" dxfId="3594" priority="11616">
      <formula>$Y754="Gráfico 2"</formula>
    </cfRule>
    <cfRule type="expression" dxfId="3593" priority="11617">
      <formula>$Y754="Gráfico 1"</formula>
    </cfRule>
    <cfRule type="expression" dxfId="3592" priority="11618">
      <formula>$Y754="Gráfico 5"</formula>
    </cfRule>
  </conditionalFormatting>
  <conditionalFormatting sqref="O754">
    <cfRule type="expression" dxfId="3591" priority="11545">
      <formula>$Y754="Reporte 2"</formula>
    </cfRule>
    <cfRule type="expression" dxfId="3590" priority="11546">
      <formula>$Y754="Reporte 1"</formula>
    </cfRule>
    <cfRule type="expression" dxfId="3589" priority="11547">
      <formula>$Y754="Informe 10"</formula>
    </cfRule>
    <cfRule type="expression" dxfId="3588" priority="11548">
      <formula>$Y754="Informe 9"</formula>
    </cfRule>
    <cfRule type="expression" dxfId="3587" priority="11549">
      <formula>$Y754="Informe 8"</formula>
    </cfRule>
    <cfRule type="expression" dxfId="3586" priority="11550">
      <formula>$Y754="Informe 7"</formula>
    </cfRule>
    <cfRule type="expression" dxfId="3585" priority="11551">
      <formula>$Y754="Informe 6"</formula>
    </cfRule>
    <cfRule type="expression" dxfId="3584" priority="11552">
      <formula>$Y754="Informe 5"</formula>
    </cfRule>
    <cfRule type="expression" dxfId="3583" priority="11553">
      <formula>$Y754="Informe 4"</formula>
    </cfRule>
    <cfRule type="expression" dxfId="3582" priority="11554">
      <formula>$Y754="Informe 3"</formula>
    </cfRule>
    <cfRule type="expression" dxfId="3581" priority="11555">
      <formula>$Y754="Informe 2"</formula>
    </cfRule>
    <cfRule type="expression" dxfId="3580" priority="11556">
      <formula>$Y754="Informe 1"</formula>
    </cfRule>
    <cfRule type="expression" dxfId="3579" priority="11557">
      <formula>$Y754="Gráfico 10"</formula>
    </cfRule>
    <cfRule type="expression" dxfId="3578" priority="11558">
      <formula>$Y754="Gráfico 25"</formula>
    </cfRule>
    <cfRule type="expression" dxfId="3577" priority="11559">
      <formula>$Y754="Gráfico 24"</formula>
    </cfRule>
    <cfRule type="expression" dxfId="3576" priority="11560">
      <formula>$Y754="Gráfico 23"</formula>
    </cfRule>
    <cfRule type="expression" dxfId="3575" priority="11561">
      <formula>$Y754="Gráfico 22"</formula>
    </cfRule>
    <cfRule type="expression" dxfId="3574" priority="11562">
      <formula>$Y754="Gráfico 21"</formula>
    </cfRule>
    <cfRule type="expression" dxfId="3573" priority="11563">
      <formula>$Y754="Gráfico 20"</formula>
    </cfRule>
    <cfRule type="expression" dxfId="3572" priority="11564">
      <formula>$Y754="Gráfico 18"</formula>
    </cfRule>
    <cfRule type="expression" dxfId="3571" priority="11565">
      <formula>$Y754="Gráfico 19"</formula>
    </cfRule>
    <cfRule type="expression" dxfId="3570" priority="11566">
      <formula>$Y754="Gráfico 17"</formula>
    </cfRule>
    <cfRule type="expression" dxfId="3569" priority="11567">
      <formula>$Y754="Gráfico 16"</formula>
    </cfRule>
    <cfRule type="expression" dxfId="3568" priority="11568">
      <formula>$Y754="Gráfico 15"</formula>
    </cfRule>
    <cfRule type="expression" dxfId="3567" priority="11569">
      <formula>$Y754="Gráfico 14"</formula>
    </cfRule>
    <cfRule type="expression" dxfId="3566" priority="11570">
      <formula>$Y754="Gráfico 12"</formula>
    </cfRule>
    <cfRule type="expression" dxfId="3565" priority="11571">
      <formula>$Y754="Gráfico 13"</formula>
    </cfRule>
    <cfRule type="expression" dxfId="3564" priority="11572">
      <formula>$Y754="Gráfico 11"</formula>
    </cfRule>
    <cfRule type="expression" dxfId="3563" priority="11573">
      <formula>$Y754="Gráfico 9"</formula>
    </cfRule>
    <cfRule type="expression" dxfId="3562" priority="11574">
      <formula>$Y754="Gráfico 8"</formula>
    </cfRule>
    <cfRule type="expression" dxfId="3561" priority="11575">
      <formula>$Y754="Gráfico 7"</formula>
    </cfRule>
    <cfRule type="expression" dxfId="3560" priority="11576">
      <formula>$Y754="Gráfico 6"</formula>
    </cfRule>
    <cfRule type="expression" dxfId="3559" priority="11577">
      <formula>$Y754="Gráfico 4"</formula>
    </cfRule>
    <cfRule type="expression" dxfId="3558" priority="11578">
      <formula>$Y754="Gráfico 3"</formula>
    </cfRule>
    <cfRule type="expression" dxfId="3557" priority="11579">
      <formula>$Y754="Gráfico 2"</formula>
    </cfRule>
    <cfRule type="expression" dxfId="3556" priority="11580">
      <formula>$Y754="Gráfico 1"</formula>
    </cfRule>
    <cfRule type="expression" dxfId="3555" priority="11581">
      <formula>$Y754="Gráfico 5"</formula>
    </cfRule>
  </conditionalFormatting>
  <conditionalFormatting sqref="P755">
    <cfRule type="expression" dxfId="3554" priority="11508">
      <formula>$Y755="Reporte 2"</formula>
    </cfRule>
    <cfRule type="expression" dxfId="3553" priority="11509">
      <formula>$Y755="Reporte 1"</formula>
    </cfRule>
    <cfRule type="expression" dxfId="3552" priority="11510">
      <formula>$Y755="Informe 10"</formula>
    </cfRule>
    <cfRule type="expression" dxfId="3551" priority="11511">
      <formula>$Y755="Informe 9"</formula>
    </cfRule>
    <cfRule type="expression" dxfId="3550" priority="11512">
      <formula>$Y755="Informe 8"</formula>
    </cfRule>
    <cfRule type="expression" dxfId="3549" priority="11513">
      <formula>$Y755="Informe 7"</formula>
    </cfRule>
    <cfRule type="expression" dxfId="3548" priority="11514">
      <formula>$Y755="Informe 6"</formula>
    </cfRule>
    <cfRule type="expression" dxfId="3547" priority="11515">
      <formula>$Y755="Informe 5"</formula>
    </cfRule>
    <cfRule type="expression" dxfId="3546" priority="11516">
      <formula>$Y755="Informe 4"</formula>
    </cfRule>
    <cfRule type="expression" dxfId="3545" priority="11517">
      <formula>$Y755="Informe 3"</formula>
    </cfRule>
    <cfRule type="expression" dxfId="3544" priority="11518">
      <formula>$Y755="Informe 2"</formula>
    </cfRule>
    <cfRule type="expression" dxfId="3543" priority="11519">
      <formula>$Y755="Informe 1"</formula>
    </cfRule>
    <cfRule type="expression" dxfId="3542" priority="11520">
      <formula>$Y755="Gráfico 10"</formula>
    </cfRule>
    <cfRule type="expression" dxfId="3541" priority="11521">
      <formula>$Y755="Gráfico 25"</formula>
    </cfRule>
    <cfRule type="expression" dxfId="3540" priority="11522">
      <formula>$Y755="Gráfico 24"</formula>
    </cfRule>
    <cfRule type="expression" dxfId="3539" priority="11523">
      <formula>$Y755="Gráfico 23"</formula>
    </cfRule>
    <cfRule type="expression" dxfId="3538" priority="11524">
      <formula>$Y755="Gráfico 22"</formula>
    </cfRule>
    <cfRule type="expression" dxfId="3537" priority="11525">
      <formula>$Y755="Gráfico 21"</formula>
    </cfRule>
    <cfRule type="expression" dxfId="3536" priority="11526">
      <formula>$Y755="Gráfico 20"</formula>
    </cfRule>
    <cfRule type="expression" dxfId="3535" priority="11527">
      <formula>$Y755="Gráfico 18"</formula>
    </cfRule>
    <cfRule type="expression" dxfId="3534" priority="11528">
      <formula>$Y755="Gráfico 19"</formula>
    </cfRule>
    <cfRule type="expression" dxfId="3533" priority="11529">
      <formula>$Y755="Gráfico 17"</formula>
    </cfRule>
    <cfRule type="expression" dxfId="3532" priority="11530">
      <formula>$Y755="Gráfico 16"</formula>
    </cfRule>
    <cfRule type="expression" dxfId="3531" priority="11531">
      <formula>$Y755="Gráfico 15"</formula>
    </cfRule>
    <cfRule type="expression" dxfId="3530" priority="11532">
      <formula>$Y755="Gráfico 14"</formula>
    </cfRule>
    <cfRule type="expression" dxfId="3529" priority="11533">
      <formula>$Y755="Gráfico 12"</formula>
    </cfRule>
    <cfRule type="expression" dxfId="3528" priority="11534">
      <formula>$Y755="Gráfico 13"</formula>
    </cfRule>
    <cfRule type="expression" dxfId="3527" priority="11535">
      <formula>$Y755="Gráfico 11"</formula>
    </cfRule>
    <cfRule type="expression" dxfId="3526" priority="11536">
      <formula>$Y755="Gráfico 9"</formula>
    </cfRule>
    <cfRule type="expression" dxfId="3525" priority="11537">
      <formula>$Y755="Gráfico 8"</formula>
    </cfRule>
    <cfRule type="expression" dxfId="3524" priority="11538">
      <formula>$Y755="Gráfico 7"</formula>
    </cfRule>
    <cfRule type="expression" dxfId="3523" priority="11539">
      <formula>$Y755="Gráfico 6"</formula>
    </cfRule>
    <cfRule type="expression" dxfId="3522" priority="11540">
      <formula>$Y755="Gráfico 4"</formula>
    </cfRule>
    <cfRule type="expression" dxfId="3521" priority="11541">
      <formula>$Y755="Gráfico 3"</formula>
    </cfRule>
    <cfRule type="expression" dxfId="3520" priority="11542">
      <formula>$Y755="Gráfico 2"</formula>
    </cfRule>
    <cfRule type="expression" dxfId="3519" priority="11543">
      <formula>$Y755="Gráfico 1"</formula>
    </cfRule>
    <cfRule type="expression" dxfId="3518" priority="11544">
      <formula>$Y755="Gráfico 5"</formula>
    </cfRule>
  </conditionalFormatting>
  <conditionalFormatting sqref="P755">
    <cfRule type="expression" dxfId="3517" priority="11471">
      <formula>$Y755="Reporte 2"</formula>
    </cfRule>
    <cfRule type="expression" dxfId="3516" priority="11472">
      <formula>$Y755="Reporte 1"</formula>
    </cfRule>
    <cfRule type="expression" dxfId="3515" priority="11473">
      <formula>$Y755="Informe 10"</formula>
    </cfRule>
    <cfRule type="expression" dxfId="3514" priority="11474">
      <formula>$Y755="Informe 9"</formula>
    </cfRule>
    <cfRule type="expression" dxfId="3513" priority="11475">
      <formula>$Y755="Informe 8"</formula>
    </cfRule>
    <cfRule type="expression" dxfId="3512" priority="11476">
      <formula>$Y755="Informe 7"</formula>
    </cfRule>
    <cfRule type="expression" dxfId="3511" priority="11477">
      <formula>$Y755="Informe 6"</formula>
    </cfRule>
    <cfRule type="expression" dxfId="3510" priority="11478">
      <formula>$Y755="Informe 5"</formula>
    </cfRule>
    <cfRule type="expression" dxfId="3509" priority="11479">
      <formula>$Y755="Informe 4"</formula>
    </cfRule>
    <cfRule type="expression" dxfId="3508" priority="11480">
      <formula>$Y755="Informe 3"</formula>
    </cfRule>
    <cfRule type="expression" dxfId="3507" priority="11481">
      <formula>$Y755="Informe 2"</formula>
    </cfRule>
    <cfRule type="expression" dxfId="3506" priority="11482">
      <formula>$Y755="Informe 1"</formula>
    </cfRule>
    <cfRule type="expression" dxfId="3505" priority="11483">
      <formula>$Y755="Gráfico 10"</formula>
    </cfRule>
    <cfRule type="expression" dxfId="3504" priority="11484">
      <formula>$Y755="Gráfico 25"</formula>
    </cfRule>
    <cfRule type="expression" dxfId="3503" priority="11485">
      <formula>$Y755="Gráfico 24"</formula>
    </cfRule>
    <cfRule type="expression" dxfId="3502" priority="11486">
      <formula>$Y755="Gráfico 23"</formula>
    </cfRule>
    <cfRule type="expression" dxfId="3501" priority="11487">
      <formula>$Y755="Gráfico 22"</formula>
    </cfRule>
    <cfRule type="expression" dxfId="3500" priority="11488">
      <formula>$Y755="Gráfico 21"</formula>
    </cfRule>
    <cfRule type="expression" dxfId="3499" priority="11489">
      <formula>$Y755="Gráfico 20"</formula>
    </cfRule>
    <cfRule type="expression" dxfId="3498" priority="11490">
      <formula>$Y755="Gráfico 18"</formula>
    </cfRule>
    <cfRule type="expression" dxfId="3497" priority="11491">
      <formula>$Y755="Gráfico 19"</formula>
    </cfRule>
    <cfRule type="expression" dxfId="3496" priority="11492">
      <formula>$Y755="Gráfico 17"</formula>
    </cfRule>
    <cfRule type="expression" dxfId="3495" priority="11493">
      <formula>$Y755="Gráfico 16"</formula>
    </cfRule>
    <cfRule type="expression" dxfId="3494" priority="11494">
      <formula>$Y755="Gráfico 15"</formula>
    </cfRule>
    <cfRule type="expression" dxfId="3493" priority="11495">
      <formula>$Y755="Gráfico 14"</formula>
    </cfRule>
    <cfRule type="expression" dxfId="3492" priority="11496">
      <formula>$Y755="Gráfico 12"</formula>
    </cfRule>
    <cfRule type="expression" dxfId="3491" priority="11497">
      <formula>$Y755="Gráfico 13"</formula>
    </cfRule>
    <cfRule type="expression" dxfId="3490" priority="11498">
      <formula>$Y755="Gráfico 11"</formula>
    </cfRule>
    <cfRule type="expression" dxfId="3489" priority="11499">
      <formula>$Y755="Gráfico 9"</formula>
    </cfRule>
    <cfRule type="expression" dxfId="3488" priority="11500">
      <formula>$Y755="Gráfico 8"</formula>
    </cfRule>
    <cfRule type="expression" dxfId="3487" priority="11501">
      <formula>$Y755="Gráfico 7"</formula>
    </cfRule>
    <cfRule type="expression" dxfId="3486" priority="11502">
      <formula>$Y755="Gráfico 6"</formula>
    </cfRule>
    <cfRule type="expression" dxfId="3485" priority="11503">
      <formula>$Y755="Gráfico 4"</formula>
    </cfRule>
    <cfRule type="expression" dxfId="3484" priority="11504">
      <formula>$Y755="Gráfico 3"</formula>
    </cfRule>
    <cfRule type="expression" dxfId="3483" priority="11505">
      <formula>$Y755="Gráfico 2"</formula>
    </cfRule>
    <cfRule type="expression" dxfId="3482" priority="11506">
      <formula>$Y755="Gráfico 1"</formula>
    </cfRule>
    <cfRule type="expression" dxfId="3481" priority="11507">
      <formula>$Y755="Gráfico 5"</formula>
    </cfRule>
  </conditionalFormatting>
  <conditionalFormatting sqref="P755">
    <cfRule type="expression" dxfId="3480" priority="11434">
      <formula>$Y755="Reporte 2"</formula>
    </cfRule>
    <cfRule type="expression" dxfId="3479" priority="11435">
      <formula>$Y755="Reporte 1"</formula>
    </cfRule>
    <cfRule type="expression" dxfId="3478" priority="11436">
      <formula>$Y755="Informe 10"</formula>
    </cfRule>
    <cfRule type="expression" dxfId="3477" priority="11437">
      <formula>$Y755="Informe 9"</formula>
    </cfRule>
    <cfRule type="expression" dxfId="3476" priority="11438">
      <formula>$Y755="Informe 8"</formula>
    </cfRule>
    <cfRule type="expression" dxfId="3475" priority="11439">
      <formula>$Y755="Informe 7"</formula>
    </cfRule>
    <cfRule type="expression" dxfId="3474" priority="11440">
      <formula>$Y755="Informe 6"</formula>
    </cfRule>
    <cfRule type="expression" dxfId="3473" priority="11441">
      <formula>$Y755="Informe 5"</formula>
    </cfRule>
    <cfRule type="expression" dxfId="3472" priority="11442">
      <formula>$Y755="Informe 4"</formula>
    </cfRule>
    <cfRule type="expression" dxfId="3471" priority="11443">
      <formula>$Y755="Informe 3"</formula>
    </cfRule>
    <cfRule type="expression" dxfId="3470" priority="11444">
      <formula>$Y755="Informe 2"</formula>
    </cfRule>
    <cfRule type="expression" dxfId="3469" priority="11445">
      <formula>$Y755="Informe 1"</formula>
    </cfRule>
    <cfRule type="expression" dxfId="3468" priority="11446">
      <formula>$Y755="Gráfico 10"</formula>
    </cfRule>
    <cfRule type="expression" dxfId="3467" priority="11447">
      <formula>$Y755="Gráfico 25"</formula>
    </cfRule>
    <cfRule type="expression" dxfId="3466" priority="11448">
      <formula>$Y755="Gráfico 24"</formula>
    </cfRule>
    <cfRule type="expression" dxfId="3465" priority="11449">
      <formula>$Y755="Gráfico 23"</formula>
    </cfRule>
    <cfRule type="expression" dxfId="3464" priority="11450">
      <formula>$Y755="Gráfico 22"</formula>
    </cfRule>
    <cfRule type="expression" dxfId="3463" priority="11451">
      <formula>$Y755="Gráfico 21"</formula>
    </cfRule>
    <cfRule type="expression" dxfId="3462" priority="11452">
      <formula>$Y755="Gráfico 20"</formula>
    </cfRule>
    <cfRule type="expression" dxfId="3461" priority="11453">
      <formula>$Y755="Gráfico 18"</formula>
    </cfRule>
    <cfRule type="expression" dxfId="3460" priority="11454">
      <formula>$Y755="Gráfico 19"</formula>
    </cfRule>
    <cfRule type="expression" dxfId="3459" priority="11455">
      <formula>$Y755="Gráfico 17"</formula>
    </cfRule>
    <cfRule type="expression" dxfId="3458" priority="11456">
      <formula>$Y755="Gráfico 16"</formula>
    </cfRule>
    <cfRule type="expression" dxfId="3457" priority="11457">
      <formula>$Y755="Gráfico 15"</formula>
    </cfRule>
    <cfRule type="expression" dxfId="3456" priority="11458">
      <formula>$Y755="Gráfico 14"</formula>
    </cfRule>
    <cfRule type="expression" dxfId="3455" priority="11459">
      <formula>$Y755="Gráfico 12"</formula>
    </cfRule>
    <cfRule type="expression" dxfId="3454" priority="11460">
      <formula>$Y755="Gráfico 13"</formula>
    </cfRule>
    <cfRule type="expression" dxfId="3453" priority="11461">
      <formula>$Y755="Gráfico 11"</formula>
    </cfRule>
    <cfRule type="expression" dxfId="3452" priority="11462">
      <formula>$Y755="Gráfico 9"</formula>
    </cfRule>
    <cfRule type="expression" dxfId="3451" priority="11463">
      <formula>$Y755="Gráfico 8"</formula>
    </cfRule>
    <cfRule type="expression" dxfId="3450" priority="11464">
      <formula>$Y755="Gráfico 7"</formula>
    </cfRule>
    <cfRule type="expression" dxfId="3449" priority="11465">
      <formula>$Y755="Gráfico 6"</formula>
    </cfRule>
    <cfRule type="expression" dxfId="3448" priority="11466">
      <formula>$Y755="Gráfico 4"</formula>
    </cfRule>
    <cfRule type="expression" dxfId="3447" priority="11467">
      <formula>$Y755="Gráfico 3"</formula>
    </cfRule>
    <cfRule type="expression" dxfId="3446" priority="11468">
      <formula>$Y755="Gráfico 2"</formula>
    </cfRule>
    <cfRule type="expression" dxfId="3445" priority="11469">
      <formula>$Y755="Gráfico 1"</formula>
    </cfRule>
    <cfRule type="expression" dxfId="3444" priority="11470">
      <formula>$Y755="Gráfico 5"</formula>
    </cfRule>
  </conditionalFormatting>
  <conditionalFormatting sqref="O755">
    <cfRule type="expression" dxfId="3443" priority="11397">
      <formula>$Y755="Reporte 2"</formula>
    </cfRule>
    <cfRule type="expression" dxfId="3442" priority="11398">
      <formula>$Y755="Reporte 1"</formula>
    </cfRule>
    <cfRule type="expression" dxfId="3441" priority="11399">
      <formula>$Y755="Informe 10"</formula>
    </cfRule>
    <cfRule type="expression" dxfId="3440" priority="11400">
      <formula>$Y755="Informe 9"</formula>
    </cfRule>
    <cfRule type="expression" dxfId="3439" priority="11401">
      <formula>$Y755="Informe 8"</formula>
    </cfRule>
    <cfRule type="expression" dxfId="3438" priority="11402">
      <formula>$Y755="Informe 7"</formula>
    </cfRule>
    <cfRule type="expression" dxfId="3437" priority="11403">
      <formula>$Y755="Informe 6"</formula>
    </cfRule>
    <cfRule type="expression" dxfId="3436" priority="11404">
      <formula>$Y755="Informe 5"</formula>
    </cfRule>
    <cfRule type="expression" dxfId="3435" priority="11405">
      <formula>$Y755="Informe 4"</formula>
    </cfRule>
    <cfRule type="expression" dxfId="3434" priority="11406">
      <formula>$Y755="Informe 3"</formula>
    </cfRule>
    <cfRule type="expression" dxfId="3433" priority="11407">
      <formula>$Y755="Informe 2"</formula>
    </cfRule>
    <cfRule type="expression" dxfId="3432" priority="11408">
      <formula>$Y755="Informe 1"</formula>
    </cfRule>
    <cfRule type="expression" dxfId="3431" priority="11409">
      <formula>$Y755="Gráfico 10"</formula>
    </cfRule>
    <cfRule type="expression" dxfId="3430" priority="11410">
      <formula>$Y755="Gráfico 25"</formula>
    </cfRule>
    <cfRule type="expression" dxfId="3429" priority="11411">
      <formula>$Y755="Gráfico 24"</formula>
    </cfRule>
    <cfRule type="expression" dxfId="3428" priority="11412">
      <formula>$Y755="Gráfico 23"</formula>
    </cfRule>
    <cfRule type="expression" dxfId="3427" priority="11413">
      <formula>$Y755="Gráfico 22"</formula>
    </cfRule>
    <cfRule type="expression" dxfId="3426" priority="11414">
      <formula>$Y755="Gráfico 21"</formula>
    </cfRule>
    <cfRule type="expression" dxfId="3425" priority="11415">
      <formula>$Y755="Gráfico 20"</formula>
    </cfRule>
    <cfRule type="expression" dxfId="3424" priority="11416">
      <formula>$Y755="Gráfico 18"</formula>
    </cfRule>
    <cfRule type="expression" dxfId="3423" priority="11417">
      <formula>$Y755="Gráfico 19"</formula>
    </cfRule>
    <cfRule type="expression" dxfId="3422" priority="11418">
      <formula>$Y755="Gráfico 17"</formula>
    </cfRule>
    <cfRule type="expression" dxfId="3421" priority="11419">
      <formula>$Y755="Gráfico 16"</formula>
    </cfRule>
    <cfRule type="expression" dxfId="3420" priority="11420">
      <formula>$Y755="Gráfico 15"</formula>
    </cfRule>
    <cfRule type="expression" dxfId="3419" priority="11421">
      <formula>$Y755="Gráfico 14"</formula>
    </cfRule>
    <cfRule type="expression" dxfId="3418" priority="11422">
      <formula>$Y755="Gráfico 12"</formula>
    </cfRule>
    <cfRule type="expression" dxfId="3417" priority="11423">
      <formula>$Y755="Gráfico 13"</formula>
    </cfRule>
    <cfRule type="expression" dxfId="3416" priority="11424">
      <formula>$Y755="Gráfico 11"</formula>
    </cfRule>
    <cfRule type="expression" dxfId="3415" priority="11425">
      <formula>$Y755="Gráfico 9"</formula>
    </cfRule>
    <cfRule type="expression" dxfId="3414" priority="11426">
      <formula>$Y755="Gráfico 8"</formula>
    </cfRule>
    <cfRule type="expression" dxfId="3413" priority="11427">
      <formula>$Y755="Gráfico 7"</formula>
    </cfRule>
    <cfRule type="expression" dxfId="3412" priority="11428">
      <formula>$Y755="Gráfico 6"</formula>
    </cfRule>
    <cfRule type="expression" dxfId="3411" priority="11429">
      <formula>$Y755="Gráfico 4"</formula>
    </cfRule>
    <cfRule type="expression" dxfId="3410" priority="11430">
      <formula>$Y755="Gráfico 3"</formula>
    </cfRule>
    <cfRule type="expression" dxfId="3409" priority="11431">
      <formula>$Y755="Gráfico 2"</formula>
    </cfRule>
    <cfRule type="expression" dxfId="3408" priority="11432">
      <formula>$Y755="Gráfico 1"</formula>
    </cfRule>
    <cfRule type="expression" dxfId="3407" priority="11433">
      <formula>$Y755="Gráfico 5"</formula>
    </cfRule>
  </conditionalFormatting>
  <conditionalFormatting sqref="O755">
    <cfRule type="expression" dxfId="3406" priority="11360">
      <formula>$Y755="Reporte 2"</formula>
    </cfRule>
    <cfRule type="expression" dxfId="3405" priority="11361">
      <formula>$Y755="Reporte 1"</formula>
    </cfRule>
    <cfRule type="expression" dxfId="3404" priority="11362">
      <formula>$Y755="Informe 10"</formula>
    </cfRule>
    <cfRule type="expression" dxfId="3403" priority="11363">
      <formula>$Y755="Informe 9"</formula>
    </cfRule>
    <cfRule type="expression" dxfId="3402" priority="11364">
      <formula>$Y755="Informe 8"</formula>
    </cfRule>
    <cfRule type="expression" dxfId="3401" priority="11365">
      <formula>$Y755="Informe 7"</formula>
    </cfRule>
    <cfRule type="expression" dxfId="3400" priority="11366">
      <formula>$Y755="Informe 6"</formula>
    </cfRule>
    <cfRule type="expression" dxfId="3399" priority="11367">
      <formula>$Y755="Informe 5"</formula>
    </cfRule>
    <cfRule type="expression" dxfId="3398" priority="11368">
      <formula>$Y755="Informe 4"</formula>
    </cfRule>
    <cfRule type="expression" dxfId="3397" priority="11369">
      <formula>$Y755="Informe 3"</formula>
    </cfRule>
    <cfRule type="expression" dxfId="3396" priority="11370">
      <formula>$Y755="Informe 2"</formula>
    </cfRule>
    <cfRule type="expression" dxfId="3395" priority="11371">
      <formula>$Y755="Informe 1"</formula>
    </cfRule>
    <cfRule type="expression" dxfId="3394" priority="11372">
      <formula>$Y755="Gráfico 10"</formula>
    </cfRule>
    <cfRule type="expression" dxfId="3393" priority="11373">
      <formula>$Y755="Gráfico 25"</formula>
    </cfRule>
    <cfRule type="expression" dxfId="3392" priority="11374">
      <formula>$Y755="Gráfico 24"</formula>
    </cfRule>
    <cfRule type="expression" dxfId="3391" priority="11375">
      <formula>$Y755="Gráfico 23"</formula>
    </cfRule>
    <cfRule type="expression" dxfId="3390" priority="11376">
      <formula>$Y755="Gráfico 22"</formula>
    </cfRule>
    <cfRule type="expression" dxfId="3389" priority="11377">
      <formula>$Y755="Gráfico 21"</formula>
    </cfRule>
    <cfRule type="expression" dxfId="3388" priority="11378">
      <formula>$Y755="Gráfico 20"</formula>
    </cfRule>
    <cfRule type="expression" dxfId="3387" priority="11379">
      <formula>$Y755="Gráfico 18"</formula>
    </cfRule>
    <cfRule type="expression" dxfId="3386" priority="11380">
      <formula>$Y755="Gráfico 19"</formula>
    </cfRule>
    <cfRule type="expression" dxfId="3385" priority="11381">
      <formula>$Y755="Gráfico 17"</formula>
    </cfRule>
    <cfRule type="expression" dxfId="3384" priority="11382">
      <formula>$Y755="Gráfico 16"</formula>
    </cfRule>
    <cfRule type="expression" dxfId="3383" priority="11383">
      <formula>$Y755="Gráfico 15"</formula>
    </cfRule>
    <cfRule type="expression" dxfId="3382" priority="11384">
      <formula>$Y755="Gráfico 14"</formula>
    </cfRule>
    <cfRule type="expression" dxfId="3381" priority="11385">
      <formula>$Y755="Gráfico 12"</formula>
    </cfRule>
    <cfRule type="expression" dxfId="3380" priority="11386">
      <formula>$Y755="Gráfico 13"</formula>
    </cfRule>
    <cfRule type="expression" dxfId="3379" priority="11387">
      <formula>$Y755="Gráfico 11"</formula>
    </cfRule>
    <cfRule type="expression" dxfId="3378" priority="11388">
      <formula>$Y755="Gráfico 9"</formula>
    </cfRule>
    <cfRule type="expression" dxfId="3377" priority="11389">
      <formula>$Y755="Gráfico 8"</formula>
    </cfRule>
    <cfRule type="expression" dxfId="3376" priority="11390">
      <formula>$Y755="Gráfico 7"</formula>
    </cfRule>
    <cfRule type="expression" dxfId="3375" priority="11391">
      <formula>$Y755="Gráfico 6"</formula>
    </cfRule>
    <cfRule type="expression" dxfId="3374" priority="11392">
      <formula>$Y755="Gráfico 4"</formula>
    </cfRule>
    <cfRule type="expression" dxfId="3373" priority="11393">
      <formula>$Y755="Gráfico 3"</formula>
    </cfRule>
    <cfRule type="expression" dxfId="3372" priority="11394">
      <formula>$Y755="Gráfico 2"</formula>
    </cfRule>
    <cfRule type="expression" dxfId="3371" priority="11395">
      <formula>$Y755="Gráfico 1"</formula>
    </cfRule>
    <cfRule type="expression" dxfId="3370" priority="11396">
      <formula>$Y755="Gráfico 5"</formula>
    </cfRule>
  </conditionalFormatting>
  <conditionalFormatting sqref="O755">
    <cfRule type="expression" dxfId="3369" priority="11323">
      <formula>$Y755="Reporte 2"</formula>
    </cfRule>
    <cfRule type="expression" dxfId="3368" priority="11324">
      <formula>$Y755="Reporte 1"</formula>
    </cfRule>
    <cfRule type="expression" dxfId="3367" priority="11325">
      <formula>$Y755="Informe 10"</formula>
    </cfRule>
    <cfRule type="expression" dxfId="3366" priority="11326">
      <formula>$Y755="Informe 9"</formula>
    </cfRule>
    <cfRule type="expression" dxfId="3365" priority="11327">
      <formula>$Y755="Informe 8"</formula>
    </cfRule>
    <cfRule type="expression" dxfId="3364" priority="11328">
      <formula>$Y755="Informe 7"</formula>
    </cfRule>
    <cfRule type="expression" dxfId="3363" priority="11329">
      <formula>$Y755="Informe 6"</formula>
    </cfRule>
    <cfRule type="expression" dxfId="3362" priority="11330">
      <formula>$Y755="Informe 5"</formula>
    </cfRule>
    <cfRule type="expression" dxfId="3361" priority="11331">
      <formula>$Y755="Informe 4"</formula>
    </cfRule>
    <cfRule type="expression" dxfId="3360" priority="11332">
      <formula>$Y755="Informe 3"</formula>
    </cfRule>
    <cfRule type="expression" dxfId="3359" priority="11333">
      <formula>$Y755="Informe 2"</formula>
    </cfRule>
    <cfRule type="expression" dxfId="3358" priority="11334">
      <formula>$Y755="Informe 1"</formula>
    </cfRule>
    <cfRule type="expression" dxfId="3357" priority="11335">
      <formula>$Y755="Gráfico 10"</formula>
    </cfRule>
    <cfRule type="expression" dxfId="3356" priority="11336">
      <formula>$Y755="Gráfico 25"</formula>
    </cfRule>
    <cfRule type="expression" dxfId="3355" priority="11337">
      <formula>$Y755="Gráfico 24"</formula>
    </cfRule>
    <cfRule type="expression" dxfId="3354" priority="11338">
      <formula>$Y755="Gráfico 23"</formula>
    </cfRule>
    <cfRule type="expression" dxfId="3353" priority="11339">
      <formula>$Y755="Gráfico 22"</formula>
    </cfRule>
    <cfRule type="expression" dxfId="3352" priority="11340">
      <formula>$Y755="Gráfico 21"</formula>
    </cfRule>
    <cfRule type="expression" dxfId="3351" priority="11341">
      <formula>$Y755="Gráfico 20"</formula>
    </cfRule>
    <cfRule type="expression" dxfId="3350" priority="11342">
      <formula>$Y755="Gráfico 18"</formula>
    </cfRule>
    <cfRule type="expression" dxfId="3349" priority="11343">
      <formula>$Y755="Gráfico 19"</formula>
    </cfRule>
    <cfRule type="expression" dxfId="3348" priority="11344">
      <formula>$Y755="Gráfico 17"</formula>
    </cfRule>
    <cfRule type="expression" dxfId="3347" priority="11345">
      <formula>$Y755="Gráfico 16"</formula>
    </cfRule>
    <cfRule type="expression" dxfId="3346" priority="11346">
      <formula>$Y755="Gráfico 15"</formula>
    </cfRule>
    <cfRule type="expression" dxfId="3345" priority="11347">
      <formula>$Y755="Gráfico 14"</formula>
    </cfRule>
    <cfRule type="expression" dxfId="3344" priority="11348">
      <formula>$Y755="Gráfico 12"</formula>
    </cfRule>
    <cfRule type="expression" dxfId="3343" priority="11349">
      <formula>$Y755="Gráfico 13"</formula>
    </cfRule>
    <cfRule type="expression" dxfId="3342" priority="11350">
      <formula>$Y755="Gráfico 11"</formula>
    </cfRule>
    <cfRule type="expression" dxfId="3341" priority="11351">
      <formula>$Y755="Gráfico 9"</formula>
    </cfRule>
    <cfRule type="expression" dxfId="3340" priority="11352">
      <formula>$Y755="Gráfico 8"</formula>
    </cfRule>
    <cfRule type="expression" dxfId="3339" priority="11353">
      <formula>$Y755="Gráfico 7"</formula>
    </cfRule>
    <cfRule type="expression" dxfId="3338" priority="11354">
      <formula>$Y755="Gráfico 6"</formula>
    </cfRule>
    <cfRule type="expression" dxfId="3337" priority="11355">
      <formula>$Y755="Gráfico 4"</formula>
    </cfRule>
    <cfRule type="expression" dxfId="3336" priority="11356">
      <formula>$Y755="Gráfico 3"</formula>
    </cfRule>
    <cfRule type="expression" dxfId="3335" priority="11357">
      <formula>$Y755="Gráfico 2"</formula>
    </cfRule>
    <cfRule type="expression" dxfId="3334" priority="11358">
      <formula>$Y755="Gráfico 1"</formula>
    </cfRule>
    <cfRule type="expression" dxfId="3333" priority="11359">
      <formula>$Y755="Gráfico 5"</formula>
    </cfRule>
  </conditionalFormatting>
  <conditionalFormatting sqref="P756">
    <cfRule type="expression" dxfId="3332" priority="11286">
      <formula>$Y756="Reporte 2"</formula>
    </cfRule>
    <cfRule type="expression" dxfId="3331" priority="11287">
      <formula>$Y756="Reporte 1"</formula>
    </cfRule>
    <cfRule type="expression" dxfId="3330" priority="11288">
      <formula>$Y756="Informe 10"</formula>
    </cfRule>
    <cfRule type="expression" dxfId="3329" priority="11289">
      <formula>$Y756="Informe 9"</formula>
    </cfRule>
    <cfRule type="expression" dxfId="3328" priority="11290">
      <formula>$Y756="Informe 8"</formula>
    </cfRule>
    <cfRule type="expression" dxfId="3327" priority="11291">
      <formula>$Y756="Informe 7"</formula>
    </cfRule>
    <cfRule type="expression" dxfId="3326" priority="11292">
      <formula>$Y756="Informe 6"</formula>
    </cfRule>
    <cfRule type="expression" dxfId="3325" priority="11293">
      <formula>$Y756="Informe 5"</formula>
    </cfRule>
    <cfRule type="expression" dxfId="3324" priority="11294">
      <formula>$Y756="Informe 4"</formula>
    </cfRule>
    <cfRule type="expression" dxfId="3323" priority="11295">
      <formula>$Y756="Informe 3"</formula>
    </cfRule>
    <cfRule type="expression" dxfId="3322" priority="11296">
      <formula>$Y756="Informe 2"</formula>
    </cfRule>
    <cfRule type="expression" dxfId="3321" priority="11297">
      <formula>$Y756="Informe 1"</formula>
    </cfRule>
    <cfRule type="expression" dxfId="3320" priority="11298">
      <formula>$Y756="Gráfico 10"</formula>
    </cfRule>
    <cfRule type="expression" dxfId="3319" priority="11299">
      <formula>$Y756="Gráfico 25"</formula>
    </cfRule>
    <cfRule type="expression" dxfId="3318" priority="11300">
      <formula>$Y756="Gráfico 24"</formula>
    </cfRule>
    <cfRule type="expression" dxfId="3317" priority="11301">
      <formula>$Y756="Gráfico 23"</formula>
    </cfRule>
    <cfRule type="expression" dxfId="3316" priority="11302">
      <formula>$Y756="Gráfico 22"</formula>
    </cfRule>
    <cfRule type="expression" dxfId="3315" priority="11303">
      <formula>$Y756="Gráfico 21"</formula>
    </cfRule>
    <cfRule type="expression" dxfId="3314" priority="11304">
      <formula>$Y756="Gráfico 20"</formula>
    </cfRule>
    <cfRule type="expression" dxfId="3313" priority="11305">
      <formula>$Y756="Gráfico 18"</formula>
    </cfRule>
    <cfRule type="expression" dxfId="3312" priority="11306">
      <formula>$Y756="Gráfico 19"</formula>
    </cfRule>
    <cfRule type="expression" dxfId="3311" priority="11307">
      <formula>$Y756="Gráfico 17"</formula>
    </cfRule>
    <cfRule type="expression" dxfId="3310" priority="11308">
      <formula>$Y756="Gráfico 16"</formula>
    </cfRule>
    <cfRule type="expression" dxfId="3309" priority="11309">
      <formula>$Y756="Gráfico 15"</formula>
    </cfRule>
    <cfRule type="expression" dxfId="3308" priority="11310">
      <formula>$Y756="Gráfico 14"</formula>
    </cfRule>
    <cfRule type="expression" dxfId="3307" priority="11311">
      <formula>$Y756="Gráfico 12"</formula>
    </cfRule>
    <cfRule type="expression" dxfId="3306" priority="11312">
      <formula>$Y756="Gráfico 13"</formula>
    </cfRule>
    <cfRule type="expression" dxfId="3305" priority="11313">
      <formula>$Y756="Gráfico 11"</formula>
    </cfRule>
    <cfRule type="expression" dxfId="3304" priority="11314">
      <formula>$Y756="Gráfico 9"</formula>
    </cfRule>
    <cfRule type="expression" dxfId="3303" priority="11315">
      <formula>$Y756="Gráfico 8"</formula>
    </cfRule>
    <cfRule type="expression" dxfId="3302" priority="11316">
      <formula>$Y756="Gráfico 7"</formula>
    </cfRule>
    <cfRule type="expression" dxfId="3301" priority="11317">
      <formula>$Y756="Gráfico 6"</formula>
    </cfRule>
    <cfRule type="expression" dxfId="3300" priority="11318">
      <formula>$Y756="Gráfico 4"</formula>
    </cfRule>
    <cfRule type="expression" dxfId="3299" priority="11319">
      <formula>$Y756="Gráfico 3"</formula>
    </cfRule>
    <cfRule type="expression" dxfId="3298" priority="11320">
      <formula>$Y756="Gráfico 2"</formula>
    </cfRule>
    <cfRule type="expression" dxfId="3297" priority="11321">
      <formula>$Y756="Gráfico 1"</formula>
    </cfRule>
    <cfRule type="expression" dxfId="3296" priority="11322">
      <formula>$Y756="Gráfico 5"</formula>
    </cfRule>
  </conditionalFormatting>
  <conditionalFormatting sqref="P756">
    <cfRule type="expression" dxfId="3295" priority="11249">
      <formula>$Y756="Reporte 2"</formula>
    </cfRule>
    <cfRule type="expression" dxfId="3294" priority="11250">
      <formula>$Y756="Reporte 1"</formula>
    </cfRule>
    <cfRule type="expression" dxfId="3293" priority="11251">
      <formula>$Y756="Informe 10"</formula>
    </cfRule>
    <cfRule type="expression" dxfId="3292" priority="11252">
      <formula>$Y756="Informe 9"</formula>
    </cfRule>
    <cfRule type="expression" dxfId="3291" priority="11253">
      <formula>$Y756="Informe 8"</formula>
    </cfRule>
    <cfRule type="expression" dxfId="3290" priority="11254">
      <formula>$Y756="Informe 7"</formula>
    </cfRule>
    <cfRule type="expression" dxfId="3289" priority="11255">
      <formula>$Y756="Informe 6"</formula>
    </cfRule>
    <cfRule type="expression" dxfId="3288" priority="11256">
      <formula>$Y756="Informe 5"</formula>
    </cfRule>
    <cfRule type="expression" dxfId="3287" priority="11257">
      <formula>$Y756="Informe 4"</formula>
    </cfRule>
    <cfRule type="expression" dxfId="3286" priority="11258">
      <formula>$Y756="Informe 3"</formula>
    </cfRule>
    <cfRule type="expression" dxfId="3285" priority="11259">
      <formula>$Y756="Informe 2"</formula>
    </cfRule>
    <cfRule type="expression" dxfId="3284" priority="11260">
      <formula>$Y756="Informe 1"</formula>
    </cfRule>
    <cfRule type="expression" dxfId="3283" priority="11261">
      <formula>$Y756="Gráfico 10"</formula>
    </cfRule>
    <cfRule type="expression" dxfId="3282" priority="11262">
      <formula>$Y756="Gráfico 25"</formula>
    </cfRule>
    <cfRule type="expression" dxfId="3281" priority="11263">
      <formula>$Y756="Gráfico 24"</formula>
    </cfRule>
    <cfRule type="expression" dxfId="3280" priority="11264">
      <formula>$Y756="Gráfico 23"</formula>
    </cfRule>
    <cfRule type="expression" dxfId="3279" priority="11265">
      <formula>$Y756="Gráfico 22"</formula>
    </cfRule>
    <cfRule type="expression" dxfId="3278" priority="11266">
      <formula>$Y756="Gráfico 21"</formula>
    </cfRule>
    <cfRule type="expression" dxfId="3277" priority="11267">
      <formula>$Y756="Gráfico 20"</formula>
    </cfRule>
    <cfRule type="expression" dxfId="3276" priority="11268">
      <formula>$Y756="Gráfico 18"</formula>
    </cfRule>
    <cfRule type="expression" dxfId="3275" priority="11269">
      <formula>$Y756="Gráfico 19"</formula>
    </cfRule>
    <cfRule type="expression" dxfId="3274" priority="11270">
      <formula>$Y756="Gráfico 17"</formula>
    </cfRule>
    <cfRule type="expression" dxfId="3273" priority="11271">
      <formula>$Y756="Gráfico 16"</formula>
    </cfRule>
    <cfRule type="expression" dxfId="3272" priority="11272">
      <formula>$Y756="Gráfico 15"</formula>
    </cfRule>
    <cfRule type="expression" dxfId="3271" priority="11273">
      <formula>$Y756="Gráfico 14"</formula>
    </cfRule>
    <cfRule type="expression" dxfId="3270" priority="11274">
      <formula>$Y756="Gráfico 12"</formula>
    </cfRule>
    <cfRule type="expression" dxfId="3269" priority="11275">
      <formula>$Y756="Gráfico 13"</formula>
    </cfRule>
    <cfRule type="expression" dxfId="3268" priority="11276">
      <formula>$Y756="Gráfico 11"</formula>
    </cfRule>
    <cfRule type="expression" dxfId="3267" priority="11277">
      <formula>$Y756="Gráfico 9"</formula>
    </cfRule>
    <cfRule type="expression" dxfId="3266" priority="11278">
      <formula>$Y756="Gráfico 8"</formula>
    </cfRule>
    <cfRule type="expression" dxfId="3265" priority="11279">
      <formula>$Y756="Gráfico 7"</formula>
    </cfRule>
    <cfRule type="expression" dxfId="3264" priority="11280">
      <formula>$Y756="Gráfico 6"</formula>
    </cfRule>
    <cfRule type="expression" dxfId="3263" priority="11281">
      <formula>$Y756="Gráfico 4"</formula>
    </cfRule>
    <cfRule type="expression" dxfId="3262" priority="11282">
      <formula>$Y756="Gráfico 3"</formula>
    </cfRule>
    <cfRule type="expression" dxfId="3261" priority="11283">
      <formula>$Y756="Gráfico 2"</formula>
    </cfRule>
    <cfRule type="expression" dxfId="3260" priority="11284">
      <formula>$Y756="Gráfico 1"</formula>
    </cfRule>
    <cfRule type="expression" dxfId="3259" priority="11285">
      <formula>$Y756="Gráfico 5"</formula>
    </cfRule>
  </conditionalFormatting>
  <conditionalFormatting sqref="P756">
    <cfRule type="expression" dxfId="3258" priority="11212">
      <formula>$Y756="Reporte 2"</formula>
    </cfRule>
    <cfRule type="expression" dxfId="3257" priority="11213">
      <formula>$Y756="Reporte 1"</formula>
    </cfRule>
    <cfRule type="expression" dxfId="3256" priority="11214">
      <formula>$Y756="Informe 10"</formula>
    </cfRule>
    <cfRule type="expression" dxfId="3255" priority="11215">
      <formula>$Y756="Informe 9"</formula>
    </cfRule>
    <cfRule type="expression" dxfId="3254" priority="11216">
      <formula>$Y756="Informe 8"</formula>
    </cfRule>
    <cfRule type="expression" dxfId="3253" priority="11217">
      <formula>$Y756="Informe 7"</formula>
    </cfRule>
    <cfRule type="expression" dxfId="3252" priority="11218">
      <formula>$Y756="Informe 6"</formula>
    </cfRule>
    <cfRule type="expression" dxfId="3251" priority="11219">
      <formula>$Y756="Informe 5"</formula>
    </cfRule>
    <cfRule type="expression" dxfId="3250" priority="11220">
      <formula>$Y756="Informe 4"</formula>
    </cfRule>
    <cfRule type="expression" dxfId="3249" priority="11221">
      <formula>$Y756="Informe 3"</formula>
    </cfRule>
    <cfRule type="expression" dxfId="3248" priority="11222">
      <formula>$Y756="Informe 2"</formula>
    </cfRule>
    <cfRule type="expression" dxfId="3247" priority="11223">
      <formula>$Y756="Informe 1"</formula>
    </cfRule>
    <cfRule type="expression" dxfId="3246" priority="11224">
      <formula>$Y756="Gráfico 10"</formula>
    </cfRule>
    <cfRule type="expression" dxfId="3245" priority="11225">
      <formula>$Y756="Gráfico 25"</formula>
    </cfRule>
    <cfRule type="expression" dxfId="3244" priority="11226">
      <formula>$Y756="Gráfico 24"</formula>
    </cfRule>
    <cfRule type="expression" dxfId="3243" priority="11227">
      <formula>$Y756="Gráfico 23"</formula>
    </cfRule>
    <cfRule type="expression" dxfId="3242" priority="11228">
      <formula>$Y756="Gráfico 22"</formula>
    </cfRule>
    <cfRule type="expression" dxfId="3241" priority="11229">
      <formula>$Y756="Gráfico 21"</formula>
    </cfRule>
    <cfRule type="expression" dxfId="3240" priority="11230">
      <formula>$Y756="Gráfico 20"</formula>
    </cfRule>
    <cfRule type="expression" dxfId="3239" priority="11231">
      <formula>$Y756="Gráfico 18"</formula>
    </cfRule>
    <cfRule type="expression" dxfId="3238" priority="11232">
      <formula>$Y756="Gráfico 19"</formula>
    </cfRule>
    <cfRule type="expression" dxfId="3237" priority="11233">
      <formula>$Y756="Gráfico 17"</formula>
    </cfRule>
    <cfRule type="expression" dxfId="3236" priority="11234">
      <formula>$Y756="Gráfico 16"</formula>
    </cfRule>
    <cfRule type="expression" dxfId="3235" priority="11235">
      <formula>$Y756="Gráfico 15"</formula>
    </cfRule>
    <cfRule type="expression" dxfId="3234" priority="11236">
      <formula>$Y756="Gráfico 14"</formula>
    </cfRule>
    <cfRule type="expression" dxfId="3233" priority="11237">
      <formula>$Y756="Gráfico 12"</formula>
    </cfRule>
    <cfRule type="expression" dxfId="3232" priority="11238">
      <formula>$Y756="Gráfico 13"</formula>
    </cfRule>
    <cfRule type="expression" dxfId="3231" priority="11239">
      <formula>$Y756="Gráfico 11"</formula>
    </cfRule>
    <cfRule type="expression" dxfId="3230" priority="11240">
      <formula>$Y756="Gráfico 9"</formula>
    </cfRule>
    <cfRule type="expression" dxfId="3229" priority="11241">
      <formula>$Y756="Gráfico 8"</formula>
    </cfRule>
    <cfRule type="expression" dxfId="3228" priority="11242">
      <formula>$Y756="Gráfico 7"</formula>
    </cfRule>
    <cfRule type="expression" dxfId="3227" priority="11243">
      <formula>$Y756="Gráfico 6"</formula>
    </cfRule>
    <cfRule type="expression" dxfId="3226" priority="11244">
      <formula>$Y756="Gráfico 4"</formula>
    </cfRule>
    <cfRule type="expression" dxfId="3225" priority="11245">
      <formula>$Y756="Gráfico 3"</formula>
    </cfRule>
    <cfRule type="expression" dxfId="3224" priority="11246">
      <formula>$Y756="Gráfico 2"</formula>
    </cfRule>
    <cfRule type="expression" dxfId="3223" priority="11247">
      <formula>$Y756="Gráfico 1"</formula>
    </cfRule>
    <cfRule type="expression" dxfId="3222" priority="11248">
      <formula>$Y756="Gráfico 5"</formula>
    </cfRule>
  </conditionalFormatting>
  <conditionalFormatting sqref="O756">
    <cfRule type="expression" dxfId="3221" priority="11175">
      <formula>$Y756="Reporte 2"</formula>
    </cfRule>
    <cfRule type="expression" dxfId="3220" priority="11176">
      <formula>$Y756="Reporte 1"</formula>
    </cfRule>
    <cfRule type="expression" dxfId="3219" priority="11177">
      <formula>$Y756="Informe 10"</formula>
    </cfRule>
    <cfRule type="expression" dxfId="3218" priority="11178">
      <formula>$Y756="Informe 9"</formula>
    </cfRule>
    <cfRule type="expression" dxfId="3217" priority="11179">
      <formula>$Y756="Informe 8"</formula>
    </cfRule>
    <cfRule type="expression" dxfId="3216" priority="11180">
      <formula>$Y756="Informe 7"</formula>
    </cfRule>
    <cfRule type="expression" dxfId="3215" priority="11181">
      <formula>$Y756="Informe 6"</formula>
    </cfRule>
    <cfRule type="expression" dxfId="3214" priority="11182">
      <formula>$Y756="Informe 5"</formula>
    </cfRule>
    <cfRule type="expression" dxfId="3213" priority="11183">
      <formula>$Y756="Informe 4"</formula>
    </cfRule>
    <cfRule type="expression" dxfId="3212" priority="11184">
      <formula>$Y756="Informe 3"</formula>
    </cfRule>
    <cfRule type="expression" dxfId="3211" priority="11185">
      <formula>$Y756="Informe 2"</formula>
    </cfRule>
    <cfRule type="expression" dxfId="3210" priority="11186">
      <formula>$Y756="Informe 1"</formula>
    </cfRule>
    <cfRule type="expression" dxfId="3209" priority="11187">
      <formula>$Y756="Gráfico 10"</formula>
    </cfRule>
    <cfRule type="expression" dxfId="3208" priority="11188">
      <formula>$Y756="Gráfico 25"</formula>
    </cfRule>
    <cfRule type="expression" dxfId="3207" priority="11189">
      <formula>$Y756="Gráfico 24"</formula>
    </cfRule>
    <cfRule type="expression" dxfId="3206" priority="11190">
      <formula>$Y756="Gráfico 23"</formula>
    </cfRule>
    <cfRule type="expression" dxfId="3205" priority="11191">
      <formula>$Y756="Gráfico 22"</formula>
    </cfRule>
    <cfRule type="expression" dxfId="3204" priority="11192">
      <formula>$Y756="Gráfico 21"</formula>
    </cfRule>
    <cfRule type="expression" dxfId="3203" priority="11193">
      <formula>$Y756="Gráfico 20"</formula>
    </cfRule>
    <cfRule type="expression" dxfId="3202" priority="11194">
      <formula>$Y756="Gráfico 18"</formula>
    </cfRule>
    <cfRule type="expression" dxfId="3201" priority="11195">
      <formula>$Y756="Gráfico 19"</formula>
    </cfRule>
    <cfRule type="expression" dxfId="3200" priority="11196">
      <formula>$Y756="Gráfico 17"</formula>
    </cfRule>
    <cfRule type="expression" dxfId="3199" priority="11197">
      <formula>$Y756="Gráfico 16"</formula>
    </cfRule>
    <cfRule type="expression" dxfId="3198" priority="11198">
      <formula>$Y756="Gráfico 15"</formula>
    </cfRule>
    <cfRule type="expression" dxfId="3197" priority="11199">
      <formula>$Y756="Gráfico 14"</formula>
    </cfRule>
    <cfRule type="expression" dxfId="3196" priority="11200">
      <formula>$Y756="Gráfico 12"</formula>
    </cfRule>
    <cfRule type="expression" dxfId="3195" priority="11201">
      <formula>$Y756="Gráfico 13"</formula>
    </cfRule>
    <cfRule type="expression" dxfId="3194" priority="11202">
      <formula>$Y756="Gráfico 11"</formula>
    </cfRule>
    <cfRule type="expression" dxfId="3193" priority="11203">
      <formula>$Y756="Gráfico 9"</formula>
    </cfRule>
    <cfRule type="expression" dxfId="3192" priority="11204">
      <formula>$Y756="Gráfico 8"</formula>
    </cfRule>
    <cfRule type="expression" dxfId="3191" priority="11205">
      <formula>$Y756="Gráfico 7"</formula>
    </cfRule>
    <cfRule type="expression" dxfId="3190" priority="11206">
      <formula>$Y756="Gráfico 6"</formula>
    </cfRule>
    <cfRule type="expression" dxfId="3189" priority="11207">
      <formula>$Y756="Gráfico 4"</formula>
    </cfRule>
    <cfRule type="expression" dxfId="3188" priority="11208">
      <formula>$Y756="Gráfico 3"</formula>
    </cfRule>
    <cfRule type="expression" dxfId="3187" priority="11209">
      <formula>$Y756="Gráfico 2"</formula>
    </cfRule>
    <cfRule type="expression" dxfId="3186" priority="11210">
      <formula>$Y756="Gráfico 1"</formula>
    </cfRule>
    <cfRule type="expression" dxfId="3185" priority="11211">
      <formula>$Y756="Gráfico 5"</formula>
    </cfRule>
  </conditionalFormatting>
  <conditionalFormatting sqref="O756">
    <cfRule type="expression" dxfId="3184" priority="11138">
      <formula>$Y756="Reporte 2"</formula>
    </cfRule>
    <cfRule type="expression" dxfId="3183" priority="11139">
      <formula>$Y756="Reporte 1"</formula>
    </cfRule>
    <cfRule type="expression" dxfId="3182" priority="11140">
      <formula>$Y756="Informe 10"</formula>
    </cfRule>
    <cfRule type="expression" dxfId="3181" priority="11141">
      <formula>$Y756="Informe 9"</formula>
    </cfRule>
    <cfRule type="expression" dxfId="3180" priority="11142">
      <formula>$Y756="Informe 8"</formula>
    </cfRule>
    <cfRule type="expression" dxfId="3179" priority="11143">
      <formula>$Y756="Informe 7"</formula>
    </cfRule>
    <cfRule type="expression" dxfId="3178" priority="11144">
      <formula>$Y756="Informe 6"</formula>
    </cfRule>
    <cfRule type="expression" dxfId="3177" priority="11145">
      <formula>$Y756="Informe 5"</formula>
    </cfRule>
    <cfRule type="expression" dxfId="3176" priority="11146">
      <formula>$Y756="Informe 4"</formula>
    </cfRule>
    <cfRule type="expression" dxfId="3175" priority="11147">
      <formula>$Y756="Informe 3"</formula>
    </cfRule>
    <cfRule type="expression" dxfId="3174" priority="11148">
      <formula>$Y756="Informe 2"</formula>
    </cfRule>
    <cfRule type="expression" dxfId="3173" priority="11149">
      <formula>$Y756="Informe 1"</formula>
    </cfRule>
    <cfRule type="expression" dxfId="3172" priority="11150">
      <formula>$Y756="Gráfico 10"</formula>
    </cfRule>
    <cfRule type="expression" dxfId="3171" priority="11151">
      <formula>$Y756="Gráfico 25"</formula>
    </cfRule>
    <cfRule type="expression" dxfId="3170" priority="11152">
      <formula>$Y756="Gráfico 24"</formula>
    </cfRule>
    <cfRule type="expression" dxfId="3169" priority="11153">
      <formula>$Y756="Gráfico 23"</formula>
    </cfRule>
    <cfRule type="expression" dxfId="3168" priority="11154">
      <formula>$Y756="Gráfico 22"</formula>
    </cfRule>
    <cfRule type="expression" dxfId="3167" priority="11155">
      <formula>$Y756="Gráfico 21"</formula>
    </cfRule>
    <cfRule type="expression" dxfId="3166" priority="11156">
      <formula>$Y756="Gráfico 20"</formula>
    </cfRule>
    <cfRule type="expression" dxfId="3165" priority="11157">
      <formula>$Y756="Gráfico 18"</formula>
    </cfRule>
    <cfRule type="expression" dxfId="3164" priority="11158">
      <formula>$Y756="Gráfico 19"</formula>
    </cfRule>
    <cfRule type="expression" dxfId="3163" priority="11159">
      <formula>$Y756="Gráfico 17"</formula>
    </cfRule>
    <cfRule type="expression" dxfId="3162" priority="11160">
      <formula>$Y756="Gráfico 16"</formula>
    </cfRule>
    <cfRule type="expression" dxfId="3161" priority="11161">
      <formula>$Y756="Gráfico 15"</formula>
    </cfRule>
    <cfRule type="expression" dxfId="3160" priority="11162">
      <formula>$Y756="Gráfico 14"</formula>
    </cfRule>
    <cfRule type="expression" dxfId="3159" priority="11163">
      <formula>$Y756="Gráfico 12"</formula>
    </cfRule>
    <cfRule type="expression" dxfId="3158" priority="11164">
      <formula>$Y756="Gráfico 13"</formula>
    </cfRule>
    <cfRule type="expression" dxfId="3157" priority="11165">
      <formula>$Y756="Gráfico 11"</formula>
    </cfRule>
    <cfRule type="expression" dxfId="3156" priority="11166">
      <formula>$Y756="Gráfico 9"</formula>
    </cfRule>
    <cfRule type="expression" dxfId="3155" priority="11167">
      <formula>$Y756="Gráfico 8"</formula>
    </cfRule>
    <cfRule type="expression" dxfId="3154" priority="11168">
      <formula>$Y756="Gráfico 7"</formula>
    </cfRule>
    <cfRule type="expression" dxfId="3153" priority="11169">
      <formula>$Y756="Gráfico 6"</formula>
    </cfRule>
    <cfRule type="expression" dxfId="3152" priority="11170">
      <formula>$Y756="Gráfico 4"</formula>
    </cfRule>
    <cfRule type="expression" dxfId="3151" priority="11171">
      <formula>$Y756="Gráfico 3"</formula>
    </cfRule>
    <cfRule type="expression" dxfId="3150" priority="11172">
      <formula>$Y756="Gráfico 2"</formula>
    </cfRule>
    <cfRule type="expression" dxfId="3149" priority="11173">
      <formula>$Y756="Gráfico 1"</formula>
    </cfRule>
    <cfRule type="expression" dxfId="3148" priority="11174">
      <formula>$Y756="Gráfico 5"</formula>
    </cfRule>
  </conditionalFormatting>
  <conditionalFormatting sqref="O756">
    <cfRule type="expression" dxfId="3147" priority="11101">
      <formula>$Y756="Reporte 2"</formula>
    </cfRule>
    <cfRule type="expression" dxfId="3146" priority="11102">
      <formula>$Y756="Reporte 1"</formula>
    </cfRule>
    <cfRule type="expression" dxfId="3145" priority="11103">
      <formula>$Y756="Informe 10"</formula>
    </cfRule>
    <cfRule type="expression" dxfId="3144" priority="11104">
      <formula>$Y756="Informe 9"</formula>
    </cfRule>
    <cfRule type="expression" dxfId="3143" priority="11105">
      <formula>$Y756="Informe 8"</formula>
    </cfRule>
    <cfRule type="expression" dxfId="3142" priority="11106">
      <formula>$Y756="Informe 7"</formula>
    </cfRule>
    <cfRule type="expression" dxfId="3141" priority="11107">
      <formula>$Y756="Informe 6"</formula>
    </cfRule>
    <cfRule type="expression" dxfId="3140" priority="11108">
      <formula>$Y756="Informe 5"</formula>
    </cfRule>
    <cfRule type="expression" dxfId="3139" priority="11109">
      <formula>$Y756="Informe 4"</formula>
    </cfRule>
    <cfRule type="expression" dxfId="3138" priority="11110">
      <formula>$Y756="Informe 3"</formula>
    </cfRule>
    <cfRule type="expression" dxfId="3137" priority="11111">
      <formula>$Y756="Informe 2"</formula>
    </cfRule>
    <cfRule type="expression" dxfId="3136" priority="11112">
      <formula>$Y756="Informe 1"</formula>
    </cfRule>
    <cfRule type="expression" dxfId="3135" priority="11113">
      <formula>$Y756="Gráfico 10"</formula>
    </cfRule>
    <cfRule type="expression" dxfId="3134" priority="11114">
      <formula>$Y756="Gráfico 25"</formula>
    </cfRule>
    <cfRule type="expression" dxfId="3133" priority="11115">
      <formula>$Y756="Gráfico 24"</formula>
    </cfRule>
    <cfRule type="expression" dxfId="3132" priority="11116">
      <formula>$Y756="Gráfico 23"</formula>
    </cfRule>
    <cfRule type="expression" dxfId="3131" priority="11117">
      <formula>$Y756="Gráfico 22"</formula>
    </cfRule>
    <cfRule type="expression" dxfId="3130" priority="11118">
      <formula>$Y756="Gráfico 21"</formula>
    </cfRule>
    <cfRule type="expression" dxfId="3129" priority="11119">
      <formula>$Y756="Gráfico 20"</formula>
    </cfRule>
    <cfRule type="expression" dxfId="3128" priority="11120">
      <formula>$Y756="Gráfico 18"</formula>
    </cfRule>
    <cfRule type="expression" dxfId="3127" priority="11121">
      <formula>$Y756="Gráfico 19"</formula>
    </cfRule>
    <cfRule type="expression" dxfId="3126" priority="11122">
      <formula>$Y756="Gráfico 17"</formula>
    </cfRule>
    <cfRule type="expression" dxfId="3125" priority="11123">
      <formula>$Y756="Gráfico 16"</formula>
    </cfRule>
    <cfRule type="expression" dxfId="3124" priority="11124">
      <formula>$Y756="Gráfico 15"</formula>
    </cfRule>
    <cfRule type="expression" dxfId="3123" priority="11125">
      <formula>$Y756="Gráfico 14"</formula>
    </cfRule>
    <cfRule type="expression" dxfId="3122" priority="11126">
      <formula>$Y756="Gráfico 12"</formula>
    </cfRule>
    <cfRule type="expression" dxfId="3121" priority="11127">
      <formula>$Y756="Gráfico 13"</formula>
    </cfRule>
    <cfRule type="expression" dxfId="3120" priority="11128">
      <formula>$Y756="Gráfico 11"</formula>
    </cfRule>
    <cfRule type="expression" dxfId="3119" priority="11129">
      <formula>$Y756="Gráfico 9"</formula>
    </cfRule>
    <cfRule type="expression" dxfId="3118" priority="11130">
      <formula>$Y756="Gráfico 8"</formula>
    </cfRule>
    <cfRule type="expression" dxfId="3117" priority="11131">
      <formula>$Y756="Gráfico 7"</formula>
    </cfRule>
    <cfRule type="expression" dxfId="3116" priority="11132">
      <formula>$Y756="Gráfico 6"</formula>
    </cfRule>
    <cfRule type="expression" dxfId="3115" priority="11133">
      <formula>$Y756="Gráfico 4"</formula>
    </cfRule>
    <cfRule type="expression" dxfId="3114" priority="11134">
      <formula>$Y756="Gráfico 3"</formula>
    </cfRule>
    <cfRule type="expression" dxfId="3113" priority="11135">
      <formula>$Y756="Gráfico 2"</formula>
    </cfRule>
    <cfRule type="expression" dxfId="3112" priority="11136">
      <formula>$Y756="Gráfico 1"</formula>
    </cfRule>
    <cfRule type="expression" dxfId="3111" priority="11137">
      <formula>$Y756="Gráfico 5"</formula>
    </cfRule>
  </conditionalFormatting>
  <conditionalFormatting sqref="P757">
    <cfRule type="expression" dxfId="3110" priority="10176">
      <formula>$Y757="Reporte 2"</formula>
    </cfRule>
    <cfRule type="expression" dxfId="3109" priority="10177">
      <formula>$Y757="Reporte 1"</formula>
    </cfRule>
    <cfRule type="expression" dxfId="3108" priority="10178">
      <formula>$Y757="Informe 10"</formula>
    </cfRule>
    <cfRule type="expression" dxfId="3107" priority="10179">
      <formula>$Y757="Informe 9"</formula>
    </cfRule>
    <cfRule type="expression" dxfId="3106" priority="10180">
      <formula>$Y757="Informe 8"</formula>
    </cfRule>
    <cfRule type="expression" dxfId="3105" priority="10181">
      <formula>$Y757="Informe 7"</formula>
    </cfRule>
    <cfRule type="expression" dxfId="3104" priority="10182">
      <formula>$Y757="Informe 6"</formula>
    </cfRule>
    <cfRule type="expression" dxfId="3103" priority="10183">
      <formula>$Y757="Informe 5"</formula>
    </cfRule>
    <cfRule type="expression" dxfId="3102" priority="10184">
      <formula>$Y757="Informe 4"</formula>
    </cfRule>
    <cfRule type="expression" dxfId="3101" priority="10185">
      <formula>$Y757="Informe 3"</formula>
    </cfRule>
    <cfRule type="expression" dxfId="3100" priority="10186">
      <formula>$Y757="Informe 2"</formula>
    </cfRule>
    <cfRule type="expression" dxfId="3099" priority="10187">
      <formula>$Y757="Informe 1"</formula>
    </cfRule>
    <cfRule type="expression" dxfId="3098" priority="10188">
      <formula>$Y757="Gráfico 10"</formula>
    </cfRule>
    <cfRule type="expression" dxfId="3097" priority="10189">
      <formula>$Y757="Gráfico 25"</formula>
    </cfRule>
    <cfRule type="expression" dxfId="3096" priority="10190">
      <formula>$Y757="Gráfico 24"</formula>
    </cfRule>
    <cfRule type="expression" dxfId="3095" priority="10191">
      <formula>$Y757="Gráfico 23"</formula>
    </cfRule>
    <cfRule type="expression" dxfId="3094" priority="10192">
      <formula>$Y757="Gráfico 22"</formula>
    </cfRule>
    <cfRule type="expression" dxfId="3093" priority="10193">
      <formula>$Y757="Gráfico 21"</formula>
    </cfRule>
    <cfRule type="expression" dxfId="3092" priority="10194">
      <formula>$Y757="Gráfico 20"</formula>
    </cfRule>
    <cfRule type="expression" dxfId="3091" priority="10195">
      <formula>$Y757="Gráfico 18"</formula>
    </cfRule>
    <cfRule type="expression" dxfId="3090" priority="10196">
      <formula>$Y757="Gráfico 19"</formula>
    </cfRule>
    <cfRule type="expression" dxfId="3089" priority="10197">
      <formula>$Y757="Gráfico 17"</formula>
    </cfRule>
    <cfRule type="expression" dxfId="3088" priority="10198">
      <formula>$Y757="Gráfico 16"</formula>
    </cfRule>
    <cfRule type="expression" dxfId="3087" priority="10199">
      <formula>$Y757="Gráfico 15"</formula>
    </cfRule>
    <cfRule type="expression" dxfId="3086" priority="10200">
      <formula>$Y757="Gráfico 14"</formula>
    </cfRule>
    <cfRule type="expression" dxfId="3085" priority="10201">
      <formula>$Y757="Gráfico 12"</formula>
    </cfRule>
    <cfRule type="expression" dxfId="3084" priority="10202">
      <formula>$Y757="Gráfico 13"</formula>
    </cfRule>
    <cfRule type="expression" dxfId="3083" priority="10203">
      <formula>$Y757="Gráfico 11"</formula>
    </cfRule>
    <cfRule type="expression" dxfId="3082" priority="10204">
      <formula>$Y757="Gráfico 9"</formula>
    </cfRule>
    <cfRule type="expression" dxfId="3081" priority="10205">
      <formula>$Y757="Gráfico 8"</formula>
    </cfRule>
    <cfRule type="expression" dxfId="3080" priority="10206">
      <formula>$Y757="Gráfico 7"</formula>
    </cfRule>
    <cfRule type="expression" dxfId="3079" priority="10207">
      <formula>$Y757="Gráfico 6"</formula>
    </cfRule>
    <cfRule type="expression" dxfId="3078" priority="10208">
      <formula>$Y757="Gráfico 4"</formula>
    </cfRule>
    <cfRule type="expression" dxfId="3077" priority="10209">
      <formula>$Y757="Gráfico 3"</formula>
    </cfRule>
    <cfRule type="expression" dxfId="3076" priority="10210">
      <formula>$Y757="Gráfico 2"</formula>
    </cfRule>
    <cfRule type="expression" dxfId="3075" priority="10211">
      <formula>$Y757="Gráfico 1"</formula>
    </cfRule>
    <cfRule type="expression" dxfId="3074" priority="10212">
      <formula>$Y757="Gráfico 5"</formula>
    </cfRule>
  </conditionalFormatting>
  <conditionalFormatting sqref="P757">
    <cfRule type="expression" dxfId="3073" priority="10139">
      <formula>$Y757="Reporte 2"</formula>
    </cfRule>
    <cfRule type="expression" dxfId="3072" priority="10140">
      <formula>$Y757="Reporte 1"</formula>
    </cfRule>
    <cfRule type="expression" dxfId="3071" priority="10141">
      <formula>$Y757="Informe 10"</formula>
    </cfRule>
    <cfRule type="expression" dxfId="3070" priority="10142">
      <formula>$Y757="Informe 9"</formula>
    </cfRule>
    <cfRule type="expression" dxfId="3069" priority="10143">
      <formula>$Y757="Informe 8"</formula>
    </cfRule>
    <cfRule type="expression" dxfId="3068" priority="10144">
      <formula>$Y757="Informe 7"</formula>
    </cfRule>
    <cfRule type="expression" dxfId="3067" priority="10145">
      <formula>$Y757="Informe 6"</formula>
    </cfRule>
    <cfRule type="expression" dxfId="3066" priority="10146">
      <formula>$Y757="Informe 5"</formula>
    </cfRule>
    <cfRule type="expression" dxfId="3065" priority="10147">
      <formula>$Y757="Informe 4"</formula>
    </cfRule>
    <cfRule type="expression" dxfId="3064" priority="10148">
      <formula>$Y757="Informe 3"</formula>
    </cfRule>
    <cfRule type="expression" dxfId="3063" priority="10149">
      <formula>$Y757="Informe 2"</formula>
    </cfRule>
    <cfRule type="expression" dxfId="3062" priority="10150">
      <formula>$Y757="Informe 1"</formula>
    </cfRule>
    <cfRule type="expression" dxfId="3061" priority="10151">
      <formula>$Y757="Gráfico 10"</formula>
    </cfRule>
    <cfRule type="expression" dxfId="3060" priority="10152">
      <formula>$Y757="Gráfico 25"</formula>
    </cfRule>
    <cfRule type="expression" dxfId="3059" priority="10153">
      <formula>$Y757="Gráfico 24"</formula>
    </cfRule>
    <cfRule type="expression" dxfId="3058" priority="10154">
      <formula>$Y757="Gráfico 23"</formula>
    </cfRule>
    <cfRule type="expression" dxfId="3057" priority="10155">
      <formula>$Y757="Gráfico 22"</formula>
    </cfRule>
    <cfRule type="expression" dxfId="3056" priority="10156">
      <formula>$Y757="Gráfico 21"</formula>
    </cfRule>
    <cfRule type="expression" dxfId="3055" priority="10157">
      <formula>$Y757="Gráfico 20"</formula>
    </cfRule>
    <cfRule type="expression" dxfId="3054" priority="10158">
      <formula>$Y757="Gráfico 18"</formula>
    </cfRule>
    <cfRule type="expression" dxfId="3053" priority="10159">
      <formula>$Y757="Gráfico 19"</formula>
    </cfRule>
    <cfRule type="expression" dxfId="3052" priority="10160">
      <formula>$Y757="Gráfico 17"</formula>
    </cfRule>
    <cfRule type="expression" dxfId="3051" priority="10161">
      <formula>$Y757="Gráfico 16"</formula>
    </cfRule>
    <cfRule type="expression" dxfId="3050" priority="10162">
      <formula>$Y757="Gráfico 15"</formula>
    </cfRule>
    <cfRule type="expression" dxfId="3049" priority="10163">
      <formula>$Y757="Gráfico 14"</formula>
    </cfRule>
    <cfRule type="expression" dxfId="3048" priority="10164">
      <formula>$Y757="Gráfico 12"</formula>
    </cfRule>
    <cfRule type="expression" dxfId="3047" priority="10165">
      <formula>$Y757="Gráfico 13"</formula>
    </cfRule>
    <cfRule type="expression" dxfId="3046" priority="10166">
      <formula>$Y757="Gráfico 11"</formula>
    </cfRule>
    <cfRule type="expression" dxfId="3045" priority="10167">
      <formula>$Y757="Gráfico 9"</formula>
    </cfRule>
    <cfRule type="expression" dxfId="3044" priority="10168">
      <formula>$Y757="Gráfico 8"</formula>
    </cfRule>
    <cfRule type="expression" dxfId="3043" priority="10169">
      <formula>$Y757="Gráfico 7"</formula>
    </cfRule>
    <cfRule type="expression" dxfId="3042" priority="10170">
      <formula>$Y757="Gráfico 6"</formula>
    </cfRule>
    <cfRule type="expression" dxfId="3041" priority="10171">
      <formula>$Y757="Gráfico 4"</formula>
    </cfRule>
    <cfRule type="expression" dxfId="3040" priority="10172">
      <formula>$Y757="Gráfico 3"</formula>
    </cfRule>
    <cfRule type="expression" dxfId="3039" priority="10173">
      <formula>$Y757="Gráfico 2"</formula>
    </cfRule>
    <cfRule type="expression" dxfId="3038" priority="10174">
      <formula>$Y757="Gráfico 1"</formula>
    </cfRule>
    <cfRule type="expression" dxfId="3037" priority="10175">
      <formula>$Y757="Gráfico 5"</formula>
    </cfRule>
  </conditionalFormatting>
  <conditionalFormatting sqref="P757">
    <cfRule type="expression" dxfId="3036" priority="10102">
      <formula>$Y757="Reporte 2"</formula>
    </cfRule>
    <cfRule type="expression" dxfId="3035" priority="10103">
      <formula>$Y757="Reporte 1"</formula>
    </cfRule>
    <cfRule type="expression" dxfId="3034" priority="10104">
      <formula>$Y757="Informe 10"</formula>
    </cfRule>
    <cfRule type="expression" dxfId="3033" priority="10105">
      <formula>$Y757="Informe 9"</formula>
    </cfRule>
    <cfRule type="expression" dxfId="3032" priority="10106">
      <formula>$Y757="Informe 8"</formula>
    </cfRule>
    <cfRule type="expression" dxfId="3031" priority="10107">
      <formula>$Y757="Informe 7"</formula>
    </cfRule>
    <cfRule type="expression" dxfId="3030" priority="10108">
      <formula>$Y757="Informe 6"</formula>
    </cfRule>
    <cfRule type="expression" dxfId="3029" priority="10109">
      <formula>$Y757="Informe 5"</formula>
    </cfRule>
    <cfRule type="expression" dxfId="3028" priority="10110">
      <formula>$Y757="Informe 4"</formula>
    </cfRule>
    <cfRule type="expression" dxfId="3027" priority="10111">
      <formula>$Y757="Informe 3"</formula>
    </cfRule>
    <cfRule type="expression" dxfId="3026" priority="10112">
      <formula>$Y757="Informe 2"</formula>
    </cfRule>
    <cfRule type="expression" dxfId="3025" priority="10113">
      <formula>$Y757="Informe 1"</formula>
    </cfRule>
    <cfRule type="expression" dxfId="3024" priority="10114">
      <formula>$Y757="Gráfico 10"</formula>
    </cfRule>
    <cfRule type="expression" dxfId="3023" priority="10115">
      <formula>$Y757="Gráfico 25"</formula>
    </cfRule>
    <cfRule type="expression" dxfId="3022" priority="10116">
      <formula>$Y757="Gráfico 24"</formula>
    </cfRule>
    <cfRule type="expression" dxfId="3021" priority="10117">
      <formula>$Y757="Gráfico 23"</formula>
    </cfRule>
    <cfRule type="expression" dxfId="3020" priority="10118">
      <formula>$Y757="Gráfico 22"</formula>
    </cfRule>
    <cfRule type="expression" dxfId="3019" priority="10119">
      <formula>$Y757="Gráfico 21"</formula>
    </cfRule>
    <cfRule type="expression" dxfId="3018" priority="10120">
      <formula>$Y757="Gráfico 20"</formula>
    </cfRule>
    <cfRule type="expression" dxfId="3017" priority="10121">
      <formula>$Y757="Gráfico 18"</formula>
    </cfRule>
    <cfRule type="expression" dxfId="3016" priority="10122">
      <formula>$Y757="Gráfico 19"</formula>
    </cfRule>
    <cfRule type="expression" dxfId="3015" priority="10123">
      <formula>$Y757="Gráfico 17"</formula>
    </cfRule>
    <cfRule type="expression" dxfId="3014" priority="10124">
      <formula>$Y757="Gráfico 16"</formula>
    </cfRule>
    <cfRule type="expression" dxfId="3013" priority="10125">
      <formula>$Y757="Gráfico 15"</formula>
    </cfRule>
    <cfRule type="expression" dxfId="3012" priority="10126">
      <formula>$Y757="Gráfico 14"</formula>
    </cfRule>
    <cfRule type="expression" dxfId="3011" priority="10127">
      <formula>$Y757="Gráfico 12"</formula>
    </cfRule>
    <cfRule type="expression" dxfId="3010" priority="10128">
      <formula>$Y757="Gráfico 13"</formula>
    </cfRule>
    <cfRule type="expression" dxfId="3009" priority="10129">
      <formula>$Y757="Gráfico 11"</formula>
    </cfRule>
    <cfRule type="expression" dxfId="3008" priority="10130">
      <formula>$Y757="Gráfico 9"</formula>
    </cfRule>
    <cfRule type="expression" dxfId="3007" priority="10131">
      <formula>$Y757="Gráfico 8"</formula>
    </cfRule>
    <cfRule type="expression" dxfId="3006" priority="10132">
      <formula>$Y757="Gráfico 7"</formula>
    </cfRule>
    <cfRule type="expression" dxfId="3005" priority="10133">
      <formula>$Y757="Gráfico 6"</formula>
    </cfRule>
    <cfRule type="expression" dxfId="3004" priority="10134">
      <formula>$Y757="Gráfico 4"</formula>
    </cfRule>
    <cfRule type="expression" dxfId="3003" priority="10135">
      <formula>$Y757="Gráfico 3"</formula>
    </cfRule>
    <cfRule type="expression" dxfId="3002" priority="10136">
      <formula>$Y757="Gráfico 2"</formula>
    </cfRule>
    <cfRule type="expression" dxfId="3001" priority="10137">
      <formula>$Y757="Gráfico 1"</formula>
    </cfRule>
    <cfRule type="expression" dxfId="3000" priority="10138">
      <formula>$Y757="Gráfico 5"</formula>
    </cfRule>
  </conditionalFormatting>
  <conditionalFormatting sqref="P758">
    <cfRule type="expression" dxfId="2999" priority="9954">
      <formula>$Y758="Reporte 2"</formula>
    </cfRule>
    <cfRule type="expression" dxfId="2998" priority="9955">
      <formula>$Y758="Reporte 1"</formula>
    </cfRule>
    <cfRule type="expression" dxfId="2997" priority="9956">
      <formula>$Y758="Informe 10"</formula>
    </cfRule>
    <cfRule type="expression" dxfId="2996" priority="9957">
      <formula>$Y758="Informe 9"</formula>
    </cfRule>
    <cfRule type="expression" dxfId="2995" priority="9958">
      <formula>$Y758="Informe 8"</formula>
    </cfRule>
    <cfRule type="expression" dxfId="2994" priority="9959">
      <formula>$Y758="Informe 7"</formula>
    </cfRule>
    <cfRule type="expression" dxfId="2993" priority="9960">
      <formula>$Y758="Informe 6"</formula>
    </cfRule>
    <cfRule type="expression" dxfId="2992" priority="9961">
      <formula>$Y758="Informe 5"</formula>
    </cfRule>
    <cfRule type="expression" dxfId="2991" priority="9962">
      <formula>$Y758="Informe 4"</formula>
    </cfRule>
    <cfRule type="expression" dxfId="2990" priority="9963">
      <formula>$Y758="Informe 3"</formula>
    </cfRule>
    <cfRule type="expression" dxfId="2989" priority="9964">
      <formula>$Y758="Informe 2"</formula>
    </cfRule>
    <cfRule type="expression" dxfId="2988" priority="9965">
      <formula>$Y758="Informe 1"</formula>
    </cfRule>
    <cfRule type="expression" dxfId="2987" priority="9966">
      <formula>$Y758="Gráfico 10"</formula>
    </cfRule>
    <cfRule type="expression" dxfId="2986" priority="9967">
      <formula>$Y758="Gráfico 25"</formula>
    </cfRule>
    <cfRule type="expression" dxfId="2985" priority="9968">
      <formula>$Y758="Gráfico 24"</formula>
    </cfRule>
    <cfRule type="expression" dxfId="2984" priority="9969">
      <formula>$Y758="Gráfico 23"</formula>
    </cfRule>
    <cfRule type="expression" dxfId="2983" priority="9970">
      <formula>$Y758="Gráfico 22"</formula>
    </cfRule>
    <cfRule type="expression" dxfId="2982" priority="9971">
      <formula>$Y758="Gráfico 21"</formula>
    </cfRule>
    <cfRule type="expression" dxfId="2981" priority="9972">
      <formula>$Y758="Gráfico 20"</formula>
    </cfRule>
    <cfRule type="expression" dxfId="2980" priority="9973">
      <formula>$Y758="Gráfico 18"</formula>
    </cfRule>
    <cfRule type="expression" dxfId="2979" priority="9974">
      <formula>$Y758="Gráfico 19"</formula>
    </cfRule>
    <cfRule type="expression" dxfId="2978" priority="9975">
      <formula>$Y758="Gráfico 17"</formula>
    </cfRule>
    <cfRule type="expression" dxfId="2977" priority="9976">
      <formula>$Y758="Gráfico 16"</formula>
    </cfRule>
    <cfRule type="expression" dxfId="2976" priority="9977">
      <formula>$Y758="Gráfico 15"</formula>
    </cfRule>
    <cfRule type="expression" dxfId="2975" priority="9978">
      <formula>$Y758="Gráfico 14"</formula>
    </cfRule>
    <cfRule type="expression" dxfId="2974" priority="9979">
      <formula>$Y758="Gráfico 12"</formula>
    </cfRule>
    <cfRule type="expression" dxfId="2973" priority="9980">
      <formula>$Y758="Gráfico 13"</formula>
    </cfRule>
    <cfRule type="expression" dxfId="2972" priority="9981">
      <formula>$Y758="Gráfico 11"</formula>
    </cfRule>
    <cfRule type="expression" dxfId="2971" priority="9982">
      <formula>$Y758="Gráfico 9"</formula>
    </cfRule>
    <cfRule type="expression" dxfId="2970" priority="9983">
      <formula>$Y758="Gráfico 8"</formula>
    </cfRule>
    <cfRule type="expression" dxfId="2969" priority="9984">
      <formula>$Y758="Gráfico 7"</formula>
    </cfRule>
    <cfRule type="expression" dxfId="2968" priority="9985">
      <formula>$Y758="Gráfico 6"</formula>
    </cfRule>
    <cfRule type="expression" dxfId="2967" priority="9986">
      <formula>$Y758="Gráfico 4"</formula>
    </cfRule>
    <cfRule type="expression" dxfId="2966" priority="9987">
      <formula>$Y758="Gráfico 3"</formula>
    </cfRule>
    <cfRule type="expression" dxfId="2965" priority="9988">
      <formula>$Y758="Gráfico 2"</formula>
    </cfRule>
    <cfRule type="expression" dxfId="2964" priority="9989">
      <formula>$Y758="Gráfico 1"</formula>
    </cfRule>
    <cfRule type="expression" dxfId="2963" priority="9990">
      <formula>$Y758="Gráfico 5"</formula>
    </cfRule>
  </conditionalFormatting>
  <conditionalFormatting sqref="P758">
    <cfRule type="expression" dxfId="2962" priority="9917">
      <formula>$Y758="Reporte 2"</formula>
    </cfRule>
    <cfRule type="expression" dxfId="2961" priority="9918">
      <formula>$Y758="Reporte 1"</formula>
    </cfRule>
    <cfRule type="expression" dxfId="2960" priority="9919">
      <formula>$Y758="Informe 10"</formula>
    </cfRule>
    <cfRule type="expression" dxfId="2959" priority="9920">
      <formula>$Y758="Informe 9"</formula>
    </cfRule>
    <cfRule type="expression" dxfId="2958" priority="9921">
      <formula>$Y758="Informe 8"</formula>
    </cfRule>
    <cfRule type="expression" dxfId="2957" priority="9922">
      <formula>$Y758="Informe 7"</formula>
    </cfRule>
    <cfRule type="expression" dxfId="2956" priority="9923">
      <formula>$Y758="Informe 6"</formula>
    </cfRule>
    <cfRule type="expression" dxfId="2955" priority="9924">
      <formula>$Y758="Informe 5"</formula>
    </cfRule>
    <cfRule type="expression" dxfId="2954" priority="9925">
      <formula>$Y758="Informe 4"</formula>
    </cfRule>
    <cfRule type="expression" dxfId="2953" priority="9926">
      <formula>$Y758="Informe 3"</formula>
    </cfRule>
    <cfRule type="expression" dxfId="2952" priority="9927">
      <formula>$Y758="Informe 2"</formula>
    </cfRule>
    <cfRule type="expression" dxfId="2951" priority="9928">
      <formula>$Y758="Informe 1"</formula>
    </cfRule>
    <cfRule type="expression" dxfId="2950" priority="9929">
      <formula>$Y758="Gráfico 10"</formula>
    </cfRule>
    <cfRule type="expression" dxfId="2949" priority="9930">
      <formula>$Y758="Gráfico 25"</formula>
    </cfRule>
    <cfRule type="expression" dxfId="2948" priority="9931">
      <formula>$Y758="Gráfico 24"</formula>
    </cfRule>
    <cfRule type="expression" dxfId="2947" priority="9932">
      <formula>$Y758="Gráfico 23"</formula>
    </cfRule>
    <cfRule type="expression" dxfId="2946" priority="9933">
      <formula>$Y758="Gráfico 22"</formula>
    </cfRule>
    <cfRule type="expression" dxfId="2945" priority="9934">
      <formula>$Y758="Gráfico 21"</formula>
    </cfRule>
    <cfRule type="expression" dxfId="2944" priority="9935">
      <formula>$Y758="Gráfico 20"</formula>
    </cfRule>
    <cfRule type="expression" dxfId="2943" priority="9936">
      <formula>$Y758="Gráfico 18"</formula>
    </cfRule>
    <cfRule type="expression" dxfId="2942" priority="9937">
      <formula>$Y758="Gráfico 19"</formula>
    </cfRule>
    <cfRule type="expression" dxfId="2941" priority="9938">
      <formula>$Y758="Gráfico 17"</formula>
    </cfRule>
    <cfRule type="expression" dxfId="2940" priority="9939">
      <formula>$Y758="Gráfico 16"</formula>
    </cfRule>
    <cfRule type="expression" dxfId="2939" priority="9940">
      <formula>$Y758="Gráfico 15"</formula>
    </cfRule>
    <cfRule type="expression" dxfId="2938" priority="9941">
      <formula>$Y758="Gráfico 14"</formula>
    </cfRule>
    <cfRule type="expression" dxfId="2937" priority="9942">
      <formula>$Y758="Gráfico 12"</formula>
    </cfRule>
    <cfRule type="expression" dxfId="2936" priority="9943">
      <formula>$Y758="Gráfico 13"</formula>
    </cfRule>
    <cfRule type="expression" dxfId="2935" priority="9944">
      <formula>$Y758="Gráfico 11"</formula>
    </cfRule>
    <cfRule type="expression" dxfId="2934" priority="9945">
      <formula>$Y758="Gráfico 9"</formula>
    </cfRule>
    <cfRule type="expression" dxfId="2933" priority="9946">
      <formula>$Y758="Gráfico 8"</formula>
    </cfRule>
    <cfRule type="expression" dxfId="2932" priority="9947">
      <formula>$Y758="Gráfico 7"</formula>
    </cfRule>
    <cfRule type="expression" dxfId="2931" priority="9948">
      <formula>$Y758="Gráfico 6"</formula>
    </cfRule>
    <cfRule type="expression" dxfId="2930" priority="9949">
      <formula>$Y758="Gráfico 4"</formula>
    </cfRule>
    <cfRule type="expression" dxfId="2929" priority="9950">
      <formula>$Y758="Gráfico 3"</formula>
    </cfRule>
    <cfRule type="expression" dxfId="2928" priority="9951">
      <formula>$Y758="Gráfico 2"</formula>
    </cfRule>
    <cfRule type="expression" dxfId="2927" priority="9952">
      <formula>$Y758="Gráfico 1"</formula>
    </cfRule>
    <cfRule type="expression" dxfId="2926" priority="9953">
      <formula>$Y758="Gráfico 5"</formula>
    </cfRule>
  </conditionalFormatting>
  <conditionalFormatting sqref="P758">
    <cfRule type="expression" dxfId="2925" priority="9880">
      <formula>$Y758="Reporte 2"</formula>
    </cfRule>
    <cfRule type="expression" dxfId="2924" priority="9881">
      <formula>$Y758="Reporte 1"</formula>
    </cfRule>
    <cfRule type="expression" dxfId="2923" priority="9882">
      <formula>$Y758="Informe 10"</formula>
    </cfRule>
    <cfRule type="expression" dxfId="2922" priority="9883">
      <formula>$Y758="Informe 9"</formula>
    </cfRule>
    <cfRule type="expression" dxfId="2921" priority="9884">
      <formula>$Y758="Informe 8"</formula>
    </cfRule>
    <cfRule type="expression" dxfId="2920" priority="9885">
      <formula>$Y758="Informe 7"</formula>
    </cfRule>
    <cfRule type="expression" dxfId="2919" priority="9886">
      <formula>$Y758="Informe 6"</formula>
    </cfRule>
    <cfRule type="expression" dxfId="2918" priority="9887">
      <formula>$Y758="Informe 5"</formula>
    </cfRule>
    <cfRule type="expression" dxfId="2917" priority="9888">
      <formula>$Y758="Informe 4"</formula>
    </cfRule>
    <cfRule type="expression" dxfId="2916" priority="9889">
      <formula>$Y758="Informe 3"</formula>
    </cfRule>
    <cfRule type="expression" dxfId="2915" priority="9890">
      <formula>$Y758="Informe 2"</formula>
    </cfRule>
    <cfRule type="expression" dxfId="2914" priority="9891">
      <formula>$Y758="Informe 1"</formula>
    </cfRule>
    <cfRule type="expression" dxfId="2913" priority="9892">
      <formula>$Y758="Gráfico 10"</formula>
    </cfRule>
    <cfRule type="expression" dxfId="2912" priority="9893">
      <formula>$Y758="Gráfico 25"</formula>
    </cfRule>
    <cfRule type="expression" dxfId="2911" priority="9894">
      <formula>$Y758="Gráfico 24"</formula>
    </cfRule>
    <cfRule type="expression" dxfId="2910" priority="9895">
      <formula>$Y758="Gráfico 23"</formula>
    </cfRule>
    <cfRule type="expression" dxfId="2909" priority="9896">
      <formula>$Y758="Gráfico 22"</formula>
    </cfRule>
    <cfRule type="expression" dxfId="2908" priority="9897">
      <formula>$Y758="Gráfico 21"</formula>
    </cfRule>
    <cfRule type="expression" dxfId="2907" priority="9898">
      <formula>$Y758="Gráfico 20"</formula>
    </cfRule>
    <cfRule type="expression" dxfId="2906" priority="9899">
      <formula>$Y758="Gráfico 18"</formula>
    </cfRule>
    <cfRule type="expression" dxfId="2905" priority="9900">
      <formula>$Y758="Gráfico 19"</formula>
    </cfRule>
    <cfRule type="expression" dxfId="2904" priority="9901">
      <formula>$Y758="Gráfico 17"</formula>
    </cfRule>
    <cfRule type="expression" dxfId="2903" priority="9902">
      <formula>$Y758="Gráfico 16"</formula>
    </cfRule>
    <cfRule type="expression" dxfId="2902" priority="9903">
      <formula>$Y758="Gráfico 15"</formula>
    </cfRule>
    <cfRule type="expression" dxfId="2901" priority="9904">
      <formula>$Y758="Gráfico 14"</formula>
    </cfRule>
    <cfRule type="expression" dxfId="2900" priority="9905">
      <formula>$Y758="Gráfico 12"</formula>
    </cfRule>
    <cfRule type="expression" dxfId="2899" priority="9906">
      <formula>$Y758="Gráfico 13"</formula>
    </cfRule>
    <cfRule type="expression" dxfId="2898" priority="9907">
      <formula>$Y758="Gráfico 11"</formula>
    </cfRule>
    <cfRule type="expression" dxfId="2897" priority="9908">
      <formula>$Y758="Gráfico 9"</formula>
    </cfRule>
    <cfRule type="expression" dxfId="2896" priority="9909">
      <formula>$Y758="Gráfico 8"</formula>
    </cfRule>
    <cfRule type="expression" dxfId="2895" priority="9910">
      <formula>$Y758="Gráfico 7"</formula>
    </cfRule>
    <cfRule type="expression" dxfId="2894" priority="9911">
      <formula>$Y758="Gráfico 6"</formula>
    </cfRule>
    <cfRule type="expression" dxfId="2893" priority="9912">
      <formula>$Y758="Gráfico 4"</formula>
    </cfRule>
    <cfRule type="expression" dxfId="2892" priority="9913">
      <formula>$Y758="Gráfico 3"</formula>
    </cfRule>
    <cfRule type="expression" dxfId="2891" priority="9914">
      <formula>$Y758="Gráfico 2"</formula>
    </cfRule>
    <cfRule type="expression" dxfId="2890" priority="9915">
      <formula>$Y758="Gráfico 1"</formula>
    </cfRule>
    <cfRule type="expression" dxfId="2889" priority="9916">
      <formula>$Y758="Gráfico 5"</formula>
    </cfRule>
  </conditionalFormatting>
  <conditionalFormatting sqref="P759">
    <cfRule type="expression" dxfId="2888" priority="9732">
      <formula>$Y759="Reporte 2"</formula>
    </cfRule>
    <cfRule type="expression" dxfId="2887" priority="9733">
      <formula>$Y759="Reporte 1"</formula>
    </cfRule>
    <cfRule type="expression" dxfId="2886" priority="9734">
      <formula>$Y759="Informe 10"</formula>
    </cfRule>
    <cfRule type="expression" dxfId="2885" priority="9735">
      <formula>$Y759="Informe 9"</formula>
    </cfRule>
    <cfRule type="expression" dxfId="2884" priority="9736">
      <formula>$Y759="Informe 8"</formula>
    </cfRule>
    <cfRule type="expression" dxfId="2883" priority="9737">
      <formula>$Y759="Informe 7"</formula>
    </cfRule>
    <cfRule type="expression" dxfId="2882" priority="9738">
      <formula>$Y759="Informe 6"</formula>
    </cfRule>
    <cfRule type="expression" dxfId="2881" priority="9739">
      <formula>$Y759="Informe 5"</formula>
    </cfRule>
    <cfRule type="expression" dxfId="2880" priority="9740">
      <formula>$Y759="Informe 4"</formula>
    </cfRule>
    <cfRule type="expression" dxfId="2879" priority="9741">
      <formula>$Y759="Informe 3"</formula>
    </cfRule>
    <cfRule type="expression" dxfId="2878" priority="9742">
      <formula>$Y759="Informe 2"</formula>
    </cfRule>
    <cfRule type="expression" dxfId="2877" priority="9743">
      <formula>$Y759="Informe 1"</formula>
    </cfRule>
    <cfRule type="expression" dxfId="2876" priority="9744">
      <formula>$Y759="Gráfico 10"</formula>
    </cfRule>
    <cfRule type="expression" dxfId="2875" priority="9745">
      <formula>$Y759="Gráfico 25"</formula>
    </cfRule>
    <cfRule type="expression" dxfId="2874" priority="9746">
      <formula>$Y759="Gráfico 24"</formula>
    </cfRule>
    <cfRule type="expression" dxfId="2873" priority="9747">
      <formula>$Y759="Gráfico 23"</formula>
    </cfRule>
    <cfRule type="expression" dxfId="2872" priority="9748">
      <formula>$Y759="Gráfico 22"</formula>
    </cfRule>
    <cfRule type="expression" dxfId="2871" priority="9749">
      <formula>$Y759="Gráfico 21"</formula>
    </cfRule>
    <cfRule type="expression" dxfId="2870" priority="9750">
      <formula>$Y759="Gráfico 20"</formula>
    </cfRule>
    <cfRule type="expression" dxfId="2869" priority="9751">
      <formula>$Y759="Gráfico 18"</formula>
    </cfRule>
    <cfRule type="expression" dxfId="2868" priority="9752">
      <formula>$Y759="Gráfico 19"</formula>
    </cfRule>
    <cfRule type="expression" dxfId="2867" priority="9753">
      <formula>$Y759="Gráfico 17"</formula>
    </cfRule>
    <cfRule type="expression" dxfId="2866" priority="9754">
      <formula>$Y759="Gráfico 16"</formula>
    </cfRule>
    <cfRule type="expression" dxfId="2865" priority="9755">
      <formula>$Y759="Gráfico 15"</formula>
    </cfRule>
    <cfRule type="expression" dxfId="2864" priority="9756">
      <formula>$Y759="Gráfico 14"</formula>
    </cfRule>
    <cfRule type="expression" dxfId="2863" priority="9757">
      <formula>$Y759="Gráfico 12"</formula>
    </cfRule>
    <cfRule type="expression" dxfId="2862" priority="9758">
      <formula>$Y759="Gráfico 13"</formula>
    </cfRule>
    <cfRule type="expression" dxfId="2861" priority="9759">
      <formula>$Y759="Gráfico 11"</formula>
    </cfRule>
    <cfRule type="expression" dxfId="2860" priority="9760">
      <formula>$Y759="Gráfico 9"</formula>
    </cfRule>
    <cfRule type="expression" dxfId="2859" priority="9761">
      <formula>$Y759="Gráfico 8"</formula>
    </cfRule>
    <cfRule type="expression" dxfId="2858" priority="9762">
      <formula>$Y759="Gráfico 7"</formula>
    </cfRule>
    <cfRule type="expression" dxfId="2857" priority="9763">
      <formula>$Y759="Gráfico 6"</formula>
    </cfRule>
    <cfRule type="expression" dxfId="2856" priority="9764">
      <formula>$Y759="Gráfico 4"</formula>
    </cfRule>
    <cfRule type="expression" dxfId="2855" priority="9765">
      <formula>$Y759="Gráfico 3"</formula>
    </cfRule>
    <cfRule type="expression" dxfId="2854" priority="9766">
      <formula>$Y759="Gráfico 2"</formula>
    </cfRule>
    <cfRule type="expression" dxfId="2853" priority="9767">
      <formula>$Y759="Gráfico 1"</formula>
    </cfRule>
    <cfRule type="expression" dxfId="2852" priority="9768">
      <formula>$Y759="Gráfico 5"</formula>
    </cfRule>
  </conditionalFormatting>
  <conditionalFormatting sqref="P759">
    <cfRule type="expression" dxfId="2851" priority="9695">
      <formula>$Y759="Reporte 2"</formula>
    </cfRule>
    <cfRule type="expression" dxfId="2850" priority="9696">
      <formula>$Y759="Reporte 1"</formula>
    </cfRule>
    <cfRule type="expression" dxfId="2849" priority="9697">
      <formula>$Y759="Informe 10"</formula>
    </cfRule>
    <cfRule type="expression" dxfId="2848" priority="9698">
      <formula>$Y759="Informe 9"</formula>
    </cfRule>
    <cfRule type="expression" dxfId="2847" priority="9699">
      <formula>$Y759="Informe 8"</formula>
    </cfRule>
    <cfRule type="expression" dxfId="2846" priority="9700">
      <formula>$Y759="Informe 7"</formula>
    </cfRule>
    <cfRule type="expression" dxfId="2845" priority="9701">
      <formula>$Y759="Informe 6"</formula>
    </cfRule>
    <cfRule type="expression" dxfId="2844" priority="9702">
      <formula>$Y759="Informe 5"</formula>
    </cfRule>
    <cfRule type="expression" dxfId="2843" priority="9703">
      <formula>$Y759="Informe 4"</formula>
    </cfRule>
    <cfRule type="expression" dxfId="2842" priority="9704">
      <formula>$Y759="Informe 3"</formula>
    </cfRule>
    <cfRule type="expression" dxfId="2841" priority="9705">
      <formula>$Y759="Informe 2"</formula>
    </cfRule>
    <cfRule type="expression" dxfId="2840" priority="9706">
      <formula>$Y759="Informe 1"</formula>
    </cfRule>
    <cfRule type="expression" dxfId="2839" priority="9707">
      <formula>$Y759="Gráfico 10"</formula>
    </cfRule>
    <cfRule type="expression" dxfId="2838" priority="9708">
      <formula>$Y759="Gráfico 25"</formula>
    </cfRule>
    <cfRule type="expression" dxfId="2837" priority="9709">
      <formula>$Y759="Gráfico 24"</formula>
    </cfRule>
    <cfRule type="expression" dxfId="2836" priority="9710">
      <formula>$Y759="Gráfico 23"</formula>
    </cfRule>
    <cfRule type="expression" dxfId="2835" priority="9711">
      <formula>$Y759="Gráfico 22"</formula>
    </cfRule>
    <cfRule type="expression" dxfId="2834" priority="9712">
      <formula>$Y759="Gráfico 21"</formula>
    </cfRule>
    <cfRule type="expression" dxfId="2833" priority="9713">
      <formula>$Y759="Gráfico 20"</formula>
    </cfRule>
    <cfRule type="expression" dxfId="2832" priority="9714">
      <formula>$Y759="Gráfico 18"</formula>
    </cfRule>
    <cfRule type="expression" dxfId="2831" priority="9715">
      <formula>$Y759="Gráfico 19"</formula>
    </cfRule>
    <cfRule type="expression" dxfId="2830" priority="9716">
      <formula>$Y759="Gráfico 17"</formula>
    </cfRule>
    <cfRule type="expression" dxfId="2829" priority="9717">
      <formula>$Y759="Gráfico 16"</formula>
    </cfRule>
    <cfRule type="expression" dxfId="2828" priority="9718">
      <formula>$Y759="Gráfico 15"</formula>
    </cfRule>
    <cfRule type="expression" dxfId="2827" priority="9719">
      <formula>$Y759="Gráfico 14"</formula>
    </cfRule>
    <cfRule type="expression" dxfId="2826" priority="9720">
      <formula>$Y759="Gráfico 12"</formula>
    </cfRule>
    <cfRule type="expression" dxfId="2825" priority="9721">
      <formula>$Y759="Gráfico 13"</formula>
    </cfRule>
    <cfRule type="expression" dxfId="2824" priority="9722">
      <formula>$Y759="Gráfico 11"</formula>
    </cfRule>
    <cfRule type="expression" dxfId="2823" priority="9723">
      <formula>$Y759="Gráfico 9"</formula>
    </cfRule>
    <cfRule type="expression" dxfId="2822" priority="9724">
      <formula>$Y759="Gráfico 8"</formula>
    </cfRule>
    <cfRule type="expression" dxfId="2821" priority="9725">
      <formula>$Y759="Gráfico 7"</formula>
    </cfRule>
    <cfRule type="expression" dxfId="2820" priority="9726">
      <formula>$Y759="Gráfico 6"</formula>
    </cfRule>
    <cfRule type="expression" dxfId="2819" priority="9727">
      <formula>$Y759="Gráfico 4"</formula>
    </cfRule>
    <cfRule type="expression" dxfId="2818" priority="9728">
      <formula>$Y759="Gráfico 3"</formula>
    </cfRule>
    <cfRule type="expression" dxfId="2817" priority="9729">
      <formula>$Y759="Gráfico 2"</formula>
    </cfRule>
    <cfRule type="expression" dxfId="2816" priority="9730">
      <formula>$Y759="Gráfico 1"</formula>
    </cfRule>
    <cfRule type="expression" dxfId="2815" priority="9731">
      <formula>$Y759="Gráfico 5"</formula>
    </cfRule>
  </conditionalFormatting>
  <conditionalFormatting sqref="P759">
    <cfRule type="expression" dxfId="2814" priority="9658">
      <formula>$Y759="Reporte 2"</formula>
    </cfRule>
    <cfRule type="expression" dxfId="2813" priority="9659">
      <formula>$Y759="Reporte 1"</formula>
    </cfRule>
    <cfRule type="expression" dxfId="2812" priority="9660">
      <formula>$Y759="Informe 10"</formula>
    </cfRule>
    <cfRule type="expression" dxfId="2811" priority="9661">
      <formula>$Y759="Informe 9"</formula>
    </cfRule>
    <cfRule type="expression" dxfId="2810" priority="9662">
      <formula>$Y759="Informe 8"</formula>
    </cfRule>
    <cfRule type="expression" dxfId="2809" priority="9663">
      <formula>$Y759="Informe 7"</formula>
    </cfRule>
    <cfRule type="expression" dxfId="2808" priority="9664">
      <formula>$Y759="Informe 6"</formula>
    </cfRule>
    <cfRule type="expression" dxfId="2807" priority="9665">
      <formula>$Y759="Informe 5"</formula>
    </cfRule>
    <cfRule type="expression" dxfId="2806" priority="9666">
      <formula>$Y759="Informe 4"</formula>
    </cfRule>
    <cfRule type="expression" dxfId="2805" priority="9667">
      <formula>$Y759="Informe 3"</formula>
    </cfRule>
    <cfRule type="expression" dxfId="2804" priority="9668">
      <formula>$Y759="Informe 2"</formula>
    </cfRule>
    <cfRule type="expression" dxfId="2803" priority="9669">
      <formula>$Y759="Informe 1"</formula>
    </cfRule>
    <cfRule type="expression" dxfId="2802" priority="9670">
      <formula>$Y759="Gráfico 10"</formula>
    </cfRule>
    <cfRule type="expression" dxfId="2801" priority="9671">
      <formula>$Y759="Gráfico 25"</formula>
    </cfRule>
    <cfRule type="expression" dxfId="2800" priority="9672">
      <formula>$Y759="Gráfico 24"</formula>
    </cfRule>
    <cfRule type="expression" dxfId="2799" priority="9673">
      <formula>$Y759="Gráfico 23"</formula>
    </cfRule>
    <cfRule type="expression" dxfId="2798" priority="9674">
      <formula>$Y759="Gráfico 22"</formula>
    </cfRule>
    <cfRule type="expression" dxfId="2797" priority="9675">
      <formula>$Y759="Gráfico 21"</formula>
    </cfRule>
    <cfRule type="expression" dxfId="2796" priority="9676">
      <formula>$Y759="Gráfico 20"</formula>
    </cfRule>
    <cfRule type="expression" dxfId="2795" priority="9677">
      <formula>$Y759="Gráfico 18"</formula>
    </cfRule>
    <cfRule type="expression" dxfId="2794" priority="9678">
      <formula>$Y759="Gráfico 19"</formula>
    </cfRule>
    <cfRule type="expression" dxfId="2793" priority="9679">
      <formula>$Y759="Gráfico 17"</formula>
    </cfRule>
    <cfRule type="expression" dxfId="2792" priority="9680">
      <formula>$Y759="Gráfico 16"</formula>
    </cfRule>
    <cfRule type="expression" dxfId="2791" priority="9681">
      <formula>$Y759="Gráfico 15"</formula>
    </cfRule>
    <cfRule type="expression" dxfId="2790" priority="9682">
      <formula>$Y759="Gráfico 14"</formula>
    </cfRule>
    <cfRule type="expression" dxfId="2789" priority="9683">
      <formula>$Y759="Gráfico 12"</formula>
    </cfRule>
    <cfRule type="expression" dxfId="2788" priority="9684">
      <formula>$Y759="Gráfico 13"</formula>
    </cfRule>
    <cfRule type="expression" dxfId="2787" priority="9685">
      <formula>$Y759="Gráfico 11"</formula>
    </cfRule>
    <cfRule type="expression" dxfId="2786" priority="9686">
      <formula>$Y759="Gráfico 9"</formula>
    </cfRule>
    <cfRule type="expression" dxfId="2785" priority="9687">
      <formula>$Y759="Gráfico 8"</formula>
    </cfRule>
    <cfRule type="expression" dxfId="2784" priority="9688">
      <formula>$Y759="Gráfico 7"</formula>
    </cfRule>
    <cfRule type="expression" dxfId="2783" priority="9689">
      <formula>$Y759="Gráfico 6"</formula>
    </cfRule>
    <cfRule type="expression" dxfId="2782" priority="9690">
      <formula>$Y759="Gráfico 4"</formula>
    </cfRule>
    <cfRule type="expression" dxfId="2781" priority="9691">
      <formula>$Y759="Gráfico 3"</formula>
    </cfRule>
    <cfRule type="expression" dxfId="2780" priority="9692">
      <formula>$Y759="Gráfico 2"</formula>
    </cfRule>
    <cfRule type="expression" dxfId="2779" priority="9693">
      <formula>$Y759="Gráfico 1"</formula>
    </cfRule>
    <cfRule type="expression" dxfId="2778" priority="9694">
      <formula>$Y759="Gráfico 5"</formula>
    </cfRule>
  </conditionalFormatting>
  <conditionalFormatting sqref="P760">
    <cfRule type="expression" dxfId="2777" priority="9510">
      <formula>$Y760="Reporte 2"</formula>
    </cfRule>
    <cfRule type="expression" dxfId="2776" priority="9511">
      <formula>$Y760="Reporte 1"</formula>
    </cfRule>
    <cfRule type="expression" dxfId="2775" priority="9512">
      <formula>$Y760="Informe 10"</formula>
    </cfRule>
    <cfRule type="expression" dxfId="2774" priority="9513">
      <formula>$Y760="Informe 9"</formula>
    </cfRule>
    <cfRule type="expression" dxfId="2773" priority="9514">
      <formula>$Y760="Informe 8"</formula>
    </cfRule>
    <cfRule type="expression" dxfId="2772" priority="9515">
      <formula>$Y760="Informe 7"</formula>
    </cfRule>
    <cfRule type="expression" dxfId="2771" priority="9516">
      <formula>$Y760="Informe 6"</formula>
    </cfRule>
    <cfRule type="expression" dxfId="2770" priority="9517">
      <formula>$Y760="Informe 5"</formula>
    </cfRule>
    <cfRule type="expression" dxfId="2769" priority="9518">
      <formula>$Y760="Informe 4"</formula>
    </cfRule>
    <cfRule type="expression" dxfId="2768" priority="9519">
      <formula>$Y760="Informe 3"</formula>
    </cfRule>
    <cfRule type="expression" dxfId="2767" priority="9520">
      <formula>$Y760="Informe 2"</formula>
    </cfRule>
    <cfRule type="expression" dxfId="2766" priority="9521">
      <formula>$Y760="Informe 1"</formula>
    </cfRule>
    <cfRule type="expression" dxfId="2765" priority="9522">
      <formula>$Y760="Gráfico 10"</formula>
    </cfRule>
    <cfRule type="expression" dxfId="2764" priority="9523">
      <formula>$Y760="Gráfico 25"</formula>
    </cfRule>
    <cfRule type="expression" dxfId="2763" priority="9524">
      <formula>$Y760="Gráfico 24"</formula>
    </cfRule>
    <cfRule type="expression" dxfId="2762" priority="9525">
      <formula>$Y760="Gráfico 23"</formula>
    </cfRule>
    <cfRule type="expression" dxfId="2761" priority="9526">
      <formula>$Y760="Gráfico 22"</formula>
    </cfRule>
    <cfRule type="expression" dxfId="2760" priority="9527">
      <formula>$Y760="Gráfico 21"</formula>
    </cfRule>
    <cfRule type="expression" dxfId="2759" priority="9528">
      <formula>$Y760="Gráfico 20"</formula>
    </cfRule>
    <cfRule type="expression" dxfId="2758" priority="9529">
      <formula>$Y760="Gráfico 18"</formula>
    </cfRule>
    <cfRule type="expression" dxfId="2757" priority="9530">
      <formula>$Y760="Gráfico 19"</formula>
    </cfRule>
    <cfRule type="expression" dxfId="2756" priority="9531">
      <formula>$Y760="Gráfico 17"</formula>
    </cfRule>
    <cfRule type="expression" dxfId="2755" priority="9532">
      <formula>$Y760="Gráfico 16"</formula>
    </cfRule>
    <cfRule type="expression" dxfId="2754" priority="9533">
      <formula>$Y760="Gráfico 15"</formula>
    </cfRule>
    <cfRule type="expression" dxfId="2753" priority="9534">
      <formula>$Y760="Gráfico 14"</formula>
    </cfRule>
    <cfRule type="expression" dxfId="2752" priority="9535">
      <formula>$Y760="Gráfico 12"</formula>
    </cfRule>
    <cfRule type="expression" dxfId="2751" priority="9536">
      <formula>$Y760="Gráfico 13"</formula>
    </cfRule>
    <cfRule type="expression" dxfId="2750" priority="9537">
      <formula>$Y760="Gráfico 11"</formula>
    </cfRule>
    <cfRule type="expression" dxfId="2749" priority="9538">
      <formula>$Y760="Gráfico 9"</formula>
    </cfRule>
    <cfRule type="expression" dxfId="2748" priority="9539">
      <formula>$Y760="Gráfico 8"</formula>
    </cfRule>
    <cfRule type="expression" dxfId="2747" priority="9540">
      <formula>$Y760="Gráfico 7"</formula>
    </cfRule>
    <cfRule type="expression" dxfId="2746" priority="9541">
      <formula>$Y760="Gráfico 6"</formula>
    </cfRule>
    <cfRule type="expression" dxfId="2745" priority="9542">
      <formula>$Y760="Gráfico 4"</formula>
    </cfRule>
    <cfRule type="expression" dxfId="2744" priority="9543">
      <formula>$Y760="Gráfico 3"</formula>
    </cfRule>
    <cfRule type="expression" dxfId="2743" priority="9544">
      <formula>$Y760="Gráfico 2"</formula>
    </cfRule>
    <cfRule type="expression" dxfId="2742" priority="9545">
      <formula>$Y760="Gráfico 1"</formula>
    </cfRule>
    <cfRule type="expression" dxfId="2741" priority="9546">
      <formula>$Y760="Gráfico 5"</formula>
    </cfRule>
  </conditionalFormatting>
  <conditionalFormatting sqref="P760">
    <cfRule type="expression" dxfId="2740" priority="9473">
      <formula>$Y760="Reporte 2"</formula>
    </cfRule>
    <cfRule type="expression" dxfId="2739" priority="9474">
      <formula>$Y760="Reporte 1"</formula>
    </cfRule>
    <cfRule type="expression" dxfId="2738" priority="9475">
      <formula>$Y760="Informe 10"</formula>
    </cfRule>
    <cfRule type="expression" dxfId="2737" priority="9476">
      <formula>$Y760="Informe 9"</formula>
    </cfRule>
    <cfRule type="expression" dxfId="2736" priority="9477">
      <formula>$Y760="Informe 8"</formula>
    </cfRule>
    <cfRule type="expression" dxfId="2735" priority="9478">
      <formula>$Y760="Informe 7"</formula>
    </cfRule>
    <cfRule type="expression" dxfId="2734" priority="9479">
      <formula>$Y760="Informe 6"</formula>
    </cfRule>
    <cfRule type="expression" dxfId="2733" priority="9480">
      <formula>$Y760="Informe 5"</formula>
    </cfRule>
    <cfRule type="expression" dxfId="2732" priority="9481">
      <formula>$Y760="Informe 4"</formula>
    </cfRule>
    <cfRule type="expression" dxfId="2731" priority="9482">
      <formula>$Y760="Informe 3"</formula>
    </cfRule>
    <cfRule type="expression" dxfId="2730" priority="9483">
      <formula>$Y760="Informe 2"</formula>
    </cfRule>
    <cfRule type="expression" dxfId="2729" priority="9484">
      <formula>$Y760="Informe 1"</formula>
    </cfRule>
    <cfRule type="expression" dxfId="2728" priority="9485">
      <formula>$Y760="Gráfico 10"</formula>
    </cfRule>
    <cfRule type="expression" dxfId="2727" priority="9486">
      <formula>$Y760="Gráfico 25"</formula>
    </cfRule>
    <cfRule type="expression" dxfId="2726" priority="9487">
      <formula>$Y760="Gráfico 24"</formula>
    </cfRule>
    <cfRule type="expression" dxfId="2725" priority="9488">
      <formula>$Y760="Gráfico 23"</formula>
    </cfRule>
    <cfRule type="expression" dxfId="2724" priority="9489">
      <formula>$Y760="Gráfico 22"</formula>
    </cfRule>
    <cfRule type="expression" dxfId="2723" priority="9490">
      <formula>$Y760="Gráfico 21"</formula>
    </cfRule>
    <cfRule type="expression" dxfId="2722" priority="9491">
      <formula>$Y760="Gráfico 20"</formula>
    </cfRule>
    <cfRule type="expression" dxfId="2721" priority="9492">
      <formula>$Y760="Gráfico 18"</formula>
    </cfRule>
    <cfRule type="expression" dxfId="2720" priority="9493">
      <formula>$Y760="Gráfico 19"</formula>
    </cfRule>
    <cfRule type="expression" dxfId="2719" priority="9494">
      <formula>$Y760="Gráfico 17"</formula>
    </cfRule>
    <cfRule type="expression" dxfId="2718" priority="9495">
      <formula>$Y760="Gráfico 16"</formula>
    </cfRule>
    <cfRule type="expression" dxfId="2717" priority="9496">
      <formula>$Y760="Gráfico 15"</formula>
    </cfRule>
    <cfRule type="expression" dxfId="2716" priority="9497">
      <formula>$Y760="Gráfico 14"</formula>
    </cfRule>
    <cfRule type="expression" dxfId="2715" priority="9498">
      <formula>$Y760="Gráfico 12"</formula>
    </cfRule>
    <cfRule type="expression" dxfId="2714" priority="9499">
      <formula>$Y760="Gráfico 13"</formula>
    </cfRule>
    <cfRule type="expression" dxfId="2713" priority="9500">
      <formula>$Y760="Gráfico 11"</formula>
    </cfRule>
    <cfRule type="expression" dxfId="2712" priority="9501">
      <formula>$Y760="Gráfico 9"</formula>
    </cfRule>
    <cfRule type="expression" dxfId="2711" priority="9502">
      <formula>$Y760="Gráfico 8"</formula>
    </cfRule>
    <cfRule type="expression" dxfId="2710" priority="9503">
      <formula>$Y760="Gráfico 7"</formula>
    </cfRule>
    <cfRule type="expression" dxfId="2709" priority="9504">
      <formula>$Y760="Gráfico 6"</formula>
    </cfRule>
    <cfRule type="expression" dxfId="2708" priority="9505">
      <formula>$Y760="Gráfico 4"</formula>
    </cfRule>
    <cfRule type="expression" dxfId="2707" priority="9506">
      <formula>$Y760="Gráfico 3"</formula>
    </cfRule>
    <cfRule type="expression" dxfId="2706" priority="9507">
      <formula>$Y760="Gráfico 2"</formula>
    </cfRule>
    <cfRule type="expression" dxfId="2705" priority="9508">
      <formula>$Y760="Gráfico 1"</formula>
    </cfRule>
    <cfRule type="expression" dxfId="2704" priority="9509">
      <formula>$Y760="Gráfico 5"</formula>
    </cfRule>
  </conditionalFormatting>
  <conditionalFormatting sqref="P760">
    <cfRule type="expression" dxfId="2703" priority="9436">
      <formula>$Y760="Reporte 2"</formula>
    </cfRule>
    <cfRule type="expression" dxfId="2702" priority="9437">
      <formula>$Y760="Reporte 1"</formula>
    </cfRule>
    <cfRule type="expression" dxfId="2701" priority="9438">
      <formula>$Y760="Informe 10"</formula>
    </cfRule>
    <cfRule type="expression" dxfId="2700" priority="9439">
      <formula>$Y760="Informe 9"</formula>
    </cfRule>
    <cfRule type="expression" dxfId="2699" priority="9440">
      <formula>$Y760="Informe 8"</formula>
    </cfRule>
    <cfRule type="expression" dxfId="2698" priority="9441">
      <formula>$Y760="Informe 7"</formula>
    </cfRule>
    <cfRule type="expression" dxfId="2697" priority="9442">
      <formula>$Y760="Informe 6"</formula>
    </cfRule>
    <cfRule type="expression" dxfId="2696" priority="9443">
      <formula>$Y760="Informe 5"</formula>
    </cfRule>
    <cfRule type="expression" dxfId="2695" priority="9444">
      <formula>$Y760="Informe 4"</formula>
    </cfRule>
    <cfRule type="expression" dxfId="2694" priority="9445">
      <formula>$Y760="Informe 3"</formula>
    </cfRule>
    <cfRule type="expression" dxfId="2693" priority="9446">
      <formula>$Y760="Informe 2"</formula>
    </cfRule>
    <cfRule type="expression" dxfId="2692" priority="9447">
      <formula>$Y760="Informe 1"</formula>
    </cfRule>
    <cfRule type="expression" dxfId="2691" priority="9448">
      <formula>$Y760="Gráfico 10"</formula>
    </cfRule>
    <cfRule type="expression" dxfId="2690" priority="9449">
      <formula>$Y760="Gráfico 25"</formula>
    </cfRule>
    <cfRule type="expression" dxfId="2689" priority="9450">
      <formula>$Y760="Gráfico 24"</formula>
    </cfRule>
    <cfRule type="expression" dxfId="2688" priority="9451">
      <formula>$Y760="Gráfico 23"</formula>
    </cfRule>
    <cfRule type="expression" dxfId="2687" priority="9452">
      <formula>$Y760="Gráfico 22"</formula>
    </cfRule>
    <cfRule type="expression" dxfId="2686" priority="9453">
      <formula>$Y760="Gráfico 21"</formula>
    </cfRule>
    <cfRule type="expression" dxfId="2685" priority="9454">
      <formula>$Y760="Gráfico 20"</formula>
    </cfRule>
    <cfRule type="expression" dxfId="2684" priority="9455">
      <formula>$Y760="Gráfico 18"</formula>
    </cfRule>
    <cfRule type="expression" dxfId="2683" priority="9456">
      <formula>$Y760="Gráfico 19"</formula>
    </cfRule>
    <cfRule type="expression" dxfId="2682" priority="9457">
      <formula>$Y760="Gráfico 17"</formula>
    </cfRule>
    <cfRule type="expression" dxfId="2681" priority="9458">
      <formula>$Y760="Gráfico 16"</formula>
    </cfRule>
    <cfRule type="expression" dxfId="2680" priority="9459">
      <formula>$Y760="Gráfico 15"</formula>
    </cfRule>
    <cfRule type="expression" dxfId="2679" priority="9460">
      <formula>$Y760="Gráfico 14"</formula>
    </cfRule>
    <cfRule type="expression" dxfId="2678" priority="9461">
      <formula>$Y760="Gráfico 12"</formula>
    </cfRule>
    <cfRule type="expression" dxfId="2677" priority="9462">
      <formula>$Y760="Gráfico 13"</formula>
    </cfRule>
    <cfRule type="expression" dxfId="2676" priority="9463">
      <formula>$Y760="Gráfico 11"</formula>
    </cfRule>
    <cfRule type="expression" dxfId="2675" priority="9464">
      <formula>$Y760="Gráfico 9"</formula>
    </cfRule>
    <cfRule type="expression" dxfId="2674" priority="9465">
      <formula>$Y760="Gráfico 8"</formula>
    </cfRule>
    <cfRule type="expression" dxfId="2673" priority="9466">
      <formula>$Y760="Gráfico 7"</formula>
    </cfRule>
    <cfRule type="expression" dxfId="2672" priority="9467">
      <formula>$Y760="Gráfico 6"</formula>
    </cfRule>
    <cfRule type="expression" dxfId="2671" priority="9468">
      <formula>$Y760="Gráfico 4"</formula>
    </cfRule>
    <cfRule type="expression" dxfId="2670" priority="9469">
      <formula>$Y760="Gráfico 3"</formula>
    </cfRule>
    <cfRule type="expression" dxfId="2669" priority="9470">
      <formula>$Y760="Gráfico 2"</formula>
    </cfRule>
    <cfRule type="expression" dxfId="2668" priority="9471">
      <formula>$Y760="Gráfico 1"</formula>
    </cfRule>
    <cfRule type="expression" dxfId="2667" priority="9472">
      <formula>$Y760="Gráfico 5"</formula>
    </cfRule>
  </conditionalFormatting>
  <conditionalFormatting sqref="O757">
    <cfRule type="expression" dxfId="2666" priority="9288">
      <formula>$Y757="Reporte 2"</formula>
    </cfRule>
    <cfRule type="expression" dxfId="2665" priority="9289">
      <formula>$Y757="Reporte 1"</formula>
    </cfRule>
    <cfRule type="expression" dxfId="2664" priority="9290">
      <formula>$Y757="Informe 10"</formula>
    </cfRule>
    <cfRule type="expression" dxfId="2663" priority="9291">
      <formula>$Y757="Informe 9"</formula>
    </cfRule>
    <cfRule type="expression" dxfId="2662" priority="9292">
      <formula>$Y757="Informe 8"</formula>
    </cfRule>
    <cfRule type="expression" dxfId="2661" priority="9293">
      <formula>$Y757="Informe 7"</formula>
    </cfRule>
    <cfRule type="expression" dxfId="2660" priority="9294">
      <formula>$Y757="Informe 6"</formula>
    </cfRule>
    <cfRule type="expression" dxfId="2659" priority="9295">
      <formula>$Y757="Informe 5"</formula>
    </cfRule>
    <cfRule type="expression" dxfId="2658" priority="9296">
      <formula>$Y757="Informe 4"</formula>
    </cfRule>
    <cfRule type="expression" dxfId="2657" priority="9297">
      <formula>$Y757="Informe 3"</formula>
    </cfRule>
    <cfRule type="expression" dxfId="2656" priority="9298">
      <formula>$Y757="Informe 2"</formula>
    </cfRule>
    <cfRule type="expression" dxfId="2655" priority="9299">
      <formula>$Y757="Informe 1"</formula>
    </cfRule>
    <cfRule type="expression" dxfId="2654" priority="9300">
      <formula>$Y757="Gráfico 10"</formula>
    </cfRule>
    <cfRule type="expression" dxfId="2653" priority="9301">
      <formula>$Y757="Gráfico 25"</formula>
    </cfRule>
    <cfRule type="expression" dxfId="2652" priority="9302">
      <formula>$Y757="Gráfico 24"</formula>
    </cfRule>
    <cfRule type="expression" dxfId="2651" priority="9303">
      <formula>$Y757="Gráfico 23"</formula>
    </cfRule>
    <cfRule type="expression" dxfId="2650" priority="9304">
      <formula>$Y757="Gráfico 22"</formula>
    </cfRule>
    <cfRule type="expression" dxfId="2649" priority="9305">
      <formula>$Y757="Gráfico 21"</formula>
    </cfRule>
    <cfRule type="expression" dxfId="2648" priority="9306">
      <formula>$Y757="Gráfico 20"</formula>
    </cfRule>
    <cfRule type="expression" dxfId="2647" priority="9307">
      <formula>$Y757="Gráfico 18"</formula>
    </cfRule>
    <cfRule type="expression" dxfId="2646" priority="9308">
      <formula>$Y757="Gráfico 19"</formula>
    </cfRule>
    <cfRule type="expression" dxfId="2645" priority="9309">
      <formula>$Y757="Gráfico 17"</formula>
    </cfRule>
    <cfRule type="expression" dxfId="2644" priority="9310">
      <formula>$Y757="Gráfico 16"</formula>
    </cfRule>
    <cfRule type="expression" dxfId="2643" priority="9311">
      <formula>$Y757="Gráfico 15"</formula>
    </cfRule>
    <cfRule type="expression" dxfId="2642" priority="9312">
      <formula>$Y757="Gráfico 14"</formula>
    </cfRule>
    <cfRule type="expression" dxfId="2641" priority="9313">
      <formula>$Y757="Gráfico 12"</formula>
    </cfRule>
    <cfRule type="expression" dxfId="2640" priority="9314">
      <formula>$Y757="Gráfico 13"</formula>
    </cfRule>
    <cfRule type="expression" dxfId="2639" priority="9315">
      <formula>$Y757="Gráfico 11"</formula>
    </cfRule>
    <cfRule type="expression" dxfId="2638" priority="9316">
      <formula>$Y757="Gráfico 9"</formula>
    </cfRule>
    <cfRule type="expression" dxfId="2637" priority="9317">
      <formula>$Y757="Gráfico 8"</formula>
    </cfRule>
    <cfRule type="expression" dxfId="2636" priority="9318">
      <formula>$Y757="Gráfico 7"</formula>
    </cfRule>
    <cfRule type="expression" dxfId="2635" priority="9319">
      <formula>$Y757="Gráfico 6"</formula>
    </cfRule>
    <cfRule type="expression" dxfId="2634" priority="9320">
      <formula>$Y757="Gráfico 4"</formula>
    </cfRule>
    <cfRule type="expression" dxfId="2633" priority="9321">
      <formula>$Y757="Gráfico 3"</formula>
    </cfRule>
    <cfRule type="expression" dxfId="2632" priority="9322">
      <formula>$Y757="Gráfico 2"</formula>
    </cfRule>
    <cfRule type="expression" dxfId="2631" priority="9323">
      <formula>$Y757="Gráfico 1"</formula>
    </cfRule>
    <cfRule type="expression" dxfId="2630" priority="9324">
      <formula>$Y757="Gráfico 5"</formula>
    </cfRule>
  </conditionalFormatting>
  <conditionalFormatting sqref="O757">
    <cfRule type="expression" dxfId="2629" priority="9251">
      <formula>$Y757="Reporte 2"</formula>
    </cfRule>
    <cfRule type="expression" dxfId="2628" priority="9252">
      <formula>$Y757="Reporte 1"</formula>
    </cfRule>
    <cfRule type="expression" dxfId="2627" priority="9253">
      <formula>$Y757="Informe 10"</formula>
    </cfRule>
    <cfRule type="expression" dxfId="2626" priority="9254">
      <formula>$Y757="Informe 9"</formula>
    </cfRule>
    <cfRule type="expression" dxfId="2625" priority="9255">
      <formula>$Y757="Informe 8"</formula>
    </cfRule>
    <cfRule type="expression" dxfId="2624" priority="9256">
      <formula>$Y757="Informe 7"</formula>
    </cfRule>
    <cfRule type="expression" dxfId="2623" priority="9257">
      <formula>$Y757="Informe 6"</formula>
    </cfRule>
    <cfRule type="expression" dxfId="2622" priority="9258">
      <formula>$Y757="Informe 5"</formula>
    </cfRule>
    <cfRule type="expression" dxfId="2621" priority="9259">
      <formula>$Y757="Informe 4"</formula>
    </cfRule>
    <cfRule type="expression" dxfId="2620" priority="9260">
      <formula>$Y757="Informe 3"</formula>
    </cfRule>
    <cfRule type="expression" dxfId="2619" priority="9261">
      <formula>$Y757="Informe 2"</formula>
    </cfRule>
    <cfRule type="expression" dxfId="2618" priority="9262">
      <formula>$Y757="Informe 1"</formula>
    </cfRule>
    <cfRule type="expression" dxfId="2617" priority="9263">
      <formula>$Y757="Gráfico 10"</formula>
    </cfRule>
    <cfRule type="expression" dxfId="2616" priority="9264">
      <formula>$Y757="Gráfico 25"</formula>
    </cfRule>
    <cfRule type="expression" dxfId="2615" priority="9265">
      <formula>$Y757="Gráfico 24"</formula>
    </cfRule>
    <cfRule type="expression" dxfId="2614" priority="9266">
      <formula>$Y757="Gráfico 23"</formula>
    </cfRule>
    <cfRule type="expression" dxfId="2613" priority="9267">
      <formula>$Y757="Gráfico 22"</formula>
    </cfRule>
    <cfRule type="expression" dxfId="2612" priority="9268">
      <formula>$Y757="Gráfico 21"</formula>
    </cfRule>
    <cfRule type="expression" dxfId="2611" priority="9269">
      <formula>$Y757="Gráfico 20"</formula>
    </cfRule>
    <cfRule type="expression" dxfId="2610" priority="9270">
      <formula>$Y757="Gráfico 18"</formula>
    </cfRule>
    <cfRule type="expression" dxfId="2609" priority="9271">
      <formula>$Y757="Gráfico 19"</formula>
    </cfRule>
    <cfRule type="expression" dxfId="2608" priority="9272">
      <formula>$Y757="Gráfico 17"</formula>
    </cfRule>
    <cfRule type="expression" dxfId="2607" priority="9273">
      <formula>$Y757="Gráfico 16"</formula>
    </cfRule>
    <cfRule type="expression" dxfId="2606" priority="9274">
      <formula>$Y757="Gráfico 15"</formula>
    </cfRule>
    <cfRule type="expression" dxfId="2605" priority="9275">
      <formula>$Y757="Gráfico 14"</formula>
    </cfRule>
    <cfRule type="expression" dxfId="2604" priority="9276">
      <formula>$Y757="Gráfico 12"</formula>
    </cfRule>
    <cfRule type="expression" dxfId="2603" priority="9277">
      <formula>$Y757="Gráfico 13"</formula>
    </cfRule>
    <cfRule type="expression" dxfId="2602" priority="9278">
      <formula>$Y757="Gráfico 11"</formula>
    </cfRule>
    <cfRule type="expression" dxfId="2601" priority="9279">
      <formula>$Y757="Gráfico 9"</formula>
    </cfRule>
    <cfRule type="expression" dxfId="2600" priority="9280">
      <formula>$Y757="Gráfico 8"</formula>
    </cfRule>
    <cfRule type="expression" dxfId="2599" priority="9281">
      <formula>$Y757="Gráfico 7"</formula>
    </cfRule>
    <cfRule type="expression" dxfId="2598" priority="9282">
      <formula>$Y757="Gráfico 6"</formula>
    </cfRule>
    <cfRule type="expression" dxfId="2597" priority="9283">
      <formula>$Y757="Gráfico 4"</formula>
    </cfRule>
    <cfRule type="expression" dxfId="2596" priority="9284">
      <formula>$Y757="Gráfico 3"</formula>
    </cfRule>
    <cfRule type="expression" dxfId="2595" priority="9285">
      <formula>$Y757="Gráfico 2"</formula>
    </cfRule>
    <cfRule type="expression" dxfId="2594" priority="9286">
      <formula>$Y757="Gráfico 1"</formula>
    </cfRule>
    <cfRule type="expression" dxfId="2593" priority="9287">
      <formula>$Y757="Gráfico 5"</formula>
    </cfRule>
  </conditionalFormatting>
  <conditionalFormatting sqref="O757">
    <cfRule type="expression" dxfId="2592" priority="9214">
      <formula>$Y757="Reporte 2"</formula>
    </cfRule>
    <cfRule type="expression" dxfId="2591" priority="9215">
      <formula>$Y757="Reporte 1"</formula>
    </cfRule>
    <cfRule type="expression" dxfId="2590" priority="9216">
      <formula>$Y757="Informe 10"</formula>
    </cfRule>
    <cfRule type="expression" dxfId="2589" priority="9217">
      <formula>$Y757="Informe 9"</formula>
    </cfRule>
    <cfRule type="expression" dxfId="2588" priority="9218">
      <formula>$Y757="Informe 8"</formula>
    </cfRule>
    <cfRule type="expression" dxfId="2587" priority="9219">
      <formula>$Y757="Informe 7"</formula>
    </cfRule>
    <cfRule type="expression" dxfId="2586" priority="9220">
      <formula>$Y757="Informe 6"</formula>
    </cfRule>
    <cfRule type="expression" dxfId="2585" priority="9221">
      <formula>$Y757="Informe 5"</formula>
    </cfRule>
    <cfRule type="expression" dxfId="2584" priority="9222">
      <formula>$Y757="Informe 4"</formula>
    </cfRule>
    <cfRule type="expression" dxfId="2583" priority="9223">
      <formula>$Y757="Informe 3"</formula>
    </cfRule>
    <cfRule type="expression" dxfId="2582" priority="9224">
      <formula>$Y757="Informe 2"</formula>
    </cfRule>
    <cfRule type="expression" dxfId="2581" priority="9225">
      <formula>$Y757="Informe 1"</formula>
    </cfRule>
    <cfRule type="expression" dxfId="2580" priority="9226">
      <formula>$Y757="Gráfico 10"</formula>
    </cfRule>
    <cfRule type="expression" dxfId="2579" priority="9227">
      <formula>$Y757="Gráfico 25"</formula>
    </cfRule>
    <cfRule type="expression" dxfId="2578" priority="9228">
      <formula>$Y757="Gráfico 24"</formula>
    </cfRule>
    <cfRule type="expression" dxfId="2577" priority="9229">
      <formula>$Y757="Gráfico 23"</formula>
    </cfRule>
    <cfRule type="expression" dxfId="2576" priority="9230">
      <formula>$Y757="Gráfico 22"</formula>
    </cfRule>
    <cfRule type="expression" dxfId="2575" priority="9231">
      <formula>$Y757="Gráfico 21"</formula>
    </cfRule>
    <cfRule type="expression" dxfId="2574" priority="9232">
      <formula>$Y757="Gráfico 20"</formula>
    </cfRule>
    <cfRule type="expression" dxfId="2573" priority="9233">
      <formula>$Y757="Gráfico 18"</formula>
    </cfRule>
    <cfRule type="expression" dxfId="2572" priority="9234">
      <formula>$Y757="Gráfico 19"</formula>
    </cfRule>
    <cfRule type="expression" dxfId="2571" priority="9235">
      <formula>$Y757="Gráfico 17"</formula>
    </cfRule>
    <cfRule type="expression" dxfId="2570" priority="9236">
      <formula>$Y757="Gráfico 16"</formula>
    </cfRule>
    <cfRule type="expression" dxfId="2569" priority="9237">
      <formula>$Y757="Gráfico 15"</formula>
    </cfRule>
    <cfRule type="expression" dxfId="2568" priority="9238">
      <formula>$Y757="Gráfico 14"</formula>
    </cfRule>
    <cfRule type="expression" dxfId="2567" priority="9239">
      <formula>$Y757="Gráfico 12"</formula>
    </cfRule>
    <cfRule type="expression" dxfId="2566" priority="9240">
      <formula>$Y757="Gráfico 13"</formula>
    </cfRule>
    <cfRule type="expression" dxfId="2565" priority="9241">
      <formula>$Y757="Gráfico 11"</formula>
    </cfRule>
    <cfRule type="expression" dxfId="2564" priority="9242">
      <formula>$Y757="Gráfico 9"</formula>
    </cfRule>
    <cfRule type="expression" dxfId="2563" priority="9243">
      <formula>$Y757="Gráfico 8"</formula>
    </cfRule>
    <cfRule type="expression" dxfId="2562" priority="9244">
      <formula>$Y757="Gráfico 7"</formula>
    </cfRule>
    <cfRule type="expression" dxfId="2561" priority="9245">
      <formula>$Y757="Gráfico 6"</formula>
    </cfRule>
    <cfRule type="expression" dxfId="2560" priority="9246">
      <formula>$Y757="Gráfico 4"</formula>
    </cfRule>
    <cfRule type="expression" dxfId="2559" priority="9247">
      <formula>$Y757="Gráfico 3"</formula>
    </cfRule>
    <cfRule type="expression" dxfId="2558" priority="9248">
      <formula>$Y757="Gráfico 2"</formula>
    </cfRule>
    <cfRule type="expression" dxfId="2557" priority="9249">
      <formula>$Y757="Gráfico 1"</formula>
    </cfRule>
    <cfRule type="expression" dxfId="2556" priority="9250">
      <formula>$Y757="Gráfico 5"</formula>
    </cfRule>
  </conditionalFormatting>
  <conditionalFormatting sqref="O758">
    <cfRule type="expression" dxfId="2555" priority="9177">
      <formula>$Y758="Reporte 2"</formula>
    </cfRule>
    <cfRule type="expression" dxfId="2554" priority="9178">
      <formula>$Y758="Reporte 1"</formula>
    </cfRule>
    <cfRule type="expression" dxfId="2553" priority="9179">
      <formula>$Y758="Informe 10"</formula>
    </cfRule>
    <cfRule type="expression" dxfId="2552" priority="9180">
      <formula>$Y758="Informe 9"</formula>
    </cfRule>
    <cfRule type="expression" dxfId="2551" priority="9181">
      <formula>$Y758="Informe 8"</formula>
    </cfRule>
    <cfRule type="expression" dxfId="2550" priority="9182">
      <formula>$Y758="Informe 7"</formula>
    </cfRule>
    <cfRule type="expression" dxfId="2549" priority="9183">
      <formula>$Y758="Informe 6"</formula>
    </cfRule>
    <cfRule type="expression" dxfId="2548" priority="9184">
      <formula>$Y758="Informe 5"</formula>
    </cfRule>
    <cfRule type="expression" dxfId="2547" priority="9185">
      <formula>$Y758="Informe 4"</formula>
    </cfRule>
    <cfRule type="expression" dxfId="2546" priority="9186">
      <formula>$Y758="Informe 3"</formula>
    </cfRule>
    <cfRule type="expression" dxfId="2545" priority="9187">
      <formula>$Y758="Informe 2"</formula>
    </cfRule>
    <cfRule type="expression" dxfId="2544" priority="9188">
      <formula>$Y758="Informe 1"</formula>
    </cfRule>
    <cfRule type="expression" dxfId="2543" priority="9189">
      <formula>$Y758="Gráfico 10"</formula>
    </cfRule>
    <cfRule type="expression" dxfId="2542" priority="9190">
      <formula>$Y758="Gráfico 25"</formula>
    </cfRule>
    <cfRule type="expression" dxfId="2541" priority="9191">
      <formula>$Y758="Gráfico 24"</formula>
    </cfRule>
    <cfRule type="expression" dxfId="2540" priority="9192">
      <formula>$Y758="Gráfico 23"</formula>
    </cfRule>
    <cfRule type="expression" dxfId="2539" priority="9193">
      <formula>$Y758="Gráfico 22"</formula>
    </cfRule>
    <cfRule type="expression" dxfId="2538" priority="9194">
      <formula>$Y758="Gráfico 21"</formula>
    </cfRule>
    <cfRule type="expression" dxfId="2537" priority="9195">
      <formula>$Y758="Gráfico 20"</formula>
    </cfRule>
    <cfRule type="expression" dxfId="2536" priority="9196">
      <formula>$Y758="Gráfico 18"</formula>
    </cfRule>
    <cfRule type="expression" dxfId="2535" priority="9197">
      <formula>$Y758="Gráfico 19"</formula>
    </cfRule>
    <cfRule type="expression" dxfId="2534" priority="9198">
      <formula>$Y758="Gráfico 17"</formula>
    </cfRule>
    <cfRule type="expression" dxfId="2533" priority="9199">
      <formula>$Y758="Gráfico 16"</formula>
    </cfRule>
    <cfRule type="expression" dxfId="2532" priority="9200">
      <formula>$Y758="Gráfico 15"</formula>
    </cfRule>
    <cfRule type="expression" dxfId="2531" priority="9201">
      <formula>$Y758="Gráfico 14"</formula>
    </cfRule>
    <cfRule type="expression" dxfId="2530" priority="9202">
      <formula>$Y758="Gráfico 12"</formula>
    </cfRule>
    <cfRule type="expression" dxfId="2529" priority="9203">
      <formula>$Y758="Gráfico 13"</formula>
    </cfRule>
    <cfRule type="expression" dxfId="2528" priority="9204">
      <formula>$Y758="Gráfico 11"</formula>
    </cfRule>
    <cfRule type="expression" dxfId="2527" priority="9205">
      <formula>$Y758="Gráfico 9"</formula>
    </cfRule>
    <cfRule type="expression" dxfId="2526" priority="9206">
      <formula>$Y758="Gráfico 8"</formula>
    </cfRule>
    <cfRule type="expression" dxfId="2525" priority="9207">
      <formula>$Y758="Gráfico 7"</formula>
    </cfRule>
    <cfRule type="expression" dxfId="2524" priority="9208">
      <formula>$Y758="Gráfico 6"</formula>
    </cfRule>
    <cfRule type="expression" dxfId="2523" priority="9209">
      <formula>$Y758="Gráfico 4"</formula>
    </cfRule>
    <cfRule type="expression" dxfId="2522" priority="9210">
      <formula>$Y758="Gráfico 3"</formula>
    </cfRule>
    <cfRule type="expression" dxfId="2521" priority="9211">
      <formula>$Y758="Gráfico 2"</formula>
    </cfRule>
    <cfRule type="expression" dxfId="2520" priority="9212">
      <formula>$Y758="Gráfico 1"</formula>
    </cfRule>
    <cfRule type="expression" dxfId="2519" priority="9213">
      <formula>$Y758="Gráfico 5"</formula>
    </cfRule>
  </conditionalFormatting>
  <conditionalFormatting sqref="O758">
    <cfRule type="expression" dxfId="2518" priority="9140">
      <formula>$Y758="Reporte 2"</formula>
    </cfRule>
    <cfRule type="expression" dxfId="2517" priority="9141">
      <formula>$Y758="Reporte 1"</formula>
    </cfRule>
    <cfRule type="expression" dxfId="2516" priority="9142">
      <formula>$Y758="Informe 10"</formula>
    </cfRule>
    <cfRule type="expression" dxfId="2515" priority="9143">
      <formula>$Y758="Informe 9"</formula>
    </cfRule>
    <cfRule type="expression" dxfId="2514" priority="9144">
      <formula>$Y758="Informe 8"</formula>
    </cfRule>
    <cfRule type="expression" dxfId="2513" priority="9145">
      <formula>$Y758="Informe 7"</formula>
    </cfRule>
    <cfRule type="expression" dxfId="2512" priority="9146">
      <formula>$Y758="Informe 6"</formula>
    </cfRule>
    <cfRule type="expression" dxfId="2511" priority="9147">
      <formula>$Y758="Informe 5"</formula>
    </cfRule>
    <cfRule type="expression" dxfId="2510" priority="9148">
      <formula>$Y758="Informe 4"</formula>
    </cfRule>
    <cfRule type="expression" dxfId="2509" priority="9149">
      <formula>$Y758="Informe 3"</formula>
    </cfRule>
    <cfRule type="expression" dxfId="2508" priority="9150">
      <formula>$Y758="Informe 2"</formula>
    </cfRule>
    <cfRule type="expression" dxfId="2507" priority="9151">
      <formula>$Y758="Informe 1"</formula>
    </cfRule>
    <cfRule type="expression" dxfId="2506" priority="9152">
      <formula>$Y758="Gráfico 10"</formula>
    </cfRule>
    <cfRule type="expression" dxfId="2505" priority="9153">
      <formula>$Y758="Gráfico 25"</formula>
    </cfRule>
    <cfRule type="expression" dxfId="2504" priority="9154">
      <formula>$Y758="Gráfico 24"</formula>
    </cfRule>
    <cfRule type="expression" dxfId="2503" priority="9155">
      <formula>$Y758="Gráfico 23"</formula>
    </cfRule>
    <cfRule type="expression" dxfId="2502" priority="9156">
      <formula>$Y758="Gráfico 22"</formula>
    </cfRule>
    <cfRule type="expression" dxfId="2501" priority="9157">
      <formula>$Y758="Gráfico 21"</formula>
    </cfRule>
    <cfRule type="expression" dxfId="2500" priority="9158">
      <formula>$Y758="Gráfico 20"</formula>
    </cfRule>
    <cfRule type="expression" dxfId="2499" priority="9159">
      <formula>$Y758="Gráfico 18"</formula>
    </cfRule>
    <cfRule type="expression" dxfId="2498" priority="9160">
      <formula>$Y758="Gráfico 19"</formula>
    </cfRule>
    <cfRule type="expression" dxfId="2497" priority="9161">
      <formula>$Y758="Gráfico 17"</formula>
    </cfRule>
    <cfRule type="expression" dxfId="2496" priority="9162">
      <formula>$Y758="Gráfico 16"</formula>
    </cfRule>
    <cfRule type="expression" dxfId="2495" priority="9163">
      <formula>$Y758="Gráfico 15"</formula>
    </cfRule>
    <cfRule type="expression" dxfId="2494" priority="9164">
      <formula>$Y758="Gráfico 14"</formula>
    </cfRule>
    <cfRule type="expression" dxfId="2493" priority="9165">
      <formula>$Y758="Gráfico 12"</formula>
    </cfRule>
    <cfRule type="expression" dxfId="2492" priority="9166">
      <formula>$Y758="Gráfico 13"</formula>
    </cfRule>
    <cfRule type="expression" dxfId="2491" priority="9167">
      <formula>$Y758="Gráfico 11"</formula>
    </cfRule>
    <cfRule type="expression" dxfId="2490" priority="9168">
      <formula>$Y758="Gráfico 9"</formula>
    </cfRule>
    <cfRule type="expression" dxfId="2489" priority="9169">
      <formula>$Y758="Gráfico 8"</formula>
    </cfRule>
    <cfRule type="expression" dxfId="2488" priority="9170">
      <formula>$Y758="Gráfico 7"</formula>
    </cfRule>
    <cfRule type="expression" dxfId="2487" priority="9171">
      <formula>$Y758="Gráfico 6"</formula>
    </cfRule>
    <cfRule type="expression" dxfId="2486" priority="9172">
      <formula>$Y758="Gráfico 4"</formula>
    </cfRule>
    <cfRule type="expression" dxfId="2485" priority="9173">
      <formula>$Y758="Gráfico 3"</formula>
    </cfRule>
    <cfRule type="expression" dxfId="2484" priority="9174">
      <formula>$Y758="Gráfico 2"</formula>
    </cfRule>
    <cfRule type="expression" dxfId="2483" priority="9175">
      <formula>$Y758="Gráfico 1"</formula>
    </cfRule>
    <cfRule type="expression" dxfId="2482" priority="9176">
      <formula>$Y758="Gráfico 5"</formula>
    </cfRule>
  </conditionalFormatting>
  <conditionalFormatting sqref="O758">
    <cfRule type="expression" dxfId="2481" priority="9103">
      <formula>$Y758="Reporte 2"</formula>
    </cfRule>
    <cfRule type="expression" dxfId="2480" priority="9104">
      <formula>$Y758="Reporte 1"</formula>
    </cfRule>
    <cfRule type="expression" dxfId="2479" priority="9105">
      <formula>$Y758="Informe 10"</formula>
    </cfRule>
    <cfRule type="expression" dxfId="2478" priority="9106">
      <formula>$Y758="Informe 9"</formula>
    </cfRule>
    <cfRule type="expression" dxfId="2477" priority="9107">
      <formula>$Y758="Informe 8"</formula>
    </cfRule>
    <cfRule type="expression" dxfId="2476" priority="9108">
      <formula>$Y758="Informe 7"</formula>
    </cfRule>
    <cfRule type="expression" dxfId="2475" priority="9109">
      <formula>$Y758="Informe 6"</formula>
    </cfRule>
    <cfRule type="expression" dxfId="2474" priority="9110">
      <formula>$Y758="Informe 5"</formula>
    </cfRule>
    <cfRule type="expression" dxfId="2473" priority="9111">
      <formula>$Y758="Informe 4"</formula>
    </cfRule>
    <cfRule type="expression" dxfId="2472" priority="9112">
      <formula>$Y758="Informe 3"</formula>
    </cfRule>
    <cfRule type="expression" dxfId="2471" priority="9113">
      <formula>$Y758="Informe 2"</formula>
    </cfRule>
    <cfRule type="expression" dxfId="2470" priority="9114">
      <formula>$Y758="Informe 1"</formula>
    </cfRule>
    <cfRule type="expression" dxfId="2469" priority="9115">
      <formula>$Y758="Gráfico 10"</formula>
    </cfRule>
    <cfRule type="expression" dxfId="2468" priority="9116">
      <formula>$Y758="Gráfico 25"</formula>
    </cfRule>
    <cfRule type="expression" dxfId="2467" priority="9117">
      <formula>$Y758="Gráfico 24"</formula>
    </cfRule>
    <cfRule type="expression" dxfId="2466" priority="9118">
      <formula>$Y758="Gráfico 23"</formula>
    </cfRule>
    <cfRule type="expression" dxfId="2465" priority="9119">
      <formula>$Y758="Gráfico 22"</formula>
    </cfRule>
    <cfRule type="expression" dxfId="2464" priority="9120">
      <formula>$Y758="Gráfico 21"</formula>
    </cfRule>
    <cfRule type="expression" dxfId="2463" priority="9121">
      <formula>$Y758="Gráfico 20"</formula>
    </cfRule>
    <cfRule type="expression" dxfId="2462" priority="9122">
      <formula>$Y758="Gráfico 18"</formula>
    </cfRule>
    <cfRule type="expression" dxfId="2461" priority="9123">
      <formula>$Y758="Gráfico 19"</formula>
    </cfRule>
    <cfRule type="expression" dxfId="2460" priority="9124">
      <formula>$Y758="Gráfico 17"</formula>
    </cfRule>
    <cfRule type="expression" dxfId="2459" priority="9125">
      <formula>$Y758="Gráfico 16"</formula>
    </cfRule>
    <cfRule type="expression" dxfId="2458" priority="9126">
      <formula>$Y758="Gráfico 15"</formula>
    </cfRule>
    <cfRule type="expression" dxfId="2457" priority="9127">
      <formula>$Y758="Gráfico 14"</formula>
    </cfRule>
    <cfRule type="expression" dxfId="2456" priority="9128">
      <formula>$Y758="Gráfico 12"</formula>
    </cfRule>
    <cfRule type="expression" dxfId="2455" priority="9129">
      <formula>$Y758="Gráfico 13"</formula>
    </cfRule>
    <cfRule type="expression" dxfId="2454" priority="9130">
      <formula>$Y758="Gráfico 11"</formula>
    </cfRule>
    <cfRule type="expression" dxfId="2453" priority="9131">
      <formula>$Y758="Gráfico 9"</formula>
    </cfRule>
    <cfRule type="expression" dxfId="2452" priority="9132">
      <formula>$Y758="Gráfico 8"</formula>
    </cfRule>
    <cfRule type="expression" dxfId="2451" priority="9133">
      <formula>$Y758="Gráfico 7"</formula>
    </cfRule>
    <cfRule type="expression" dxfId="2450" priority="9134">
      <formula>$Y758="Gráfico 6"</formula>
    </cfRule>
    <cfRule type="expression" dxfId="2449" priority="9135">
      <formula>$Y758="Gráfico 4"</formula>
    </cfRule>
    <cfRule type="expression" dxfId="2448" priority="9136">
      <formula>$Y758="Gráfico 3"</formula>
    </cfRule>
    <cfRule type="expression" dxfId="2447" priority="9137">
      <formula>$Y758="Gráfico 2"</formula>
    </cfRule>
    <cfRule type="expression" dxfId="2446" priority="9138">
      <formula>$Y758="Gráfico 1"</formula>
    </cfRule>
    <cfRule type="expression" dxfId="2445" priority="9139">
      <formula>$Y758="Gráfico 5"</formula>
    </cfRule>
  </conditionalFormatting>
  <conditionalFormatting sqref="O759">
    <cfRule type="expression" dxfId="2444" priority="9066">
      <formula>$Y759="Reporte 2"</formula>
    </cfRule>
    <cfRule type="expression" dxfId="2443" priority="9067">
      <formula>$Y759="Reporte 1"</formula>
    </cfRule>
    <cfRule type="expression" dxfId="2442" priority="9068">
      <formula>$Y759="Informe 10"</formula>
    </cfRule>
    <cfRule type="expression" dxfId="2441" priority="9069">
      <formula>$Y759="Informe 9"</formula>
    </cfRule>
    <cfRule type="expression" dxfId="2440" priority="9070">
      <formula>$Y759="Informe 8"</formula>
    </cfRule>
    <cfRule type="expression" dxfId="2439" priority="9071">
      <formula>$Y759="Informe 7"</formula>
    </cfRule>
    <cfRule type="expression" dxfId="2438" priority="9072">
      <formula>$Y759="Informe 6"</formula>
    </cfRule>
    <cfRule type="expression" dxfId="2437" priority="9073">
      <formula>$Y759="Informe 5"</formula>
    </cfRule>
    <cfRule type="expression" dxfId="2436" priority="9074">
      <formula>$Y759="Informe 4"</formula>
    </cfRule>
    <cfRule type="expression" dxfId="2435" priority="9075">
      <formula>$Y759="Informe 3"</formula>
    </cfRule>
    <cfRule type="expression" dxfId="2434" priority="9076">
      <formula>$Y759="Informe 2"</formula>
    </cfRule>
    <cfRule type="expression" dxfId="2433" priority="9077">
      <formula>$Y759="Informe 1"</formula>
    </cfRule>
    <cfRule type="expression" dxfId="2432" priority="9078">
      <formula>$Y759="Gráfico 10"</formula>
    </cfRule>
    <cfRule type="expression" dxfId="2431" priority="9079">
      <formula>$Y759="Gráfico 25"</formula>
    </cfRule>
    <cfRule type="expression" dxfId="2430" priority="9080">
      <formula>$Y759="Gráfico 24"</formula>
    </cfRule>
    <cfRule type="expression" dxfId="2429" priority="9081">
      <formula>$Y759="Gráfico 23"</formula>
    </cfRule>
    <cfRule type="expression" dxfId="2428" priority="9082">
      <formula>$Y759="Gráfico 22"</formula>
    </cfRule>
    <cfRule type="expression" dxfId="2427" priority="9083">
      <formula>$Y759="Gráfico 21"</formula>
    </cfRule>
    <cfRule type="expression" dxfId="2426" priority="9084">
      <formula>$Y759="Gráfico 20"</formula>
    </cfRule>
    <cfRule type="expression" dxfId="2425" priority="9085">
      <formula>$Y759="Gráfico 18"</formula>
    </cfRule>
    <cfRule type="expression" dxfId="2424" priority="9086">
      <formula>$Y759="Gráfico 19"</formula>
    </cfRule>
    <cfRule type="expression" dxfId="2423" priority="9087">
      <formula>$Y759="Gráfico 17"</formula>
    </cfRule>
    <cfRule type="expression" dxfId="2422" priority="9088">
      <formula>$Y759="Gráfico 16"</formula>
    </cfRule>
    <cfRule type="expression" dxfId="2421" priority="9089">
      <formula>$Y759="Gráfico 15"</formula>
    </cfRule>
    <cfRule type="expression" dxfId="2420" priority="9090">
      <formula>$Y759="Gráfico 14"</formula>
    </cfRule>
    <cfRule type="expression" dxfId="2419" priority="9091">
      <formula>$Y759="Gráfico 12"</formula>
    </cfRule>
    <cfRule type="expression" dxfId="2418" priority="9092">
      <formula>$Y759="Gráfico 13"</formula>
    </cfRule>
    <cfRule type="expression" dxfId="2417" priority="9093">
      <formula>$Y759="Gráfico 11"</formula>
    </cfRule>
    <cfRule type="expression" dxfId="2416" priority="9094">
      <formula>$Y759="Gráfico 9"</formula>
    </cfRule>
    <cfRule type="expression" dxfId="2415" priority="9095">
      <formula>$Y759="Gráfico 8"</formula>
    </cfRule>
    <cfRule type="expression" dxfId="2414" priority="9096">
      <formula>$Y759="Gráfico 7"</formula>
    </cfRule>
    <cfRule type="expression" dxfId="2413" priority="9097">
      <formula>$Y759="Gráfico 6"</formula>
    </cfRule>
    <cfRule type="expression" dxfId="2412" priority="9098">
      <formula>$Y759="Gráfico 4"</formula>
    </cfRule>
    <cfRule type="expression" dxfId="2411" priority="9099">
      <formula>$Y759="Gráfico 3"</formula>
    </cfRule>
    <cfRule type="expression" dxfId="2410" priority="9100">
      <formula>$Y759="Gráfico 2"</formula>
    </cfRule>
    <cfRule type="expression" dxfId="2409" priority="9101">
      <formula>$Y759="Gráfico 1"</formula>
    </cfRule>
    <cfRule type="expression" dxfId="2408" priority="9102">
      <formula>$Y759="Gráfico 5"</formula>
    </cfRule>
  </conditionalFormatting>
  <conditionalFormatting sqref="O759">
    <cfRule type="expression" dxfId="2407" priority="9029">
      <formula>$Y759="Reporte 2"</formula>
    </cfRule>
    <cfRule type="expression" dxfId="2406" priority="9030">
      <formula>$Y759="Reporte 1"</formula>
    </cfRule>
    <cfRule type="expression" dxfId="2405" priority="9031">
      <formula>$Y759="Informe 10"</formula>
    </cfRule>
    <cfRule type="expression" dxfId="2404" priority="9032">
      <formula>$Y759="Informe 9"</formula>
    </cfRule>
    <cfRule type="expression" dxfId="2403" priority="9033">
      <formula>$Y759="Informe 8"</formula>
    </cfRule>
    <cfRule type="expression" dxfId="2402" priority="9034">
      <formula>$Y759="Informe 7"</formula>
    </cfRule>
    <cfRule type="expression" dxfId="2401" priority="9035">
      <formula>$Y759="Informe 6"</formula>
    </cfRule>
    <cfRule type="expression" dxfId="2400" priority="9036">
      <formula>$Y759="Informe 5"</formula>
    </cfRule>
    <cfRule type="expression" dxfId="2399" priority="9037">
      <formula>$Y759="Informe 4"</formula>
    </cfRule>
    <cfRule type="expression" dxfId="2398" priority="9038">
      <formula>$Y759="Informe 3"</formula>
    </cfRule>
    <cfRule type="expression" dxfId="2397" priority="9039">
      <formula>$Y759="Informe 2"</formula>
    </cfRule>
    <cfRule type="expression" dxfId="2396" priority="9040">
      <formula>$Y759="Informe 1"</formula>
    </cfRule>
    <cfRule type="expression" dxfId="2395" priority="9041">
      <formula>$Y759="Gráfico 10"</formula>
    </cfRule>
    <cfRule type="expression" dxfId="2394" priority="9042">
      <formula>$Y759="Gráfico 25"</formula>
    </cfRule>
    <cfRule type="expression" dxfId="2393" priority="9043">
      <formula>$Y759="Gráfico 24"</formula>
    </cfRule>
    <cfRule type="expression" dxfId="2392" priority="9044">
      <formula>$Y759="Gráfico 23"</formula>
    </cfRule>
    <cfRule type="expression" dxfId="2391" priority="9045">
      <formula>$Y759="Gráfico 22"</formula>
    </cfRule>
    <cfRule type="expression" dxfId="2390" priority="9046">
      <formula>$Y759="Gráfico 21"</formula>
    </cfRule>
    <cfRule type="expression" dxfId="2389" priority="9047">
      <formula>$Y759="Gráfico 20"</formula>
    </cfRule>
    <cfRule type="expression" dxfId="2388" priority="9048">
      <formula>$Y759="Gráfico 18"</formula>
    </cfRule>
    <cfRule type="expression" dxfId="2387" priority="9049">
      <formula>$Y759="Gráfico 19"</formula>
    </cfRule>
    <cfRule type="expression" dxfId="2386" priority="9050">
      <formula>$Y759="Gráfico 17"</formula>
    </cfRule>
    <cfRule type="expression" dxfId="2385" priority="9051">
      <formula>$Y759="Gráfico 16"</formula>
    </cfRule>
    <cfRule type="expression" dxfId="2384" priority="9052">
      <formula>$Y759="Gráfico 15"</formula>
    </cfRule>
    <cfRule type="expression" dxfId="2383" priority="9053">
      <formula>$Y759="Gráfico 14"</formula>
    </cfRule>
    <cfRule type="expression" dxfId="2382" priority="9054">
      <formula>$Y759="Gráfico 12"</formula>
    </cfRule>
    <cfRule type="expression" dxfId="2381" priority="9055">
      <formula>$Y759="Gráfico 13"</formula>
    </cfRule>
    <cfRule type="expression" dxfId="2380" priority="9056">
      <formula>$Y759="Gráfico 11"</formula>
    </cfRule>
    <cfRule type="expression" dxfId="2379" priority="9057">
      <formula>$Y759="Gráfico 9"</formula>
    </cfRule>
    <cfRule type="expression" dxfId="2378" priority="9058">
      <formula>$Y759="Gráfico 8"</formula>
    </cfRule>
    <cfRule type="expression" dxfId="2377" priority="9059">
      <formula>$Y759="Gráfico 7"</formula>
    </cfRule>
    <cfRule type="expression" dxfId="2376" priority="9060">
      <formula>$Y759="Gráfico 6"</formula>
    </cfRule>
    <cfRule type="expression" dxfId="2375" priority="9061">
      <formula>$Y759="Gráfico 4"</formula>
    </cfRule>
    <cfRule type="expression" dxfId="2374" priority="9062">
      <formula>$Y759="Gráfico 3"</formula>
    </cfRule>
    <cfRule type="expression" dxfId="2373" priority="9063">
      <formula>$Y759="Gráfico 2"</formula>
    </cfRule>
    <cfRule type="expression" dxfId="2372" priority="9064">
      <formula>$Y759="Gráfico 1"</formula>
    </cfRule>
    <cfRule type="expression" dxfId="2371" priority="9065">
      <formula>$Y759="Gráfico 5"</formula>
    </cfRule>
  </conditionalFormatting>
  <conditionalFormatting sqref="O759">
    <cfRule type="expression" dxfId="2370" priority="8992">
      <formula>$Y759="Reporte 2"</formula>
    </cfRule>
    <cfRule type="expression" dxfId="2369" priority="8993">
      <formula>$Y759="Reporte 1"</formula>
    </cfRule>
    <cfRule type="expression" dxfId="2368" priority="8994">
      <formula>$Y759="Informe 10"</formula>
    </cfRule>
    <cfRule type="expression" dxfId="2367" priority="8995">
      <formula>$Y759="Informe 9"</formula>
    </cfRule>
    <cfRule type="expression" dxfId="2366" priority="8996">
      <formula>$Y759="Informe 8"</formula>
    </cfRule>
    <cfRule type="expression" dxfId="2365" priority="8997">
      <formula>$Y759="Informe 7"</formula>
    </cfRule>
    <cfRule type="expression" dxfId="2364" priority="8998">
      <formula>$Y759="Informe 6"</formula>
    </cfRule>
    <cfRule type="expression" dxfId="2363" priority="8999">
      <formula>$Y759="Informe 5"</formula>
    </cfRule>
    <cfRule type="expression" dxfId="2362" priority="9000">
      <formula>$Y759="Informe 4"</formula>
    </cfRule>
    <cfRule type="expression" dxfId="2361" priority="9001">
      <formula>$Y759="Informe 3"</formula>
    </cfRule>
    <cfRule type="expression" dxfId="2360" priority="9002">
      <formula>$Y759="Informe 2"</formula>
    </cfRule>
    <cfRule type="expression" dxfId="2359" priority="9003">
      <formula>$Y759="Informe 1"</formula>
    </cfRule>
    <cfRule type="expression" dxfId="2358" priority="9004">
      <formula>$Y759="Gráfico 10"</formula>
    </cfRule>
    <cfRule type="expression" dxfId="2357" priority="9005">
      <formula>$Y759="Gráfico 25"</formula>
    </cfRule>
    <cfRule type="expression" dxfId="2356" priority="9006">
      <formula>$Y759="Gráfico 24"</formula>
    </cfRule>
    <cfRule type="expression" dxfId="2355" priority="9007">
      <formula>$Y759="Gráfico 23"</formula>
    </cfRule>
    <cfRule type="expression" dxfId="2354" priority="9008">
      <formula>$Y759="Gráfico 22"</formula>
    </cfRule>
    <cfRule type="expression" dxfId="2353" priority="9009">
      <formula>$Y759="Gráfico 21"</formula>
    </cfRule>
    <cfRule type="expression" dxfId="2352" priority="9010">
      <formula>$Y759="Gráfico 20"</formula>
    </cfRule>
    <cfRule type="expression" dxfId="2351" priority="9011">
      <formula>$Y759="Gráfico 18"</formula>
    </cfRule>
    <cfRule type="expression" dxfId="2350" priority="9012">
      <formula>$Y759="Gráfico 19"</formula>
    </cfRule>
    <cfRule type="expression" dxfId="2349" priority="9013">
      <formula>$Y759="Gráfico 17"</formula>
    </cfRule>
    <cfRule type="expression" dxfId="2348" priority="9014">
      <formula>$Y759="Gráfico 16"</formula>
    </cfRule>
    <cfRule type="expression" dxfId="2347" priority="9015">
      <formula>$Y759="Gráfico 15"</formula>
    </cfRule>
    <cfRule type="expression" dxfId="2346" priority="9016">
      <formula>$Y759="Gráfico 14"</formula>
    </cfRule>
    <cfRule type="expression" dxfId="2345" priority="9017">
      <formula>$Y759="Gráfico 12"</formula>
    </cfRule>
    <cfRule type="expression" dxfId="2344" priority="9018">
      <formula>$Y759="Gráfico 13"</formula>
    </cfRule>
    <cfRule type="expression" dxfId="2343" priority="9019">
      <formula>$Y759="Gráfico 11"</formula>
    </cfRule>
    <cfRule type="expression" dxfId="2342" priority="9020">
      <formula>$Y759="Gráfico 9"</formula>
    </cfRule>
    <cfRule type="expression" dxfId="2341" priority="9021">
      <formula>$Y759="Gráfico 8"</formula>
    </cfRule>
    <cfRule type="expression" dxfId="2340" priority="9022">
      <formula>$Y759="Gráfico 7"</formula>
    </cfRule>
    <cfRule type="expression" dxfId="2339" priority="9023">
      <formula>$Y759="Gráfico 6"</formula>
    </cfRule>
    <cfRule type="expression" dxfId="2338" priority="9024">
      <formula>$Y759="Gráfico 4"</formula>
    </cfRule>
    <cfRule type="expression" dxfId="2337" priority="9025">
      <formula>$Y759="Gráfico 3"</formula>
    </cfRule>
    <cfRule type="expression" dxfId="2336" priority="9026">
      <formula>$Y759="Gráfico 2"</formula>
    </cfRule>
    <cfRule type="expression" dxfId="2335" priority="9027">
      <formula>$Y759="Gráfico 1"</formula>
    </cfRule>
    <cfRule type="expression" dxfId="2334" priority="9028">
      <formula>$Y759="Gráfico 5"</formula>
    </cfRule>
  </conditionalFormatting>
  <conditionalFormatting sqref="O760">
    <cfRule type="expression" dxfId="2333" priority="8955">
      <formula>$Y760="Reporte 2"</formula>
    </cfRule>
    <cfRule type="expression" dxfId="2332" priority="8956">
      <formula>$Y760="Reporte 1"</formula>
    </cfRule>
    <cfRule type="expression" dxfId="2331" priority="8957">
      <formula>$Y760="Informe 10"</formula>
    </cfRule>
    <cfRule type="expression" dxfId="2330" priority="8958">
      <formula>$Y760="Informe 9"</formula>
    </cfRule>
    <cfRule type="expression" dxfId="2329" priority="8959">
      <formula>$Y760="Informe 8"</formula>
    </cfRule>
    <cfRule type="expression" dxfId="2328" priority="8960">
      <formula>$Y760="Informe 7"</formula>
    </cfRule>
    <cfRule type="expression" dxfId="2327" priority="8961">
      <formula>$Y760="Informe 6"</formula>
    </cfRule>
    <cfRule type="expression" dxfId="2326" priority="8962">
      <formula>$Y760="Informe 5"</formula>
    </cfRule>
    <cfRule type="expression" dxfId="2325" priority="8963">
      <formula>$Y760="Informe 4"</formula>
    </cfRule>
    <cfRule type="expression" dxfId="2324" priority="8964">
      <formula>$Y760="Informe 3"</formula>
    </cfRule>
    <cfRule type="expression" dxfId="2323" priority="8965">
      <formula>$Y760="Informe 2"</formula>
    </cfRule>
    <cfRule type="expression" dxfId="2322" priority="8966">
      <formula>$Y760="Informe 1"</formula>
    </cfRule>
    <cfRule type="expression" dxfId="2321" priority="8967">
      <formula>$Y760="Gráfico 10"</formula>
    </cfRule>
    <cfRule type="expression" dxfId="2320" priority="8968">
      <formula>$Y760="Gráfico 25"</formula>
    </cfRule>
    <cfRule type="expression" dxfId="2319" priority="8969">
      <formula>$Y760="Gráfico 24"</formula>
    </cfRule>
    <cfRule type="expression" dxfId="2318" priority="8970">
      <formula>$Y760="Gráfico 23"</formula>
    </cfRule>
    <cfRule type="expression" dxfId="2317" priority="8971">
      <formula>$Y760="Gráfico 22"</formula>
    </cfRule>
    <cfRule type="expression" dxfId="2316" priority="8972">
      <formula>$Y760="Gráfico 21"</formula>
    </cfRule>
    <cfRule type="expression" dxfId="2315" priority="8973">
      <formula>$Y760="Gráfico 20"</formula>
    </cfRule>
    <cfRule type="expression" dxfId="2314" priority="8974">
      <formula>$Y760="Gráfico 18"</formula>
    </cfRule>
    <cfRule type="expression" dxfId="2313" priority="8975">
      <formula>$Y760="Gráfico 19"</formula>
    </cfRule>
    <cfRule type="expression" dxfId="2312" priority="8976">
      <formula>$Y760="Gráfico 17"</formula>
    </cfRule>
    <cfRule type="expression" dxfId="2311" priority="8977">
      <formula>$Y760="Gráfico 16"</formula>
    </cfRule>
    <cfRule type="expression" dxfId="2310" priority="8978">
      <formula>$Y760="Gráfico 15"</formula>
    </cfRule>
    <cfRule type="expression" dxfId="2309" priority="8979">
      <formula>$Y760="Gráfico 14"</formula>
    </cfRule>
    <cfRule type="expression" dxfId="2308" priority="8980">
      <formula>$Y760="Gráfico 12"</formula>
    </cfRule>
    <cfRule type="expression" dxfId="2307" priority="8981">
      <formula>$Y760="Gráfico 13"</formula>
    </cfRule>
    <cfRule type="expression" dxfId="2306" priority="8982">
      <formula>$Y760="Gráfico 11"</formula>
    </cfRule>
    <cfRule type="expression" dxfId="2305" priority="8983">
      <formula>$Y760="Gráfico 9"</formula>
    </cfRule>
    <cfRule type="expression" dxfId="2304" priority="8984">
      <formula>$Y760="Gráfico 8"</formula>
    </cfRule>
    <cfRule type="expression" dxfId="2303" priority="8985">
      <formula>$Y760="Gráfico 7"</formula>
    </cfRule>
    <cfRule type="expression" dxfId="2302" priority="8986">
      <formula>$Y760="Gráfico 6"</formula>
    </cfRule>
    <cfRule type="expression" dxfId="2301" priority="8987">
      <formula>$Y760="Gráfico 4"</formula>
    </cfRule>
    <cfRule type="expression" dxfId="2300" priority="8988">
      <formula>$Y760="Gráfico 3"</formula>
    </cfRule>
    <cfRule type="expression" dxfId="2299" priority="8989">
      <formula>$Y760="Gráfico 2"</formula>
    </cfRule>
    <cfRule type="expression" dxfId="2298" priority="8990">
      <formula>$Y760="Gráfico 1"</formula>
    </cfRule>
    <cfRule type="expression" dxfId="2297" priority="8991">
      <formula>$Y760="Gráfico 5"</formula>
    </cfRule>
  </conditionalFormatting>
  <conditionalFormatting sqref="O760">
    <cfRule type="expression" dxfId="2296" priority="8918">
      <formula>$Y760="Reporte 2"</formula>
    </cfRule>
    <cfRule type="expression" dxfId="2295" priority="8919">
      <formula>$Y760="Reporte 1"</formula>
    </cfRule>
    <cfRule type="expression" dxfId="2294" priority="8920">
      <formula>$Y760="Informe 10"</formula>
    </cfRule>
    <cfRule type="expression" dxfId="2293" priority="8921">
      <formula>$Y760="Informe 9"</formula>
    </cfRule>
    <cfRule type="expression" dxfId="2292" priority="8922">
      <formula>$Y760="Informe 8"</formula>
    </cfRule>
    <cfRule type="expression" dxfId="2291" priority="8923">
      <formula>$Y760="Informe 7"</formula>
    </cfRule>
    <cfRule type="expression" dxfId="2290" priority="8924">
      <formula>$Y760="Informe 6"</formula>
    </cfRule>
    <cfRule type="expression" dxfId="2289" priority="8925">
      <formula>$Y760="Informe 5"</formula>
    </cfRule>
    <cfRule type="expression" dxfId="2288" priority="8926">
      <formula>$Y760="Informe 4"</formula>
    </cfRule>
    <cfRule type="expression" dxfId="2287" priority="8927">
      <formula>$Y760="Informe 3"</formula>
    </cfRule>
    <cfRule type="expression" dxfId="2286" priority="8928">
      <formula>$Y760="Informe 2"</formula>
    </cfRule>
    <cfRule type="expression" dxfId="2285" priority="8929">
      <formula>$Y760="Informe 1"</formula>
    </cfRule>
    <cfRule type="expression" dxfId="2284" priority="8930">
      <formula>$Y760="Gráfico 10"</formula>
    </cfRule>
    <cfRule type="expression" dxfId="2283" priority="8931">
      <formula>$Y760="Gráfico 25"</formula>
    </cfRule>
    <cfRule type="expression" dxfId="2282" priority="8932">
      <formula>$Y760="Gráfico 24"</formula>
    </cfRule>
    <cfRule type="expression" dxfId="2281" priority="8933">
      <formula>$Y760="Gráfico 23"</formula>
    </cfRule>
    <cfRule type="expression" dxfId="2280" priority="8934">
      <formula>$Y760="Gráfico 22"</formula>
    </cfRule>
    <cfRule type="expression" dxfId="2279" priority="8935">
      <formula>$Y760="Gráfico 21"</formula>
    </cfRule>
    <cfRule type="expression" dxfId="2278" priority="8936">
      <formula>$Y760="Gráfico 20"</formula>
    </cfRule>
    <cfRule type="expression" dxfId="2277" priority="8937">
      <formula>$Y760="Gráfico 18"</formula>
    </cfRule>
    <cfRule type="expression" dxfId="2276" priority="8938">
      <formula>$Y760="Gráfico 19"</formula>
    </cfRule>
    <cfRule type="expression" dxfId="2275" priority="8939">
      <formula>$Y760="Gráfico 17"</formula>
    </cfRule>
    <cfRule type="expression" dxfId="2274" priority="8940">
      <formula>$Y760="Gráfico 16"</formula>
    </cfRule>
    <cfRule type="expression" dxfId="2273" priority="8941">
      <formula>$Y760="Gráfico 15"</formula>
    </cfRule>
    <cfRule type="expression" dxfId="2272" priority="8942">
      <formula>$Y760="Gráfico 14"</formula>
    </cfRule>
    <cfRule type="expression" dxfId="2271" priority="8943">
      <formula>$Y760="Gráfico 12"</formula>
    </cfRule>
    <cfRule type="expression" dxfId="2270" priority="8944">
      <formula>$Y760="Gráfico 13"</formula>
    </cfRule>
    <cfRule type="expression" dxfId="2269" priority="8945">
      <formula>$Y760="Gráfico 11"</formula>
    </cfRule>
    <cfRule type="expression" dxfId="2268" priority="8946">
      <formula>$Y760="Gráfico 9"</formula>
    </cfRule>
    <cfRule type="expression" dxfId="2267" priority="8947">
      <formula>$Y760="Gráfico 8"</formula>
    </cfRule>
    <cfRule type="expression" dxfId="2266" priority="8948">
      <formula>$Y760="Gráfico 7"</formula>
    </cfRule>
    <cfRule type="expression" dxfId="2265" priority="8949">
      <formula>$Y760="Gráfico 6"</formula>
    </cfRule>
    <cfRule type="expression" dxfId="2264" priority="8950">
      <formula>$Y760="Gráfico 4"</formula>
    </cfRule>
    <cfRule type="expression" dxfId="2263" priority="8951">
      <formula>$Y760="Gráfico 3"</formula>
    </cfRule>
    <cfRule type="expression" dxfId="2262" priority="8952">
      <formula>$Y760="Gráfico 2"</formula>
    </cfRule>
    <cfRule type="expression" dxfId="2261" priority="8953">
      <formula>$Y760="Gráfico 1"</formula>
    </cfRule>
    <cfRule type="expression" dxfId="2260" priority="8954">
      <formula>$Y760="Gráfico 5"</formula>
    </cfRule>
  </conditionalFormatting>
  <conditionalFormatting sqref="O760">
    <cfRule type="expression" dxfId="2259" priority="8881">
      <formula>$Y760="Reporte 2"</formula>
    </cfRule>
    <cfRule type="expression" dxfId="2258" priority="8882">
      <formula>$Y760="Reporte 1"</formula>
    </cfRule>
    <cfRule type="expression" dxfId="2257" priority="8883">
      <formula>$Y760="Informe 10"</formula>
    </cfRule>
    <cfRule type="expression" dxfId="2256" priority="8884">
      <formula>$Y760="Informe 9"</formula>
    </cfRule>
    <cfRule type="expression" dxfId="2255" priority="8885">
      <formula>$Y760="Informe 8"</formula>
    </cfRule>
    <cfRule type="expression" dxfId="2254" priority="8886">
      <formula>$Y760="Informe 7"</formula>
    </cfRule>
    <cfRule type="expression" dxfId="2253" priority="8887">
      <formula>$Y760="Informe 6"</formula>
    </cfRule>
    <cfRule type="expression" dxfId="2252" priority="8888">
      <formula>$Y760="Informe 5"</formula>
    </cfRule>
    <cfRule type="expression" dxfId="2251" priority="8889">
      <formula>$Y760="Informe 4"</formula>
    </cfRule>
    <cfRule type="expression" dxfId="2250" priority="8890">
      <formula>$Y760="Informe 3"</formula>
    </cfRule>
    <cfRule type="expression" dxfId="2249" priority="8891">
      <formula>$Y760="Informe 2"</formula>
    </cfRule>
    <cfRule type="expression" dxfId="2248" priority="8892">
      <formula>$Y760="Informe 1"</formula>
    </cfRule>
    <cfRule type="expression" dxfId="2247" priority="8893">
      <formula>$Y760="Gráfico 10"</formula>
    </cfRule>
    <cfRule type="expression" dxfId="2246" priority="8894">
      <formula>$Y760="Gráfico 25"</formula>
    </cfRule>
    <cfRule type="expression" dxfId="2245" priority="8895">
      <formula>$Y760="Gráfico 24"</formula>
    </cfRule>
    <cfRule type="expression" dxfId="2244" priority="8896">
      <formula>$Y760="Gráfico 23"</formula>
    </cfRule>
    <cfRule type="expression" dxfId="2243" priority="8897">
      <formula>$Y760="Gráfico 22"</formula>
    </cfRule>
    <cfRule type="expression" dxfId="2242" priority="8898">
      <formula>$Y760="Gráfico 21"</formula>
    </cfRule>
    <cfRule type="expression" dxfId="2241" priority="8899">
      <formula>$Y760="Gráfico 20"</formula>
    </cfRule>
    <cfRule type="expression" dxfId="2240" priority="8900">
      <formula>$Y760="Gráfico 18"</formula>
    </cfRule>
    <cfRule type="expression" dxfId="2239" priority="8901">
      <formula>$Y760="Gráfico 19"</formula>
    </cfRule>
    <cfRule type="expression" dxfId="2238" priority="8902">
      <formula>$Y760="Gráfico 17"</formula>
    </cfRule>
    <cfRule type="expression" dxfId="2237" priority="8903">
      <formula>$Y760="Gráfico 16"</formula>
    </cfRule>
    <cfRule type="expression" dxfId="2236" priority="8904">
      <formula>$Y760="Gráfico 15"</formula>
    </cfRule>
    <cfRule type="expression" dxfId="2235" priority="8905">
      <formula>$Y760="Gráfico 14"</formula>
    </cfRule>
    <cfRule type="expression" dxfId="2234" priority="8906">
      <formula>$Y760="Gráfico 12"</formula>
    </cfRule>
    <cfRule type="expression" dxfId="2233" priority="8907">
      <formula>$Y760="Gráfico 13"</formula>
    </cfRule>
    <cfRule type="expression" dxfId="2232" priority="8908">
      <formula>$Y760="Gráfico 11"</formula>
    </cfRule>
    <cfRule type="expression" dxfId="2231" priority="8909">
      <formula>$Y760="Gráfico 9"</formula>
    </cfRule>
    <cfRule type="expression" dxfId="2230" priority="8910">
      <formula>$Y760="Gráfico 8"</formula>
    </cfRule>
    <cfRule type="expression" dxfId="2229" priority="8911">
      <formula>$Y760="Gráfico 7"</formula>
    </cfRule>
    <cfRule type="expression" dxfId="2228" priority="8912">
      <formula>$Y760="Gráfico 6"</formula>
    </cfRule>
    <cfRule type="expression" dxfId="2227" priority="8913">
      <formula>$Y760="Gráfico 4"</formula>
    </cfRule>
    <cfRule type="expression" dxfId="2226" priority="8914">
      <formula>$Y760="Gráfico 3"</formula>
    </cfRule>
    <cfRule type="expression" dxfId="2225" priority="8915">
      <formula>$Y760="Gráfico 2"</formula>
    </cfRule>
    <cfRule type="expression" dxfId="2224" priority="8916">
      <formula>$Y760="Gráfico 1"</formula>
    </cfRule>
    <cfRule type="expression" dxfId="2223" priority="8917">
      <formula>$Y760="Gráfico 5"</formula>
    </cfRule>
  </conditionalFormatting>
  <conditionalFormatting sqref="P761">
    <cfRule type="expression" dxfId="2222" priority="3516">
      <formula>$Y761="Reporte 2"</formula>
    </cfRule>
    <cfRule type="expression" dxfId="2221" priority="3517">
      <formula>$Y761="Reporte 1"</formula>
    </cfRule>
    <cfRule type="expression" dxfId="2220" priority="3518">
      <formula>$Y761="Informe 10"</formula>
    </cfRule>
    <cfRule type="expression" dxfId="2219" priority="3519">
      <formula>$Y761="Informe 9"</formula>
    </cfRule>
    <cfRule type="expression" dxfId="2218" priority="3520">
      <formula>$Y761="Informe 8"</formula>
    </cfRule>
    <cfRule type="expression" dxfId="2217" priority="3521">
      <formula>$Y761="Informe 7"</formula>
    </cfRule>
    <cfRule type="expression" dxfId="2216" priority="3522">
      <formula>$Y761="Informe 6"</formula>
    </cfRule>
    <cfRule type="expression" dxfId="2215" priority="3523">
      <formula>$Y761="Informe 5"</formula>
    </cfRule>
    <cfRule type="expression" dxfId="2214" priority="3524">
      <formula>$Y761="Informe 4"</formula>
    </cfRule>
    <cfRule type="expression" dxfId="2213" priority="3525">
      <formula>$Y761="Informe 3"</formula>
    </cfRule>
    <cfRule type="expression" dxfId="2212" priority="3526">
      <formula>$Y761="Informe 2"</formula>
    </cfRule>
    <cfRule type="expression" dxfId="2211" priority="3527">
      <formula>$Y761="Informe 1"</formula>
    </cfRule>
    <cfRule type="expression" dxfId="2210" priority="3528">
      <formula>$Y761="Gráfico 10"</formula>
    </cfRule>
    <cfRule type="expression" dxfId="2209" priority="3529">
      <formula>$Y761="Gráfico 25"</formula>
    </cfRule>
    <cfRule type="expression" dxfId="2208" priority="3530">
      <formula>$Y761="Gráfico 24"</formula>
    </cfRule>
    <cfRule type="expression" dxfId="2207" priority="3531">
      <formula>$Y761="Gráfico 23"</formula>
    </cfRule>
    <cfRule type="expression" dxfId="2206" priority="3532">
      <formula>$Y761="Gráfico 22"</formula>
    </cfRule>
    <cfRule type="expression" dxfId="2205" priority="3533">
      <formula>$Y761="Gráfico 21"</formula>
    </cfRule>
    <cfRule type="expression" dxfId="2204" priority="3534">
      <formula>$Y761="Gráfico 20"</formula>
    </cfRule>
    <cfRule type="expression" dxfId="2203" priority="3535">
      <formula>$Y761="Gráfico 18"</formula>
    </cfRule>
    <cfRule type="expression" dxfId="2202" priority="3536">
      <formula>$Y761="Gráfico 19"</formula>
    </cfRule>
    <cfRule type="expression" dxfId="2201" priority="3537">
      <formula>$Y761="Gráfico 17"</formula>
    </cfRule>
    <cfRule type="expression" dxfId="2200" priority="3538">
      <formula>$Y761="Gráfico 16"</formula>
    </cfRule>
    <cfRule type="expression" dxfId="2199" priority="3539">
      <formula>$Y761="Gráfico 15"</formula>
    </cfRule>
    <cfRule type="expression" dxfId="2198" priority="3540">
      <formula>$Y761="Gráfico 14"</formula>
    </cfRule>
    <cfRule type="expression" dxfId="2197" priority="3541">
      <formula>$Y761="Gráfico 12"</formula>
    </cfRule>
    <cfRule type="expression" dxfId="2196" priority="3542">
      <formula>$Y761="Gráfico 13"</formula>
    </cfRule>
    <cfRule type="expression" dxfId="2195" priority="3543">
      <formula>$Y761="Gráfico 11"</formula>
    </cfRule>
    <cfRule type="expression" dxfId="2194" priority="3544">
      <formula>$Y761="Gráfico 9"</formula>
    </cfRule>
    <cfRule type="expression" dxfId="2193" priority="3545">
      <formula>$Y761="Gráfico 8"</formula>
    </cfRule>
    <cfRule type="expression" dxfId="2192" priority="3546">
      <formula>$Y761="Gráfico 7"</formula>
    </cfRule>
    <cfRule type="expression" dxfId="2191" priority="3547">
      <formula>$Y761="Gráfico 6"</formula>
    </cfRule>
    <cfRule type="expression" dxfId="2190" priority="3548">
      <formula>$Y761="Gráfico 4"</formula>
    </cfRule>
    <cfRule type="expression" dxfId="2189" priority="3549">
      <formula>$Y761="Gráfico 3"</formula>
    </cfRule>
    <cfRule type="expression" dxfId="2188" priority="3550">
      <formula>$Y761="Gráfico 2"</formula>
    </cfRule>
    <cfRule type="expression" dxfId="2187" priority="3551">
      <formula>$Y761="Gráfico 1"</formula>
    </cfRule>
    <cfRule type="expression" dxfId="2186" priority="3552">
      <formula>$Y761="Gráfico 5"</formula>
    </cfRule>
  </conditionalFormatting>
  <conditionalFormatting sqref="P761">
    <cfRule type="expression" dxfId="2185" priority="3479">
      <formula>$Y761="Reporte 2"</formula>
    </cfRule>
    <cfRule type="expression" dxfId="2184" priority="3480">
      <formula>$Y761="Reporte 1"</formula>
    </cfRule>
    <cfRule type="expression" dxfId="2183" priority="3481">
      <formula>$Y761="Informe 10"</formula>
    </cfRule>
    <cfRule type="expression" dxfId="2182" priority="3482">
      <formula>$Y761="Informe 9"</formula>
    </cfRule>
    <cfRule type="expression" dxfId="2181" priority="3483">
      <formula>$Y761="Informe 8"</formula>
    </cfRule>
    <cfRule type="expression" dxfId="2180" priority="3484">
      <formula>$Y761="Informe 7"</formula>
    </cfRule>
    <cfRule type="expression" dxfId="2179" priority="3485">
      <formula>$Y761="Informe 6"</formula>
    </cfRule>
    <cfRule type="expression" dxfId="2178" priority="3486">
      <formula>$Y761="Informe 5"</formula>
    </cfRule>
    <cfRule type="expression" dxfId="2177" priority="3487">
      <formula>$Y761="Informe 4"</formula>
    </cfRule>
    <cfRule type="expression" dxfId="2176" priority="3488">
      <formula>$Y761="Informe 3"</formula>
    </cfRule>
    <cfRule type="expression" dxfId="2175" priority="3489">
      <formula>$Y761="Informe 2"</formula>
    </cfRule>
    <cfRule type="expression" dxfId="2174" priority="3490">
      <formula>$Y761="Informe 1"</formula>
    </cfRule>
    <cfRule type="expression" dxfId="2173" priority="3491">
      <formula>$Y761="Gráfico 10"</formula>
    </cfRule>
    <cfRule type="expression" dxfId="2172" priority="3492">
      <formula>$Y761="Gráfico 25"</formula>
    </cfRule>
    <cfRule type="expression" dxfId="2171" priority="3493">
      <formula>$Y761="Gráfico 24"</formula>
    </cfRule>
    <cfRule type="expression" dxfId="2170" priority="3494">
      <formula>$Y761="Gráfico 23"</formula>
    </cfRule>
    <cfRule type="expression" dxfId="2169" priority="3495">
      <formula>$Y761="Gráfico 22"</formula>
    </cfRule>
    <cfRule type="expression" dxfId="2168" priority="3496">
      <formula>$Y761="Gráfico 21"</formula>
    </cfRule>
    <cfRule type="expression" dxfId="2167" priority="3497">
      <formula>$Y761="Gráfico 20"</formula>
    </cfRule>
    <cfRule type="expression" dxfId="2166" priority="3498">
      <formula>$Y761="Gráfico 18"</formula>
    </cfRule>
    <cfRule type="expression" dxfId="2165" priority="3499">
      <formula>$Y761="Gráfico 19"</formula>
    </cfRule>
    <cfRule type="expression" dxfId="2164" priority="3500">
      <formula>$Y761="Gráfico 17"</formula>
    </cfRule>
    <cfRule type="expression" dxfId="2163" priority="3501">
      <formula>$Y761="Gráfico 16"</formula>
    </cfRule>
    <cfRule type="expression" dxfId="2162" priority="3502">
      <formula>$Y761="Gráfico 15"</formula>
    </cfRule>
    <cfRule type="expression" dxfId="2161" priority="3503">
      <formula>$Y761="Gráfico 14"</formula>
    </cfRule>
    <cfRule type="expression" dxfId="2160" priority="3504">
      <formula>$Y761="Gráfico 12"</formula>
    </cfRule>
    <cfRule type="expression" dxfId="2159" priority="3505">
      <formula>$Y761="Gráfico 13"</formula>
    </cfRule>
    <cfRule type="expression" dxfId="2158" priority="3506">
      <formula>$Y761="Gráfico 11"</formula>
    </cfRule>
    <cfRule type="expression" dxfId="2157" priority="3507">
      <formula>$Y761="Gráfico 9"</formula>
    </cfRule>
    <cfRule type="expression" dxfId="2156" priority="3508">
      <formula>$Y761="Gráfico 8"</formula>
    </cfRule>
    <cfRule type="expression" dxfId="2155" priority="3509">
      <formula>$Y761="Gráfico 7"</formula>
    </cfRule>
    <cfRule type="expression" dxfId="2154" priority="3510">
      <formula>$Y761="Gráfico 6"</formula>
    </cfRule>
    <cfRule type="expression" dxfId="2153" priority="3511">
      <formula>$Y761="Gráfico 4"</formula>
    </cfRule>
    <cfRule type="expression" dxfId="2152" priority="3512">
      <formula>$Y761="Gráfico 3"</formula>
    </cfRule>
    <cfRule type="expression" dxfId="2151" priority="3513">
      <formula>$Y761="Gráfico 2"</formula>
    </cfRule>
    <cfRule type="expression" dxfId="2150" priority="3514">
      <formula>$Y761="Gráfico 1"</formula>
    </cfRule>
    <cfRule type="expression" dxfId="2149" priority="3515">
      <formula>$Y761="Gráfico 5"</formula>
    </cfRule>
  </conditionalFormatting>
  <conditionalFormatting sqref="P761">
    <cfRule type="expression" dxfId="2148" priority="3442">
      <formula>$Y761="Reporte 2"</formula>
    </cfRule>
    <cfRule type="expression" dxfId="2147" priority="3443">
      <formula>$Y761="Reporte 1"</formula>
    </cfRule>
    <cfRule type="expression" dxfId="2146" priority="3444">
      <formula>$Y761="Informe 10"</formula>
    </cfRule>
    <cfRule type="expression" dxfId="2145" priority="3445">
      <formula>$Y761="Informe 9"</formula>
    </cfRule>
    <cfRule type="expression" dxfId="2144" priority="3446">
      <formula>$Y761="Informe 8"</formula>
    </cfRule>
    <cfRule type="expression" dxfId="2143" priority="3447">
      <formula>$Y761="Informe 7"</formula>
    </cfRule>
    <cfRule type="expression" dxfId="2142" priority="3448">
      <formula>$Y761="Informe 6"</formula>
    </cfRule>
    <cfRule type="expression" dxfId="2141" priority="3449">
      <formula>$Y761="Informe 5"</formula>
    </cfRule>
    <cfRule type="expression" dxfId="2140" priority="3450">
      <formula>$Y761="Informe 4"</formula>
    </cfRule>
    <cfRule type="expression" dxfId="2139" priority="3451">
      <formula>$Y761="Informe 3"</formula>
    </cfRule>
    <cfRule type="expression" dxfId="2138" priority="3452">
      <formula>$Y761="Informe 2"</formula>
    </cfRule>
    <cfRule type="expression" dxfId="2137" priority="3453">
      <formula>$Y761="Informe 1"</formula>
    </cfRule>
    <cfRule type="expression" dxfId="2136" priority="3454">
      <formula>$Y761="Gráfico 10"</formula>
    </cfRule>
    <cfRule type="expression" dxfId="2135" priority="3455">
      <formula>$Y761="Gráfico 25"</formula>
    </cfRule>
    <cfRule type="expression" dxfId="2134" priority="3456">
      <formula>$Y761="Gráfico 24"</formula>
    </cfRule>
    <cfRule type="expression" dxfId="2133" priority="3457">
      <formula>$Y761="Gráfico 23"</formula>
    </cfRule>
    <cfRule type="expression" dxfId="2132" priority="3458">
      <formula>$Y761="Gráfico 22"</formula>
    </cfRule>
    <cfRule type="expression" dxfId="2131" priority="3459">
      <formula>$Y761="Gráfico 21"</formula>
    </cfRule>
    <cfRule type="expression" dxfId="2130" priority="3460">
      <formula>$Y761="Gráfico 20"</formula>
    </cfRule>
    <cfRule type="expression" dxfId="2129" priority="3461">
      <formula>$Y761="Gráfico 18"</formula>
    </cfRule>
    <cfRule type="expression" dxfId="2128" priority="3462">
      <formula>$Y761="Gráfico 19"</formula>
    </cfRule>
    <cfRule type="expression" dxfId="2127" priority="3463">
      <formula>$Y761="Gráfico 17"</formula>
    </cfRule>
    <cfRule type="expression" dxfId="2126" priority="3464">
      <formula>$Y761="Gráfico 16"</formula>
    </cfRule>
    <cfRule type="expression" dxfId="2125" priority="3465">
      <formula>$Y761="Gráfico 15"</formula>
    </cfRule>
    <cfRule type="expression" dxfId="2124" priority="3466">
      <formula>$Y761="Gráfico 14"</formula>
    </cfRule>
    <cfRule type="expression" dxfId="2123" priority="3467">
      <formula>$Y761="Gráfico 12"</formula>
    </cfRule>
    <cfRule type="expression" dxfId="2122" priority="3468">
      <formula>$Y761="Gráfico 13"</formula>
    </cfRule>
    <cfRule type="expression" dxfId="2121" priority="3469">
      <formula>$Y761="Gráfico 11"</formula>
    </cfRule>
    <cfRule type="expression" dxfId="2120" priority="3470">
      <formula>$Y761="Gráfico 9"</formula>
    </cfRule>
    <cfRule type="expression" dxfId="2119" priority="3471">
      <formula>$Y761="Gráfico 8"</formula>
    </cfRule>
    <cfRule type="expression" dxfId="2118" priority="3472">
      <formula>$Y761="Gráfico 7"</formula>
    </cfRule>
    <cfRule type="expression" dxfId="2117" priority="3473">
      <formula>$Y761="Gráfico 6"</formula>
    </cfRule>
    <cfRule type="expression" dxfId="2116" priority="3474">
      <formula>$Y761="Gráfico 4"</formula>
    </cfRule>
    <cfRule type="expression" dxfId="2115" priority="3475">
      <formula>$Y761="Gráfico 3"</formula>
    </cfRule>
    <cfRule type="expression" dxfId="2114" priority="3476">
      <formula>$Y761="Gráfico 2"</formula>
    </cfRule>
    <cfRule type="expression" dxfId="2113" priority="3477">
      <formula>$Y761="Gráfico 1"</formula>
    </cfRule>
    <cfRule type="expression" dxfId="2112" priority="3478">
      <formula>$Y761="Gráfico 5"</formula>
    </cfRule>
  </conditionalFormatting>
  <conditionalFormatting sqref="O761:O764">
    <cfRule type="expression" dxfId="2111" priority="3405">
      <formula>$Y761="Reporte 2"</formula>
    </cfRule>
    <cfRule type="expression" dxfId="2110" priority="3406">
      <formula>$Y761="Reporte 1"</formula>
    </cfRule>
    <cfRule type="expression" dxfId="2109" priority="3407">
      <formula>$Y761="Informe 10"</formula>
    </cfRule>
    <cfRule type="expression" dxfId="2108" priority="3408">
      <formula>$Y761="Informe 9"</formula>
    </cfRule>
    <cfRule type="expression" dxfId="2107" priority="3409">
      <formula>$Y761="Informe 8"</formula>
    </cfRule>
    <cfRule type="expression" dxfId="2106" priority="3410">
      <formula>$Y761="Informe 7"</formula>
    </cfRule>
    <cfRule type="expression" dxfId="2105" priority="3411">
      <formula>$Y761="Informe 6"</formula>
    </cfRule>
    <cfRule type="expression" dxfId="2104" priority="3412">
      <formula>$Y761="Informe 5"</formula>
    </cfRule>
    <cfRule type="expression" dxfId="2103" priority="3413">
      <formula>$Y761="Informe 4"</formula>
    </cfRule>
    <cfRule type="expression" dxfId="2102" priority="3414">
      <formula>$Y761="Informe 3"</formula>
    </cfRule>
    <cfRule type="expression" dxfId="2101" priority="3415">
      <formula>$Y761="Informe 2"</formula>
    </cfRule>
    <cfRule type="expression" dxfId="2100" priority="3416">
      <formula>$Y761="Informe 1"</formula>
    </cfRule>
    <cfRule type="expression" dxfId="2099" priority="3417">
      <formula>$Y761="Gráfico 10"</formula>
    </cfRule>
    <cfRule type="expression" dxfId="2098" priority="3418">
      <formula>$Y761="Gráfico 25"</formula>
    </cfRule>
    <cfRule type="expression" dxfId="2097" priority="3419">
      <formula>$Y761="Gráfico 24"</formula>
    </cfRule>
    <cfRule type="expression" dxfId="2096" priority="3420">
      <formula>$Y761="Gráfico 23"</formula>
    </cfRule>
    <cfRule type="expression" dxfId="2095" priority="3421">
      <formula>$Y761="Gráfico 22"</formula>
    </cfRule>
    <cfRule type="expression" dxfId="2094" priority="3422">
      <formula>$Y761="Gráfico 21"</formula>
    </cfRule>
    <cfRule type="expression" dxfId="2093" priority="3423">
      <formula>$Y761="Gráfico 20"</formula>
    </cfRule>
    <cfRule type="expression" dxfId="2092" priority="3424">
      <formula>$Y761="Gráfico 18"</formula>
    </cfRule>
    <cfRule type="expression" dxfId="2091" priority="3425">
      <formula>$Y761="Gráfico 19"</formula>
    </cfRule>
    <cfRule type="expression" dxfId="2090" priority="3426">
      <formula>$Y761="Gráfico 17"</formula>
    </cfRule>
    <cfRule type="expression" dxfId="2089" priority="3427">
      <formula>$Y761="Gráfico 16"</formula>
    </cfRule>
    <cfRule type="expression" dxfId="2088" priority="3428">
      <formula>$Y761="Gráfico 15"</formula>
    </cfRule>
    <cfRule type="expression" dxfId="2087" priority="3429">
      <formula>$Y761="Gráfico 14"</formula>
    </cfRule>
    <cfRule type="expression" dxfId="2086" priority="3430">
      <formula>$Y761="Gráfico 12"</formula>
    </cfRule>
    <cfRule type="expression" dxfId="2085" priority="3431">
      <formula>$Y761="Gráfico 13"</formula>
    </cfRule>
    <cfRule type="expression" dxfId="2084" priority="3432">
      <formula>$Y761="Gráfico 11"</formula>
    </cfRule>
    <cfRule type="expression" dxfId="2083" priority="3433">
      <formula>$Y761="Gráfico 9"</formula>
    </cfRule>
    <cfRule type="expression" dxfId="2082" priority="3434">
      <formula>$Y761="Gráfico 8"</formula>
    </cfRule>
    <cfRule type="expression" dxfId="2081" priority="3435">
      <formula>$Y761="Gráfico 7"</formula>
    </cfRule>
    <cfRule type="expression" dxfId="2080" priority="3436">
      <formula>$Y761="Gráfico 6"</formula>
    </cfRule>
    <cfRule type="expression" dxfId="2079" priority="3437">
      <formula>$Y761="Gráfico 4"</formula>
    </cfRule>
    <cfRule type="expression" dxfId="2078" priority="3438">
      <formula>$Y761="Gráfico 3"</formula>
    </cfRule>
    <cfRule type="expression" dxfId="2077" priority="3439">
      <formula>$Y761="Gráfico 2"</formula>
    </cfRule>
    <cfRule type="expression" dxfId="2076" priority="3440">
      <formula>$Y761="Gráfico 1"</formula>
    </cfRule>
    <cfRule type="expression" dxfId="2075" priority="3441">
      <formula>$Y761="Gráfico 5"</formula>
    </cfRule>
  </conditionalFormatting>
  <conditionalFormatting sqref="O761:O764">
    <cfRule type="expression" dxfId="2074" priority="3368">
      <formula>$Y761="Reporte 2"</formula>
    </cfRule>
    <cfRule type="expression" dxfId="2073" priority="3369">
      <formula>$Y761="Reporte 1"</formula>
    </cfRule>
    <cfRule type="expression" dxfId="2072" priority="3370">
      <formula>$Y761="Informe 10"</formula>
    </cfRule>
    <cfRule type="expression" dxfId="2071" priority="3371">
      <formula>$Y761="Informe 9"</formula>
    </cfRule>
    <cfRule type="expression" dxfId="2070" priority="3372">
      <formula>$Y761="Informe 8"</formula>
    </cfRule>
    <cfRule type="expression" dxfId="2069" priority="3373">
      <formula>$Y761="Informe 7"</formula>
    </cfRule>
    <cfRule type="expression" dxfId="2068" priority="3374">
      <formula>$Y761="Informe 6"</formula>
    </cfRule>
    <cfRule type="expression" dxfId="2067" priority="3375">
      <formula>$Y761="Informe 5"</formula>
    </cfRule>
    <cfRule type="expression" dxfId="2066" priority="3376">
      <formula>$Y761="Informe 4"</formula>
    </cfRule>
    <cfRule type="expression" dxfId="2065" priority="3377">
      <formula>$Y761="Informe 3"</formula>
    </cfRule>
    <cfRule type="expression" dxfId="2064" priority="3378">
      <formula>$Y761="Informe 2"</formula>
    </cfRule>
    <cfRule type="expression" dxfId="2063" priority="3379">
      <formula>$Y761="Informe 1"</formula>
    </cfRule>
    <cfRule type="expression" dxfId="2062" priority="3380">
      <formula>$Y761="Gráfico 10"</formula>
    </cfRule>
    <cfRule type="expression" dxfId="2061" priority="3381">
      <formula>$Y761="Gráfico 25"</formula>
    </cfRule>
    <cfRule type="expression" dxfId="2060" priority="3382">
      <formula>$Y761="Gráfico 24"</formula>
    </cfRule>
    <cfRule type="expression" dxfId="2059" priority="3383">
      <formula>$Y761="Gráfico 23"</formula>
    </cfRule>
    <cfRule type="expression" dxfId="2058" priority="3384">
      <formula>$Y761="Gráfico 22"</formula>
    </cfRule>
    <cfRule type="expression" dxfId="2057" priority="3385">
      <formula>$Y761="Gráfico 21"</formula>
    </cfRule>
    <cfRule type="expression" dxfId="2056" priority="3386">
      <formula>$Y761="Gráfico 20"</formula>
    </cfRule>
    <cfRule type="expression" dxfId="2055" priority="3387">
      <formula>$Y761="Gráfico 18"</formula>
    </cfRule>
    <cfRule type="expression" dxfId="2054" priority="3388">
      <formula>$Y761="Gráfico 19"</formula>
    </cfRule>
    <cfRule type="expression" dxfId="2053" priority="3389">
      <formula>$Y761="Gráfico 17"</formula>
    </cfRule>
    <cfRule type="expression" dxfId="2052" priority="3390">
      <formula>$Y761="Gráfico 16"</formula>
    </cfRule>
    <cfRule type="expression" dxfId="2051" priority="3391">
      <formula>$Y761="Gráfico 15"</formula>
    </cfRule>
    <cfRule type="expression" dxfId="2050" priority="3392">
      <formula>$Y761="Gráfico 14"</formula>
    </cfRule>
    <cfRule type="expression" dxfId="2049" priority="3393">
      <formula>$Y761="Gráfico 12"</formula>
    </cfRule>
    <cfRule type="expression" dxfId="2048" priority="3394">
      <formula>$Y761="Gráfico 13"</formula>
    </cfRule>
    <cfRule type="expression" dxfId="2047" priority="3395">
      <formula>$Y761="Gráfico 11"</formula>
    </cfRule>
    <cfRule type="expression" dxfId="2046" priority="3396">
      <formula>$Y761="Gráfico 9"</formula>
    </cfRule>
    <cfRule type="expression" dxfId="2045" priority="3397">
      <formula>$Y761="Gráfico 8"</formula>
    </cfRule>
    <cfRule type="expression" dxfId="2044" priority="3398">
      <formula>$Y761="Gráfico 7"</formula>
    </cfRule>
    <cfRule type="expression" dxfId="2043" priority="3399">
      <formula>$Y761="Gráfico 6"</formula>
    </cfRule>
    <cfRule type="expression" dxfId="2042" priority="3400">
      <formula>$Y761="Gráfico 4"</formula>
    </cfRule>
    <cfRule type="expression" dxfId="2041" priority="3401">
      <formula>$Y761="Gráfico 3"</formula>
    </cfRule>
    <cfRule type="expression" dxfId="2040" priority="3402">
      <formula>$Y761="Gráfico 2"</formula>
    </cfRule>
    <cfRule type="expression" dxfId="2039" priority="3403">
      <formula>$Y761="Gráfico 1"</formula>
    </cfRule>
    <cfRule type="expression" dxfId="2038" priority="3404">
      <formula>$Y761="Gráfico 5"</formula>
    </cfRule>
  </conditionalFormatting>
  <conditionalFormatting sqref="O761:O764">
    <cfRule type="expression" dxfId="2037" priority="3331">
      <formula>$Y761="Reporte 2"</formula>
    </cfRule>
    <cfRule type="expression" dxfId="2036" priority="3332">
      <formula>$Y761="Reporte 1"</formula>
    </cfRule>
    <cfRule type="expression" dxfId="2035" priority="3333">
      <formula>$Y761="Informe 10"</formula>
    </cfRule>
    <cfRule type="expression" dxfId="2034" priority="3334">
      <formula>$Y761="Informe 9"</formula>
    </cfRule>
    <cfRule type="expression" dxfId="2033" priority="3335">
      <formula>$Y761="Informe 8"</formula>
    </cfRule>
    <cfRule type="expression" dxfId="2032" priority="3336">
      <formula>$Y761="Informe 7"</formula>
    </cfRule>
    <cfRule type="expression" dxfId="2031" priority="3337">
      <formula>$Y761="Informe 6"</formula>
    </cfRule>
    <cfRule type="expression" dxfId="2030" priority="3338">
      <formula>$Y761="Informe 5"</formula>
    </cfRule>
    <cfRule type="expression" dxfId="2029" priority="3339">
      <formula>$Y761="Informe 4"</formula>
    </cfRule>
    <cfRule type="expression" dxfId="2028" priority="3340">
      <formula>$Y761="Informe 3"</formula>
    </cfRule>
    <cfRule type="expression" dxfId="2027" priority="3341">
      <formula>$Y761="Informe 2"</formula>
    </cfRule>
    <cfRule type="expression" dxfId="2026" priority="3342">
      <formula>$Y761="Informe 1"</formula>
    </cfRule>
    <cfRule type="expression" dxfId="2025" priority="3343">
      <formula>$Y761="Gráfico 10"</formula>
    </cfRule>
    <cfRule type="expression" dxfId="2024" priority="3344">
      <formula>$Y761="Gráfico 25"</formula>
    </cfRule>
    <cfRule type="expression" dxfId="2023" priority="3345">
      <formula>$Y761="Gráfico 24"</formula>
    </cfRule>
    <cfRule type="expression" dxfId="2022" priority="3346">
      <formula>$Y761="Gráfico 23"</formula>
    </cfRule>
    <cfRule type="expression" dxfId="2021" priority="3347">
      <formula>$Y761="Gráfico 22"</formula>
    </cfRule>
    <cfRule type="expression" dxfId="2020" priority="3348">
      <formula>$Y761="Gráfico 21"</formula>
    </cfRule>
    <cfRule type="expression" dxfId="2019" priority="3349">
      <formula>$Y761="Gráfico 20"</formula>
    </cfRule>
    <cfRule type="expression" dxfId="2018" priority="3350">
      <formula>$Y761="Gráfico 18"</formula>
    </cfRule>
    <cfRule type="expression" dxfId="2017" priority="3351">
      <formula>$Y761="Gráfico 19"</formula>
    </cfRule>
    <cfRule type="expression" dxfId="2016" priority="3352">
      <formula>$Y761="Gráfico 17"</formula>
    </cfRule>
    <cfRule type="expression" dxfId="2015" priority="3353">
      <formula>$Y761="Gráfico 16"</formula>
    </cfRule>
    <cfRule type="expression" dxfId="2014" priority="3354">
      <formula>$Y761="Gráfico 15"</formula>
    </cfRule>
    <cfRule type="expression" dxfId="2013" priority="3355">
      <formula>$Y761="Gráfico 14"</formula>
    </cfRule>
    <cfRule type="expression" dxfId="2012" priority="3356">
      <formula>$Y761="Gráfico 12"</formula>
    </cfRule>
    <cfRule type="expression" dxfId="2011" priority="3357">
      <formula>$Y761="Gráfico 13"</formula>
    </cfRule>
    <cfRule type="expression" dxfId="2010" priority="3358">
      <formula>$Y761="Gráfico 11"</formula>
    </cfRule>
    <cfRule type="expression" dxfId="2009" priority="3359">
      <formula>$Y761="Gráfico 9"</formula>
    </cfRule>
    <cfRule type="expression" dxfId="2008" priority="3360">
      <formula>$Y761="Gráfico 8"</formula>
    </cfRule>
    <cfRule type="expression" dxfId="2007" priority="3361">
      <formula>$Y761="Gráfico 7"</formula>
    </cfRule>
    <cfRule type="expression" dxfId="2006" priority="3362">
      <formula>$Y761="Gráfico 6"</formula>
    </cfRule>
    <cfRule type="expression" dxfId="2005" priority="3363">
      <formula>$Y761="Gráfico 4"</formula>
    </cfRule>
    <cfRule type="expression" dxfId="2004" priority="3364">
      <formula>$Y761="Gráfico 3"</formula>
    </cfRule>
    <cfRule type="expression" dxfId="2003" priority="3365">
      <formula>$Y761="Gráfico 2"</formula>
    </cfRule>
    <cfRule type="expression" dxfId="2002" priority="3366">
      <formula>$Y761="Gráfico 1"</formula>
    </cfRule>
    <cfRule type="expression" dxfId="2001" priority="3367">
      <formula>$Y761="Gráfico 5"</formula>
    </cfRule>
  </conditionalFormatting>
  <conditionalFormatting sqref="P762">
    <cfRule type="expression" dxfId="2000" priority="3294">
      <formula>$Y762="Reporte 2"</formula>
    </cfRule>
    <cfRule type="expression" dxfId="1999" priority="3295">
      <formula>$Y762="Reporte 1"</formula>
    </cfRule>
    <cfRule type="expression" dxfId="1998" priority="3296">
      <formula>$Y762="Informe 10"</formula>
    </cfRule>
    <cfRule type="expression" dxfId="1997" priority="3297">
      <formula>$Y762="Informe 9"</formula>
    </cfRule>
    <cfRule type="expression" dxfId="1996" priority="3298">
      <formula>$Y762="Informe 8"</formula>
    </cfRule>
    <cfRule type="expression" dxfId="1995" priority="3299">
      <formula>$Y762="Informe 7"</formula>
    </cfRule>
    <cfRule type="expression" dxfId="1994" priority="3300">
      <formula>$Y762="Informe 6"</formula>
    </cfRule>
    <cfRule type="expression" dxfId="1993" priority="3301">
      <formula>$Y762="Informe 5"</formula>
    </cfRule>
    <cfRule type="expression" dxfId="1992" priority="3302">
      <formula>$Y762="Informe 4"</formula>
    </cfRule>
    <cfRule type="expression" dxfId="1991" priority="3303">
      <formula>$Y762="Informe 3"</formula>
    </cfRule>
    <cfRule type="expression" dxfId="1990" priority="3304">
      <formula>$Y762="Informe 2"</formula>
    </cfRule>
    <cfRule type="expression" dxfId="1989" priority="3305">
      <formula>$Y762="Informe 1"</formula>
    </cfRule>
    <cfRule type="expression" dxfId="1988" priority="3306">
      <formula>$Y762="Gráfico 10"</formula>
    </cfRule>
    <cfRule type="expression" dxfId="1987" priority="3307">
      <formula>$Y762="Gráfico 25"</formula>
    </cfRule>
    <cfRule type="expression" dxfId="1986" priority="3308">
      <formula>$Y762="Gráfico 24"</formula>
    </cfRule>
    <cfRule type="expression" dxfId="1985" priority="3309">
      <formula>$Y762="Gráfico 23"</formula>
    </cfRule>
    <cfRule type="expression" dxfId="1984" priority="3310">
      <formula>$Y762="Gráfico 22"</formula>
    </cfRule>
    <cfRule type="expression" dxfId="1983" priority="3311">
      <formula>$Y762="Gráfico 21"</formula>
    </cfRule>
    <cfRule type="expression" dxfId="1982" priority="3312">
      <formula>$Y762="Gráfico 20"</formula>
    </cfRule>
    <cfRule type="expression" dxfId="1981" priority="3313">
      <formula>$Y762="Gráfico 18"</formula>
    </cfRule>
    <cfRule type="expression" dxfId="1980" priority="3314">
      <formula>$Y762="Gráfico 19"</formula>
    </cfRule>
    <cfRule type="expression" dxfId="1979" priority="3315">
      <formula>$Y762="Gráfico 17"</formula>
    </cfRule>
    <cfRule type="expression" dxfId="1978" priority="3316">
      <formula>$Y762="Gráfico 16"</formula>
    </cfRule>
    <cfRule type="expression" dxfId="1977" priority="3317">
      <formula>$Y762="Gráfico 15"</formula>
    </cfRule>
    <cfRule type="expression" dxfId="1976" priority="3318">
      <formula>$Y762="Gráfico 14"</formula>
    </cfRule>
    <cfRule type="expression" dxfId="1975" priority="3319">
      <formula>$Y762="Gráfico 12"</formula>
    </cfRule>
    <cfRule type="expression" dxfId="1974" priority="3320">
      <formula>$Y762="Gráfico 13"</formula>
    </cfRule>
    <cfRule type="expression" dxfId="1973" priority="3321">
      <formula>$Y762="Gráfico 11"</formula>
    </cfRule>
    <cfRule type="expression" dxfId="1972" priority="3322">
      <formula>$Y762="Gráfico 9"</formula>
    </cfRule>
    <cfRule type="expression" dxfId="1971" priority="3323">
      <formula>$Y762="Gráfico 8"</formula>
    </cfRule>
    <cfRule type="expression" dxfId="1970" priority="3324">
      <formula>$Y762="Gráfico 7"</formula>
    </cfRule>
    <cfRule type="expression" dxfId="1969" priority="3325">
      <formula>$Y762="Gráfico 6"</formula>
    </cfRule>
    <cfRule type="expression" dxfId="1968" priority="3326">
      <formula>$Y762="Gráfico 4"</formula>
    </cfRule>
    <cfRule type="expression" dxfId="1967" priority="3327">
      <formula>$Y762="Gráfico 3"</formula>
    </cfRule>
    <cfRule type="expression" dxfId="1966" priority="3328">
      <formula>$Y762="Gráfico 2"</formula>
    </cfRule>
    <cfRule type="expression" dxfId="1965" priority="3329">
      <formula>$Y762="Gráfico 1"</formula>
    </cfRule>
    <cfRule type="expression" dxfId="1964" priority="3330">
      <formula>$Y762="Gráfico 5"</formula>
    </cfRule>
  </conditionalFormatting>
  <conditionalFormatting sqref="P762">
    <cfRule type="expression" dxfId="1963" priority="3257">
      <formula>$Y762="Reporte 2"</formula>
    </cfRule>
    <cfRule type="expression" dxfId="1962" priority="3258">
      <formula>$Y762="Reporte 1"</formula>
    </cfRule>
    <cfRule type="expression" dxfId="1961" priority="3259">
      <formula>$Y762="Informe 10"</formula>
    </cfRule>
    <cfRule type="expression" dxfId="1960" priority="3260">
      <formula>$Y762="Informe 9"</formula>
    </cfRule>
    <cfRule type="expression" dxfId="1959" priority="3261">
      <formula>$Y762="Informe 8"</formula>
    </cfRule>
    <cfRule type="expression" dxfId="1958" priority="3262">
      <formula>$Y762="Informe 7"</formula>
    </cfRule>
    <cfRule type="expression" dxfId="1957" priority="3263">
      <formula>$Y762="Informe 6"</formula>
    </cfRule>
    <cfRule type="expression" dxfId="1956" priority="3264">
      <formula>$Y762="Informe 5"</formula>
    </cfRule>
    <cfRule type="expression" dxfId="1955" priority="3265">
      <formula>$Y762="Informe 4"</formula>
    </cfRule>
    <cfRule type="expression" dxfId="1954" priority="3266">
      <formula>$Y762="Informe 3"</formula>
    </cfRule>
    <cfRule type="expression" dxfId="1953" priority="3267">
      <formula>$Y762="Informe 2"</formula>
    </cfRule>
    <cfRule type="expression" dxfId="1952" priority="3268">
      <formula>$Y762="Informe 1"</formula>
    </cfRule>
    <cfRule type="expression" dxfId="1951" priority="3269">
      <formula>$Y762="Gráfico 10"</formula>
    </cfRule>
    <cfRule type="expression" dxfId="1950" priority="3270">
      <formula>$Y762="Gráfico 25"</formula>
    </cfRule>
    <cfRule type="expression" dxfId="1949" priority="3271">
      <formula>$Y762="Gráfico 24"</formula>
    </cfRule>
    <cfRule type="expression" dxfId="1948" priority="3272">
      <formula>$Y762="Gráfico 23"</formula>
    </cfRule>
    <cfRule type="expression" dxfId="1947" priority="3273">
      <formula>$Y762="Gráfico 22"</formula>
    </cfRule>
    <cfRule type="expression" dxfId="1946" priority="3274">
      <formula>$Y762="Gráfico 21"</formula>
    </cfRule>
    <cfRule type="expression" dxfId="1945" priority="3275">
      <formula>$Y762="Gráfico 20"</formula>
    </cfRule>
    <cfRule type="expression" dxfId="1944" priority="3276">
      <formula>$Y762="Gráfico 18"</formula>
    </cfRule>
    <cfRule type="expression" dxfId="1943" priority="3277">
      <formula>$Y762="Gráfico 19"</formula>
    </cfRule>
    <cfRule type="expression" dxfId="1942" priority="3278">
      <formula>$Y762="Gráfico 17"</formula>
    </cfRule>
    <cfRule type="expression" dxfId="1941" priority="3279">
      <formula>$Y762="Gráfico 16"</formula>
    </cfRule>
    <cfRule type="expression" dxfId="1940" priority="3280">
      <formula>$Y762="Gráfico 15"</formula>
    </cfRule>
    <cfRule type="expression" dxfId="1939" priority="3281">
      <formula>$Y762="Gráfico 14"</formula>
    </cfRule>
    <cfRule type="expression" dxfId="1938" priority="3282">
      <formula>$Y762="Gráfico 12"</formula>
    </cfRule>
    <cfRule type="expression" dxfId="1937" priority="3283">
      <formula>$Y762="Gráfico 13"</formula>
    </cfRule>
    <cfRule type="expression" dxfId="1936" priority="3284">
      <formula>$Y762="Gráfico 11"</formula>
    </cfRule>
    <cfRule type="expression" dxfId="1935" priority="3285">
      <formula>$Y762="Gráfico 9"</formula>
    </cfRule>
    <cfRule type="expression" dxfId="1934" priority="3286">
      <formula>$Y762="Gráfico 8"</formula>
    </cfRule>
    <cfRule type="expression" dxfId="1933" priority="3287">
      <formula>$Y762="Gráfico 7"</formula>
    </cfRule>
    <cfRule type="expression" dxfId="1932" priority="3288">
      <formula>$Y762="Gráfico 6"</formula>
    </cfRule>
    <cfRule type="expression" dxfId="1931" priority="3289">
      <formula>$Y762="Gráfico 4"</formula>
    </cfRule>
    <cfRule type="expression" dxfId="1930" priority="3290">
      <formula>$Y762="Gráfico 3"</formula>
    </cfRule>
    <cfRule type="expression" dxfId="1929" priority="3291">
      <formula>$Y762="Gráfico 2"</formula>
    </cfRule>
    <cfRule type="expression" dxfId="1928" priority="3292">
      <formula>$Y762="Gráfico 1"</formula>
    </cfRule>
    <cfRule type="expression" dxfId="1927" priority="3293">
      <formula>$Y762="Gráfico 5"</formula>
    </cfRule>
  </conditionalFormatting>
  <conditionalFormatting sqref="P762">
    <cfRule type="expression" dxfId="1926" priority="3220">
      <formula>$Y762="Reporte 2"</formula>
    </cfRule>
    <cfRule type="expression" dxfId="1925" priority="3221">
      <formula>$Y762="Reporte 1"</formula>
    </cfRule>
    <cfRule type="expression" dxfId="1924" priority="3222">
      <formula>$Y762="Informe 10"</formula>
    </cfRule>
    <cfRule type="expression" dxfId="1923" priority="3223">
      <formula>$Y762="Informe 9"</formula>
    </cfRule>
    <cfRule type="expression" dxfId="1922" priority="3224">
      <formula>$Y762="Informe 8"</formula>
    </cfRule>
    <cfRule type="expression" dxfId="1921" priority="3225">
      <formula>$Y762="Informe 7"</formula>
    </cfRule>
    <cfRule type="expression" dxfId="1920" priority="3226">
      <formula>$Y762="Informe 6"</formula>
    </cfRule>
    <cfRule type="expression" dxfId="1919" priority="3227">
      <formula>$Y762="Informe 5"</formula>
    </cfRule>
    <cfRule type="expression" dxfId="1918" priority="3228">
      <formula>$Y762="Informe 4"</formula>
    </cfRule>
    <cfRule type="expression" dxfId="1917" priority="3229">
      <formula>$Y762="Informe 3"</formula>
    </cfRule>
    <cfRule type="expression" dxfId="1916" priority="3230">
      <formula>$Y762="Informe 2"</formula>
    </cfRule>
    <cfRule type="expression" dxfId="1915" priority="3231">
      <formula>$Y762="Informe 1"</formula>
    </cfRule>
    <cfRule type="expression" dxfId="1914" priority="3232">
      <formula>$Y762="Gráfico 10"</formula>
    </cfRule>
    <cfRule type="expression" dxfId="1913" priority="3233">
      <formula>$Y762="Gráfico 25"</formula>
    </cfRule>
    <cfRule type="expression" dxfId="1912" priority="3234">
      <formula>$Y762="Gráfico 24"</formula>
    </cfRule>
    <cfRule type="expression" dxfId="1911" priority="3235">
      <formula>$Y762="Gráfico 23"</formula>
    </cfRule>
    <cfRule type="expression" dxfId="1910" priority="3236">
      <formula>$Y762="Gráfico 22"</formula>
    </cfRule>
    <cfRule type="expression" dxfId="1909" priority="3237">
      <formula>$Y762="Gráfico 21"</formula>
    </cfRule>
    <cfRule type="expression" dxfId="1908" priority="3238">
      <formula>$Y762="Gráfico 20"</formula>
    </cfRule>
    <cfRule type="expression" dxfId="1907" priority="3239">
      <formula>$Y762="Gráfico 18"</formula>
    </cfRule>
    <cfRule type="expression" dxfId="1906" priority="3240">
      <formula>$Y762="Gráfico 19"</formula>
    </cfRule>
    <cfRule type="expression" dxfId="1905" priority="3241">
      <formula>$Y762="Gráfico 17"</formula>
    </cfRule>
    <cfRule type="expression" dxfId="1904" priority="3242">
      <formula>$Y762="Gráfico 16"</formula>
    </cfRule>
    <cfRule type="expression" dxfId="1903" priority="3243">
      <formula>$Y762="Gráfico 15"</formula>
    </cfRule>
    <cfRule type="expression" dxfId="1902" priority="3244">
      <formula>$Y762="Gráfico 14"</formula>
    </cfRule>
    <cfRule type="expression" dxfId="1901" priority="3245">
      <formula>$Y762="Gráfico 12"</formula>
    </cfRule>
    <cfRule type="expression" dxfId="1900" priority="3246">
      <formula>$Y762="Gráfico 13"</formula>
    </cfRule>
    <cfRule type="expression" dxfId="1899" priority="3247">
      <formula>$Y762="Gráfico 11"</formula>
    </cfRule>
    <cfRule type="expression" dxfId="1898" priority="3248">
      <formula>$Y762="Gráfico 9"</formula>
    </cfRule>
    <cfRule type="expression" dxfId="1897" priority="3249">
      <formula>$Y762="Gráfico 8"</formula>
    </cfRule>
    <cfRule type="expression" dxfId="1896" priority="3250">
      <formula>$Y762="Gráfico 7"</formula>
    </cfRule>
    <cfRule type="expression" dxfId="1895" priority="3251">
      <formula>$Y762="Gráfico 6"</formula>
    </cfRule>
    <cfRule type="expression" dxfId="1894" priority="3252">
      <formula>$Y762="Gráfico 4"</formula>
    </cfRule>
    <cfRule type="expression" dxfId="1893" priority="3253">
      <formula>$Y762="Gráfico 3"</formula>
    </cfRule>
    <cfRule type="expression" dxfId="1892" priority="3254">
      <formula>$Y762="Gráfico 2"</formula>
    </cfRule>
    <cfRule type="expression" dxfId="1891" priority="3255">
      <formula>$Y762="Gráfico 1"</formula>
    </cfRule>
    <cfRule type="expression" dxfId="1890" priority="3256">
      <formula>$Y762="Gráfico 5"</formula>
    </cfRule>
  </conditionalFormatting>
  <conditionalFormatting sqref="P763">
    <cfRule type="expression" dxfId="1889" priority="3072">
      <formula>$Y763="Reporte 2"</formula>
    </cfRule>
    <cfRule type="expression" dxfId="1888" priority="3073">
      <formula>$Y763="Reporte 1"</formula>
    </cfRule>
    <cfRule type="expression" dxfId="1887" priority="3074">
      <formula>$Y763="Informe 10"</formula>
    </cfRule>
    <cfRule type="expression" dxfId="1886" priority="3075">
      <formula>$Y763="Informe 9"</formula>
    </cfRule>
    <cfRule type="expression" dxfId="1885" priority="3076">
      <formula>$Y763="Informe 8"</formula>
    </cfRule>
    <cfRule type="expression" dxfId="1884" priority="3077">
      <formula>$Y763="Informe 7"</formula>
    </cfRule>
    <cfRule type="expression" dxfId="1883" priority="3078">
      <formula>$Y763="Informe 6"</formula>
    </cfRule>
    <cfRule type="expression" dxfId="1882" priority="3079">
      <formula>$Y763="Informe 5"</formula>
    </cfRule>
    <cfRule type="expression" dxfId="1881" priority="3080">
      <formula>$Y763="Informe 4"</formula>
    </cfRule>
    <cfRule type="expression" dxfId="1880" priority="3081">
      <formula>$Y763="Informe 3"</formula>
    </cfRule>
    <cfRule type="expression" dxfId="1879" priority="3082">
      <formula>$Y763="Informe 2"</formula>
    </cfRule>
    <cfRule type="expression" dxfId="1878" priority="3083">
      <formula>$Y763="Informe 1"</formula>
    </cfRule>
    <cfRule type="expression" dxfId="1877" priority="3084">
      <formula>$Y763="Gráfico 10"</formula>
    </cfRule>
    <cfRule type="expression" dxfId="1876" priority="3085">
      <formula>$Y763="Gráfico 25"</formula>
    </cfRule>
    <cfRule type="expression" dxfId="1875" priority="3086">
      <formula>$Y763="Gráfico 24"</formula>
    </cfRule>
    <cfRule type="expression" dxfId="1874" priority="3087">
      <formula>$Y763="Gráfico 23"</formula>
    </cfRule>
    <cfRule type="expression" dxfId="1873" priority="3088">
      <formula>$Y763="Gráfico 22"</formula>
    </cfRule>
    <cfRule type="expression" dxfId="1872" priority="3089">
      <formula>$Y763="Gráfico 21"</formula>
    </cfRule>
    <cfRule type="expression" dxfId="1871" priority="3090">
      <formula>$Y763="Gráfico 20"</formula>
    </cfRule>
    <cfRule type="expression" dxfId="1870" priority="3091">
      <formula>$Y763="Gráfico 18"</formula>
    </cfRule>
    <cfRule type="expression" dxfId="1869" priority="3092">
      <formula>$Y763="Gráfico 19"</formula>
    </cfRule>
    <cfRule type="expression" dxfId="1868" priority="3093">
      <formula>$Y763="Gráfico 17"</formula>
    </cfRule>
    <cfRule type="expression" dxfId="1867" priority="3094">
      <formula>$Y763="Gráfico 16"</formula>
    </cfRule>
    <cfRule type="expression" dxfId="1866" priority="3095">
      <formula>$Y763="Gráfico 15"</formula>
    </cfRule>
    <cfRule type="expression" dxfId="1865" priority="3096">
      <formula>$Y763="Gráfico 14"</formula>
    </cfRule>
    <cfRule type="expression" dxfId="1864" priority="3097">
      <formula>$Y763="Gráfico 12"</formula>
    </cfRule>
    <cfRule type="expression" dxfId="1863" priority="3098">
      <formula>$Y763="Gráfico 13"</formula>
    </cfRule>
    <cfRule type="expression" dxfId="1862" priority="3099">
      <formula>$Y763="Gráfico 11"</formula>
    </cfRule>
    <cfRule type="expression" dxfId="1861" priority="3100">
      <formula>$Y763="Gráfico 9"</formula>
    </cfRule>
    <cfRule type="expression" dxfId="1860" priority="3101">
      <formula>$Y763="Gráfico 8"</formula>
    </cfRule>
    <cfRule type="expression" dxfId="1859" priority="3102">
      <formula>$Y763="Gráfico 7"</formula>
    </cfRule>
    <cfRule type="expression" dxfId="1858" priority="3103">
      <formula>$Y763="Gráfico 6"</formula>
    </cfRule>
    <cfRule type="expression" dxfId="1857" priority="3104">
      <formula>$Y763="Gráfico 4"</formula>
    </cfRule>
    <cfRule type="expression" dxfId="1856" priority="3105">
      <formula>$Y763="Gráfico 3"</formula>
    </cfRule>
    <cfRule type="expression" dxfId="1855" priority="3106">
      <formula>$Y763="Gráfico 2"</formula>
    </cfRule>
    <cfRule type="expression" dxfId="1854" priority="3107">
      <formula>$Y763="Gráfico 1"</formula>
    </cfRule>
    <cfRule type="expression" dxfId="1853" priority="3108">
      <formula>$Y763="Gráfico 5"</formula>
    </cfRule>
  </conditionalFormatting>
  <conditionalFormatting sqref="P763">
    <cfRule type="expression" dxfId="1852" priority="3035">
      <formula>$Y763="Reporte 2"</formula>
    </cfRule>
    <cfRule type="expression" dxfId="1851" priority="3036">
      <formula>$Y763="Reporte 1"</formula>
    </cfRule>
    <cfRule type="expression" dxfId="1850" priority="3037">
      <formula>$Y763="Informe 10"</formula>
    </cfRule>
    <cfRule type="expression" dxfId="1849" priority="3038">
      <formula>$Y763="Informe 9"</formula>
    </cfRule>
    <cfRule type="expression" dxfId="1848" priority="3039">
      <formula>$Y763="Informe 8"</formula>
    </cfRule>
    <cfRule type="expression" dxfId="1847" priority="3040">
      <formula>$Y763="Informe 7"</formula>
    </cfRule>
    <cfRule type="expression" dxfId="1846" priority="3041">
      <formula>$Y763="Informe 6"</formula>
    </cfRule>
    <cfRule type="expression" dxfId="1845" priority="3042">
      <formula>$Y763="Informe 5"</formula>
    </cfRule>
    <cfRule type="expression" dxfId="1844" priority="3043">
      <formula>$Y763="Informe 4"</formula>
    </cfRule>
    <cfRule type="expression" dxfId="1843" priority="3044">
      <formula>$Y763="Informe 3"</formula>
    </cfRule>
    <cfRule type="expression" dxfId="1842" priority="3045">
      <formula>$Y763="Informe 2"</formula>
    </cfRule>
    <cfRule type="expression" dxfId="1841" priority="3046">
      <formula>$Y763="Informe 1"</formula>
    </cfRule>
    <cfRule type="expression" dxfId="1840" priority="3047">
      <formula>$Y763="Gráfico 10"</formula>
    </cfRule>
    <cfRule type="expression" dxfId="1839" priority="3048">
      <formula>$Y763="Gráfico 25"</formula>
    </cfRule>
    <cfRule type="expression" dxfId="1838" priority="3049">
      <formula>$Y763="Gráfico 24"</formula>
    </cfRule>
    <cfRule type="expression" dxfId="1837" priority="3050">
      <formula>$Y763="Gráfico 23"</formula>
    </cfRule>
    <cfRule type="expression" dxfId="1836" priority="3051">
      <formula>$Y763="Gráfico 22"</formula>
    </cfRule>
    <cfRule type="expression" dxfId="1835" priority="3052">
      <formula>$Y763="Gráfico 21"</formula>
    </cfRule>
    <cfRule type="expression" dxfId="1834" priority="3053">
      <formula>$Y763="Gráfico 20"</formula>
    </cfRule>
    <cfRule type="expression" dxfId="1833" priority="3054">
      <formula>$Y763="Gráfico 18"</formula>
    </cfRule>
    <cfRule type="expression" dxfId="1832" priority="3055">
      <formula>$Y763="Gráfico 19"</formula>
    </cfRule>
    <cfRule type="expression" dxfId="1831" priority="3056">
      <formula>$Y763="Gráfico 17"</formula>
    </cfRule>
    <cfRule type="expression" dxfId="1830" priority="3057">
      <formula>$Y763="Gráfico 16"</formula>
    </cfRule>
    <cfRule type="expression" dxfId="1829" priority="3058">
      <formula>$Y763="Gráfico 15"</formula>
    </cfRule>
    <cfRule type="expression" dxfId="1828" priority="3059">
      <formula>$Y763="Gráfico 14"</formula>
    </cfRule>
    <cfRule type="expression" dxfId="1827" priority="3060">
      <formula>$Y763="Gráfico 12"</formula>
    </cfRule>
    <cfRule type="expression" dxfId="1826" priority="3061">
      <formula>$Y763="Gráfico 13"</formula>
    </cfRule>
    <cfRule type="expression" dxfId="1825" priority="3062">
      <formula>$Y763="Gráfico 11"</formula>
    </cfRule>
    <cfRule type="expression" dxfId="1824" priority="3063">
      <formula>$Y763="Gráfico 9"</formula>
    </cfRule>
    <cfRule type="expression" dxfId="1823" priority="3064">
      <formula>$Y763="Gráfico 8"</formula>
    </cfRule>
    <cfRule type="expression" dxfId="1822" priority="3065">
      <formula>$Y763="Gráfico 7"</formula>
    </cfRule>
    <cfRule type="expression" dxfId="1821" priority="3066">
      <formula>$Y763="Gráfico 6"</formula>
    </cfRule>
    <cfRule type="expression" dxfId="1820" priority="3067">
      <formula>$Y763="Gráfico 4"</formula>
    </cfRule>
    <cfRule type="expression" dxfId="1819" priority="3068">
      <formula>$Y763="Gráfico 3"</formula>
    </cfRule>
    <cfRule type="expression" dxfId="1818" priority="3069">
      <formula>$Y763="Gráfico 2"</formula>
    </cfRule>
    <cfRule type="expression" dxfId="1817" priority="3070">
      <formula>$Y763="Gráfico 1"</formula>
    </cfRule>
    <cfRule type="expression" dxfId="1816" priority="3071">
      <formula>$Y763="Gráfico 5"</formula>
    </cfRule>
  </conditionalFormatting>
  <conditionalFormatting sqref="P763">
    <cfRule type="expression" dxfId="1815" priority="2998">
      <formula>$Y763="Reporte 2"</formula>
    </cfRule>
    <cfRule type="expression" dxfId="1814" priority="2999">
      <formula>$Y763="Reporte 1"</formula>
    </cfRule>
    <cfRule type="expression" dxfId="1813" priority="3000">
      <formula>$Y763="Informe 10"</formula>
    </cfRule>
    <cfRule type="expression" dxfId="1812" priority="3001">
      <formula>$Y763="Informe 9"</formula>
    </cfRule>
    <cfRule type="expression" dxfId="1811" priority="3002">
      <formula>$Y763="Informe 8"</formula>
    </cfRule>
    <cfRule type="expression" dxfId="1810" priority="3003">
      <formula>$Y763="Informe 7"</formula>
    </cfRule>
    <cfRule type="expression" dxfId="1809" priority="3004">
      <formula>$Y763="Informe 6"</formula>
    </cfRule>
    <cfRule type="expression" dxfId="1808" priority="3005">
      <formula>$Y763="Informe 5"</formula>
    </cfRule>
    <cfRule type="expression" dxfId="1807" priority="3006">
      <formula>$Y763="Informe 4"</formula>
    </cfRule>
    <cfRule type="expression" dxfId="1806" priority="3007">
      <formula>$Y763="Informe 3"</formula>
    </cfRule>
    <cfRule type="expression" dxfId="1805" priority="3008">
      <formula>$Y763="Informe 2"</formula>
    </cfRule>
    <cfRule type="expression" dxfId="1804" priority="3009">
      <formula>$Y763="Informe 1"</formula>
    </cfRule>
    <cfRule type="expression" dxfId="1803" priority="3010">
      <formula>$Y763="Gráfico 10"</formula>
    </cfRule>
    <cfRule type="expression" dxfId="1802" priority="3011">
      <formula>$Y763="Gráfico 25"</formula>
    </cfRule>
    <cfRule type="expression" dxfId="1801" priority="3012">
      <formula>$Y763="Gráfico 24"</formula>
    </cfRule>
    <cfRule type="expression" dxfId="1800" priority="3013">
      <formula>$Y763="Gráfico 23"</formula>
    </cfRule>
    <cfRule type="expression" dxfId="1799" priority="3014">
      <formula>$Y763="Gráfico 22"</formula>
    </cfRule>
    <cfRule type="expression" dxfId="1798" priority="3015">
      <formula>$Y763="Gráfico 21"</formula>
    </cfRule>
    <cfRule type="expression" dxfId="1797" priority="3016">
      <formula>$Y763="Gráfico 20"</formula>
    </cfRule>
    <cfRule type="expression" dxfId="1796" priority="3017">
      <formula>$Y763="Gráfico 18"</formula>
    </cfRule>
    <cfRule type="expression" dxfId="1795" priority="3018">
      <formula>$Y763="Gráfico 19"</formula>
    </cfRule>
    <cfRule type="expression" dxfId="1794" priority="3019">
      <formula>$Y763="Gráfico 17"</formula>
    </cfRule>
    <cfRule type="expression" dxfId="1793" priority="3020">
      <formula>$Y763="Gráfico 16"</formula>
    </cfRule>
    <cfRule type="expression" dxfId="1792" priority="3021">
      <formula>$Y763="Gráfico 15"</formula>
    </cfRule>
    <cfRule type="expression" dxfId="1791" priority="3022">
      <formula>$Y763="Gráfico 14"</formula>
    </cfRule>
    <cfRule type="expression" dxfId="1790" priority="3023">
      <formula>$Y763="Gráfico 12"</formula>
    </cfRule>
    <cfRule type="expression" dxfId="1789" priority="3024">
      <formula>$Y763="Gráfico 13"</formula>
    </cfRule>
    <cfRule type="expression" dxfId="1788" priority="3025">
      <formula>$Y763="Gráfico 11"</formula>
    </cfRule>
    <cfRule type="expression" dxfId="1787" priority="3026">
      <formula>$Y763="Gráfico 9"</formula>
    </cfRule>
    <cfRule type="expression" dxfId="1786" priority="3027">
      <formula>$Y763="Gráfico 8"</formula>
    </cfRule>
    <cfRule type="expression" dxfId="1785" priority="3028">
      <formula>$Y763="Gráfico 7"</formula>
    </cfRule>
    <cfRule type="expression" dxfId="1784" priority="3029">
      <formula>$Y763="Gráfico 6"</formula>
    </cfRule>
    <cfRule type="expression" dxfId="1783" priority="3030">
      <formula>$Y763="Gráfico 4"</formula>
    </cfRule>
    <cfRule type="expression" dxfId="1782" priority="3031">
      <formula>$Y763="Gráfico 3"</formula>
    </cfRule>
    <cfRule type="expression" dxfId="1781" priority="3032">
      <formula>$Y763="Gráfico 2"</formula>
    </cfRule>
    <cfRule type="expression" dxfId="1780" priority="3033">
      <formula>$Y763="Gráfico 1"</formula>
    </cfRule>
    <cfRule type="expression" dxfId="1779" priority="3034">
      <formula>$Y763="Gráfico 5"</formula>
    </cfRule>
  </conditionalFormatting>
  <conditionalFormatting sqref="P764">
    <cfRule type="expression" dxfId="1778" priority="2850">
      <formula>$Y764="Reporte 2"</formula>
    </cfRule>
    <cfRule type="expression" dxfId="1777" priority="2851">
      <formula>$Y764="Reporte 1"</formula>
    </cfRule>
    <cfRule type="expression" dxfId="1776" priority="2852">
      <formula>$Y764="Informe 10"</formula>
    </cfRule>
    <cfRule type="expression" dxfId="1775" priority="2853">
      <formula>$Y764="Informe 9"</formula>
    </cfRule>
    <cfRule type="expression" dxfId="1774" priority="2854">
      <formula>$Y764="Informe 8"</formula>
    </cfRule>
    <cfRule type="expression" dxfId="1773" priority="2855">
      <formula>$Y764="Informe 7"</formula>
    </cfRule>
    <cfRule type="expression" dxfId="1772" priority="2856">
      <formula>$Y764="Informe 6"</formula>
    </cfRule>
    <cfRule type="expression" dxfId="1771" priority="2857">
      <formula>$Y764="Informe 5"</formula>
    </cfRule>
    <cfRule type="expression" dxfId="1770" priority="2858">
      <formula>$Y764="Informe 4"</formula>
    </cfRule>
    <cfRule type="expression" dxfId="1769" priority="2859">
      <formula>$Y764="Informe 3"</formula>
    </cfRule>
    <cfRule type="expression" dxfId="1768" priority="2860">
      <formula>$Y764="Informe 2"</formula>
    </cfRule>
    <cfRule type="expression" dxfId="1767" priority="2861">
      <formula>$Y764="Informe 1"</formula>
    </cfRule>
    <cfRule type="expression" dxfId="1766" priority="2862">
      <formula>$Y764="Gráfico 10"</formula>
    </cfRule>
    <cfRule type="expression" dxfId="1765" priority="2863">
      <formula>$Y764="Gráfico 25"</formula>
    </cfRule>
    <cfRule type="expression" dxfId="1764" priority="2864">
      <formula>$Y764="Gráfico 24"</formula>
    </cfRule>
    <cfRule type="expression" dxfId="1763" priority="2865">
      <formula>$Y764="Gráfico 23"</formula>
    </cfRule>
    <cfRule type="expression" dxfId="1762" priority="2866">
      <formula>$Y764="Gráfico 22"</formula>
    </cfRule>
    <cfRule type="expression" dxfId="1761" priority="2867">
      <formula>$Y764="Gráfico 21"</formula>
    </cfRule>
    <cfRule type="expression" dxfId="1760" priority="2868">
      <formula>$Y764="Gráfico 20"</formula>
    </cfRule>
    <cfRule type="expression" dxfId="1759" priority="2869">
      <formula>$Y764="Gráfico 18"</formula>
    </cfRule>
    <cfRule type="expression" dxfId="1758" priority="2870">
      <formula>$Y764="Gráfico 19"</formula>
    </cfRule>
    <cfRule type="expression" dxfId="1757" priority="2871">
      <formula>$Y764="Gráfico 17"</formula>
    </cfRule>
    <cfRule type="expression" dxfId="1756" priority="2872">
      <formula>$Y764="Gráfico 16"</formula>
    </cfRule>
    <cfRule type="expression" dxfId="1755" priority="2873">
      <formula>$Y764="Gráfico 15"</formula>
    </cfRule>
    <cfRule type="expression" dxfId="1754" priority="2874">
      <formula>$Y764="Gráfico 14"</formula>
    </cfRule>
    <cfRule type="expression" dxfId="1753" priority="2875">
      <formula>$Y764="Gráfico 12"</formula>
    </cfRule>
    <cfRule type="expression" dxfId="1752" priority="2876">
      <formula>$Y764="Gráfico 13"</formula>
    </cfRule>
    <cfRule type="expression" dxfId="1751" priority="2877">
      <formula>$Y764="Gráfico 11"</formula>
    </cfRule>
    <cfRule type="expression" dxfId="1750" priority="2878">
      <formula>$Y764="Gráfico 9"</formula>
    </cfRule>
    <cfRule type="expression" dxfId="1749" priority="2879">
      <formula>$Y764="Gráfico 8"</formula>
    </cfRule>
    <cfRule type="expression" dxfId="1748" priority="2880">
      <formula>$Y764="Gráfico 7"</formula>
    </cfRule>
    <cfRule type="expression" dxfId="1747" priority="2881">
      <formula>$Y764="Gráfico 6"</formula>
    </cfRule>
    <cfRule type="expression" dxfId="1746" priority="2882">
      <formula>$Y764="Gráfico 4"</formula>
    </cfRule>
    <cfRule type="expression" dxfId="1745" priority="2883">
      <formula>$Y764="Gráfico 3"</formula>
    </cfRule>
    <cfRule type="expression" dxfId="1744" priority="2884">
      <formula>$Y764="Gráfico 2"</formula>
    </cfRule>
    <cfRule type="expression" dxfId="1743" priority="2885">
      <formula>$Y764="Gráfico 1"</formula>
    </cfRule>
    <cfRule type="expression" dxfId="1742" priority="2886">
      <formula>$Y764="Gráfico 5"</formula>
    </cfRule>
  </conditionalFormatting>
  <conditionalFormatting sqref="P764">
    <cfRule type="expression" dxfId="1741" priority="2813">
      <formula>$Y764="Reporte 2"</formula>
    </cfRule>
    <cfRule type="expression" dxfId="1740" priority="2814">
      <formula>$Y764="Reporte 1"</formula>
    </cfRule>
    <cfRule type="expression" dxfId="1739" priority="2815">
      <formula>$Y764="Informe 10"</formula>
    </cfRule>
    <cfRule type="expression" dxfId="1738" priority="2816">
      <formula>$Y764="Informe 9"</formula>
    </cfRule>
    <cfRule type="expression" dxfId="1737" priority="2817">
      <formula>$Y764="Informe 8"</formula>
    </cfRule>
    <cfRule type="expression" dxfId="1736" priority="2818">
      <formula>$Y764="Informe 7"</formula>
    </cfRule>
    <cfRule type="expression" dxfId="1735" priority="2819">
      <formula>$Y764="Informe 6"</formula>
    </cfRule>
    <cfRule type="expression" dxfId="1734" priority="2820">
      <formula>$Y764="Informe 5"</formula>
    </cfRule>
    <cfRule type="expression" dxfId="1733" priority="2821">
      <formula>$Y764="Informe 4"</formula>
    </cfRule>
    <cfRule type="expression" dxfId="1732" priority="2822">
      <formula>$Y764="Informe 3"</formula>
    </cfRule>
    <cfRule type="expression" dxfId="1731" priority="2823">
      <formula>$Y764="Informe 2"</formula>
    </cfRule>
    <cfRule type="expression" dxfId="1730" priority="2824">
      <formula>$Y764="Informe 1"</formula>
    </cfRule>
    <cfRule type="expression" dxfId="1729" priority="2825">
      <formula>$Y764="Gráfico 10"</formula>
    </cfRule>
    <cfRule type="expression" dxfId="1728" priority="2826">
      <formula>$Y764="Gráfico 25"</formula>
    </cfRule>
    <cfRule type="expression" dxfId="1727" priority="2827">
      <formula>$Y764="Gráfico 24"</formula>
    </cfRule>
    <cfRule type="expression" dxfId="1726" priority="2828">
      <formula>$Y764="Gráfico 23"</formula>
    </cfRule>
    <cfRule type="expression" dxfId="1725" priority="2829">
      <formula>$Y764="Gráfico 22"</formula>
    </cfRule>
    <cfRule type="expression" dxfId="1724" priority="2830">
      <formula>$Y764="Gráfico 21"</formula>
    </cfRule>
    <cfRule type="expression" dxfId="1723" priority="2831">
      <formula>$Y764="Gráfico 20"</formula>
    </cfRule>
    <cfRule type="expression" dxfId="1722" priority="2832">
      <formula>$Y764="Gráfico 18"</formula>
    </cfRule>
    <cfRule type="expression" dxfId="1721" priority="2833">
      <formula>$Y764="Gráfico 19"</formula>
    </cfRule>
    <cfRule type="expression" dxfId="1720" priority="2834">
      <formula>$Y764="Gráfico 17"</formula>
    </cfRule>
    <cfRule type="expression" dxfId="1719" priority="2835">
      <formula>$Y764="Gráfico 16"</formula>
    </cfRule>
    <cfRule type="expression" dxfId="1718" priority="2836">
      <formula>$Y764="Gráfico 15"</formula>
    </cfRule>
    <cfRule type="expression" dxfId="1717" priority="2837">
      <formula>$Y764="Gráfico 14"</formula>
    </cfRule>
    <cfRule type="expression" dxfId="1716" priority="2838">
      <formula>$Y764="Gráfico 12"</formula>
    </cfRule>
    <cfRule type="expression" dxfId="1715" priority="2839">
      <formula>$Y764="Gráfico 13"</formula>
    </cfRule>
    <cfRule type="expression" dxfId="1714" priority="2840">
      <formula>$Y764="Gráfico 11"</formula>
    </cfRule>
    <cfRule type="expression" dxfId="1713" priority="2841">
      <formula>$Y764="Gráfico 9"</formula>
    </cfRule>
    <cfRule type="expression" dxfId="1712" priority="2842">
      <formula>$Y764="Gráfico 8"</formula>
    </cfRule>
    <cfRule type="expression" dxfId="1711" priority="2843">
      <formula>$Y764="Gráfico 7"</formula>
    </cfRule>
    <cfRule type="expression" dxfId="1710" priority="2844">
      <formula>$Y764="Gráfico 6"</formula>
    </cfRule>
    <cfRule type="expression" dxfId="1709" priority="2845">
      <formula>$Y764="Gráfico 4"</formula>
    </cfRule>
    <cfRule type="expression" dxfId="1708" priority="2846">
      <formula>$Y764="Gráfico 3"</formula>
    </cfRule>
    <cfRule type="expression" dxfId="1707" priority="2847">
      <formula>$Y764="Gráfico 2"</formula>
    </cfRule>
    <cfRule type="expression" dxfId="1706" priority="2848">
      <formula>$Y764="Gráfico 1"</formula>
    </cfRule>
    <cfRule type="expression" dxfId="1705" priority="2849">
      <formula>$Y764="Gráfico 5"</formula>
    </cfRule>
  </conditionalFormatting>
  <conditionalFormatting sqref="P764">
    <cfRule type="expression" dxfId="1704" priority="2776">
      <formula>$Y764="Reporte 2"</formula>
    </cfRule>
    <cfRule type="expression" dxfId="1703" priority="2777">
      <formula>$Y764="Reporte 1"</formula>
    </cfRule>
    <cfRule type="expression" dxfId="1702" priority="2778">
      <formula>$Y764="Informe 10"</formula>
    </cfRule>
    <cfRule type="expression" dxfId="1701" priority="2779">
      <formula>$Y764="Informe 9"</formula>
    </cfRule>
    <cfRule type="expression" dxfId="1700" priority="2780">
      <formula>$Y764="Informe 8"</formula>
    </cfRule>
    <cfRule type="expression" dxfId="1699" priority="2781">
      <formula>$Y764="Informe 7"</formula>
    </cfRule>
    <cfRule type="expression" dxfId="1698" priority="2782">
      <formula>$Y764="Informe 6"</formula>
    </cfRule>
    <cfRule type="expression" dxfId="1697" priority="2783">
      <formula>$Y764="Informe 5"</formula>
    </cfRule>
    <cfRule type="expression" dxfId="1696" priority="2784">
      <formula>$Y764="Informe 4"</formula>
    </cfRule>
    <cfRule type="expression" dxfId="1695" priority="2785">
      <formula>$Y764="Informe 3"</formula>
    </cfRule>
    <cfRule type="expression" dxfId="1694" priority="2786">
      <formula>$Y764="Informe 2"</formula>
    </cfRule>
    <cfRule type="expression" dxfId="1693" priority="2787">
      <formula>$Y764="Informe 1"</formula>
    </cfRule>
    <cfRule type="expression" dxfId="1692" priority="2788">
      <formula>$Y764="Gráfico 10"</formula>
    </cfRule>
    <cfRule type="expression" dxfId="1691" priority="2789">
      <formula>$Y764="Gráfico 25"</formula>
    </cfRule>
    <cfRule type="expression" dxfId="1690" priority="2790">
      <formula>$Y764="Gráfico 24"</formula>
    </cfRule>
    <cfRule type="expression" dxfId="1689" priority="2791">
      <formula>$Y764="Gráfico 23"</formula>
    </cfRule>
    <cfRule type="expression" dxfId="1688" priority="2792">
      <formula>$Y764="Gráfico 22"</formula>
    </cfRule>
    <cfRule type="expression" dxfId="1687" priority="2793">
      <formula>$Y764="Gráfico 21"</formula>
    </cfRule>
    <cfRule type="expression" dxfId="1686" priority="2794">
      <formula>$Y764="Gráfico 20"</formula>
    </cfRule>
    <cfRule type="expression" dxfId="1685" priority="2795">
      <formula>$Y764="Gráfico 18"</formula>
    </cfRule>
    <cfRule type="expression" dxfId="1684" priority="2796">
      <formula>$Y764="Gráfico 19"</formula>
    </cfRule>
    <cfRule type="expression" dxfId="1683" priority="2797">
      <formula>$Y764="Gráfico 17"</formula>
    </cfRule>
    <cfRule type="expression" dxfId="1682" priority="2798">
      <formula>$Y764="Gráfico 16"</formula>
    </cfRule>
    <cfRule type="expression" dxfId="1681" priority="2799">
      <formula>$Y764="Gráfico 15"</formula>
    </cfRule>
    <cfRule type="expression" dxfId="1680" priority="2800">
      <formula>$Y764="Gráfico 14"</formula>
    </cfRule>
    <cfRule type="expression" dxfId="1679" priority="2801">
      <formula>$Y764="Gráfico 12"</formula>
    </cfRule>
    <cfRule type="expression" dxfId="1678" priority="2802">
      <formula>$Y764="Gráfico 13"</formula>
    </cfRule>
    <cfRule type="expression" dxfId="1677" priority="2803">
      <formula>$Y764="Gráfico 11"</formula>
    </cfRule>
    <cfRule type="expression" dxfId="1676" priority="2804">
      <formula>$Y764="Gráfico 9"</formula>
    </cfRule>
    <cfRule type="expression" dxfId="1675" priority="2805">
      <formula>$Y764="Gráfico 8"</formula>
    </cfRule>
    <cfRule type="expression" dxfId="1674" priority="2806">
      <formula>$Y764="Gráfico 7"</formula>
    </cfRule>
    <cfRule type="expression" dxfId="1673" priority="2807">
      <formula>$Y764="Gráfico 6"</formula>
    </cfRule>
    <cfRule type="expression" dxfId="1672" priority="2808">
      <formula>$Y764="Gráfico 4"</formula>
    </cfRule>
    <cfRule type="expression" dxfId="1671" priority="2809">
      <formula>$Y764="Gráfico 3"</formula>
    </cfRule>
    <cfRule type="expression" dxfId="1670" priority="2810">
      <formula>$Y764="Gráfico 2"</formula>
    </cfRule>
    <cfRule type="expression" dxfId="1669" priority="2811">
      <formula>$Y764="Gráfico 1"</formula>
    </cfRule>
    <cfRule type="expression" dxfId="1668" priority="2812">
      <formula>$Y764="Gráfico 5"</formula>
    </cfRule>
  </conditionalFormatting>
  <conditionalFormatting sqref="P765">
    <cfRule type="expression" dxfId="1667" priority="2628">
      <formula>$Y765="Reporte 2"</formula>
    </cfRule>
    <cfRule type="expression" dxfId="1666" priority="2629">
      <formula>$Y765="Reporte 1"</formula>
    </cfRule>
    <cfRule type="expression" dxfId="1665" priority="2630">
      <formula>$Y765="Informe 10"</formula>
    </cfRule>
    <cfRule type="expression" dxfId="1664" priority="2631">
      <formula>$Y765="Informe 9"</formula>
    </cfRule>
    <cfRule type="expression" dxfId="1663" priority="2632">
      <formula>$Y765="Informe 8"</formula>
    </cfRule>
    <cfRule type="expression" dxfId="1662" priority="2633">
      <formula>$Y765="Informe 7"</formula>
    </cfRule>
    <cfRule type="expression" dxfId="1661" priority="2634">
      <formula>$Y765="Informe 6"</formula>
    </cfRule>
    <cfRule type="expression" dxfId="1660" priority="2635">
      <formula>$Y765="Informe 5"</formula>
    </cfRule>
    <cfRule type="expression" dxfId="1659" priority="2636">
      <formula>$Y765="Informe 4"</formula>
    </cfRule>
    <cfRule type="expression" dxfId="1658" priority="2637">
      <formula>$Y765="Informe 3"</formula>
    </cfRule>
    <cfRule type="expression" dxfId="1657" priority="2638">
      <formula>$Y765="Informe 2"</formula>
    </cfRule>
    <cfRule type="expression" dxfId="1656" priority="2639">
      <formula>$Y765="Informe 1"</formula>
    </cfRule>
    <cfRule type="expression" dxfId="1655" priority="2640">
      <formula>$Y765="Gráfico 10"</formula>
    </cfRule>
    <cfRule type="expression" dxfId="1654" priority="2641">
      <formula>$Y765="Gráfico 25"</formula>
    </cfRule>
    <cfRule type="expression" dxfId="1653" priority="2642">
      <formula>$Y765="Gráfico 24"</formula>
    </cfRule>
    <cfRule type="expression" dxfId="1652" priority="2643">
      <formula>$Y765="Gráfico 23"</formula>
    </cfRule>
    <cfRule type="expression" dxfId="1651" priority="2644">
      <formula>$Y765="Gráfico 22"</formula>
    </cfRule>
    <cfRule type="expression" dxfId="1650" priority="2645">
      <formula>$Y765="Gráfico 21"</formula>
    </cfRule>
    <cfRule type="expression" dxfId="1649" priority="2646">
      <formula>$Y765="Gráfico 20"</formula>
    </cfRule>
    <cfRule type="expression" dxfId="1648" priority="2647">
      <formula>$Y765="Gráfico 18"</formula>
    </cfRule>
    <cfRule type="expression" dxfId="1647" priority="2648">
      <formula>$Y765="Gráfico 19"</formula>
    </cfRule>
    <cfRule type="expression" dxfId="1646" priority="2649">
      <formula>$Y765="Gráfico 17"</formula>
    </cfRule>
    <cfRule type="expression" dxfId="1645" priority="2650">
      <formula>$Y765="Gráfico 16"</formula>
    </cfRule>
    <cfRule type="expression" dxfId="1644" priority="2651">
      <formula>$Y765="Gráfico 15"</formula>
    </cfRule>
    <cfRule type="expression" dxfId="1643" priority="2652">
      <formula>$Y765="Gráfico 14"</formula>
    </cfRule>
    <cfRule type="expression" dxfId="1642" priority="2653">
      <formula>$Y765="Gráfico 12"</formula>
    </cfRule>
    <cfRule type="expression" dxfId="1641" priority="2654">
      <formula>$Y765="Gráfico 13"</formula>
    </cfRule>
    <cfRule type="expression" dxfId="1640" priority="2655">
      <formula>$Y765="Gráfico 11"</formula>
    </cfRule>
    <cfRule type="expression" dxfId="1639" priority="2656">
      <formula>$Y765="Gráfico 9"</formula>
    </cfRule>
    <cfRule type="expression" dxfId="1638" priority="2657">
      <formula>$Y765="Gráfico 8"</formula>
    </cfRule>
    <cfRule type="expression" dxfId="1637" priority="2658">
      <formula>$Y765="Gráfico 7"</formula>
    </cfRule>
    <cfRule type="expression" dxfId="1636" priority="2659">
      <formula>$Y765="Gráfico 6"</formula>
    </cfRule>
    <cfRule type="expression" dxfId="1635" priority="2660">
      <formula>$Y765="Gráfico 4"</formula>
    </cfRule>
    <cfRule type="expression" dxfId="1634" priority="2661">
      <formula>$Y765="Gráfico 3"</formula>
    </cfRule>
    <cfRule type="expression" dxfId="1633" priority="2662">
      <formula>$Y765="Gráfico 2"</formula>
    </cfRule>
    <cfRule type="expression" dxfId="1632" priority="2663">
      <formula>$Y765="Gráfico 1"</formula>
    </cfRule>
    <cfRule type="expression" dxfId="1631" priority="2664">
      <formula>$Y765="Gráfico 5"</formula>
    </cfRule>
  </conditionalFormatting>
  <conditionalFormatting sqref="P765">
    <cfRule type="expression" dxfId="1630" priority="2591">
      <formula>$Y765="Reporte 2"</formula>
    </cfRule>
    <cfRule type="expression" dxfId="1629" priority="2592">
      <formula>$Y765="Reporte 1"</formula>
    </cfRule>
    <cfRule type="expression" dxfId="1628" priority="2593">
      <formula>$Y765="Informe 10"</formula>
    </cfRule>
    <cfRule type="expression" dxfId="1627" priority="2594">
      <formula>$Y765="Informe 9"</formula>
    </cfRule>
    <cfRule type="expression" dxfId="1626" priority="2595">
      <formula>$Y765="Informe 8"</formula>
    </cfRule>
    <cfRule type="expression" dxfId="1625" priority="2596">
      <formula>$Y765="Informe 7"</formula>
    </cfRule>
    <cfRule type="expression" dxfId="1624" priority="2597">
      <formula>$Y765="Informe 6"</formula>
    </cfRule>
    <cfRule type="expression" dxfId="1623" priority="2598">
      <formula>$Y765="Informe 5"</formula>
    </cfRule>
    <cfRule type="expression" dxfId="1622" priority="2599">
      <formula>$Y765="Informe 4"</formula>
    </cfRule>
    <cfRule type="expression" dxfId="1621" priority="2600">
      <formula>$Y765="Informe 3"</formula>
    </cfRule>
    <cfRule type="expression" dxfId="1620" priority="2601">
      <formula>$Y765="Informe 2"</formula>
    </cfRule>
    <cfRule type="expression" dxfId="1619" priority="2602">
      <formula>$Y765="Informe 1"</formula>
    </cfRule>
    <cfRule type="expression" dxfId="1618" priority="2603">
      <formula>$Y765="Gráfico 10"</formula>
    </cfRule>
    <cfRule type="expression" dxfId="1617" priority="2604">
      <formula>$Y765="Gráfico 25"</formula>
    </cfRule>
    <cfRule type="expression" dxfId="1616" priority="2605">
      <formula>$Y765="Gráfico 24"</formula>
    </cfRule>
    <cfRule type="expression" dxfId="1615" priority="2606">
      <formula>$Y765="Gráfico 23"</formula>
    </cfRule>
    <cfRule type="expression" dxfId="1614" priority="2607">
      <formula>$Y765="Gráfico 22"</formula>
    </cfRule>
    <cfRule type="expression" dxfId="1613" priority="2608">
      <formula>$Y765="Gráfico 21"</formula>
    </cfRule>
    <cfRule type="expression" dxfId="1612" priority="2609">
      <formula>$Y765="Gráfico 20"</formula>
    </cfRule>
    <cfRule type="expression" dxfId="1611" priority="2610">
      <formula>$Y765="Gráfico 18"</formula>
    </cfRule>
    <cfRule type="expression" dxfId="1610" priority="2611">
      <formula>$Y765="Gráfico 19"</formula>
    </cfRule>
    <cfRule type="expression" dxfId="1609" priority="2612">
      <formula>$Y765="Gráfico 17"</formula>
    </cfRule>
    <cfRule type="expression" dxfId="1608" priority="2613">
      <formula>$Y765="Gráfico 16"</formula>
    </cfRule>
    <cfRule type="expression" dxfId="1607" priority="2614">
      <formula>$Y765="Gráfico 15"</formula>
    </cfRule>
    <cfRule type="expression" dxfId="1606" priority="2615">
      <formula>$Y765="Gráfico 14"</formula>
    </cfRule>
    <cfRule type="expression" dxfId="1605" priority="2616">
      <formula>$Y765="Gráfico 12"</formula>
    </cfRule>
    <cfRule type="expression" dxfId="1604" priority="2617">
      <formula>$Y765="Gráfico 13"</formula>
    </cfRule>
    <cfRule type="expression" dxfId="1603" priority="2618">
      <formula>$Y765="Gráfico 11"</formula>
    </cfRule>
    <cfRule type="expression" dxfId="1602" priority="2619">
      <formula>$Y765="Gráfico 9"</formula>
    </cfRule>
    <cfRule type="expression" dxfId="1601" priority="2620">
      <formula>$Y765="Gráfico 8"</formula>
    </cfRule>
    <cfRule type="expression" dxfId="1600" priority="2621">
      <formula>$Y765="Gráfico 7"</formula>
    </cfRule>
    <cfRule type="expression" dxfId="1599" priority="2622">
      <formula>$Y765="Gráfico 6"</formula>
    </cfRule>
    <cfRule type="expression" dxfId="1598" priority="2623">
      <formula>$Y765="Gráfico 4"</formula>
    </cfRule>
    <cfRule type="expression" dxfId="1597" priority="2624">
      <formula>$Y765="Gráfico 3"</formula>
    </cfRule>
    <cfRule type="expression" dxfId="1596" priority="2625">
      <formula>$Y765="Gráfico 2"</formula>
    </cfRule>
    <cfRule type="expression" dxfId="1595" priority="2626">
      <formula>$Y765="Gráfico 1"</formula>
    </cfRule>
    <cfRule type="expression" dxfId="1594" priority="2627">
      <formula>$Y765="Gráfico 5"</formula>
    </cfRule>
  </conditionalFormatting>
  <conditionalFormatting sqref="P765">
    <cfRule type="expression" dxfId="1593" priority="2554">
      <formula>$Y765="Reporte 2"</formula>
    </cfRule>
    <cfRule type="expression" dxfId="1592" priority="2555">
      <formula>$Y765="Reporte 1"</formula>
    </cfRule>
    <cfRule type="expression" dxfId="1591" priority="2556">
      <formula>$Y765="Informe 10"</formula>
    </cfRule>
    <cfRule type="expression" dxfId="1590" priority="2557">
      <formula>$Y765="Informe 9"</formula>
    </cfRule>
    <cfRule type="expression" dxfId="1589" priority="2558">
      <formula>$Y765="Informe 8"</formula>
    </cfRule>
    <cfRule type="expression" dxfId="1588" priority="2559">
      <formula>$Y765="Informe 7"</formula>
    </cfRule>
    <cfRule type="expression" dxfId="1587" priority="2560">
      <formula>$Y765="Informe 6"</formula>
    </cfRule>
    <cfRule type="expression" dxfId="1586" priority="2561">
      <formula>$Y765="Informe 5"</formula>
    </cfRule>
    <cfRule type="expression" dxfId="1585" priority="2562">
      <formula>$Y765="Informe 4"</formula>
    </cfRule>
    <cfRule type="expression" dxfId="1584" priority="2563">
      <formula>$Y765="Informe 3"</formula>
    </cfRule>
    <cfRule type="expression" dxfId="1583" priority="2564">
      <formula>$Y765="Informe 2"</formula>
    </cfRule>
    <cfRule type="expression" dxfId="1582" priority="2565">
      <formula>$Y765="Informe 1"</formula>
    </cfRule>
    <cfRule type="expression" dxfId="1581" priority="2566">
      <formula>$Y765="Gráfico 10"</formula>
    </cfRule>
    <cfRule type="expression" dxfId="1580" priority="2567">
      <formula>$Y765="Gráfico 25"</formula>
    </cfRule>
    <cfRule type="expression" dxfId="1579" priority="2568">
      <formula>$Y765="Gráfico 24"</formula>
    </cfRule>
    <cfRule type="expression" dxfId="1578" priority="2569">
      <formula>$Y765="Gráfico 23"</formula>
    </cfRule>
    <cfRule type="expression" dxfId="1577" priority="2570">
      <formula>$Y765="Gráfico 22"</formula>
    </cfRule>
    <cfRule type="expression" dxfId="1576" priority="2571">
      <formula>$Y765="Gráfico 21"</formula>
    </cfRule>
    <cfRule type="expression" dxfId="1575" priority="2572">
      <formula>$Y765="Gráfico 20"</formula>
    </cfRule>
    <cfRule type="expression" dxfId="1574" priority="2573">
      <formula>$Y765="Gráfico 18"</formula>
    </cfRule>
    <cfRule type="expression" dxfId="1573" priority="2574">
      <formula>$Y765="Gráfico 19"</formula>
    </cfRule>
    <cfRule type="expression" dxfId="1572" priority="2575">
      <formula>$Y765="Gráfico 17"</formula>
    </cfRule>
    <cfRule type="expression" dxfId="1571" priority="2576">
      <formula>$Y765="Gráfico 16"</formula>
    </cfRule>
    <cfRule type="expression" dxfId="1570" priority="2577">
      <formula>$Y765="Gráfico 15"</formula>
    </cfRule>
    <cfRule type="expression" dxfId="1569" priority="2578">
      <formula>$Y765="Gráfico 14"</formula>
    </cfRule>
    <cfRule type="expression" dxfId="1568" priority="2579">
      <formula>$Y765="Gráfico 12"</formula>
    </cfRule>
    <cfRule type="expression" dxfId="1567" priority="2580">
      <formula>$Y765="Gráfico 13"</formula>
    </cfRule>
    <cfRule type="expression" dxfId="1566" priority="2581">
      <formula>$Y765="Gráfico 11"</formula>
    </cfRule>
    <cfRule type="expression" dxfId="1565" priority="2582">
      <formula>$Y765="Gráfico 9"</formula>
    </cfRule>
    <cfRule type="expression" dxfId="1564" priority="2583">
      <formula>$Y765="Gráfico 8"</formula>
    </cfRule>
    <cfRule type="expression" dxfId="1563" priority="2584">
      <formula>$Y765="Gráfico 7"</formula>
    </cfRule>
    <cfRule type="expression" dxfId="1562" priority="2585">
      <formula>$Y765="Gráfico 6"</formula>
    </cfRule>
    <cfRule type="expression" dxfId="1561" priority="2586">
      <formula>$Y765="Gráfico 4"</formula>
    </cfRule>
    <cfRule type="expression" dxfId="1560" priority="2587">
      <formula>$Y765="Gráfico 3"</formula>
    </cfRule>
    <cfRule type="expression" dxfId="1559" priority="2588">
      <formula>$Y765="Gráfico 2"</formula>
    </cfRule>
    <cfRule type="expression" dxfId="1558" priority="2589">
      <formula>$Y765="Gráfico 1"</formula>
    </cfRule>
    <cfRule type="expression" dxfId="1557" priority="2590">
      <formula>$Y765="Gráfico 5"</formula>
    </cfRule>
  </conditionalFormatting>
  <conditionalFormatting sqref="O765:O768">
    <cfRule type="expression" dxfId="1556" priority="2517">
      <formula>$Y765="Reporte 2"</formula>
    </cfRule>
    <cfRule type="expression" dxfId="1555" priority="2518">
      <formula>$Y765="Reporte 1"</formula>
    </cfRule>
    <cfRule type="expression" dxfId="1554" priority="2519">
      <formula>$Y765="Informe 10"</formula>
    </cfRule>
    <cfRule type="expression" dxfId="1553" priority="2520">
      <formula>$Y765="Informe 9"</formula>
    </cfRule>
    <cfRule type="expression" dxfId="1552" priority="2521">
      <formula>$Y765="Informe 8"</formula>
    </cfRule>
    <cfRule type="expression" dxfId="1551" priority="2522">
      <formula>$Y765="Informe 7"</formula>
    </cfRule>
    <cfRule type="expression" dxfId="1550" priority="2523">
      <formula>$Y765="Informe 6"</formula>
    </cfRule>
    <cfRule type="expression" dxfId="1549" priority="2524">
      <formula>$Y765="Informe 5"</formula>
    </cfRule>
    <cfRule type="expression" dxfId="1548" priority="2525">
      <formula>$Y765="Informe 4"</formula>
    </cfRule>
    <cfRule type="expression" dxfId="1547" priority="2526">
      <formula>$Y765="Informe 3"</formula>
    </cfRule>
    <cfRule type="expression" dxfId="1546" priority="2527">
      <formula>$Y765="Informe 2"</formula>
    </cfRule>
    <cfRule type="expression" dxfId="1545" priority="2528">
      <formula>$Y765="Informe 1"</formula>
    </cfRule>
    <cfRule type="expression" dxfId="1544" priority="2529">
      <formula>$Y765="Gráfico 10"</formula>
    </cfRule>
    <cfRule type="expression" dxfId="1543" priority="2530">
      <formula>$Y765="Gráfico 25"</formula>
    </cfRule>
    <cfRule type="expression" dxfId="1542" priority="2531">
      <formula>$Y765="Gráfico 24"</formula>
    </cfRule>
    <cfRule type="expression" dxfId="1541" priority="2532">
      <formula>$Y765="Gráfico 23"</formula>
    </cfRule>
    <cfRule type="expression" dxfId="1540" priority="2533">
      <formula>$Y765="Gráfico 22"</formula>
    </cfRule>
    <cfRule type="expression" dxfId="1539" priority="2534">
      <formula>$Y765="Gráfico 21"</formula>
    </cfRule>
    <cfRule type="expression" dxfId="1538" priority="2535">
      <formula>$Y765="Gráfico 20"</formula>
    </cfRule>
    <cfRule type="expression" dxfId="1537" priority="2536">
      <formula>$Y765="Gráfico 18"</formula>
    </cfRule>
    <cfRule type="expression" dxfId="1536" priority="2537">
      <formula>$Y765="Gráfico 19"</formula>
    </cfRule>
    <cfRule type="expression" dxfId="1535" priority="2538">
      <formula>$Y765="Gráfico 17"</formula>
    </cfRule>
    <cfRule type="expression" dxfId="1534" priority="2539">
      <formula>$Y765="Gráfico 16"</formula>
    </cfRule>
    <cfRule type="expression" dxfId="1533" priority="2540">
      <formula>$Y765="Gráfico 15"</formula>
    </cfRule>
    <cfRule type="expression" dxfId="1532" priority="2541">
      <formula>$Y765="Gráfico 14"</formula>
    </cfRule>
    <cfRule type="expression" dxfId="1531" priority="2542">
      <formula>$Y765="Gráfico 12"</formula>
    </cfRule>
    <cfRule type="expression" dxfId="1530" priority="2543">
      <formula>$Y765="Gráfico 13"</formula>
    </cfRule>
    <cfRule type="expression" dxfId="1529" priority="2544">
      <formula>$Y765="Gráfico 11"</formula>
    </cfRule>
    <cfRule type="expression" dxfId="1528" priority="2545">
      <formula>$Y765="Gráfico 9"</formula>
    </cfRule>
    <cfRule type="expression" dxfId="1527" priority="2546">
      <formula>$Y765="Gráfico 8"</formula>
    </cfRule>
    <cfRule type="expression" dxfId="1526" priority="2547">
      <formula>$Y765="Gráfico 7"</formula>
    </cfRule>
    <cfRule type="expression" dxfId="1525" priority="2548">
      <formula>$Y765="Gráfico 6"</formula>
    </cfRule>
    <cfRule type="expression" dxfId="1524" priority="2549">
      <formula>$Y765="Gráfico 4"</formula>
    </cfRule>
    <cfRule type="expression" dxfId="1523" priority="2550">
      <formula>$Y765="Gráfico 3"</formula>
    </cfRule>
    <cfRule type="expression" dxfId="1522" priority="2551">
      <formula>$Y765="Gráfico 2"</formula>
    </cfRule>
    <cfRule type="expression" dxfId="1521" priority="2552">
      <formula>$Y765="Gráfico 1"</formula>
    </cfRule>
    <cfRule type="expression" dxfId="1520" priority="2553">
      <formula>$Y765="Gráfico 5"</formula>
    </cfRule>
  </conditionalFormatting>
  <conditionalFormatting sqref="O765:O768">
    <cfRule type="expression" dxfId="1519" priority="2480">
      <formula>$Y765="Reporte 2"</formula>
    </cfRule>
    <cfRule type="expression" dxfId="1518" priority="2481">
      <formula>$Y765="Reporte 1"</formula>
    </cfRule>
    <cfRule type="expression" dxfId="1517" priority="2482">
      <formula>$Y765="Informe 10"</formula>
    </cfRule>
    <cfRule type="expression" dxfId="1516" priority="2483">
      <formula>$Y765="Informe 9"</formula>
    </cfRule>
    <cfRule type="expression" dxfId="1515" priority="2484">
      <formula>$Y765="Informe 8"</formula>
    </cfRule>
    <cfRule type="expression" dxfId="1514" priority="2485">
      <formula>$Y765="Informe 7"</formula>
    </cfRule>
    <cfRule type="expression" dxfId="1513" priority="2486">
      <formula>$Y765="Informe 6"</formula>
    </cfRule>
    <cfRule type="expression" dxfId="1512" priority="2487">
      <formula>$Y765="Informe 5"</formula>
    </cfRule>
    <cfRule type="expression" dxfId="1511" priority="2488">
      <formula>$Y765="Informe 4"</formula>
    </cfRule>
    <cfRule type="expression" dxfId="1510" priority="2489">
      <formula>$Y765="Informe 3"</formula>
    </cfRule>
    <cfRule type="expression" dxfId="1509" priority="2490">
      <formula>$Y765="Informe 2"</formula>
    </cfRule>
    <cfRule type="expression" dxfId="1508" priority="2491">
      <formula>$Y765="Informe 1"</formula>
    </cfRule>
    <cfRule type="expression" dxfId="1507" priority="2492">
      <formula>$Y765="Gráfico 10"</formula>
    </cfRule>
    <cfRule type="expression" dxfId="1506" priority="2493">
      <formula>$Y765="Gráfico 25"</formula>
    </cfRule>
    <cfRule type="expression" dxfId="1505" priority="2494">
      <formula>$Y765="Gráfico 24"</formula>
    </cfRule>
    <cfRule type="expression" dxfId="1504" priority="2495">
      <formula>$Y765="Gráfico 23"</formula>
    </cfRule>
    <cfRule type="expression" dxfId="1503" priority="2496">
      <formula>$Y765="Gráfico 22"</formula>
    </cfRule>
    <cfRule type="expression" dxfId="1502" priority="2497">
      <formula>$Y765="Gráfico 21"</formula>
    </cfRule>
    <cfRule type="expression" dxfId="1501" priority="2498">
      <formula>$Y765="Gráfico 20"</formula>
    </cfRule>
    <cfRule type="expression" dxfId="1500" priority="2499">
      <formula>$Y765="Gráfico 18"</formula>
    </cfRule>
    <cfRule type="expression" dxfId="1499" priority="2500">
      <formula>$Y765="Gráfico 19"</formula>
    </cfRule>
    <cfRule type="expression" dxfId="1498" priority="2501">
      <formula>$Y765="Gráfico 17"</formula>
    </cfRule>
    <cfRule type="expression" dxfId="1497" priority="2502">
      <formula>$Y765="Gráfico 16"</formula>
    </cfRule>
    <cfRule type="expression" dxfId="1496" priority="2503">
      <formula>$Y765="Gráfico 15"</formula>
    </cfRule>
    <cfRule type="expression" dxfId="1495" priority="2504">
      <formula>$Y765="Gráfico 14"</formula>
    </cfRule>
    <cfRule type="expression" dxfId="1494" priority="2505">
      <formula>$Y765="Gráfico 12"</formula>
    </cfRule>
    <cfRule type="expression" dxfId="1493" priority="2506">
      <formula>$Y765="Gráfico 13"</formula>
    </cfRule>
    <cfRule type="expression" dxfId="1492" priority="2507">
      <formula>$Y765="Gráfico 11"</formula>
    </cfRule>
    <cfRule type="expression" dxfId="1491" priority="2508">
      <formula>$Y765="Gráfico 9"</formula>
    </cfRule>
    <cfRule type="expression" dxfId="1490" priority="2509">
      <formula>$Y765="Gráfico 8"</formula>
    </cfRule>
    <cfRule type="expression" dxfId="1489" priority="2510">
      <formula>$Y765="Gráfico 7"</formula>
    </cfRule>
    <cfRule type="expression" dxfId="1488" priority="2511">
      <formula>$Y765="Gráfico 6"</formula>
    </cfRule>
    <cfRule type="expression" dxfId="1487" priority="2512">
      <formula>$Y765="Gráfico 4"</formula>
    </cfRule>
    <cfRule type="expression" dxfId="1486" priority="2513">
      <formula>$Y765="Gráfico 3"</formula>
    </cfRule>
    <cfRule type="expression" dxfId="1485" priority="2514">
      <formula>$Y765="Gráfico 2"</formula>
    </cfRule>
    <cfRule type="expression" dxfId="1484" priority="2515">
      <formula>$Y765="Gráfico 1"</formula>
    </cfRule>
    <cfRule type="expression" dxfId="1483" priority="2516">
      <formula>$Y765="Gráfico 5"</formula>
    </cfRule>
  </conditionalFormatting>
  <conditionalFormatting sqref="O765:O768">
    <cfRule type="expression" dxfId="1482" priority="2443">
      <formula>$Y765="Reporte 2"</formula>
    </cfRule>
    <cfRule type="expression" dxfId="1481" priority="2444">
      <formula>$Y765="Reporte 1"</formula>
    </cfRule>
    <cfRule type="expression" dxfId="1480" priority="2445">
      <formula>$Y765="Informe 10"</formula>
    </cfRule>
    <cfRule type="expression" dxfId="1479" priority="2446">
      <formula>$Y765="Informe 9"</formula>
    </cfRule>
    <cfRule type="expression" dxfId="1478" priority="2447">
      <formula>$Y765="Informe 8"</formula>
    </cfRule>
    <cfRule type="expression" dxfId="1477" priority="2448">
      <formula>$Y765="Informe 7"</formula>
    </cfRule>
    <cfRule type="expression" dxfId="1476" priority="2449">
      <formula>$Y765="Informe 6"</formula>
    </cfRule>
    <cfRule type="expression" dxfId="1475" priority="2450">
      <formula>$Y765="Informe 5"</formula>
    </cfRule>
    <cfRule type="expression" dxfId="1474" priority="2451">
      <formula>$Y765="Informe 4"</formula>
    </cfRule>
    <cfRule type="expression" dxfId="1473" priority="2452">
      <formula>$Y765="Informe 3"</formula>
    </cfRule>
    <cfRule type="expression" dxfId="1472" priority="2453">
      <formula>$Y765="Informe 2"</formula>
    </cfRule>
    <cfRule type="expression" dxfId="1471" priority="2454">
      <formula>$Y765="Informe 1"</formula>
    </cfRule>
    <cfRule type="expression" dxfId="1470" priority="2455">
      <formula>$Y765="Gráfico 10"</formula>
    </cfRule>
    <cfRule type="expression" dxfId="1469" priority="2456">
      <formula>$Y765="Gráfico 25"</formula>
    </cfRule>
    <cfRule type="expression" dxfId="1468" priority="2457">
      <formula>$Y765="Gráfico 24"</formula>
    </cfRule>
    <cfRule type="expression" dxfId="1467" priority="2458">
      <formula>$Y765="Gráfico 23"</formula>
    </cfRule>
    <cfRule type="expression" dxfId="1466" priority="2459">
      <formula>$Y765="Gráfico 22"</formula>
    </cfRule>
    <cfRule type="expression" dxfId="1465" priority="2460">
      <formula>$Y765="Gráfico 21"</formula>
    </cfRule>
    <cfRule type="expression" dxfId="1464" priority="2461">
      <formula>$Y765="Gráfico 20"</formula>
    </cfRule>
    <cfRule type="expression" dxfId="1463" priority="2462">
      <formula>$Y765="Gráfico 18"</formula>
    </cfRule>
    <cfRule type="expression" dxfId="1462" priority="2463">
      <formula>$Y765="Gráfico 19"</formula>
    </cfRule>
    <cfRule type="expression" dxfId="1461" priority="2464">
      <formula>$Y765="Gráfico 17"</formula>
    </cfRule>
    <cfRule type="expression" dxfId="1460" priority="2465">
      <formula>$Y765="Gráfico 16"</formula>
    </cfRule>
    <cfRule type="expression" dxfId="1459" priority="2466">
      <formula>$Y765="Gráfico 15"</formula>
    </cfRule>
    <cfRule type="expression" dxfId="1458" priority="2467">
      <formula>$Y765="Gráfico 14"</formula>
    </cfRule>
    <cfRule type="expression" dxfId="1457" priority="2468">
      <formula>$Y765="Gráfico 12"</formula>
    </cfRule>
    <cfRule type="expression" dxfId="1456" priority="2469">
      <formula>$Y765="Gráfico 13"</formula>
    </cfRule>
    <cfRule type="expression" dxfId="1455" priority="2470">
      <formula>$Y765="Gráfico 11"</formula>
    </cfRule>
    <cfRule type="expression" dxfId="1454" priority="2471">
      <formula>$Y765="Gráfico 9"</formula>
    </cfRule>
    <cfRule type="expression" dxfId="1453" priority="2472">
      <formula>$Y765="Gráfico 8"</formula>
    </cfRule>
    <cfRule type="expression" dxfId="1452" priority="2473">
      <formula>$Y765="Gráfico 7"</formula>
    </cfRule>
    <cfRule type="expression" dxfId="1451" priority="2474">
      <formula>$Y765="Gráfico 6"</formula>
    </cfRule>
    <cfRule type="expression" dxfId="1450" priority="2475">
      <formula>$Y765="Gráfico 4"</formula>
    </cfRule>
    <cfRule type="expression" dxfId="1449" priority="2476">
      <formula>$Y765="Gráfico 3"</formula>
    </cfRule>
    <cfRule type="expression" dxfId="1448" priority="2477">
      <formula>$Y765="Gráfico 2"</formula>
    </cfRule>
    <cfRule type="expression" dxfId="1447" priority="2478">
      <formula>$Y765="Gráfico 1"</formula>
    </cfRule>
    <cfRule type="expression" dxfId="1446" priority="2479">
      <formula>$Y765="Gráfico 5"</formula>
    </cfRule>
  </conditionalFormatting>
  <conditionalFormatting sqref="P766">
    <cfRule type="expression" dxfId="1445" priority="2406">
      <formula>$Y766="Reporte 2"</formula>
    </cfRule>
    <cfRule type="expression" dxfId="1444" priority="2407">
      <formula>$Y766="Reporte 1"</formula>
    </cfRule>
    <cfRule type="expression" dxfId="1443" priority="2408">
      <formula>$Y766="Informe 10"</formula>
    </cfRule>
    <cfRule type="expression" dxfId="1442" priority="2409">
      <formula>$Y766="Informe 9"</formula>
    </cfRule>
    <cfRule type="expression" dxfId="1441" priority="2410">
      <formula>$Y766="Informe 8"</formula>
    </cfRule>
    <cfRule type="expression" dxfId="1440" priority="2411">
      <formula>$Y766="Informe 7"</formula>
    </cfRule>
    <cfRule type="expression" dxfId="1439" priority="2412">
      <formula>$Y766="Informe 6"</formula>
    </cfRule>
    <cfRule type="expression" dxfId="1438" priority="2413">
      <formula>$Y766="Informe 5"</formula>
    </cfRule>
    <cfRule type="expression" dxfId="1437" priority="2414">
      <formula>$Y766="Informe 4"</formula>
    </cfRule>
    <cfRule type="expression" dxfId="1436" priority="2415">
      <formula>$Y766="Informe 3"</formula>
    </cfRule>
    <cfRule type="expression" dxfId="1435" priority="2416">
      <formula>$Y766="Informe 2"</formula>
    </cfRule>
    <cfRule type="expression" dxfId="1434" priority="2417">
      <formula>$Y766="Informe 1"</formula>
    </cfRule>
    <cfRule type="expression" dxfId="1433" priority="2418">
      <formula>$Y766="Gráfico 10"</formula>
    </cfRule>
    <cfRule type="expression" dxfId="1432" priority="2419">
      <formula>$Y766="Gráfico 25"</formula>
    </cfRule>
    <cfRule type="expression" dxfId="1431" priority="2420">
      <formula>$Y766="Gráfico 24"</formula>
    </cfRule>
    <cfRule type="expression" dxfId="1430" priority="2421">
      <formula>$Y766="Gráfico 23"</formula>
    </cfRule>
    <cfRule type="expression" dxfId="1429" priority="2422">
      <formula>$Y766="Gráfico 22"</formula>
    </cfRule>
    <cfRule type="expression" dxfId="1428" priority="2423">
      <formula>$Y766="Gráfico 21"</formula>
    </cfRule>
    <cfRule type="expression" dxfId="1427" priority="2424">
      <formula>$Y766="Gráfico 20"</formula>
    </cfRule>
    <cfRule type="expression" dxfId="1426" priority="2425">
      <formula>$Y766="Gráfico 18"</formula>
    </cfRule>
    <cfRule type="expression" dxfId="1425" priority="2426">
      <formula>$Y766="Gráfico 19"</formula>
    </cfRule>
    <cfRule type="expression" dxfId="1424" priority="2427">
      <formula>$Y766="Gráfico 17"</formula>
    </cfRule>
    <cfRule type="expression" dxfId="1423" priority="2428">
      <formula>$Y766="Gráfico 16"</formula>
    </cfRule>
    <cfRule type="expression" dxfId="1422" priority="2429">
      <formula>$Y766="Gráfico 15"</formula>
    </cfRule>
    <cfRule type="expression" dxfId="1421" priority="2430">
      <formula>$Y766="Gráfico 14"</formula>
    </cfRule>
    <cfRule type="expression" dxfId="1420" priority="2431">
      <formula>$Y766="Gráfico 12"</formula>
    </cfRule>
    <cfRule type="expression" dxfId="1419" priority="2432">
      <formula>$Y766="Gráfico 13"</formula>
    </cfRule>
    <cfRule type="expression" dxfId="1418" priority="2433">
      <formula>$Y766="Gráfico 11"</formula>
    </cfRule>
    <cfRule type="expression" dxfId="1417" priority="2434">
      <formula>$Y766="Gráfico 9"</formula>
    </cfRule>
    <cfRule type="expression" dxfId="1416" priority="2435">
      <formula>$Y766="Gráfico 8"</formula>
    </cfRule>
    <cfRule type="expression" dxfId="1415" priority="2436">
      <formula>$Y766="Gráfico 7"</formula>
    </cfRule>
    <cfRule type="expression" dxfId="1414" priority="2437">
      <formula>$Y766="Gráfico 6"</formula>
    </cfRule>
    <cfRule type="expression" dxfId="1413" priority="2438">
      <formula>$Y766="Gráfico 4"</formula>
    </cfRule>
    <cfRule type="expression" dxfId="1412" priority="2439">
      <formula>$Y766="Gráfico 3"</formula>
    </cfRule>
    <cfRule type="expression" dxfId="1411" priority="2440">
      <formula>$Y766="Gráfico 2"</formula>
    </cfRule>
    <cfRule type="expression" dxfId="1410" priority="2441">
      <formula>$Y766="Gráfico 1"</formula>
    </cfRule>
    <cfRule type="expression" dxfId="1409" priority="2442">
      <formula>$Y766="Gráfico 5"</formula>
    </cfRule>
  </conditionalFormatting>
  <conditionalFormatting sqref="P766">
    <cfRule type="expression" dxfId="1408" priority="2369">
      <formula>$Y766="Reporte 2"</formula>
    </cfRule>
    <cfRule type="expression" dxfId="1407" priority="2370">
      <formula>$Y766="Reporte 1"</formula>
    </cfRule>
    <cfRule type="expression" dxfId="1406" priority="2371">
      <formula>$Y766="Informe 10"</formula>
    </cfRule>
    <cfRule type="expression" dxfId="1405" priority="2372">
      <formula>$Y766="Informe 9"</formula>
    </cfRule>
    <cfRule type="expression" dxfId="1404" priority="2373">
      <formula>$Y766="Informe 8"</formula>
    </cfRule>
    <cfRule type="expression" dxfId="1403" priority="2374">
      <formula>$Y766="Informe 7"</formula>
    </cfRule>
    <cfRule type="expression" dxfId="1402" priority="2375">
      <formula>$Y766="Informe 6"</formula>
    </cfRule>
    <cfRule type="expression" dxfId="1401" priority="2376">
      <formula>$Y766="Informe 5"</formula>
    </cfRule>
    <cfRule type="expression" dxfId="1400" priority="2377">
      <formula>$Y766="Informe 4"</formula>
    </cfRule>
    <cfRule type="expression" dxfId="1399" priority="2378">
      <formula>$Y766="Informe 3"</formula>
    </cfRule>
    <cfRule type="expression" dxfId="1398" priority="2379">
      <formula>$Y766="Informe 2"</formula>
    </cfRule>
    <cfRule type="expression" dxfId="1397" priority="2380">
      <formula>$Y766="Informe 1"</formula>
    </cfRule>
    <cfRule type="expression" dxfId="1396" priority="2381">
      <formula>$Y766="Gráfico 10"</formula>
    </cfRule>
    <cfRule type="expression" dxfId="1395" priority="2382">
      <formula>$Y766="Gráfico 25"</formula>
    </cfRule>
    <cfRule type="expression" dxfId="1394" priority="2383">
      <formula>$Y766="Gráfico 24"</formula>
    </cfRule>
    <cfRule type="expression" dxfId="1393" priority="2384">
      <formula>$Y766="Gráfico 23"</formula>
    </cfRule>
    <cfRule type="expression" dxfId="1392" priority="2385">
      <formula>$Y766="Gráfico 22"</formula>
    </cfRule>
    <cfRule type="expression" dxfId="1391" priority="2386">
      <formula>$Y766="Gráfico 21"</formula>
    </cfRule>
    <cfRule type="expression" dxfId="1390" priority="2387">
      <formula>$Y766="Gráfico 20"</formula>
    </cfRule>
    <cfRule type="expression" dxfId="1389" priority="2388">
      <formula>$Y766="Gráfico 18"</formula>
    </cfRule>
    <cfRule type="expression" dxfId="1388" priority="2389">
      <formula>$Y766="Gráfico 19"</formula>
    </cfRule>
    <cfRule type="expression" dxfId="1387" priority="2390">
      <formula>$Y766="Gráfico 17"</formula>
    </cfRule>
    <cfRule type="expression" dxfId="1386" priority="2391">
      <formula>$Y766="Gráfico 16"</formula>
    </cfRule>
    <cfRule type="expression" dxfId="1385" priority="2392">
      <formula>$Y766="Gráfico 15"</formula>
    </cfRule>
    <cfRule type="expression" dxfId="1384" priority="2393">
      <formula>$Y766="Gráfico 14"</formula>
    </cfRule>
    <cfRule type="expression" dxfId="1383" priority="2394">
      <formula>$Y766="Gráfico 12"</formula>
    </cfRule>
    <cfRule type="expression" dxfId="1382" priority="2395">
      <formula>$Y766="Gráfico 13"</formula>
    </cfRule>
    <cfRule type="expression" dxfId="1381" priority="2396">
      <formula>$Y766="Gráfico 11"</formula>
    </cfRule>
    <cfRule type="expression" dxfId="1380" priority="2397">
      <formula>$Y766="Gráfico 9"</formula>
    </cfRule>
    <cfRule type="expression" dxfId="1379" priority="2398">
      <formula>$Y766="Gráfico 8"</formula>
    </cfRule>
    <cfRule type="expression" dxfId="1378" priority="2399">
      <formula>$Y766="Gráfico 7"</formula>
    </cfRule>
    <cfRule type="expression" dxfId="1377" priority="2400">
      <formula>$Y766="Gráfico 6"</formula>
    </cfRule>
    <cfRule type="expression" dxfId="1376" priority="2401">
      <formula>$Y766="Gráfico 4"</formula>
    </cfRule>
    <cfRule type="expression" dxfId="1375" priority="2402">
      <formula>$Y766="Gráfico 3"</formula>
    </cfRule>
    <cfRule type="expression" dxfId="1374" priority="2403">
      <formula>$Y766="Gráfico 2"</formula>
    </cfRule>
    <cfRule type="expression" dxfId="1373" priority="2404">
      <formula>$Y766="Gráfico 1"</formula>
    </cfRule>
    <cfRule type="expression" dxfId="1372" priority="2405">
      <formula>$Y766="Gráfico 5"</formula>
    </cfRule>
  </conditionalFormatting>
  <conditionalFormatting sqref="P766">
    <cfRule type="expression" dxfId="1371" priority="2332">
      <formula>$Y766="Reporte 2"</formula>
    </cfRule>
    <cfRule type="expression" dxfId="1370" priority="2333">
      <formula>$Y766="Reporte 1"</formula>
    </cfRule>
    <cfRule type="expression" dxfId="1369" priority="2334">
      <formula>$Y766="Informe 10"</formula>
    </cfRule>
    <cfRule type="expression" dxfId="1368" priority="2335">
      <formula>$Y766="Informe 9"</formula>
    </cfRule>
    <cfRule type="expression" dxfId="1367" priority="2336">
      <formula>$Y766="Informe 8"</formula>
    </cfRule>
    <cfRule type="expression" dxfId="1366" priority="2337">
      <formula>$Y766="Informe 7"</formula>
    </cfRule>
    <cfRule type="expression" dxfId="1365" priority="2338">
      <formula>$Y766="Informe 6"</formula>
    </cfRule>
    <cfRule type="expression" dxfId="1364" priority="2339">
      <formula>$Y766="Informe 5"</formula>
    </cfRule>
    <cfRule type="expression" dxfId="1363" priority="2340">
      <formula>$Y766="Informe 4"</formula>
    </cfRule>
    <cfRule type="expression" dxfId="1362" priority="2341">
      <formula>$Y766="Informe 3"</formula>
    </cfRule>
    <cfRule type="expression" dxfId="1361" priority="2342">
      <formula>$Y766="Informe 2"</formula>
    </cfRule>
    <cfRule type="expression" dxfId="1360" priority="2343">
      <formula>$Y766="Informe 1"</formula>
    </cfRule>
    <cfRule type="expression" dxfId="1359" priority="2344">
      <formula>$Y766="Gráfico 10"</formula>
    </cfRule>
    <cfRule type="expression" dxfId="1358" priority="2345">
      <formula>$Y766="Gráfico 25"</formula>
    </cfRule>
    <cfRule type="expression" dxfId="1357" priority="2346">
      <formula>$Y766="Gráfico 24"</formula>
    </cfRule>
    <cfRule type="expression" dxfId="1356" priority="2347">
      <formula>$Y766="Gráfico 23"</formula>
    </cfRule>
    <cfRule type="expression" dxfId="1355" priority="2348">
      <formula>$Y766="Gráfico 22"</formula>
    </cfRule>
    <cfRule type="expression" dxfId="1354" priority="2349">
      <formula>$Y766="Gráfico 21"</formula>
    </cfRule>
    <cfRule type="expression" dxfId="1353" priority="2350">
      <formula>$Y766="Gráfico 20"</formula>
    </cfRule>
    <cfRule type="expression" dxfId="1352" priority="2351">
      <formula>$Y766="Gráfico 18"</formula>
    </cfRule>
    <cfRule type="expression" dxfId="1351" priority="2352">
      <formula>$Y766="Gráfico 19"</formula>
    </cfRule>
    <cfRule type="expression" dxfId="1350" priority="2353">
      <formula>$Y766="Gráfico 17"</formula>
    </cfRule>
    <cfRule type="expression" dxfId="1349" priority="2354">
      <formula>$Y766="Gráfico 16"</formula>
    </cfRule>
    <cfRule type="expression" dxfId="1348" priority="2355">
      <formula>$Y766="Gráfico 15"</formula>
    </cfRule>
    <cfRule type="expression" dxfId="1347" priority="2356">
      <formula>$Y766="Gráfico 14"</formula>
    </cfRule>
    <cfRule type="expression" dxfId="1346" priority="2357">
      <formula>$Y766="Gráfico 12"</formula>
    </cfRule>
    <cfRule type="expression" dxfId="1345" priority="2358">
      <formula>$Y766="Gráfico 13"</formula>
    </cfRule>
    <cfRule type="expression" dxfId="1344" priority="2359">
      <formula>$Y766="Gráfico 11"</formula>
    </cfRule>
    <cfRule type="expression" dxfId="1343" priority="2360">
      <formula>$Y766="Gráfico 9"</formula>
    </cfRule>
    <cfRule type="expression" dxfId="1342" priority="2361">
      <formula>$Y766="Gráfico 8"</formula>
    </cfRule>
    <cfRule type="expression" dxfId="1341" priority="2362">
      <formula>$Y766="Gráfico 7"</formula>
    </cfRule>
    <cfRule type="expression" dxfId="1340" priority="2363">
      <formula>$Y766="Gráfico 6"</formula>
    </cfRule>
    <cfRule type="expression" dxfId="1339" priority="2364">
      <formula>$Y766="Gráfico 4"</formula>
    </cfRule>
    <cfRule type="expression" dxfId="1338" priority="2365">
      <formula>$Y766="Gráfico 3"</formula>
    </cfRule>
    <cfRule type="expression" dxfId="1337" priority="2366">
      <formula>$Y766="Gráfico 2"</formula>
    </cfRule>
    <cfRule type="expression" dxfId="1336" priority="2367">
      <formula>$Y766="Gráfico 1"</formula>
    </cfRule>
    <cfRule type="expression" dxfId="1335" priority="2368">
      <formula>$Y766="Gráfico 5"</formula>
    </cfRule>
  </conditionalFormatting>
  <conditionalFormatting sqref="P767">
    <cfRule type="expression" dxfId="1334" priority="2184">
      <formula>$Y767="Reporte 2"</formula>
    </cfRule>
    <cfRule type="expression" dxfId="1333" priority="2185">
      <formula>$Y767="Reporte 1"</formula>
    </cfRule>
    <cfRule type="expression" dxfId="1332" priority="2186">
      <formula>$Y767="Informe 10"</formula>
    </cfRule>
    <cfRule type="expression" dxfId="1331" priority="2187">
      <formula>$Y767="Informe 9"</formula>
    </cfRule>
    <cfRule type="expression" dxfId="1330" priority="2188">
      <formula>$Y767="Informe 8"</formula>
    </cfRule>
    <cfRule type="expression" dxfId="1329" priority="2189">
      <formula>$Y767="Informe 7"</formula>
    </cfRule>
    <cfRule type="expression" dxfId="1328" priority="2190">
      <formula>$Y767="Informe 6"</formula>
    </cfRule>
    <cfRule type="expression" dxfId="1327" priority="2191">
      <formula>$Y767="Informe 5"</formula>
    </cfRule>
    <cfRule type="expression" dxfId="1326" priority="2192">
      <formula>$Y767="Informe 4"</formula>
    </cfRule>
    <cfRule type="expression" dxfId="1325" priority="2193">
      <formula>$Y767="Informe 3"</formula>
    </cfRule>
    <cfRule type="expression" dxfId="1324" priority="2194">
      <formula>$Y767="Informe 2"</formula>
    </cfRule>
    <cfRule type="expression" dxfId="1323" priority="2195">
      <formula>$Y767="Informe 1"</formula>
    </cfRule>
    <cfRule type="expression" dxfId="1322" priority="2196">
      <formula>$Y767="Gráfico 10"</formula>
    </cfRule>
    <cfRule type="expression" dxfId="1321" priority="2197">
      <formula>$Y767="Gráfico 25"</formula>
    </cfRule>
    <cfRule type="expression" dxfId="1320" priority="2198">
      <formula>$Y767="Gráfico 24"</formula>
    </cfRule>
    <cfRule type="expression" dxfId="1319" priority="2199">
      <formula>$Y767="Gráfico 23"</formula>
    </cfRule>
    <cfRule type="expression" dxfId="1318" priority="2200">
      <formula>$Y767="Gráfico 22"</formula>
    </cfRule>
    <cfRule type="expression" dxfId="1317" priority="2201">
      <formula>$Y767="Gráfico 21"</formula>
    </cfRule>
    <cfRule type="expression" dxfId="1316" priority="2202">
      <formula>$Y767="Gráfico 20"</formula>
    </cfRule>
    <cfRule type="expression" dxfId="1315" priority="2203">
      <formula>$Y767="Gráfico 18"</formula>
    </cfRule>
    <cfRule type="expression" dxfId="1314" priority="2204">
      <formula>$Y767="Gráfico 19"</formula>
    </cfRule>
    <cfRule type="expression" dxfId="1313" priority="2205">
      <formula>$Y767="Gráfico 17"</formula>
    </cfRule>
    <cfRule type="expression" dxfId="1312" priority="2206">
      <formula>$Y767="Gráfico 16"</formula>
    </cfRule>
    <cfRule type="expression" dxfId="1311" priority="2207">
      <formula>$Y767="Gráfico 15"</formula>
    </cfRule>
    <cfRule type="expression" dxfId="1310" priority="2208">
      <formula>$Y767="Gráfico 14"</formula>
    </cfRule>
    <cfRule type="expression" dxfId="1309" priority="2209">
      <formula>$Y767="Gráfico 12"</formula>
    </cfRule>
    <cfRule type="expression" dxfId="1308" priority="2210">
      <formula>$Y767="Gráfico 13"</formula>
    </cfRule>
    <cfRule type="expression" dxfId="1307" priority="2211">
      <formula>$Y767="Gráfico 11"</formula>
    </cfRule>
    <cfRule type="expression" dxfId="1306" priority="2212">
      <formula>$Y767="Gráfico 9"</formula>
    </cfRule>
    <cfRule type="expression" dxfId="1305" priority="2213">
      <formula>$Y767="Gráfico 8"</formula>
    </cfRule>
    <cfRule type="expression" dxfId="1304" priority="2214">
      <formula>$Y767="Gráfico 7"</formula>
    </cfRule>
    <cfRule type="expression" dxfId="1303" priority="2215">
      <formula>$Y767="Gráfico 6"</formula>
    </cfRule>
    <cfRule type="expression" dxfId="1302" priority="2216">
      <formula>$Y767="Gráfico 4"</formula>
    </cfRule>
    <cfRule type="expression" dxfId="1301" priority="2217">
      <formula>$Y767="Gráfico 3"</formula>
    </cfRule>
    <cfRule type="expression" dxfId="1300" priority="2218">
      <formula>$Y767="Gráfico 2"</formula>
    </cfRule>
    <cfRule type="expression" dxfId="1299" priority="2219">
      <formula>$Y767="Gráfico 1"</formula>
    </cfRule>
    <cfRule type="expression" dxfId="1298" priority="2220">
      <formula>$Y767="Gráfico 5"</formula>
    </cfRule>
  </conditionalFormatting>
  <conditionalFormatting sqref="P767">
    <cfRule type="expression" dxfId="1297" priority="2147">
      <formula>$Y767="Reporte 2"</formula>
    </cfRule>
    <cfRule type="expression" dxfId="1296" priority="2148">
      <formula>$Y767="Reporte 1"</formula>
    </cfRule>
    <cfRule type="expression" dxfId="1295" priority="2149">
      <formula>$Y767="Informe 10"</formula>
    </cfRule>
    <cfRule type="expression" dxfId="1294" priority="2150">
      <formula>$Y767="Informe 9"</formula>
    </cfRule>
    <cfRule type="expression" dxfId="1293" priority="2151">
      <formula>$Y767="Informe 8"</formula>
    </cfRule>
    <cfRule type="expression" dxfId="1292" priority="2152">
      <formula>$Y767="Informe 7"</formula>
    </cfRule>
    <cfRule type="expression" dxfId="1291" priority="2153">
      <formula>$Y767="Informe 6"</formula>
    </cfRule>
    <cfRule type="expression" dxfId="1290" priority="2154">
      <formula>$Y767="Informe 5"</formula>
    </cfRule>
    <cfRule type="expression" dxfId="1289" priority="2155">
      <formula>$Y767="Informe 4"</formula>
    </cfRule>
    <cfRule type="expression" dxfId="1288" priority="2156">
      <formula>$Y767="Informe 3"</formula>
    </cfRule>
    <cfRule type="expression" dxfId="1287" priority="2157">
      <formula>$Y767="Informe 2"</formula>
    </cfRule>
    <cfRule type="expression" dxfId="1286" priority="2158">
      <formula>$Y767="Informe 1"</formula>
    </cfRule>
    <cfRule type="expression" dxfId="1285" priority="2159">
      <formula>$Y767="Gráfico 10"</formula>
    </cfRule>
    <cfRule type="expression" dxfId="1284" priority="2160">
      <formula>$Y767="Gráfico 25"</formula>
    </cfRule>
    <cfRule type="expression" dxfId="1283" priority="2161">
      <formula>$Y767="Gráfico 24"</formula>
    </cfRule>
    <cfRule type="expression" dxfId="1282" priority="2162">
      <formula>$Y767="Gráfico 23"</formula>
    </cfRule>
    <cfRule type="expression" dxfId="1281" priority="2163">
      <formula>$Y767="Gráfico 22"</formula>
    </cfRule>
    <cfRule type="expression" dxfId="1280" priority="2164">
      <formula>$Y767="Gráfico 21"</formula>
    </cfRule>
    <cfRule type="expression" dxfId="1279" priority="2165">
      <formula>$Y767="Gráfico 20"</formula>
    </cfRule>
    <cfRule type="expression" dxfId="1278" priority="2166">
      <formula>$Y767="Gráfico 18"</formula>
    </cfRule>
    <cfRule type="expression" dxfId="1277" priority="2167">
      <formula>$Y767="Gráfico 19"</formula>
    </cfRule>
    <cfRule type="expression" dxfId="1276" priority="2168">
      <formula>$Y767="Gráfico 17"</formula>
    </cfRule>
    <cfRule type="expression" dxfId="1275" priority="2169">
      <formula>$Y767="Gráfico 16"</formula>
    </cfRule>
    <cfRule type="expression" dxfId="1274" priority="2170">
      <formula>$Y767="Gráfico 15"</formula>
    </cfRule>
    <cfRule type="expression" dxfId="1273" priority="2171">
      <formula>$Y767="Gráfico 14"</formula>
    </cfRule>
    <cfRule type="expression" dxfId="1272" priority="2172">
      <formula>$Y767="Gráfico 12"</formula>
    </cfRule>
    <cfRule type="expression" dxfId="1271" priority="2173">
      <formula>$Y767="Gráfico 13"</formula>
    </cfRule>
    <cfRule type="expression" dxfId="1270" priority="2174">
      <formula>$Y767="Gráfico 11"</formula>
    </cfRule>
    <cfRule type="expression" dxfId="1269" priority="2175">
      <formula>$Y767="Gráfico 9"</formula>
    </cfRule>
    <cfRule type="expression" dxfId="1268" priority="2176">
      <formula>$Y767="Gráfico 8"</formula>
    </cfRule>
    <cfRule type="expression" dxfId="1267" priority="2177">
      <formula>$Y767="Gráfico 7"</formula>
    </cfRule>
    <cfRule type="expression" dxfId="1266" priority="2178">
      <formula>$Y767="Gráfico 6"</formula>
    </cfRule>
    <cfRule type="expression" dxfId="1265" priority="2179">
      <formula>$Y767="Gráfico 4"</formula>
    </cfRule>
    <cfRule type="expression" dxfId="1264" priority="2180">
      <formula>$Y767="Gráfico 3"</formula>
    </cfRule>
    <cfRule type="expression" dxfId="1263" priority="2181">
      <formula>$Y767="Gráfico 2"</formula>
    </cfRule>
    <cfRule type="expression" dxfId="1262" priority="2182">
      <formula>$Y767="Gráfico 1"</formula>
    </cfRule>
    <cfRule type="expression" dxfId="1261" priority="2183">
      <formula>$Y767="Gráfico 5"</formula>
    </cfRule>
  </conditionalFormatting>
  <conditionalFormatting sqref="P767">
    <cfRule type="expression" dxfId="1260" priority="2110">
      <formula>$Y767="Reporte 2"</formula>
    </cfRule>
    <cfRule type="expression" dxfId="1259" priority="2111">
      <formula>$Y767="Reporte 1"</formula>
    </cfRule>
    <cfRule type="expression" dxfId="1258" priority="2112">
      <formula>$Y767="Informe 10"</formula>
    </cfRule>
    <cfRule type="expression" dxfId="1257" priority="2113">
      <formula>$Y767="Informe 9"</formula>
    </cfRule>
    <cfRule type="expression" dxfId="1256" priority="2114">
      <formula>$Y767="Informe 8"</formula>
    </cfRule>
    <cfRule type="expression" dxfId="1255" priority="2115">
      <formula>$Y767="Informe 7"</formula>
    </cfRule>
    <cfRule type="expression" dxfId="1254" priority="2116">
      <formula>$Y767="Informe 6"</formula>
    </cfRule>
    <cfRule type="expression" dxfId="1253" priority="2117">
      <formula>$Y767="Informe 5"</formula>
    </cfRule>
    <cfRule type="expression" dxfId="1252" priority="2118">
      <formula>$Y767="Informe 4"</formula>
    </cfRule>
    <cfRule type="expression" dxfId="1251" priority="2119">
      <formula>$Y767="Informe 3"</formula>
    </cfRule>
    <cfRule type="expression" dxfId="1250" priority="2120">
      <formula>$Y767="Informe 2"</formula>
    </cfRule>
    <cfRule type="expression" dxfId="1249" priority="2121">
      <formula>$Y767="Informe 1"</formula>
    </cfRule>
    <cfRule type="expression" dxfId="1248" priority="2122">
      <formula>$Y767="Gráfico 10"</formula>
    </cfRule>
    <cfRule type="expression" dxfId="1247" priority="2123">
      <formula>$Y767="Gráfico 25"</formula>
    </cfRule>
    <cfRule type="expression" dxfId="1246" priority="2124">
      <formula>$Y767="Gráfico 24"</formula>
    </cfRule>
    <cfRule type="expression" dxfId="1245" priority="2125">
      <formula>$Y767="Gráfico 23"</formula>
    </cfRule>
    <cfRule type="expression" dxfId="1244" priority="2126">
      <formula>$Y767="Gráfico 22"</formula>
    </cfRule>
    <cfRule type="expression" dxfId="1243" priority="2127">
      <formula>$Y767="Gráfico 21"</formula>
    </cfRule>
    <cfRule type="expression" dxfId="1242" priority="2128">
      <formula>$Y767="Gráfico 20"</formula>
    </cfRule>
    <cfRule type="expression" dxfId="1241" priority="2129">
      <formula>$Y767="Gráfico 18"</formula>
    </cfRule>
    <cfRule type="expression" dxfId="1240" priority="2130">
      <formula>$Y767="Gráfico 19"</formula>
    </cfRule>
    <cfRule type="expression" dxfId="1239" priority="2131">
      <formula>$Y767="Gráfico 17"</formula>
    </cfRule>
    <cfRule type="expression" dxfId="1238" priority="2132">
      <formula>$Y767="Gráfico 16"</formula>
    </cfRule>
    <cfRule type="expression" dxfId="1237" priority="2133">
      <formula>$Y767="Gráfico 15"</formula>
    </cfRule>
    <cfRule type="expression" dxfId="1236" priority="2134">
      <formula>$Y767="Gráfico 14"</formula>
    </cfRule>
    <cfRule type="expression" dxfId="1235" priority="2135">
      <formula>$Y767="Gráfico 12"</formula>
    </cfRule>
    <cfRule type="expression" dxfId="1234" priority="2136">
      <formula>$Y767="Gráfico 13"</formula>
    </cfRule>
    <cfRule type="expression" dxfId="1233" priority="2137">
      <formula>$Y767="Gráfico 11"</formula>
    </cfRule>
    <cfRule type="expression" dxfId="1232" priority="2138">
      <formula>$Y767="Gráfico 9"</formula>
    </cfRule>
    <cfRule type="expression" dxfId="1231" priority="2139">
      <formula>$Y767="Gráfico 8"</formula>
    </cfRule>
    <cfRule type="expression" dxfId="1230" priority="2140">
      <formula>$Y767="Gráfico 7"</formula>
    </cfRule>
    <cfRule type="expression" dxfId="1229" priority="2141">
      <formula>$Y767="Gráfico 6"</formula>
    </cfRule>
    <cfRule type="expression" dxfId="1228" priority="2142">
      <formula>$Y767="Gráfico 4"</formula>
    </cfRule>
    <cfRule type="expression" dxfId="1227" priority="2143">
      <formula>$Y767="Gráfico 3"</formula>
    </cfRule>
    <cfRule type="expression" dxfId="1226" priority="2144">
      <formula>$Y767="Gráfico 2"</formula>
    </cfRule>
    <cfRule type="expression" dxfId="1225" priority="2145">
      <formula>$Y767="Gráfico 1"</formula>
    </cfRule>
    <cfRule type="expression" dxfId="1224" priority="2146">
      <formula>$Y767="Gráfico 5"</formula>
    </cfRule>
  </conditionalFormatting>
  <conditionalFormatting sqref="P768">
    <cfRule type="expression" dxfId="1223" priority="1962">
      <formula>$Y768="Reporte 2"</formula>
    </cfRule>
    <cfRule type="expression" dxfId="1222" priority="1963">
      <formula>$Y768="Reporte 1"</formula>
    </cfRule>
    <cfRule type="expression" dxfId="1221" priority="1964">
      <formula>$Y768="Informe 10"</formula>
    </cfRule>
    <cfRule type="expression" dxfId="1220" priority="1965">
      <formula>$Y768="Informe 9"</formula>
    </cfRule>
    <cfRule type="expression" dxfId="1219" priority="1966">
      <formula>$Y768="Informe 8"</formula>
    </cfRule>
    <cfRule type="expression" dxfId="1218" priority="1967">
      <formula>$Y768="Informe 7"</formula>
    </cfRule>
    <cfRule type="expression" dxfId="1217" priority="1968">
      <formula>$Y768="Informe 6"</formula>
    </cfRule>
    <cfRule type="expression" dxfId="1216" priority="1969">
      <formula>$Y768="Informe 5"</formula>
    </cfRule>
    <cfRule type="expression" dxfId="1215" priority="1970">
      <formula>$Y768="Informe 4"</formula>
    </cfRule>
    <cfRule type="expression" dxfId="1214" priority="1971">
      <formula>$Y768="Informe 3"</formula>
    </cfRule>
    <cfRule type="expression" dxfId="1213" priority="1972">
      <formula>$Y768="Informe 2"</formula>
    </cfRule>
    <cfRule type="expression" dxfId="1212" priority="1973">
      <formula>$Y768="Informe 1"</formula>
    </cfRule>
    <cfRule type="expression" dxfId="1211" priority="1974">
      <formula>$Y768="Gráfico 10"</formula>
    </cfRule>
    <cfRule type="expression" dxfId="1210" priority="1975">
      <formula>$Y768="Gráfico 25"</formula>
    </cfRule>
    <cfRule type="expression" dxfId="1209" priority="1976">
      <formula>$Y768="Gráfico 24"</formula>
    </cfRule>
    <cfRule type="expression" dxfId="1208" priority="1977">
      <formula>$Y768="Gráfico 23"</formula>
    </cfRule>
    <cfRule type="expression" dxfId="1207" priority="1978">
      <formula>$Y768="Gráfico 22"</formula>
    </cfRule>
    <cfRule type="expression" dxfId="1206" priority="1979">
      <formula>$Y768="Gráfico 21"</formula>
    </cfRule>
    <cfRule type="expression" dxfId="1205" priority="1980">
      <formula>$Y768="Gráfico 20"</formula>
    </cfRule>
    <cfRule type="expression" dxfId="1204" priority="1981">
      <formula>$Y768="Gráfico 18"</formula>
    </cfRule>
    <cfRule type="expression" dxfId="1203" priority="1982">
      <formula>$Y768="Gráfico 19"</formula>
    </cfRule>
    <cfRule type="expression" dxfId="1202" priority="1983">
      <formula>$Y768="Gráfico 17"</formula>
    </cfRule>
    <cfRule type="expression" dxfId="1201" priority="1984">
      <formula>$Y768="Gráfico 16"</formula>
    </cfRule>
    <cfRule type="expression" dxfId="1200" priority="1985">
      <formula>$Y768="Gráfico 15"</formula>
    </cfRule>
    <cfRule type="expression" dxfId="1199" priority="1986">
      <formula>$Y768="Gráfico 14"</formula>
    </cfRule>
    <cfRule type="expression" dxfId="1198" priority="1987">
      <formula>$Y768="Gráfico 12"</formula>
    </cfRule>
    <cfRule type="expression" dxfId="1197" priority="1988">
      <formula>$Y768="Gráfico 13"</formula>
    </cfRule>
    <cfRule type="expression" dxfId="1196" priority="1989">
      <formula>$Y768="Gráfico 11"</formula>
    </cfRule>
    <cfRule type="expression" dxfId="1195" priority="1990">
      <formula>$Y768="Gráfico 9"</formula>
    </cfRule>
    <cfRule type="expression" dxfId="1194" priority="1991">
      <formula>$Y768="Gráfico 8"</formula>
    </cfRule>
    <cfRule type="expression" dxfId="1193" priority="1992">
      <formula>$Y768="Gráfico 7"</formula>
    </cfRule>
    <cfRule type="expression" dxfId="1192" priority="1993">
      <formula>$Y768="Gráfico 6"</formula>
    </cfRule>
    <cfRule type="expression" dxfId="1191" priority="1994">
      <formula>$Y768="Gráfico 4"</formula>
    </cfRule>
    <cfRule type="expression" dxfId="1190" priority="1995">
      <formula>$Y768="Gráfico 3"</formula>
    </cfRule>
    <cfRule type="expression" dxfId="1189" priority="1996">
      <formula>$Y768="Gráfico 2"</formula>
    </cfRule>
    <cfRule type="expression" dxfId="1188" priority="1997">
      <formula>$Y768="Gráfico 1"</formula>
    </cfRule>
    <cfRule type="expression" dxfId="1187" priority="1998">
      <formula>$Y768="Gráfico 5"</formula>
    </cfRule>
  </conditionalFormatting>
  <conditionalFormatting sqref="P768">
    <cfRule type="expression" dxfId="1186" priority="1925">
      <formula>$Y768="Reporte 2"</formula>
    </cfRule>
    <cfRule type="expression" dxfId="1185" priority="1926">
      <formula>$Y768="Reporte 1"</formula>
    </cfRule>
    <cfRule type="expression" dxfId="1184" priority="1927">
      <formula>$Y768="Informe 10"</formula>
    </cfRule>
    <cfRule type="expression" dxfId="1183" priority="1928">
      <formula>$Y768="Informe 9"</formula>
    </cfRule>
    <cfRule type="expression" dxfId="1182" priority="1929">
      <formula>$Y768="Informe 8"</formula>
    </cfRule>
    <cfRule type="expression" dxfId="1181" priority="1930">
      <formula>$Y768="Informe 7"</formula>
    </cfRule>
    <cfRule type="expression" dxfId="1180" priority="1931">
      <formula>$Y768="Informe 6"</formula>
    </cfRule>
    <cfRule type="expression" dxfId="1179" priority="1932">
      <formula>$Y768="Informe 5"</formula>
    </cfRule>
    <cfRule type="expression" dxfId="1178" priority="1933">
      <formula>$Y768="Informe 4"</formula>
    </cfRule>
    <cfRule type="expression" dxfId="1177" priority="1934">
      <formula>$Y768="Informe 3"</formula>
    </cfRule>
    <cfRule type="expression" dxfId="1176" priority="1935">
      <formula>$Y768="Informe 2"</formula>
    </cfRule>
    <cfRule type="expression" dxfId="1175" priority="1936">
      <formula>$Y768="Informe 1"</formula>
    </cfRule>
    <cfRule type="expression" dxfId="1174" priority="1937">
      <formula>$Y768="Gráfico 10"</formula>
    </cfRule>
    <cfRule type="expression" dxfId="1173" priority="1938">
      <formula>$Y768="Gráfico 25"</formula>
    </cfRule>
    <cfRule type="expression" dxfId="1172" priority="1939">
      <formula>$Y768="Gráfico 24"</formula>
    </cfRule>
    <cfRule type="expression" dxfId="1171" priority="1940">
      <formula>$Y768="Gráfico 23"</formula>
    </cfRule>
    <cfRule type="expression" dxfId="1170" priority="1941">
      <formula>$Y768="Gráfico 22"</formula>
    </cfRule>
    <cfRule type="expression" dxfId="1169" priority="1942">
      <formula>$Y768="Gráfico 21"</formula>
    </cfRule>
    <cfRule type="expression" dxfId="1168" priority="1943">
      <formula>$Y768="Gráfico 20"</formula>
    </cfRule>
    <cfRule type="expression" dxfId="1167" priority="1944">
      <formula>$Y768="Gráfico 18"</formula>
    </cfRule>
    <cfRule type="expression" dxfId="1166" priority="1945">
      <formula>$Y768="Gráfico 19"</formula>
    </cfRule>
    <cfRule type="expression" dxfId="1165" priority="1946">
      <formula>$Y768="Gráfico 17"</formula>
    </cfRule>
    <cfRule type="expression" dxfId="1164" priority="1947">
      <formula>$Y768="Gráfico 16"</formula>
    </cfRule>
    <cfRule type="expression" dxfId="1163" priority="1948">
      <formula>$Y768="Gráfico 15"</formula>
    </cfRule>
    <cfRule type="expression" dxfId="1162" priority="1949">
      <formula>$Y768="Gráfico 14"</formula>
    </cfRule>
    <cfRule type="expression" dxfId="1161" priority="1950">
      <formula>$Y768="Gráfico 12"</formula>
    </cfRule>
    <cfRule type="expression" dxfId="1160" priority="1951">
      <formula>$Y768="Gráfico 13"</formula>
    </cfRule>
    <cfRule type="expression" dxfId="1159" priority="1952">
      <formula>$Y768="Gráfico 11"</formula>
    </cfRule>
    <cfRule type="expression" dxfId="1158" priority="1953">
      <formula>$Y768="Gráfico 9"</formula>
    </cfRule>
    <cfRule type="expression" dxfId="1157" priority="1954">
      <formula>$Y768="Gráfico 8"</formula>
    </cfRule>
    <cfRule type="expression" dxfId="1156" priority="1955">
      <formula>$Y768="Gráfico 7"</formula>
    </cfRule>
    <cfRule type="expression" dxfId="1155" priority="1956">
      <formula>$Y768="Gráfico 6"</formula>
    </cfRule>
    <cfRule type="expression" dxfId="1154" priority="1957">
      <formula>$Y768="Gráfico 4"</formula>
    </cfRule>
    <cfRule type="expression" dxfId="1153" priority="1958">
      <formula>$Y768="Gráfico 3"</formula>
    </cfRule>
    <cfRule type="expression" dxfId="1152" priority="1959">
      <formula>$Y768="Gráfico 2"</formula>
    </cfRule>
    <cfRule type="expression" dxfId="1151" priority="1960">
      <formula>$Y768="Gráfico 1"</formula>
    </cfRule>
    <cfRule type="expression" dxfId="1150" priority="1961">
      <formula>$Y768="Gráfico 5"</formula>
    </cfRule>
  </conditionalFormatting>
  <conditionalFormatting sqref="P768">
    <cfRule type="expression" dxfId="1149" priority="1888">
      <formula>$Y768="Reporte 2"</formula>
    </cfRule>
    <cfRule type="expression" dxfId="1148" priority="1889">
      <formula>$Y768="Reporte 1"</formula>
    </cfRule>
    <cfRule type="expression" dxfId="1147" priority="1890">
      <formula>$Y768="Informe 10"</formula>
    </cfRule>
    <cfRule type="expression" dxfId="1146" priority="1891">
      <formula>$Y768="Informe 9"</formula>
    </cfRule>
    <cfRule type="expression" dxfId="1145" priority="1892">
      <formula>$Y768="Informe 8"</formula>
    </cfRule>
    <cfRule type="expression" dxfId="1144" priority="1893">
      <formula>$Y768="Informe 7"</formula>
    </cfRule>
    <cfRule type="expression" dxfId="1143" priority="1894">
      <formula>$Y768="Informe 6"</formula>
    </cfRule>
    <cfRule type="expression" dxfId="1142" priority="1895">
      <formula>$Y768="Informe 5"</formula>
    </cfRule>
    <cfRule type="expression" dxfId="1141" priority="1896">
      <formula>$Y768="Informe 4"</formula>
    </cfRule>
    <cfRule type="expression" dxfId="1140" priority="1897">
      <formula>$Y768="Informe 3"</formula>
    </cfRule>
    <cfRule type="expression" dxfId="1139" priority="1898">
      <formula>$Y768="Informe 2"</formula>
    </cfRule>
    <cfRule type="expression" dxfId="1138" priority="1899">
      <formula>$Y768="Informe 1"</formula>
    </cfRule>
    <cfRule type="expression" dxfId="1137" priority="1900">
      <formula>$Y768="Gráfico 10"</formula>
    </cfRule>
    <cfRule type="expression" dxfId="1136" priority="1901">
      <formula>$Y768="Gráfico 25"</formula>
    </cfRule>
    <cfRule type="expression" dxfId="1135" priority="1902">
      <formula>$Y768="Gráfico 24"</formula>
    </cfRule>
    <cfRule type="expression" dxfId="1134" priority="1903">
      <formula>$Y768="Gráfico 23"</formula>
    </cfRule>
    <cfRule type="expression" dxfId="1133" priority="1904">
      <formula>$Y768="Gráfico 22"</formula>
    </cfRule>
    <cfRule type="expression" dxfId="1132" priority="1905">
      <formula>$Y768="Gráfico 21"</formula>
    </cfRule>
    <cfRule type="expression" dxfId="1131" priority="1906">
      <formula>$Y768="Gráfico 20"</formula>
    </cfRule>
    <cfRule type="expression" dxfId="1130" priority="1907">
      <formula>$Y768="Gráfico 18"</formula>
    </cfRule>
    <cfRule type="expression" dxfId="1129" priority="1908">
      <formula>$Y768="Gráfico 19"</formula>
    </cfRule>
    <cfRule type="expression" dxfId="1128" priority="1909">
      <formula>$Y768="Gráfico 17"</formula>
    </cfRule>
    <cfRule type="expression" dxfId="1127" priority="1910">
      <formula>$Y768="Gráfico 16"</formula>
    </cfRule>
    <cfRule type="expression" dxfId="1126" priority="1911">
      <formula>$Y768="Gráfico 15"</formula>
    </cfRule>
    <cfRule type="expression" dxfId="1125" priority="1912">
      <formula>$Y768="Gráfico 14"</formula>
    </cfRule>
    <cfRule type="expression" dxfId="1124" priority="1913">
      <formula>$Y768="Gráfico 12"</formula>
    </cfRule>
    <cfRule type="expression" dxfId="1123" priority="1914">
      <formula>$Y768="Gráfico 13"</formula>
    </cfRule>
    <cfRule type="expression" dxfId="1122" priority="1915">
      <formula>$Y768="Gráfico 11"</formula>
    </cfRule>
    <cfRule type="expression" dxfId="1121" priority="1916">
      <formula>$Y768="Gráfico 9"</formula>
    </cfRule>
    <cfRule type="expression" dxfId="1120" priority="1917">
      <formula>$Y768="Gráfico 8"</formula>
    </cfRule>
    <cfRule type="expression" dxfId="1119" priority="1918">
      <formula>$Y768="Gráfico 7"</formula>
    </cfRule>
    <cfRule type="expression" dxfId="1118" priority="1919">
      <formula>$Y768="Gráfico 6"</formula>
    </cfRule>
    <cfRule type="expression" dxfId="1117" priority="1920">
      <formula>$Y768="Gráfico 4"</formula>
    </cfRule>
    <cfRule type="expression" dxfId="1116" priority="1921">
      <formula>$Y768="Gráfico 3"</formula>
    </cfRule>
    <cfRule type="expression" dxfId="1115" priority="1922">
      <formula>$Y768="Gráfico 2"</formula>
    </cfRule>
    <cfRule type="expression" dxfId="1114" priority="1923">
      <formula>$Y768="Gráfico 1"</formula>
    </cfRule>
    <cfRule type="expression" dxfId="1113" priority="1924">
      <formula>$Y768="Gráfico 5"</formula>
    </cfRule>
  </conditionalFormatting>
  <conditionalFormatting sqref="P769">
    <cfRule type="expression" dxfId="1112" priority="1740">
      <formula>$Y769="Reporte 2"</formula>
    </cfRule>
    <cfRule type="expression" dxfId="1111" priority="1741">
      <formula>$Y769="Reporte 1"</formula>
    </cfRule>
    <cfRule type="expression" dxfId="1110" priority="1742">
      <formula>$Y769="Informe 10"</formula>
    </cfRule>
    <cfRule type="expression" dxfId="1109" priority="1743">
      <formula>$Y769="Informe 9"</formula>
    </cfRule>
    <cfRule type="expression" dxfId="1108" priority="1744">
      <formula>$Y769="Informe 8"</formula>
    </cfRule>
    <cfRule type="expression" dxfId="1107" priority="1745">
      <formula>$Y769="Informe 7"</formula>
    </cfRule>
    <cfRule type="expression" dxfId="1106" priority="1746">
      <formula>$Y769="Informe 6"</formula>
    </cfRule>
    <cfRule type="expression" dxfId="1105" priority="1747">
      <formula>$Y769="Informe 5"</formula>
    </cfRule>
    <cfRule type="expression" dxfId="1104" priority="1748">
      <formula>$Y769="Informe 4"</formula>
    </cfRule>
    <cfRule type="expression" dxfId="1103" priority="1749">
      <formula>$Y769="Informe 3"</formula>
    </cfRule>
    <cfRule type="expression" dxfId="1102" priority="1750">
      <formula>$Y769="Informe 2"</formula>
    </cfRule>
    <cfRule type="expression" dxfId="1101" priority="1751">
      <formula>$Y769="Informe 1"</formula>
    </cfRule>
    <cfRule type="expression" dxfId="1100" priority="1752">
      <formula>$Y769="Gráfico 10"</formula>
    </cfRule>
    <cfRule type="expression" dxfId="1099" priority="1753">
      <formula>$Y769="Gráfico 25"</formula>
    </cfRule>
    <cfRule type="expression" dxfId="1098" priority="1754">
      <formula>$Y769="Gráfico 24"</formula>
    </cfRule>
    <cfRule type="expression" dxfId="1097" priority="1755">
      <formula>$Y769="Gráfico 23"</formula>
    </cfRule>
    <cfRule type="expression" dxfId="1096" priority="1756">
      <formula>$Y769="Gráfico 22"</formula>
    </cfRule>
    <cfRule type="expression" dxfId="1095" priority="1757">
      <formula>$Y769="Gráfico 21"</formula>
    </cfRule>
    <cfRule type="expression" dxfId="1094" priority="1758">
      <formula>$Y769="Gráfico 20"</formula>
    </cfRule>
    <cfRule type="expression" dxfId="1093" priority="1759">
      <formula>$Y769="Gráfico 18"</formula>
    </cfRule>
    <cfRule type="expression" dxfId="1092" priority="1760">
      <formula>$Y769="Gráfico 19"</formula>
    </cfRule>
    <cfRule type="expression" dxfId="1091" priority="1761">
      <formula>$Y769="Gráfico 17"</formula>
    </cfRule>
    <cfRule type="expression" dxfId="1090" priority="1762">
      <formula>$Y769="Gráfico 16"</formula>
    </cfRule>
    <cfRule type="expression" dxfId="1089" priority="1763">
      <formula>$Y769="Gráfico 15"</formula>
    </cfRule>
    <cfRule type="expression" dxfId="1088" priority="1764">
      <formula>$Y769="Gráfico 14"</formula>
    </cfRule>
    <cfRule type="expression" dxfId="1087" priority="1765">
      <formula>$Y769="Gráfico 12"</formula>
    </cfRule>
    <cfRule type="expression" dxfId="1086" priority="1766">
      <formula>$Y769="Gráfico 13"</formula>
    </cfRule>
    <cfRule type="expression" dxfId="1085" priority="1767">
      <formula>$Y769="Gráfico 11"</formula>
    </cfRule>
    <cfRule type="expression" dxfId="1084" priority="1768">
      <formula>$Y769="Gráfico 9"</formula>
    </cfRule>
    <cfRule type="expression" dxfId="1083" priority="1769">
      <formula>$Y769="Gráfico 8"</formula>
    </cfRule>
    <cfRule type="expression" dxfId="1082" priority="1770">
      <formula>$Y769="Gráfico 7"</formula>
    </cfRule>
    <cfRule type="expression" dxfId="1081" priority="1771">
      <formula>$Y769="Gráfico 6"</formula>
    </cfRule>
    <cfRule type="expression" dxfId="1080" priority="1772">
      <formula>$Y769="Gráfico 4"</formula>
    </cfRule>
    <cfRule type="expression" dxfId="1079" priority="1773">
      <formula>$Y769="Gráfico 3"</formula>
    </cfRule>
    <cfRule type="expression" dxfId="1078" priority="1774">
      <formula>$Y769="Gráfico 2"</formula>
    </cfRule>
    <cfRule type="expression" dxfId="1077" priority="1775">
      <formula>$Y769="Gráfico 1"</formula>
    </cfRule>
    <cfRule type="expression" dxfId="1076" priority="1776">
      <formula>$Y769="Gráfico 5"</formula>
    </cfRule>
  </conditionalFormatting>
  <conditionalFormatting sqref="P769">
    <cfRule type="expression" dxfId="1075" priority="1703">
      <formula>$Y769="Reporte 2"</formula>
    </cfRule>
    <cfRule type="expression" dxfId="1074" priority="1704">
      <formula>$Y769="Reporte 1"</formula>
    </cfRule>
    <cfRule type="expression" dxfId="1073" priority="1705">
      <formula>$Y769="Informe 10"</formula>
    </cfRule>
    <cfRule type="expression" dxfId="1072" priority="1706">
      <formula>$Y769="Informe 9"</formula>
    </cfRule>
    <cfRule type="expression" dxfId="1071" priority="1707">
      <formula>$Y769="Informe 8"</formula>
    </cfRule>
    <cfRule type="expression" dxfId="1070" priority="1708">
      <formula>$Y769="Informe 7"</formula>
    </cfRule>
    <cfRule type="expression" dxfId="1069" priority="1709">
      <formula>$Y769="Informe 6"</formula>
    </cfRule>
    <cfRule type="expression" dxfId="1068" priority="1710">
      <formula>$Y769="Informe 5"</formula>
    </cfRule>
    <cfRule type="expression" dxfId="1067" priority="1711">
      <formula>$Y769="Informe 4"</formula>
    </cfRule>
    <cfRule type="expression" dxfId="1066" priority="1712">
      <formula>$Y769="Informe 3"</formula>
    </cfRule>
    <cfRule type="expression" dxfId="1065" priority="1713">
      <formula>$Y769="Informe 2"</formula>
    </cfRule>
    <cfRule type="expression" dxfId="1064" priority="1714">
      <formula>$Y769="Informe 1"</formula>
    </cfRule>
    <cfRule type="expression" dxfId="1063" priority="1715">
      <formula>$Y769="Gráfico 10"</formula>
    </cfRule>
    <cfRule type="expression" dxfId="1062" priority="1716">
      <formula>$Y769="Gráfico 25"</formula>
    </cfRule>
    <cfRule type="expression" dxfId="1061" priority="1717">
      <formula>$Y769="Gráfico 24"</formula>
    </cfRule>
    <cfRule type="expression" dxfId="1060" priority="1718">
      <formula>$Y769="Gráfico 23"</formula>
    </cfRule>
    <cfRule type="expression" dxfId="1059" priority="1719">
      <formula>$Y769="Gráfico 22"</formula>
    </cfRule>
    <cfRule type="expression" dxfId="1058" priority="1720">
      <formula>$Y769="Gráfico 21"</formula>
    </cfRule>
    <cfRule type="expression" dxfId="1057" priority="1721">
      <formula>$Y769="Gráfico 20"</formula>
    </cfRule>
    <cfRule type="expression" dxfId="1056" priority="1722">
      <formula>$Y769="Gráfico 18"</formula>
    </cfRule>
    <cfRule type="expression" dxfId="1055" priority="1723">
      <formula>$Y769="Gráfico 19"</formula>
    </cfRule>
    <cfRule type="expression" dxfId="1054" priority="1724">
      <formula>$Y769="Gráfico 17"</formula>
    </cfRule>
    <cfRule type="expression" dxfId="1053" priority="1725">
      <formula>$Y769="Gráfico 16"</formula>
    </cfRule>
    <cfRule type="expression" dxfId="1052" priority="1726">
      <formula>$Y769="Gráfico 15"</formula>
    </cfRule>
    <cfRule type="expression" dxfId="1051" priority="1727">
      <formula>$Y769="Gráfico 14"</formula>
    </cfRule>
    <cfRule type="expression" dxfId="1050" priority="1728">
      <formula>$Y769="Gráfico 12"</formula>
    </cfRule>
    <cfRule type="expression" dxfId="1049" priority="1729">
      <formula>$Y769="Gráfico 13"</formula>
    </cfRule>
    <cfRule type="expression" dxfId="1048" priority="1730">
      <formula>$Y769="Gráfico 11"</formula>
    </cfRule>
    <cfRule type="expression" dxfId="1047" priority="1731">
      <formula>$Y769="Gráfico 9"</formula>
    </cfRule>
    <cfRule type="expression" dxfId="1046" priority="1732">
      <formula>$Y769="Gráfico 8"</formula>
    </cfRule>
    <cfRule type="expression" dxfId="1045" priority="1733">
      <formula>$Y769="Gráfico 7"</formula>
    </cfRule>
    <cfRule type="expression" dxfId="1044" priority="1734">
      <formula>$Y769="Gráfico 6"</formula>
    </cfRule>
    <cfRule type="expression" dxfId="1043" priority="1735">
      <formula>$Y769="Gráfico 4"</formula>
    </cfRule>
    <cfRule type="expression" dxfId="1042" priority="1736">
      <formula>$Y769="Gráfico 3"</formula>
    </cfRule>
    <cfRule type="expression" dxfId="1041" priority="1737">
      <formula>$Y769="Gráfico 2"</formula>
    </cfRule>
    <cfRule type="expression" dxfId="1040" priority="1738">
      <formula>$Y769="Gráfico 1"</formula>
    </cfRule>
    <cfRule type="expression" dxfId="1039" priority="1739">
      <formula>$Y769="Gráfico 5"</formula>
    </cfRule>
  </conditionalFormatting>
  <conditionalFormatting sqref="P769">
    <cfRule type="expression" dxfId="1038" priority="1666">
      <formula>$Y769="Reporte 2"</formula>
    </cfRule>
    <cfRule type="expression" dxfId="1037" priority="1667">
      <formula>$Y769="Reporte 1"</formula>
    </cfRule>
    <cfRule type="expression" dxfId="1036" priority="1668">
      <formula>$Y769="Informe 10"</formula>
    </cfRule>
    <cfRule type="expression" dxfId="1035" priority="1669">
      <formula>$Y769="Informe 9"</formula>
    </cfRule>
    <cfRule type="expression" dxfId="1034" priority="1670">
      <formula>$Y769="Informe 8"</formula>
    </cfRule>
    <cfRule type="expression" dxfId="1033" priority="1671">
      <formula>$Y769="Informe 7"</formula>
    </cfRule>
    <cfRule type="expression" dxfId="1032" priority="1672">
      <formula>$Y769="Informe 6"</formula>
    </cfRule>
    <cfRule type="expression" dxfId="1031" priority="1673">
      <formula>$Y769="Informe 5"</formula>
    </cfRule>
    <cfRule type="expression" dxfId="1030" priority="1674">
      <formula>$Y769="Informe 4"</formula>
    </cfRule>
    <cfRule type="expression" dxfId="1029" priority="1675">
      <formula>$Y769="Informe 3"</formula>
    </cfRule>
    <cfRule type="expression" dxfId="1028" priority="1676">
      <formula>$Y769="Informe 2"</formula>
    </cfRule>
    <cfRule type="expression" dxfId="1027" priority="1677">
      <formula>$Y769="Informe 1"</formula>
    </cfRule>
    <cfRule type="expression" dxfId="1026" priority="1678">
      <formula>$Y769="Gráfico 10"</formula>
    </cfRule>
    <cfRule type="expression" dxfId="1025" priority="1679">
      <formula>$Y769="Gráfico 25"</formula>
    </cfRule>
    <cfRule type="expression" dxfId="1024" priority="1680">
      <formula>$Y769="Gráfico 24"</formula>
    </cfRule>
    <cfRule type="expression" dxfId="1023" priority="1681">
      <formula>$Y769="Gráfico 23"</formula>
    </cfRule>
    <cfRule type="expression" dxfId="1022" priority="1682">
      <formula>$Y769="Gráfico 22"</formula>
    </cfRule>
    <cfRule type="expression" dxfId="1021" priority="1683">
      <formula>$Y769="Gráfico 21"</formula>
    </cfRule>
    <cfRule type="expression" dxfId="1020" priority="1684">
      <formula>$Y769="Gráfico 20"</formula>
    </cfRule>
    <cfRule type="expression" dxfId="1019" priority="1685">
      <formula>$Y769="Gráfico 18"</formula>
    </cfRule>
    <cfRule type="expression" dxfId="1018" priority="1686">
      <formula>$Y769="Gráfico 19"</formula>
    </cfRule>
    <cfRule type="expression" dxfId="1017" priority="1687">
      <formula>$Y769="Gráfico 17"</formula>
    </cfRule>
    <cfRule type="expression" dxfId="1016" priority="1688">
      <formula>$Y769="Gráfico 16"</formula>
    </cfRule>
    <cfRule type="expression" dxfId="1015" priority="1689">
      <formula>$Y769="Gráfico 15"</formula>
    </cfRule>
    <cfRule type="expression" dxfId="1014" priority="1690">
      <formula>$Y769="Gráfico 14"</formula>
    </cfRule>
    <cfRule type="expression" dxfId="1013" priority="1691">
      <formula>$Y769="Gráfico 12"</formula>
    </cfRule>
    <cfRule type="expression" dxfId="1012" priority="1692">
      <formula>$Y769="Gráfico 13"</formula>
    </cfRule>
    <cfRule type="expression" dxfId="1011" priority="1693">
      <formula>$Y769="Gráfico 11"</formula>
    </cfRule>
    <cfRule type="expression" dxfId="1010" priority="1694">
      <formula>$Y769="Gráfico 9"</formula>
    </cfRule>
    <cfRule type="expression" dxfId="1009" priority="1695">
      <formula>$Y769="Gráfico 8"</formula>
    </cfRule>
    <cfRule type="expression" dxfId="1008" priority="1696">
      <formula>$Y769="Gráfico 7"</formula>
    </cfRule>
    <cfRule type="expression" dxfId="1007" priority="1697">
      <formula>$Y769="Gráfico 6"</formula>
    </cfRule>
    <cfRule type="expression" dxfId="1006" priority="1698">
      <formula>$Y769="Gráfico 4"</formula>
    </cfRule>
    <cfRule type="expression" dxfId="1005" priority="1699">
      <formula>$Y769="Gráfico 3"</formula>
    </cfRule>
    <cfRule type="expression" dxfId="1004" priority="1700">
      <formula>$Y769="Gráfico 2"</formula>
    </cfRule>
    <cfRule type="expression" dxfId="1003" priority="1701">
      <formula>$Y769="Gráfico 1"</formula>
    </cfRule>
    <cfRule type="expression" dxfId="1002" priority="1702">
      <formula>$Y769="Gráfico 5"</formula>
    </cfRule>
  </conditionalFormatting>
  <conditionalFormatting sqref="O769:O772">
    <cfRule type="expression" dxfId="1001" priority="1629">
      <formula>$Y769="Reporte 2"</formula>
    </cfRule>
    <cfRule type="expression" dxfId="1000" priority="1630">
      <formula>$Y769="Reporte 1"</formula>
    </cfRule>
    <cfRule type="expression" dxfId="999" priority="1631">
      <formula>$Y769="Informe 10"</formula>
    </cfRule>
    <cfRule type="expression" dxfId="998" priority="1632">
      <formula>$Y769="Informe 9"</formula>
    </cfRule>
    <cfRule type="expression" dxfId="997" priority="1633">
      <formula>$Y769="Informe 8"</formula>
    </cfRule>
    <cfRule type="expression" dxfId="996" priority="1634">
      <formula>$Y769="Informe 7"</formula>
    </cfRule>
    <cfRule type="expression" dxfId="995" priority="1635">
      <formula>$Y769="Informe 6"</formula>
    </cfRule>
    <cfRule type="expression" dxfId="994" priority="1636">
      <formula>$Y769="Informe 5"</formula>
    </cfRule>
    <cfRule type="expression" dxfId="993" priority="1637">
      <formula>$Y769="Informe 4"</formula>
    </cfRule>
    <cfRule type="expression" dxfId="992" priority="1638">
      <formula>$Y769="Informe 3"</formula>
    </cfRule>
    <cfRule type="expression" dxfId="991" priority="1639">
      <formula>$Y769="Informe 2"</formula>
    </cfRule>
    <cfRule type="expression" dxfId="990" priority="1640">
      <formula>$Y769="Informe 1"</formula>
    </cfRule>
    <cfRule type="expression" dxfId="989" priority="1641">
      <formula>$Y769="Gráfico 10"</formula>
    </cfRule>
    <cfRule type="expression" dxfId="988" priority="1642">
      <formula>$Y769="Gráfico 25"</formula>
    </cfRule>
    <cfRule type="expression" dxfId="987" priority="1643">
      <formula>$Y769="Gráfico 24"</formula>
    </cfRule>
    <cfRule type="expression" dxfId="986" priority="1644">
      <formula>$Y769="Gráfico 23"</formula>
    </cfRule>
    <cfRule type="expression" dxfId="985" priority="1645">
      <formula>$Y769="Gráfico 22"</formula>
    </cfRule>
    <cfRule type="expression" dxfId="984" priority="1646">
      <formula>$Y769="Gráfico 21"</formula>
    </cfRule>
    <cfRule type="expression" dxfId="983" priority="1647">
      <formula>$Y769="Gráfico 20"</formula>
    </cfRule>
    <cfRule type="expression" dxfId="982" priority="1648">
      <formula>$Y769="Gráfico 18"</formula>
    </cfRule>
    <cfRule type="expression" dxfId="981" priority="1649">
      <formula>$Y769="Gráfico 19"</formula>
    </cfRule>
    <cfRule type="expression" dxfId="980" priority="1650">
      <formula>$Y769="Gráfico 17"</formula>
    </cfRule>
    <cfRule type="expression" dxfId="979" priority="1651">
      <formula>$Y769="Gráfico 16"</formula>
    </cfRule>
    <cfRule type="expression" dxfId="978" priority="1652">
      <formula>$Y769="Gráfico 15"</formula>
    </cfRule>
    <cfRule type="expression" dxfId="977" priority="1653">
      <formula>$Y769="Gráfico 14"</formula>
    </cfRule>
    <cfRule type="expression" dxfId="976" priority="1654">
      <formula>$Y769="Gráfico 12"</formula>
    </cfRule>
    <cfRule type="expression" dxfId="975" priority="1655">
      <formula>$Y769="Gráfico 13"</formula>
    </cfRule>
    <cfRule type="expression" dxfId="974" priority="1656">
      <formula>$Y769="Gráfico 11"</formula>
    </cfRule>
    <cfRule type="expression" dxfId="973" priority="1657">
      <formula>$Y769="Gráfico 9"</formula>
    </cfRule>
    <cfRule type="expression" dxfId="972" priority="1658">
      <formula>$Y769="Gráfico 8"</formula>
    </cfRule>
    <cfRule type="expression" dxfId="971" priority="1659">
      <formula>$Y769="Gráfico 7"</formula>
    </cfRule>
    <cfRule type="expression" dxfId="970" priority="1660">
      <formula>$Y769="Gráfico 6"</formula>
    </cfRule>
    <cfRule type="expression" dxfId="969" priority="1661">
      <formula>$Y769="Gráfico 4"</formula>
    </cfRule>
    <cfRule type="expression" dxfId="968" priority="1662">
      <formula>$Y769="Gráfico 3"</formula>
    </cfRule>
    <cfRule type="expression" dxfId="967" priority="1663">
      <formula>$Y769="Gráfico 2"</formula>
    </cfRule>
    <cfRule type="expression" dxfId="966" priority="1664">
      <formula>$Y769="Gráfico 1"</formula>
    </cfRule>
    <cfRule type="expression" dxfId="965" priority="1665">
      <formula>$Y769="Gráfico 5"</formula>
    </cfRule>
  </conditionalFormatting>
  <conditionalFormatting sqref="O769:O772">
    <cfRule type="expression" dxfId="964" priority="1592">
      <formula>$Y769="Reporte 2"</formula>
    </cfRule>
    <cfRule type="expression" dxfId="963" priority="1593">
      <formula>$Y769="Reporte 1"</formula>
    </cfRule>
    <cfRule type="expression" dxfId="962" priority="1594">
      <formula>$Y769="Informe 10"</formula>
    </cfRule>
    <cfRule type="expression" dxfId="961" priority="1595">
      <formula>$Y769="Informe 9"</formula>
    </cfRule>
    <cfRule type="expression" dxfId="960" priority="1596">
      <formula>$Y769="Informe 8"</formula>
    </cfRule>
    <cfRule type="expression" dxfId="959" priority="1597">
      <formula>$Y769="Informe 7"</formula>
    </cfRule>
    <cfRule type="expression" dxfId="958" priority="1598">
      <formula>$Y769="Informe 6"</formula>
    </cfRule>
    <cfRule type="expression" dxfId="957" priority="1599">
      <formula>$Y769="Informe 5"</formula>
    </cfRule>
    <cfRule type="expression" dxfId="956" priority="1600">
      <formula>$Y769="Informe 4"</formula>
    </cfRule>
    <cfRule type="expression" dxfId="955" priority="1601">
      <formula>$Y769="Informe 3"</formula>
    </cfRule>
    <cfRule type="expression" dxfId="954" priority="1602">
      <formula>$Y769="Informe 2"</formula>
    </cfRule>
    <cfRule type="expression" dxfId="953" priority="1603">
      <formula>$Y769="Informe 1"</formula>
    </cfRule>
    <cfRule type="expression" dxfId="952" priority="1604">
      <formula>$Y769="Gráfico 10"</formula>
    </cfRule>
    <cfRule type="expression" dxfId="951" priority="1605">
      <formula>$Y769="Gráfico 25"</formula>
    </cfRule>
    <cfRule type="expression" dxfId="950" priority="1606">
      <formula>$Y769="Gráfico 24"</formula>
    </cfRule>
    <cfRule type="expression" dxfId="949" priority="1607">
      <formula>$Y769="Gráfico 23"</formula>
    </cfRule>
    <cfRule type="expression" dxfId="948" priority="1608">
      <formula>$Y769="Gráfico 22"</formula>
    </cfRule>
    <cfRule type="expression" dxfId="947" priority="1609">
      <formula>$Y769="Gráfico 21"</formula>
    </cfRule>
    <cfRule type="expression" dxfId="946" priority="1610">
      <formula>$Y769="Gráfico 20"</formula>
    </cfRule>
    <cfRule type="expression" dxfId="945" priority="1611">
      <formula>$Y769="Gráfico 18"</formula>
    </cfRule>
    <cfRule type="expression" dxfId="944" priority="1612">
      <formula>$Y769="Gráfico 19"</formula>
    </cfRule>
    <cfRule type="expression" dxfId="943" priority="1613">
      <formula>$Y769="Gráfico 17"</formula>
    </cfRule>
    <cfRule type="expression" dxfId="942" priority="1614">
      <formula>$Y769="Gráfico 16"</formula>
    </cfRule>
    <cfRule type="expression" dxfId="941" priority="1615">
      <formula>$Y769="Gráfico 15"</formula>
    </cfRule>
    <cfRule type="expression" dxfId="940" priority="1616">
      <formula>$Y769="Gráfico 14"</formula>
    </cfRule>
    <cfRule type="expression" dxfId="939" priority="1617">
      <formula>$Y769="Gráfico 12"</formula>
    </cfRule>
    <cfRule type="expression" dxfId="938" priority="1618">
      <formula>$Y769="Gráfico 13"</formula>
    </cfRule>
    <cfRule type="expression" dxfId="937" priority="1619">
      <formula>$Y769="Gráfico 11"</formula>
    </cfRule>
    <cfRule type="expression" dxfId="936" priority="1620">
      <formula>$Y769="Gráfico 9"</formula>
    </cfRule>
    <cfRule type="expression" dxfId="935" priority="1621">
      <formula>$Y769="Gráfico 8"</formula>
    </cfRule>
    <cfRule type="expression" dxfId="934" priority="1622">
      <formula>$Y769="Gráfico 7"</formula>
    </cfRule>
    <cfRule type="expression" dxfId="933" priority="1623">
      <formula>$Y769="Gráfico 6"</formula>
    </cfRule>
    <cfRule type="expression" dxfId="932" priority="1624">
      <formula>$Y769="Gráfico 4"</formula>
    </cfRule>
    <cfRule type="expression" dxfId="931" priority="1625">
      <formula>$Y769="Gráfico 3"</formula>
    </cfRule>
    <cfRule type="expression" dxfId="930" priority="1626">
      <formula>$Y769="Gráfico 2"</formula>
    </cfRule>
    <cfRule type="expression" dxfId="929" priority="1627">
      <formula>$Y769="Gráfico 1"</formula>
    </cfRule>
    <cfRule type="expression" dxfId="928" priority="1628">
      <formula>$Y769="Gráfico 5"</formula>
    </cfRule>
  </conditionalFormatting>
  <conditionalFormatting sqref="O769:O772">
    <cfRule type="expression" dxfId="927" priority="1555">
      <formula>$Y769="Reporte 2"</formula>
    </cfRule>
    <cfRule type="expression" dxfId="926" priority="1556">
      <formula>$Y769="Reporte 1"</formula>
    </cfRule>
    <cfRule type="expression" dxfId="925" priority="1557">
      <formula>$Y769="Informe 10"</formula>
    </cfRule>
    <cfRule type="expression" dxfId="924" priority="1558">
      <formula>$Y769="Informe 9"</formula>
    </cfRule>
    <cfRule type="expression" dxfId="923" priority="1559">
      <formula>$Y769="Informe 8"</formula>
    </cfRule>
    <cfRule type="expression" dxfId="922" priority="1560">
      <formula>$Y769="Informe 7"</formula>
    </cfRule>
    <cfRule type="expression" dxfId="921" priority="1561">
      <formula>$Y769="Informe 6"</formula>
    </cfRule>
    <cfRule type="expression" dxfId="920" priority="1562">
      <formula>$Y769="Informe 5"</formula>
    </cfRule>
    <cfRule type="expression" dxfId="919" priority="1563">
      <formula>$Y769="Informe 4"</formula>
    </cfRule>
    <cfRule type="expression" dxfId="918" priority="1564">
      <formula>$Y769="Informe 3"</formula>
    </cfRule>
    <cfRule type="expression" dxfId="917" priority="1565">
      <formula>$Y769="Informe 2"</formula>
    </cfRule>
    <cfRule type="expression" dxfId="916" priority="1566">
      <formula>$Y769="Informe 1"</formula>
    </cfRule>
    <cfRule type="expression" dxfId="915" priority="1567">
      <formula>$Y769="Gráfico 10"</formula>
    </cfRule>
    <cfRule type="expression" dxfId="914" priority="1568">
      <formula>$Y769="Gráfico 25"</formula>
    </cfRule>
    <cfRule type="expression" dxfId="913" priority="1569">
      <formula>$Y769="Gráfico 24"</formula>
    </cfRule>
    <cfRule type="expression" dxfId="912" priority="1570">
      <formula>$Y769="Gráfico 23"</formula>
    </cfRule>
    <cfRule type="expression" dxfId="911" priority="1571">
      <formula>$Y769="Gráfico 22"</formula>
    </cfRule>
    <cfRule type="expression" dxfId="910" priority="1572">
      <formula>$Y769="Gráfico 21"</formula>
    </cfRule>
    <cfRule type="expression" dxfId="909" priority="1573">
      <formula>$Y769="Gráfico 20"</formula>
    </cfRule>
    <cfRule type="expression" dxfId="908" priority="1574">
      <formula>$Y769="Gráfico 18"</formula>
    </cfRule>
    <cfRule type="expression" dxfId="907" priority="1575">
      <formula>$Y769="Gráfico 19"</formula>
    </cfRule>
    <cfRule type="expression" dxfId="906" priority="1576">
      <formula>$Y769="Gráfico 17"</formula>
    </cfRule>
    <cfRule type="expression" dxfId="905" priority="1577">
      <formula>$Y769="Gráfico 16"</formula>
    </cfRule>
    <cfRule type="expression" dxfId="904" priority="1578">
      <formula>$Y769="Gráfico 15"</formula>
    </cfRule>
    <cfRule type="expression" dxfId="903" priority="1579">
      <formula>$Y769="Gráfico 14"</formula>
    </cfRule>
    <cfRule type="expression" dxfId="902" priority="1580">
      <formula>$Y769="Gráfico 12"</formula>
    </cfRule>
    <cfRule type="expression" dxfId="901" priority="1581">
      <formula>$Y769="Gráfico 13"</formula>
    </cfRule>
    <cfRule type="expression" dxfId="900" priority="1582">
      <formula>$Y769="Gráfico 11"</formula>
    </cfRule>
    <cfRule type="expression" dxfId="899" priority="1583">
      <formula>$Y769="Gráfico 9"</formula>
    </cfRule>
    <cfRule type="expression" dxfId="898" priority="1584">
      <formula>$Y769="Gráfico 8"</formula>
    </cfRule>
    <cfRule type="expression" dxfId="897" priority="1585">
      <formula>$Y769="Gráfico 7"</formula>
    </cfRule>
    <cfRule type="expression" dxfId="896" priority="1586">
      <formula>$Y769="Gráfico 6"</formula>
    </cfRule>
    <cfRule type="expression" dxfId="895" priority="1587">
      <formula>$Y769="Gráfico 4"</formula>
    </cfRule>
    <cfRule type="expression" dxfId="894" priority="1588">
      <formula>$Y769="Gráfico 3"</formula>
    </cfRule>
    <cfRule type="expression" dxfId="893" priority="1589">
      <formula>$Y769="Gráfico 2"</formula>
    </cfRule>
    <cfRule type="expression" dxfId="892" priority="1590">
      <formula>$Y769="Gráfico 1"</formula>
    </cfRule>
    <cfRule type="expression" dxfId="891" priority="1591">
      <formula>$Y769="Gráfico 5"</formula>
    </cfRule>
  </conditionalFormatting>
  <conditionalFormatting sqref="P770">
    <cfRule type="expression" dxfId="890" priority="1518">
      <formula>$Y770="Reporte 2"</formula>
    </cfRule>
    <cfRule type="expression" dxfId="889" priority="1519">
      <formula>$Y770="Reporte 1"</formula>
    </cfRule>
    <cfRule type="expression" dxfId="888" priority="1520">
      <formula>$Y770="Informe 10"</formula>
    </cfRule>
    <cfRule type="expression" dxfId="887" priority="1521">
      <formula>$Y770="Informe 9"</formula>
    </cfRule>
    <cfRule type="expression" dxfId="886" priority="1522">
      <formula>$Y770="Informe 8"</formula>
    </cfRule>
    <cfRule type="expression" dxfId="885" priority="1523">
      <formula>$Y770="Informe 7"</formula>
    </cfRule>
    <cfRule type="expression" dxfId="884" priority="1524">
      <formula>$Y770="Informe 6"</formula>
    </cfRule>
    <cfRule type="expression" dxfId="883" priority="1525">
      <formula>$Y770="Informe 5"</formula>
    </cfRule>
    <cfRule type="expression" dxfId="882" priority="1526">
      <formula>$Y770="Informe 4"</formula>
    </cfRule>
    <cfRule type="expression" dxfId="881" priority="1527">
      <formula>$Y770="Informe 3"</formula>
    </cfRule>
    <cfRule type="expression" dxfId="880" priority="1528">
      <formula>$Y770="Informe 2"</formula>
    </cfRule>
    <cfRule type="expression" dxfId="879" priority="1529">
      <formula>$Y770="Informe 1"</formula>
    </cfRule>
    <cfRule type="expression" dxfId="878" priority="1530">
      <formula>$Y770="Gráfico 10"</formula>
    </cfRule>
    <cfRule type="expression" dxfId="877" priority="1531">
      <formula>$Y770="Gráfico 25"</formula>
    </cfRule>
    <cfRule type="expression" dxfId="876" priority="1532">
      <formula>$Y770="Gráfico 24"</formula>
    </cfRule>
    <cfRule type="expression" dxfId="875" priority="1533">
      <formula>$Y770="Gráfico 23"</formula>
    </cfRule>
    <cfRule type="expression" dxfId="874" priority="1534">
      <formula>$Y770="Gráfico 22"</formula>
    </cfRule>
    <cfRule type="expression" dxfId="873" priority="1535">
      <formula>$Y770="Gráfico 21"</formula>
    </cfRule>
    <cfRule type="expression" dxfId="872" priority="1536">
      <formula>$Y770="Gráfico 20"</formula>
    </cfRule>
    <cfRule type="expression" dxfId="871" priority="1537">
      <formula>$Y770="Gráfico 18"</formula>
    </cfRule>
    <cfRule type="expression" dxfId="870" priority="1538">
      <formula>$Y770="Gráfico 19"</formula>
    </cfRule>
    <cfRule type="expression" dxfId="869" priority="1539">
      <formula>$Y770="Gráfico 17"</formula>
    </cfRule>
    <cfRule type="expression" dxfId="868" priority="1540">
      <formula>$Y770="Gráfico 16"</formula>
    </cfRule>
    <cfRule type="expression" dxfId="867" priority="1541">
      <formula>$Y770="Gráfico 15"</formula>
    </cfRule>
    <cfRule type="expression" dxfId="866" priority="1542">
      <formula>$Y770="Gráfico 14"</formula>
    </cfRule>
    <cfRule type="expression" dxfId="865" priority="1543">
      <formula>$Y770="Gráfico 12"</formula>
    </cfRule>
    <cfRule type="expression" dxfId="864" priority="1544">
      <formula>$Y770="Gráfico 13"</formula>
    </cfRule>
    <cfRule type="expression" dxfId="863" priority="1545">
      <formula>$Y770="Gráfico 11"</formula>
    </cfRule>
    <cfRule type="expression" dxfId="862" priority="1546">
      <formula>$Y770="Gráfico 9"</formula>
    </cfRule>
    <cfRule type="expression" dxfId="861" priority="1547">
      <formula>$Y770="Gráfico 8"</formula>
    </cfRule>
    <cfRule type="expression" dxfId="860" priority="1548">
      <formula>$Y770="Gráfico 7"</formula>
    </cfRule>
    <cfRule type="expression" dxfId="859" priority="1549">
      <formula>$Y770="Gráfico 6"</formula>
    </cfRule>
    <cfRule type="expression" dxfId="858" priority="1550">
      <formula>$Y770="Gráfico 4"</formula>
    </cfRule>
    <cfRule type="expression" dxfId="857" priority="1551">
      <formula>$Y770="Gráfico 3"</formula>
    </cfRule>
    <cfRule type="expression" dxfId="856" priority="1552">
      <formula>$Y770="Gráfico 2"</formula>
    </cfRule>
    <cfRule type="expression" dxfId="855" priority="1553">
      <formula>$Y770="Gráfico 1"</formula>
    </cfRule>
    <cfRule type="expression" dxfId="854" priority="1554">
      <formula>$Y770="Gráfico 5"</formula>
    </cfRule>
  </conditionalFormatting>
  <conditionalFormatting sqref="P770">
    <cfRule type="expression" dxfId="853" priority="1481">
      <formula>$Y770="Reporte 2"</formula>
    </cfRule>
    <cfRule type="expression" dxfId="852" priority="1482">
      <formula>$Y770="Reporte 1"</formula>
    </cfRule>
    <cfRule type="expression" dxfId="851" priority="1483">
      <formula>$Y770="Informe 10"</formula>
    </cfRule>
    <cfRule type="expression" dxfId="850" priority="1484">
      <formula>$Y770="Informe 9"</formula>
    </cfRule>
    <cfRule type="expression" dxfId="849" priority="1485">
      <formula>$Y770="Informe 8"</formula>
    </cfRule>
    <cfRule type="expression" dxfId="848" priority="1486">
      <formula>$Y770="Informe 7"</formula>
    </cfRule>
    <cfRule type="expression" dxfId="847" priority="1487">
      <formula>$Y770="Informe 6"</formula>
    </cfRule>
    <cfRule type="expression" dxfId="846" priority="1488">
      <formula>$Y770="Informe 5"</formula>
    </cfRule>
    <cfRule type="expression" dxfId="845" priority="1489">
      <formula>$Y770="Informe 4"</formula>
    </cfRule>
    <cfRule type="expression" dxfId="844" priority="1490">
      <formula>$Y770="Informe 3"</formula>
    </cfRule>
    <cfRule type="expression" dxfId="843" priority="1491">
      <formula>$Y770="Informe 2"</formula>
    </cfRule>
    <cfRule type="expression" dxfId="842" priority="1492">
      <formula>$Y770="Informe 1"</formula>
    </cfRule>
    <cfRule type="expression" dxfId="841" priority="1493">
      <formula>$Y770="Gráfico 10"</formula>
    </cfRule>
    <cfRule type="expression" dxfId="840" priority="1494">
      <formula>$Y770="Gráfico 25"</formula>
    </cfRule>
    <cfRule type="expression" dxfId="839" priority="1495">
      <formula>$Y770="Gráfico 24"</formula>
    </cfRule>
    <cfRule type="expression" dxfId="838" priority="1496">
      <formula>$Y770="Gráfico 23"</formula>
    </cfRule>
    <cfRule type="expression" dxfId="837" priority="1497">
      <formula>$Y770="Gráfico 22"</formula>
    </cfRule>
    <cfRule type="expression" dxfId="836" priority="1498">
      <formula>$Y770="Gráfico 21"</formula>
    </cfRule>
    <cfRule type="expression" dxfId="835" priority="1499">
      <formula>$Y770="Gráfico 20"</formula>
    </cfRule>
    <cfRule type="expression" dxfId="834" priority="1500">
      <formula>$Y770="Gráfico 18"</formula>
    </cfRule>
    <cfRule type="expression" dxfId="833" priority="1501">
      <formula>$Y770="Gráfico 19"</formula>
    </cfRule>
    <cfRule type="expression" dxfId="832" priority="1502">
      <formula>$Y770="Gráfico 17"</formula>
    </cfRule>
    <cfRule type="expression" dxfId="831" priority="1503">
      <formula>$Y770="Gráfico 16"</formula>
    </cfRule>
    <cfRule type="expression" dxfId="830" priority="1504">
      <formula>$Y770="Gráfico 15"</formula>
    </cfRule>
    <cfRule type="expression" dxfId="829" priority="1505">
      <formula>$Y770="Gráfico 14"</formula>
    </cfRule>
    <cfRule type="expression" dxfId="828" priority="1506">
      <formula>$Y770="Gráfico 12"</formula>
    </cfRule>
    <cfRule type="expression" dxfId="827" priority="1507">
      <formula>$Y770="Gráfico 13"</formula>
    </cfRule>
    <cfRule type="expression" dxfId="826" priority="1508">
      <formula>$Y770="Gráfico 11"</formula>
    </cfRule>
    <cfRule type="expression" dxfId="825" priority="1509">
      <formula>$Y770="Gráfico 9"</formula>
    </cfRule>
    <cfRule type="expression" dxfId="824" priority="1510">
      <formula>$Y770="Gráfico 8"</formula>
    </cfRule>
    <cfRule type="expression" dxfId="823" priority="1511">
      <formula>$Y770="Gráfico 7"</formula>
    </cfRule>
    <cfRule type="expression" dxfId="822" priority="1512">
      <formula>$Y770="Gráfico 6"</formula>
    </cfRule>
    <cfRule type="expression" dxfId="821" priority="1513">
      <formula>$Y770="Gráfico 4"</formula>
    </cfRule>
    <cfRule type="expression" dxfId="820" priority="1514">
      <formula>$Y770="Gráfico 3"</formula>
    </cfRule>
    <cfRule type="expression" dxfId="819" priority="1515">
      <formula>$Y770="Gráfico 2"</formula>
    </cfRule>
    <cfRule type="expression" dxfId="818" priority="1516">
      <formula>$Y770="Gráfico 1"</formula>
    </cfRule>
    <cfRule type="expression" dxfId="817" priority="1517">
      <formula>$Y770="Gráfico 5"</formula>
    </cfRule>
  </conditionalFormatting>
  <conditionalFormatting sqref="P770">
    <cfRule type="expression" dxfId="816" priority="1444">
      <formula>$Y770="Reporte 2"</formula>
    </cfRule>
    <cfRule type="expression" dxfId="815" priority="1445">
      <formula>$Y770="Reporte 1"</formula>
    </cfRule>
    <cfRule type="expression" dxfId="814" priority="1446">
      <formula>$Y770="Informe 10"</formula>
    </cfRule>
    <cfRule type="expression" dxfId="813" priority="1447">
      <formula>$Y770="Informe 9"</formula>
    </cfRule>
    <cfRule type="expression" dxfId="812" priority="1448">
      <formula>$Y770="Informe 8"</formula>
    </cfRule>
    <cfRule type="expression" dxfId="811" priority="1449">
      <formula>$Y770="Informe 7"</formula>
    </cfRule>
    <cfRule type="expression" dxfId="810" priority="1450">
      <formula>$Y770="Informe 6"</formula>
    </cfRule>
    <cfRule type="expression" dxfId="809" priority="1451">
      <formula>$Y770="Informe 5"</formula>
    </cfRule>
    <cfRule type="expression" dxfId="808" priority="1452">
      <formula>$Y770="Informe 4"</formula>
    </cfRule>
    <cfRule type="expression" dxfId="807" priority="1453">
      <formula>$Y770="Informe 3"</formula>
    </cfRule>
    <cfRule type="expression" dxfId="806" priority="1454">
      <formula>$Y770="Informe 2"</formula>
    </cfRule>
    <cfRule type="expression" dxfId="805" priority="1455">
      <formula>$Y770="Informe 1"</formula>
    </cfRule>
    <cfRule type="expression" dxfId="804" priority="1456">
      <formula>$Y770="Gráfico 10"</formula>
    </cfRule>
    <cfRule type="expression" dxfId="803" priority="1457">
      <formula>$Y770="Gráfico 25"</formula>
    </cfRule>
    <cfRule type="expression" dxfId="802" priority="1458">
      <formula>$Y770="Gráfico 24"</formula>
    </cfRule>
    <cfRule type="expression" dxfId="801" priority="1459">
      <formula>$Y770="Gráfico 23"</formula>
    </cfRule>
    <cfRule type="expression" dxfId="800" priority="1460">
      <formula>$Y770="Gráfico 22"</formula>
    </cfRule>
    <cfRule type="expression" dxfId="799" priority="1461">
      <formula>$Y770="Gráfico 21"</formula>
    </cfRule>
    <cfRule type="expression" dxfId="798" priority="1462">
      <formula>$Y770="Gráfico 20"</formula>
    </cfRule>
    <cfRule type="expression" dxfId="797" priority="1463">
      <formula>$Y770="Gráfico 18"</formula>
    </cfRule>
    <cfRule type="expression" dxfId="796" priority="1464">
      <formula>$Y770="Gráfico 19"</formula>
    </cfRule>
    <cfRule type="expression" dxfId="795" priority="1465">
      <formula>$Y770="Gráfico 17"</formula>
    </cfRule>
    <cfRule type="expression" dxfId="794" priority="1466">
      <formula>$Y770="Gráfico 16"</formula>
    </cfRule>
    <cfRule type="expression" dxfId="793" priority="1467">
      <formula>$Y770="Gráfico 15"</formula>
    </cfRule>
    <cfRule type="expression" dxfId="792" priority="1468">
      <formula>$Y770="Gráfico 14"</formula>
    </cfRule>
    <cfRule type="expression" dxfId="791" priority="1469">
      <formula>$Y770="Gráfico 12"</formula>
    </cfRule>
    <cfRule type="expression" dxfId="790" priority="1470">
      <formula>$Y770="Gráfico 13"</formula>
    </cfRule>
    <cfRule type="expression" dxfId="789" priority="1471">
      <formula>$Y770="Gráfico 11"</formula>
    </cfRule>
    <cfRule type="expression" dxfId="788" priority="1472">
      <formula>$Y770="Gráfico 9"</formula>
    </cfRule>
    <cfRule type="expression" dxfId="787" priority="1473">
      <formula>$Y770="Gráfico 8"</formula>
    </cfRule>
    <cfRule type="expression" dxfId="786" priority="1474">
      <formula>$Y770="Gráfico 7"</formula>
    </cfRule>
    <cfRule type="expression" dxfId="785" priority="1475">
      <formula>$Y770="Gráfico 6"</formula>
    </cfRule>
    <cfRule type="expression" dxfId="784" priority="1476">
      <formula>$Y770="Gráfico 4"</formula>
    </cfRule>
    <cfRule type="expression" dxfId="783" priority="1477">
      <formula>$Y770="Gráfico 3"</formula>
    </cfRule>
    <cfRule type="expression" dxfId="782" priority="1478">
      <formula>$Y770="Gráfico 2"</formula>
    </cfRule>
    <cfRule type="expression" dxfId="781" priority="1479">
      <formula>$Y770="Gráfico 1"</formula>
    </cfRule>
    <cfRule type="expression" dxfId="780" priority="1480">
      <formula>$Y770="Gráfico 5"</formula>
    </cfRule>
  </conditionalFormatting>
  <conditionalFormatting sqref="P771">
    <cfRule type="expression" dxfId="779" priority="1296">
      <formula>$Y771="Reporte 2"</formula>
    </cfRule>
    <cfRule type="expression" dxfId="778" priority="1297">
      <formula>$Y771="Reporte 1"</formula>
    </cfRule>
    <cfRule type="expression" dxfId="777" priority="1298">
      <formula>$Y771="Informe 10"</formula>
    </cfRule>
    <cfRule type="expression" dxfId="776" priority="1299">
      <formula>$Y771="Informe 9"</formula>
    </cfRule>
    <cfRule type="expression" dxfId="775" priority="1300">
      <formula>$Y771="Informe 8"</formula>
    </cfRule>
    <cfRule type="expression" dxfId="774" priority="1301">
      <formula>$Y771="Informe 7"</formula>
    </cfRule>
    <cfRule type="expression" dxfId="773" priority="1302">
      <formula>$Y771="Informe 6"</formula>
    </cfRule>
    <cfRule type="expression" dxfId="772" priority="1303">
      <formula>$Y771="Informe 5"</formula>
    </cfRule>
    <cfRule type="expression" dxfId="771" priority="1304">
      <formula>$Y771="Informe 4"</formula>
    </cfRule>
    <cfRule type="expression" dxfId="770" priority="1305">
      <formula>$Y771="Informe 3"</formula>
    </cfRule>
    <cfRule type="expression" dxfId="769" priority="1306">
      <formula>$Y771="Informe 2"</formula>
    </cfRule>
    <cfRule type="expression" dxfId="768" priority="1307">
      <formula>$Y771="Informe 1"</formula>
    </cfRule>
    <cfRule type="expression" dxfId="767" priority="1308">
      <formula>$Y771="Gráfico 10"</formula>
    </cfRule>
    <cfRule type="expression" dxfId="766" priority="1309">
      <formula>$Y771="Gráfico 25"</formula>
    </cfRule>
    <cfRule type="expression" dxfId="765" priority="1310">
      <formula>$Y771="Gráfico 24"</formula>
    </cfRule>
    <cfRule type="expression" dxfId="764" priority="1311">
      <formula>$Y771="Gráfico 23"</formula>
    </cfRule>
    <cfRule type="expression" dxfId="763" priority="1312">
      <formula>$Y771="Gráfico 22"</formula>
    </cfRule>
    <cfRule type="expression" dxfId="762" priority="1313">
      <formula>$Y771="Gráfico 21"</formula>
    </cfRule>
    <cfRule type="expression" dxfId="761" priority="1314">
      <formula>$Y771="Gráfico 20"</formula>
    </cfRule>
    <cfRule type="expression" dxfId="760" priority="1315">
      <formula>$Y771="Gráfico 18"</formula>
    </cfRule>
    <cfRule type="expression" dxfId="759" priority="1316">
      <formula>$Y771="Gráfico 19"</formula>
    </cfRule>
    <cfRule type="expression" dxfId="758" priority="1317">
      <formula>$Y771="Gráfico 17"</formula>
    </cfRule>
    <cfRule type="expression" dxfId="757" priority="1318">
      <formula>$Y771="Gráfico 16"</formula>
    </cfRule>
    <cfRule type="expression" dxfId="756" priority="1319">
      <formula>$Y771="Gráfico 15"</formula>
    </cfRule>
    <cfRule type="expression" dxfId="755" priority="1320">
      <formula>$Y771="Gráfico 14"</formula>
    </cfRule>
    <cfRule type="expression" dxfId="754" priority="1321">
      <formula>$Y771="Gráfico 12"</formula>
    </cfRule>
    <cfRule type="expression" dxfId="753" priority="1322">
      <formula>$Y771="Gráfico 13"</formula>
    </cfRule>
    <cfRule type="expression" dxfId="752" priority="1323">
      <formula>$Y771="Gráfico 11"</formula>
    </cfRule>
    <cfRule type="expression" dxfId="751" priority="1324">
      <formula>$Y771="Gráfico 9"</formula>
    </cfRule>
    <cfRule type="expression" dxfId="750" priority="1325">
      <formula>$Y771="Gráfico 8"</formula>
    </cfRule>
    <cfRule type="expression" dxfId="749" priority="1326">
      <formula>$Y771="Gráfico 7"</formula>
    </cfRule>
    <cfRule type="expression" dxfId="748" priority="1327">
      <formula>$Y771="Gráfico 6"</formula>
    </cfRule>
    <cfRule type="expression" dxfId="747" priority="1328">
      <formula>$Y771="Gráfico 4"</formula>
    </cfRule>
    <cfRule type="expression" dxfId="746" priority="1329">
      <formula>$Y771="Gráfico 3"</formula>
    </cfRule>
    <cfRule type="expression" dxfId="745" priority="1330">
      <formula>$Y771="Gráfico 2"</formula>
    </cfRule>
    <cfRule type="expression" dxfId="744" priority="1331">
      <formula>$Y771="Gráfico 1"</formula>
    </cfRule>
    <cfRule type="expression" dxfId="743" priority="1332">
      <formula>$Y771="Gráfico 5"</formula>
    </cfRule>
  </conditionalFormatting>
  <conditionalFormatting sqref="P771">
    <cfRule type="expression" dxfId="742" priority="1259">
      <formula>$Y771="Reporte 2"</formula>
    </cfRule>
    <cfRule type="expression" dxfId="741" priority="1260">
      <formula>$Y771="Reporte 1"</formula>
    </cfRule>
    <cfRule type="expression" dxfId="740" priority="1261">
      <formula>$Y771="Informe 10"</formula>
    </cfRule>
    <cfRule type="expression" dxfId="739" priority="1262">
      <formula>$Y771="Informe 9"</formula>
    </cfRule>
    <cfRule type="expression" dxfId="738" priority="1263">
      <formula>$Y771="Informe 8"</formula>
    </cfRule>
    <cfRule type="expression" dxfId="737" priority="1264">
      <formula>$Y771="Informe 7"</formula>
    </cfRule>
    <cfRule type="expression" dxfId="736" priority="1265">
      <formula>$Y771="Informe 6"</formula>
    </cfRule>
    <cfRule type="expression" dxfId="735" priority="1266">
      <formula>$Y771="Informe 5"</formula>
    </cfRule>
    <cfRule type="expression" dxfId="734" priority="1267">
      <formula>$Y771="Informe 4"</formula>
    </cfRule>
    <cfRule type="expression" dxfId="733" priority="1268">
      <formula>$Y771="Informe 3"</formula>
    </cfRule>
    <cfRule type="expression" dxfId="732" priority="1269">
      <formula>$Y771="Informe 2"</formula>
    </cfRule>
    <cfRule type="expression" dxfId="731" priority="1270">
      <formula>$Y771="Informe 1"</formula>
    </cfRule>
    <cfRule type="expression" dxfId="730" priority="1271">
      <formula>$Y771="Gráfico 10"</formula>
    </cfRule>
    <cfRule type="expression" dxfId="729" priority="1272">
      <formula>$Y771="Gráfico 25"</formula>
    </cfRule>
    <cfRule type="expression" dxfId="728" priority="1273">
      <formula>$Y771="Gráfico 24"</formula>
    </cfRule>
    <cfRule type="expression" dxfId="727" priority="1274">
      <formula>$Y771="Gráfico 23"</formula>
    </cfRule>
    <cfRule type="expression" dxfId="726" priority="1275">
      <formula>$Y771="Gráfico 22"</formula>
    </cfRule>
    <cfRule type="expression" dxfId="725" priority="1276">
      <formula>$Y771="Gráfico 21"</formula>
    </cfRule>
    <cfRule type="expression" dxfId="724" priority="1277">
      <formula>$Y771="Gráfico 20"</formula>
    </cfRule>
    <cfRule type="expression" dxfId="723" priority="1278">
      <formula>$Y771="Gráfico 18"</formula>
    </cfRule>
    <cfRule type="expression" dxfId="722" priority="1279">
      <formula>$Y771="Gráfico 19"</formula>
    </cfRule>
    <cfRule type="expression" dxfId="721" priority="1280">
      <formula>$Y771="Gráfico 17"</formula>
    </cfRule>
    <cfRule type="expression" dxfId="720" priority="1281">
      <formula>$Y771="Gráfico 16"</formula>
    </cfRule>
    <cfRule type="expression" dxfId="719" priority="1282">
      <formula>$Y771="Gráfico 15"</formula>
    </cfRule>
    <cfRule type="expression" dxfId="718" priority="1283">
      <formula>$Y771="Gráfico 14"</formula>
    </cfRule>
    <cfRule type="expression" dxfId="717" priority="1284">
      <formula>$Y771="Gráfico 12"</formula>
    </cfRule>
    <cfRule type="expression" dxfId="716" priority="1285">
      <formula>$Y771="Gráfico 13"</formula>
    </cfRule>
    <cfRule type="expression" dxfId="715" priority="1286">
      <formula>$Y771="Gráfico 11"</formula>
    </cfRule>
    <cfRule type="expression" dxfId="714" priority="1287">
      <formula>$Y771="Gráfico 9"</formula>
    </cfRule>
    <cfRule type="expression" dxfId="713" priority="1288">
      <formula>$Y771="Gráfico 8"</formula>
    </cfRule>
    <cfRule type="expression" dxfId="712" priority="1289">
      <formula>$Y771="Gráfico 7"</formula>
    </cfRule>
    <cfRule type="expression" dxfId="711" priority="1290">
      <formula>$Y771="Gráfico 6"</formula>
    </cfRule>
    <cfRule type="expression" dxfId="710" priority="1291">
      <formula>$Y771="Gráfico 4"</formula>
    </cfRule>
    <cfRule type="expression" dxfId="709" priority="1292">
      <formula>$Y771="Gráfico 3"</formula>
    </cfRule>
    <cfRule type="expression" dxfId="708" priority="1293">
      <formula>$Y771="Gráfico 2"</formula>
    </cfRule>
    <cfRule type="expression" dxfId="707" priority="1294">
      <formula>$Y771="Gráfico 1"</formula>
    </cfRule>
    <cfRule type="expression" dxfId="706" priority="1295">
      <formula>$Y771="Gráfico 5"</formula>
    </cfRule>
  </conditionalFormatting>
  <conditionalFormatting sqref="P771">
    <cfRule type="expression" dxfId="705" priority="1222">
      <formula>$Y771="Reporte 2"</formula>
    </cfRule>
    <cfRule type="expression" dxfId="704" priority="1223">
      <formula>$Y771="Reporte 1"</formula>
    </cfRule>
    <cfRule type="expression" dxfId="703" priority="1224">
      <formula>$Y771="Informe 10"</formula>
    </cfRule>
    <cfRule type="expression" dxfId="702" priority="1225">
      <formula>$Y771="Informe 9"</formula>
    </cfRule>
    <cfRule type="expression" dxfId="701" priority="1226">
      <formula>$Y771="Informe 8"</formula>
    </cfRule>
    <cfRule type="expression" dxfId="700" priority="1227">
      <formula>$Y771="Informe 7"</formula>
    </cfRule>
    <cfRule type="expression" dxfId="699" priority="1228">
      <formula>$Y771="Informe 6"</formula>
    </cfRule>
    <cfRule type="expression" dxfId="698" priority="1229">
      <formula>$Y771="Informe 5"</formula>
    </cfRule>
    <cfRule type="expression" dxfId="697" priority="1230">
      <formula>$Y771="Informe 4"</formula>
    </cfRule>
    <cfRule type="expression" dxfId="696" priority="1231">
      <formula>$Y771="Informe 3"</formula>
    </cfRule>
    <cfRule type="expression" dxfId="695" priority="1232">
      <formula>$Y771="Informe 2"</formula>
    </cfRule>
    <cfRule type="expression" dxfId="694" priority="1233">
      <formula>$Y771="Informe 1"</formula>
    </cfRule>
    <cfRule type="expression" dxfId="693" priority="1234">
      <formula>$Y771="Gráfico 10"</formula>
    </cfRule>
    <cfRule type="expression" dxfId="692" priority="1235">
      <formula>$Y771="Gráfico 25"</formula>
    </cfRule>
    <cfRule type="expression" dxfId="691" priority="1236">
      <formula>$Y771="Gráfico 24"</formula>
    </cfRule>
    <cfRule type="expression" dxfId="690" priority="1237">
      <formula>$Y771="Gráfico 23"</formula>
    </cfRule>
    <cfRule type="expression" dxfId="689" priority="1238">
      <formula>$Y771="Gráfico 22"</formula>
    </cfRule>
    <cfRule type="expression" dxfId="688" priority="1239">
      <formula>$Y771="Gráfico 21"</formula>
    </cfRule>
    <cfRule type="expression" dxfId="687" priority="1240">
      <formula>$Y771="Gráfico 20"</formula>
    </cfRule>
    <cfRule type="expression" dxfId="686" priority="1241">
      <formula>$Y771="Gráfico 18"</formula>
    </cfRule>
    <cfRule type="expression" dxfId="685" priority="1242">
      <formula>$Y771="Gráfico 19"</formula>
    </cfRule>
    <cfRule type="expression" dxfId="684" priority="1243">
      <formula>$Y771="Gráfico 17"</formula>
    </cfRule>
    <cfRule type="expression" dxfId="683" priority="1244">
      <formula>$Y771="Gráfico 16"</formula>
    </cfRule>
    <cfRule type="expression" dxfId="682" priority="1245">
      <formula>$Y771="Gráfico 15"</formula>
    </cfRule>
    <cfRule type="expression" dxfId="681" priority="1246">
      <formula>$Y771="Gráfico 14"</formula>
    </cfRule>
    <cfRule type="expression" dxfId="680" priority="1247">
      <formula>$Y771="Gráfico 12"</formula>
    </cfRule>
    <cfRule type="expression" dxfId="679" priority="1248">
      <formula>$Y771="Gráfico 13"</formula>
    </cfRule>
    <cfRule type="expression" dxfId="678" priority="1249">
      <formula>$Y771="Gráfico 11"</formula>
    </cfRule>
    <cfRule type="expression" dxfId="677" priority="1250">
      <formula>$Y771="Gráfico 9"</formula>
    </cfRule>
    <cfRule type="expression" dxfId="676" priority="1251">
      <formula>$Y771="Gráfico 8"</formula>
    </cfRule>
    <cfRule type="expression" dxfId="675" priority="1252">
      <formula>$Y771="Gráfico 7"</formula>
    </cfRule>
    <cfRule type="expression" dxfId="674" priority="1253">
      <formula>$Y771="Gráfico 6"</formula>
    </cfRule>
    <cfRule type="expression" dxfId="673" priority="1254">
      <formula>$Y771="Gráfico 4"</formula>
    </cfRule>
    <cfRule type="expression" dxfId="672" priority="1255">
      <formula>$Y771="Gráfico 3"</formula>
    </cfRule>
    <cfRule type="expression" dxfId="671" priority="1256">
      <formula>$Y771="Gráfico 2"</formula>
    </cfRule>
    <cfRule type="expression" dxfId="670" priority="1257">
      <formula>$Y771="Gráfico 1"</formula>
    </cfRule>
    <cfRule type="expression" dxfId="669" priority="1258">
      <formula>$Y771="Gráfico 5"</formula>
    </cfRule>
  </conditionalFormatting>
  <conditionalFormatting sqref="P772">
    <cfRule type="expression" dxfId="668" priority="1074">
      <formula>$Y772="Reporte 2"</formula>
    </cfRule>
    <cfRule type="expression" dxfId="667" priority="1075">
      <formula>$Y772="Reporte 1"</formula>
    </cfRule>
    <cfRule type="expression" dxfId="666" priority="1076">
      <formula>$Y772="Informe 10"</formula>
    </cfRule>
    <cfRule type="expression" dxfId="665" priority="1077">
      <formula>$Y772="Informe 9"</formula>
    </cfRule>
    <cfRule type="expression" dxfId="664" priority="1078">
      <formula>$Y772="Informe 8"</formula>
    </cfRule>
    <cfRule type="expression" dxfId="663" priority="1079">
      <formula>$Y772="Informe 7"</formula>
    </cfRule>
    <cfRule type="expression" dxfId="662" priority="1080">
      <formula>$Y772="Informe 6"</formula>
    </cfRule>
    <cfRule type="expression" dxfId="661" priority="1081">
      <formula>$Y772="Informe 5"</formula>
    </cfRule>
    <cfRule type="expression" dxfId="660" priority="1082">
      <formula>$Y772="Informe 4"</formula>
    </cfRule>
    <cfRule type="expression" dxfId="659" priority="1083">
      <formula>$Y772="Informe 3"</formula>
    </cfRule>
    <cfRule type="expression" dxfId="658" priority="1084">
      <formula>$Y772="Informe 2"</formula>
    </cfRule>
    <cfRule type="expression" dxfId="657" priority="1085">
      <formula>$Y772="Informe 1"</formula>
    </cfRule>
    <cfRule type="expression" dxfId="656" priority="1086">
      <formula>$Y772="Gráfico 10"</formula>
    </cfRule>
    <cfRule type="expression" dxfId="655" priority="1087">
      <formula>$Y772="Gráfico 25"</formula>
    </cfRule>
    <cfRule type="expression" dxfId="654" priority="1088">
      <formula>$Y772="Gráfico 24"</formula>
    </cfRule>
    <cfRule type="expression" dxfId="653" priority="1089">
      <formula>$Y772="Gráfico 23"</formula>
    </cfRule>
    <cfRule type="expression" dxfId="652" priority="1090">
      <formula>$Y772="Gráfico 22"</formula>
    </cfRule>
    <cfRule type="expression" dxfId="651" priority="1091">
      <formula>$Y772="Gráfico 21"</formula>
    </cfRule>
    <cfRule type="expression" dxfId="650" priority="1092">
      <formula>$Y772="Gráfico 20"</formula>
    </cfRule>
    <cfRule type="expression" dxfId="649" priority="1093">
      <formula>$Y772="Gráfico 18"</formula>
    </cfRule>
    <cfRule type="expression" dxfId="648" priority="1094">
      <formula>$Y772="Gráfico 19"</formula>
    </cfRule>
    <cfRule type="expression" dxfId="647" priority="1095">
      <formula>$Y772="Gráfico 17"</formula>
    </cfRule>
    <cfRule type="expression" dxfId="646" priority="1096">
      <formula>$Y772="Gráfico 16"</formula>
    </cfRule>
    <cfRule type="expression" dxfId="645" priority="1097">
      <formula>$Y772="Gráfico 15"</formula>
    </cfRule>
    <cfRule type="expression" dxfId="644" priority="1098">
      <formula>$Y772="Gráfico 14"</formula>
    </cfRule>
    <cfRule type="expression" dxfId="643" priority="1099">
      <formula>$Y772="Gráfico 12"</formula>
    </cfRule>
    <cfRule type="expression" dxfId="642" priority="1100">
      <formula>$Y772="Gráfico 13"</formula>
    </cfRule>
    <cfRule type="expression" dxfId="641" priority="1101">
      <formula>$Y772="Gráfico 11"</formula>
    </cfRule>
    <cfRule type="expression" dxfId="640" priority="1102">
      <formula>$Y772="Gráfico 9"</formula>
    </cfRule>
    <cfRule type="expression" dxfId="639" priority="1103">
      <formula>$Y772="Gráfico 8"</formula>
    </cfRule>
    <cfRule type="expression" dxfId="638" priority="1104">
      <formula>$Y772="Gráfico 7"</formula>
    </cfRule>
    <cfRule type="expression" dxfId="637" priority="1105">
      <formula>$Y772="Gráfico 6"</formula>
    </cfRule>
    <cfRule type="expression" dxfId="636" priority="1106">
      <formula>$Y772="Gráfico 4"</formula>
    </cfRule>
    <cfRule type="expression" dxfId="635" priority="1107">
      <formula>$Y772="Gráfico 3"</formula>
    </cfRule>
    <cfRule type="expression" dxfId="634" priority="1108">
      <formula>$Y772="Gráfico 2"</formula>
    </cfRule>
    <cfRule type="expression" dxfId="633" priority="1109">
      <formula>$Y772="Gráfico 1"</formula>
    </cfRule>
    <cfRule type="expression" dxfId="632" priority="1110">
      <formula>$Y772="Gráfico 5"</formula>
    </cfRule>
  </conditionalFormatting>
  <conditionalFormatting sqref="P772">
    <cfRule type="expression" dxfId="631" priority="1037">
      <formula>$Y772="Reporte 2"</formula>
    </cfRule>
    <cfRule type="expression" dxfId="630" priority="1038">
      <formula>$Y772="Reporte 1"</formula>
    </cfRule>
    <cfRule type="expression" dxfId="629" priority="1039">
      <formula>$Y772="Informe 10"</formula>
    </cfRule>
    <cfRule type="expression" dxfId="628" priority="1040">
      <formula>$Y772="Informe 9"</formula>
    </cfRule>
    <cfRule type="expression" dxfId="627" priority="1041">
      <formula>$Y772="Informe 8"</formula>
    </cfRule>
    <cfRule type="expression" dxfId="626" priority="1042">
      <formula>$Y772="Informe 7"</formula>
    </cfRule>
    <cfRule type="expression" dxfId="625" priority="1043">
      <formula>$Y772="Informe 6"</formula>
    </cfRule>
    <cfRule type="expression" dxfId="624" priority="1044">
      <formula>$Y772="Informe 5"</formula>
    </cfRule>
    <cfRule type="expression" dxfId="623" priority="1045">
      <formula>$Y772="Informe 4"</formula>
    </cfRule>
    <cfRule type="expression" dxfId="622" priority="1046">
      <formula>$Y772="Informe 3"</formula>
    </cfRule>
    <cfRule type="expression" dxfId="621" priority="1047">
      <formula>$Y772="Informe 2"</formula>
    </cfRule>
    <cfRule type="expression" dxfId="620" priority="1048">
      <formula>$Y772="Informe 1"</formula>
    </cfRule>
    <cfRule type="expression" dxfId="619" priority="1049">
      <formula>$Y772="Gráfico 10"</formula>
    </cfRule>
    <cfRule type="expression" dxfId="618" priority="1050">
      <formula>$Y772="Gráfico 25"</formula>
    </cfRule>
    <cfRule type="expression" dxfId="617" priority="1051">
      <formula>$Y772="Gráfico 24"</formula>
    </cfRule>
    <cfRule type="expression" dxfId="616" priority="1052">
      <formula>$Y772="Gráfico 23"</formula>
    </cfRule>
    <cfRule type="expression" dxfId="615" priority="1053">
      <formula>$Y772="Gráfico 22"</formula>
    </cfRule>
    <cfRule type="expression" dxfId="614" priority="1054">
      <formula>$Y772="Gráfico 21"</formula>
    </cfRule>
    <cfRule type="expression" dxfId="613" priority="1055">
      <formula>$Y772="Gráfico 20"</formula>
    </cfRule>
    <cfRule type="expression" dxfId="612" priority="1056">
      <formula>$Y772="Gráfico 18"</formula>
    </cfRule>
    <cfRule type="expression" dxfId="611" priority="1057">
      <formula>$Y772="Gráfico 19"</formula>
    </cfRule>
    <cfRule type="expression" dxfId="610" priority="1058">
      <formula>$Y772="Gráfico 17"</formula>
    </cfRule>
    <cfRule type="expression" dxfId="609" priority="1059">
      <formula>$Y772="Gráfico 16"</formula>
    </cfRule>
    <cfRule type="expression" dxfId="608" priority="1060">
      <formula>$Y772="Gráfico 15"</formula>
    </cfRule>
    <cfRule type="expression" dxfId="607" priority="1061">
      <formula>$Y772="Gráfico 14"</formula>
    </cfRule>
    <cfRule type="expression" dxfId="606" priority="1062">
      <formula>$Y772="Gráfico 12"</formula>
    </cfRule>
    <cfRule type="expression" dxfId="605" priority="1063">
      <formula>$Y772="Gráfico 13"</formula>
    </cfRule>
    <cfRule type="expression" dxfId="604" priority="1064">
      <formula>$Y772="Gráfico 11"</formula>
    </cfRule>
    <cfRule type="expression" dxfId="603" priority="1065">
      <formula>$Y772="Gráfico 9"</formula>
    </cfRule>
    <cfRule type="expression" dxfId="602" priority="1066">
      <formula>$Y772="Gráfico 8"</formula>
    </cfRule>
    <cfRule type="expression" dxfId="601" priority="1067">
      <formula>$Y772="Gráfico 7"</formula>
    </cfRule>
    <cfRule type="expression" dxfId="600" priority="1068">
      <formula>$Y772="Gráfico 6"</formula>
    </cfRule>
    <cfRule type="expression" dxfId="599" priority="1069">
      <formula>$Y772="Gráfico 4"</formula>
    </cfRule>
    <cfRule type="expression" dxfId="598" priority="1070">
      <formula>$Y772="Gráfico 3"</formula>
    </cfRule>
    <cfRule type="expression" dxfId="597" priority="1071">
      <formula>$Y772="Gráfico 2"</formula>
    </cfRule>
    <cfRule type="expression" dxfId="596" priority="1072">
      <formula>$Y772="Gráfico 1"</formula>
    </cfRule>
    <cfRule type="expression" dxfId="595" priority="1073">
      <formula>$Y772="Gráfico 5"</formula>
    </cfRule>
  </conditionalFormatting>
  <conditionalFormatting sqref="P772">
    <cfRule type="expression" dxfId="594" priority="1000">
      <formula>$Y772="Reporte 2"</formula>
    </cfRule>
    <cfRule type="expression" dxfId="593" priority="1001">
      <formula>$Y772="Reporte 1"</formula>
    </cfRule>
    <cfRule type="expression" dxfId="592" priority="1002">
      <formula>$Y772="Informe 10"</formula>
    </cfRule>
    <cfRule type="expression" dxfId="591" priority="1003">
      <formula>$Y772="Informe 9"</formula>
    </cfRule>
    <cfRule type="expression" dxfId="590" priority="1004">
      <formula>$Y772="Informe 8"</formula>
    </cfRule>
    <cfRule type="expression" dxfId="589" priority="1005">
      <formula>$Y772="Informe 7"</formula>
    </cfRule>
    <cfRule type="expression" dxfId="588" priority="1006">
      <formula>$Y772="Informe 6"</formula>
    </cfRule>
    <cfRule type="expression" dxfId="587" priority="1007">
      <formula>$Y772="Informe 5"</formula>
    </cfRule>
    <cfRule type="expression" dxfId="586" priority="1008">
      <formula>$Y772="Informe 4"</formula>
    </cfRule>
    <cfRule type="expression" dxfId="585" priority="1009">
      <formula>$Y772="Informe 3"</formula>
    </cfRule>
    <cfRule type="expression" dxfId="584" priority="1010">
      <formula>$Y772="Informe 2"</formula>
    </cfRule>
    <cfRule type="expression" dxfId="583" priority="1011">
      <formula>$Y772="Informe 1"</formula>
    </cfRule>
    <cfRule type="expression" dxfId="582" priority="1012">
      <formula>$Y772="Gráfico 10"</formula>
    </cfRule>
    <cfRule type="expression" dxfId="581" priority="1013">
      <formula>$Y772="Gráfico 25"</formula>
    </cfRule>
    <cfRule type="expression" dxfId="580" priority="1014">
      <formula>$Y772="Gráfico 24"</formula>
    </cfRule>
    <cfRule type="expression" dxfId="579" priority="1015">
      <formula>$Y772="Gráfico 23"</formula>
    </cfRule>
    <cfRule type="expression" dxfId="578" priority="1016">
      <formula>$Y772="Gráfico 22"</formula>
    </cfRule>
    <cfRule type="expression" dxfId="577" priority="1017">
      <formula>$Y772="Gráfico 21"</formula>
    </cfRule>
    <cfRule type="expression" dxfId="576" priority="1018">
      <formula>$Y772="Gráfico 20"</formula>
    </cfRule>
    <cfRule type="expression" dxfId="575" priority="1019">
      <formula>$Y772="Gráfico 18"</formula>
    </cfRule>
    <cfRule type="expression" dxfId="574" priority="1020">
      <formula>$Y772="Gráfico 19"</formula>
    </cfRule>
    <cfRule type="expression" dxfId="573" priority="1021">
      <formula>$Y772="Gráfico 17"</formula>
    </cfRule>
    <cfRule type="expression" dxfId="572" priority="1022">
      <formula>$Y772="Gráfico 16"</formula>
    </cfRule>
    <cfRule type="expression" dxfId="571" priority="1023">
      <formula>$Y772="Gráfico 15"</formula>
    </cfRule>
    <cfRule type="expression" dxfId="570" priority="1024">
      <formula>$Y772="Gráfico 14"</formula>
    </cfRule>
    <cfRule type="expression" dxfId="569" priority="1025">
      <formula>$Y772="Gráfico 12"</formula>
    </cfRule>
    <cfRule type="expression" dxfId="568" priority="1026">
      <formula>$Y772="Gráfico 13"</formula>
    </cfRule>
    <cfRule type="expression" dxfId="567" priority="1027">
      <formula>$Y772="Gráfico 11"</formula>
    </cfRule>
    <cfRule type="expression" dxfId="566" priority="1028">
      <formula>$Y772="Gráfico 9"</formula>
    </cfRule>
    <cfRule type="expression" dxfId="565" priority="1029">
      <formula>$Y772="Gráfico 8"</formula>
    </cfRule>
    <cfRule type="expression" dxfId="564" priority="1030">
      <formula>$Y772="Gráfico 7"</formula>
    </cfRule>
    <cfRule type="expression" dxfId="563" priority="1031">
      <formula>$Y772="Gráfico 6"</formula>
    </cfRule>
    <cfRule type="expression" dxfId="562" priority="1032">
      <formula>$Y772="Gráfico 4"</formula>
    </cfRule>
    <cfRule type="expression" dxfId="561" priority="1033">
      <formula>$Y772="Gráfico 3"</formula>
    </cfRule>
    <cfRule type="expression" dxfId="560" priority="1034">
      <formula>$Y772="Gráfico 2"</formula>
    </cfRule>
    <cfRule type="expression" dxfId="559" priority="1035">
      <formula>$Y772="Gráfico 1"</formula>
    </cfRule>
    <cfRule type="expression" dxfId="558" priority="1036">
      <formula>$Y772="Gráfico 5"</formula>
    </cfRule>
  </conditionalFormatting>
  <conditionalFormatting sqref="P773">
    <cfRule type="expression" dxfId="557" priority="852">
      <formula>$Y773="Reporte 2"</formula>
    </cfRule>
    <cfRule type="expression" dxfId="556" priority="853">
      <formula>$Y773="Reporte 1"</formula>
    </cfRule>
    <cfRule type="expression" dxfId="555" priority="854">
      <formula>$Y773="Informe 10"</formula>
    </cfRule>
    <cfRule type="expression" dxfId="554" priority="855">
      <formula>$Y773="Informe 9"</formula>
    </cfRule>
    <cfRule type="expression" dxfId="553" priority="856">
      <formula>$Y773="Informe 8"</formula>
    </cfRule>
    <cfRule type="expression" dxfId="552" priority="857">
      <formula>$Y773="Informe 7"</formula>
    </cfRule>
    <cfRule type="expression" dxfId="551" priority="858">
      <formula>$Y773="Informe 6"</formula>
    </cfRule>
    <cfRule type="expression" dxfId="550" priority="859">
      <formula>$Y773="Informe 5"</formula>
    </cfRule>
    <cfRule type="expression" dxfId="549" priority="860">
      <formula>$Y773="Informe 4"</formula>
    </cfRule>
    <cfRule type="expression" dxfId="548" priority="861">
      <formula>$Y773="Informe 3"</formula>
    </cfRule>
    <cfRule type="expression" dxfId="547" priority="862">
      <formula>$Y773="Informe 2"</formula>
    </cfRule>
    <cfRule type="expression" dxfId="546" priority="863">
      <formula>$Y773="Informe 1"</formula>
    </cfRule>
    <cfRule type="expression" dxfId="545" priority="864">
      <formula>$Y773="Gráfico 10"</formula>
    </cfRule>
    <cfRule type="expression" dxfId="544" priority="865">
      <formula>$Y773="Gráfico 25"</formula>
    </cfRule>
    <cfRule type="expression" dxfId="543" priority="866">
      <formula>$Y773="Gráfico 24"</formula>
    </cfRule>
    <cfRule type="expression" dxfId="542" priority="867">
      <formula>$Y773="Gráfico 23"</formula>
    </cfRule>
    <cfRule type="expression" dxfId="541" priority="868">
      <formula>$Y773="Gráfico 22"</formula>
    </cfRule>
    <cfRule type="expression" dxfId="540" priority="869">
      <formula>$Y773="Gráfico 21"</formula>
    </cfRule>
    <cfRule type="expression" dxfId="539" priority="870">
      <formula>$Y773="Gráfico 20"</formula>
    </cfRule>
    <cfRule type="expression" dxfId="538" priority="871">
      <formula>$Y773="Gráfico 18"</formula>
    </cfRule>
    <cfRule type="expression" dxfId="537" priority="872">
      <formula>$Y773="Gráfico 19"</formula>
    </cfRule>
    <cfRule type="expression" dxfId="536" priority="873">
      <formula>$Y773="Gráfico 17"</formula>
    </cfRule>
    <cfRule type="expression" dxfId="535" priority="874">
      <formula>$Y773="Gráfico 16"</formula>
    </cfRule>
    <cfRule type="expression" dxfId="534" priority="875">
      <formula>$Y773="Gráfico 15"</formula>
    </cfRule>
    <cfRule type="expression" dxfId="533" priority="876">
      <formula>$Y773="Gráfico 14"</formula>
    </cfRule>
    <cfRule type="expression" dxfId="532" priority="877">
      <formula>$Y773="Gráfico 12"</formula>
    </cfRule>
    <cfRule type="expression" dxfId="531" priority="878">
      <formula>$Y773="Gráfico 13"</formula>
    </cfRule>
    <cfRule type="expression" dxfId="530" priority="879">
      <formula>$Y773="Gráfico 11"</formula>
    </cfRule>
    <cfRule type="expression" dxfId="529" priority="880">
      <formula>$Y773="Gráfico 9"</formula>
    </cfRule>
    <cfRule type="expression" dxfId="528" priority="881">
      <formula>$Y773="Gráfico 8"</formula>
    </cfRule>
    <cfRule type="expression" dxfId="527" priority="882">
      <formula>$Y773="Gráfico 7"</formula>
    </cfRule>
    <cfRule type="expression" dxfId="526" priority="883">
      <formula>$Y773="Gráfico 6"</formula>
    </cfRule>
    <cfRule type="expression" dxfId="525" priority="884">
      <formula>$Y773="Gráfico 4"</formula>
    </cfRule>
    <cfRule type="expression" dxfId="524" priority="885">
      <formula>$Y773="Gráfico 3"</formula>
    </cfRule>
    <cfRule type="expression" dxfId="523" priority="886">
      <formula>$Y773="Gráfico 2"</formula>
    </cfRule>
    <cfRule type="expression" dxfId="522" priority="887">
      <formula>$Y773="Gráfico 1"</formula>
    </cfRule>
    <cfRule type="expression" dxfId="521" priority="888">
      <formula>$Y773="Gráfico 5"</formula>
    </cfRule>
  </conditionalFormatting>
  <conditionalFormatting sqref="P773">
    <cfRule type="expression" dxfId="520" priority="815">
      <formula>$Y773="Reporte 2"</formula>
    </cfRule>
    <cfRule type="expression" dxfId="519" priority="816">
      <formula>$Y773="Reporte 1"</formula>
    </cfRule>
    <cfRule type="expression" dxfId="518" priority="817">
      <formula>$Y773="Informe 10"</formula>
    </cfRule>
    <cfRule type="expression" dxfId="517" priority="818">
      <formula>$Y773="Informe 9"</formula>
    </cfRule>
    <cfRule type="expression" dxfId="516" priority="819">
      <formula>$Y773="Informe 8"</formula>
    </cfRule>
    <cfRule type="expression" dxfId="515" priority="820">
      <formula>$Y773="Informe 7"</formula>
    </cfRule>
    <cfRule type="expression" dxfId="514" priority="821">
      <formula>$Y773="Informe 6"</formula>
    </cfRule>
    <cfRule type="expression" dxfId="513" priority="822">
      <formula>$Y773="Informe 5"</formula>
    </cfRule>
    <cfRule type="expression" dxfId="512" priority="823">
      <formula>$Y773="Informe 4"</formula>
    </cfRule>
    <cfRule type="expression" dxfId="511" priority="824">
      <formula>$Y773="Informe 3"</formula>
    </cfRule>
    <cfRule type="expression" dxfId="510" priority="825">
      <formula>$Y773="Informe 2"</formula>
    </cfRule>
    <cfRule type="expression" dxfId="509" priority="826">
      <formula>$Y773="Informe 1"</formula>
    </cfRule>
    <cfRule type="expression" dxfId="508" priority="827">
      <formula>$Y773="Gráfico 10"</formula>
    </cfRule>
    <cfRule type="expression" dxfId="507" priority="828">
      <formula>$Y773="Gráfico 25"</formula>
    </cfRule>
    <cfRule type="expression" dxfId="506" priority="829">
      <formula>$Y773="Gráfico 24"</formula>
    </cfRule>
    <cfRule type="expression" dxfId="505" priority="830">
      <formula>$Y773="Gráfico 23"</formula>
    </cfRule>
    <cfRule type="expression" dxfId="504" priority="831">
      <formula>$Y773="Gráfico 22"</formula>
    </cfRule>
    <cfRule type="expression" dxfId="503" priority="832">
      <formula>$Y773="Gráfico 21"</formula>
    </cfRule>
    <cfRule type="expression" dxfId="502" priority="833">
      <formula>$Y773="Gráfico 20"</formula>
    </cfRule>
    <cfRule type="expression" dxfId="501" priority="834">
      <formula>$Y773="Gráfico 18"</formula>
    </cfRule>
    <cfRule type="expression" dxfId="500" priority="835">
      <formula>$Y773="Gráfico 19"</formula>
    </cfRule>
    <cfRule type="expression" dxfId="499" priority="836">
      <formula>$Y773="Gráfico 17"</formula>
    </cfRule>
    <cfRule type="expression" dxfId="498" priority="837">
      <formula>$Y773="Gráfico 16"</formula>
    </cfRule>
    <cfRule type="expression" dxfId="497" priority="838">
      <formula>$Y773="Gráfico 15"</formula>
    </cfRule>
    <cfRule type="expression" dxfId="496" priority="839">
      <formula>$Y773="Gráfico 14"</formula>
    </cfRule>
    <cfRule type="expression" dxfId="495" priority="840">
      <formula>$Y773="Gráfico 12"</formula>
    </cfRule>
    <cfRule type="expression" dxfId="494" priority="841">
      <formula>$Y773="Gráfico 13"</formula>
    </cfRule>
    <cfRule type="expression" dxfId="493" priority="842">
      <formula>$Y773="Gráfico 11"</formula>
    </cfRule>
    <cfRule type="expression" dxfId="492" priority="843">
      <formula>$Y773="Gráfico 9"</formula>
    </cfRule>
    <cfRule type="expression" dxfId="491" priority="844">
      <formula>$Y773="Gráfico 8"</formula>
    </cfRule>
    <cfRule type="expression" dxfId="490" priority="845">
      <formula>$Y773="Gráfico 7"</formula>
    </cfRule>
    <cfRule type="expression" dxfId="489" priority="846">
      <formula>$Y773="Gráfico 6"</formula>
    </cfRule>
    <cfRule type="expression" dxfId="488" priority="847">
      <formula>$Y773="Gráfico 4"</formula>
    </cfRule>
    <cfRule type="expression" dxfId="487" priority="848">
      <formula>$Y773="Gráfico 3"</formula>
    </cfRule>
    <cfRule type="expression" dxfId="486" priority="849">
      <formula>$Y773="Gráfico 2"</formula>
    </cfRule>
    <cfRule type="expression" dxfId="485" priority="850">
      <formula>$Y773="Gráfico 1"</formula>
    </cfRule>
    <cfRule type="expression" dxfId="484" priority="851">
      <formula>$Y773="Gráfico 5"</formula>
    </cfRule>
  </conditionalFormatting>
  <conditionalFormatting sqref="P773">
    <cfRule type="expression" dxfId="483" priority="778">
      <formula>$Y773="Reporte 2"</formula>
    </cfRule>
    <cfRule type="expression" dxfId="482" priority="779">
      <formula>$Y773="Reporte 1"</formula>
    </cfRule>
    <cfRule type="expression" dxfId="481" priority="780">
      <formula>$Y773="Informe 10"</formula>
    </cfRule>
    <cfRule type="expression" dxfId="480" priority="781">
      <formula>$Y773="Informe 9"</formula>
    </cfRule>
    <cfRule type="expression" dxfId="479" priority="782">
      <formula>$Y773="Informe 8"</formula>
    </cfRule>
    <cfRule type="expression" dxfId="478" priority="783">
      <formula>$Y773="Informe 7"</formula>
    </cfRule>
    <cfRule type="expression" dxfId="477" priority="784">
      <formula>$Y773="Informe 6"</formula>
    </cfRule>
    <cfRule type="expression" dxfId="476" priority="785">
      <formula>$Y773="Informe 5"</formula>
    </cfRule>
    <cfRule type="expression" dxfId="475" priority="786">
      <formula>$Y773="Informe 4"</formula>
    </cfRule>
    <cfRule type="expression" dxfId="474" priority="787">
      <formula>$Y773="Informe 3"</formula>
    </cfRule>
    <cfRule type="expression" dxfId="473" priority="788">
      <formula>$Y773="Informe 2"</formula>
    </cfRule>
    <cfRule type="expression" dxfId="472" priority="789">
      <formula>$Y773="Informe 1"</formula>
    </cfRule>
    <cfRule type="expression" dxfId="471" priority="790">
      <formula>$Y773="Gráfico 10"</formula>
    </cfRule>
    <cfRule type="expression" dxfId="470" priority="791">
      <formula>$Y773="Gráfico 25"</formula>
    </cfRule>
    <cfRule type="expression" dxfId="469" priority="792">
      <formula>$Y773="Gráfico 24"</formula>
    </cfRule>
    <cfRule type="expression" dxfId="468" priority="793">
      <formula>$Y773="Gráfico 23"</formula>
    </cfRule>
    <cfRule type="expression" dxfId="467" priority="794">
      <formula>$Y773="Gráfico 22"</formula>
    </cfRule>
    <cfRule type="expression" dxfId="466" priority="795">
      <formula>$Y773="Gráfico 21"</formula>
    </cfRule>
    <cfRule type="expression" dxfId="465" priority="796">
      <formula>$Y773="Gráfico 20"</formula>
    </cfRule>
    <cfRule type="expression" dxfId="464" priority="797">
      <formula>$Y773="Gráfico 18"</formula>
    </cfRule>
    <cfRule type="expression" dxfId="463" priority="798">
      <formula>$Y773="Gráfico 19"</formula>
    </cfRule>
    <cfRule type="expression" dxfId="462" priority="799">
      <formula>$Y773="Gráfico 17"</formula>
    </cfRule>
    <cfRule type="expression" dxfId="461" priority="800">
      <formula>$Y773="Gráfico 16"</formula>
    </cfRule>
    <cfRule type="expression" dxfId="460" priority="801">
      <formula>$Y773="Gráfico 15"</formula>
    </cfRule>
    <cfRule type="expression" dxfId="459" priority="802">
      <formula>$Y773="Gráfico 14"</formula>
    </cfRule>
    <cfRule type="expression" dxfId="458" priority="803">
      <formula>$Y773="Gráfico 12"</formula>
    </cfRule>
    <cfRule type="expression" dxfId="457" priority="804">
      <formula>$Y773="Gráfico 13"</formula>
    </cfRule>
    <cfRule type="expression" dxfId="456" priority="805">
      <formula>$Y773="Gráfico 11"</formula>
    </cfRule>
    <cfRule type="expression" dxfId="455" priority="806">
      <formula>$Y773="Gráfico 9"</formula>
    </cfRule>
    <cfRule type="expression" dxfId="454" priority="807">
      <formula>$Y773="Gráfico 8"</formula>
    </cfRule>
    <cfRule type="expression" dxfId="453" priority="808">
      <formula>$Y773="Gráfico 7"</formula>
    </cfRule>
    <cfRule type="expression" dxfId="452" priority="809">
      <formula>$Y773="Gráfico 6"</formula>
    </cfRule>
    <cfRule type="expression" dxfId="451" priority="810">
      <formula>$Y773="Gráfico 4"</formula>
    </cfRule>
    <cfRule type="expression" dxfId="450" priority="811">
      <formula>$Y773="Gráfico 3"</formula>
    </cfRule>
    <cfRule type="expression" dxfId="449" priority="812">
      <formula>$Y773="Gráfico 2"</formula>
    </cfRule>
    <cfRule type="expression" dxfId="448" priority="813">
      <formula>$Y773="Gráfico 1"</formula>
    </cfRule>
    <cfRule type="expression" dxfId="447" priority="814">
      <formula>$Y773="Gráfico 5"</formula>
    </cfRule>
  </conditionalFormatting>
  <conditionalFormatting sqref="O773:O776">
    <cfRule type="expression" dxfId="446" priority="741">
      <formula>$Y773="Reporte 2"</formula>
    </cfRule>
    <cfRule type="expression" dxfId="445" priority="742">
      <formula>$Y773="Reporte 1"</formula>
    </cfRule>
    <cfRule type="expression" dxfId="444" priority="743">
      <formula>$Y773="Informe 10"</formula>
    </cfRule>
    <cfRule type="expression" dxfId="443" priority="744">
      <formula>$Y773="Informe 9"</formula>
    </cfRule>
    <cfRule type="expression" dxfId="442" priority="745">
      <formula>$Y773="Informe 8"</formula>
    </cfRule>
    <cfRule type="expression" dxfId="441" priority="746">
      <formula>$Y773="Informe 7"</formula>
    </cfRule>
    <cfRule type="expression" dxfId="440" priority="747">
      <formula>$Y773="Informe 6"</formula>
    </cfRule>
    <cfRule type="expression" dxfId="439" priority="748">
      <formula>$Y773="Informe 5"</formula>
    </cfRule>
    <cfRule type="expression" dxfId="438" priority="749">
      <formula>$Y773="Informe 4"</formula>
    </cfRule>
    <cfRule type="expression" dxfId="437" priority="750">
      <formula>$Y773="Informe 3"</formula>
    </cfRule>
    <cfRule type="expression" dxfId="436" priority="751">
      <formula>$Y773="Informe 2"</formula>
    </cfRule>
    <cfRule type="expression" dxfId="435" priority="752">
      <formula>$Y773="Informe 1"</formula>
    </cfRule>
    <cfRule type="expression" dxfId="434" priority="753">
      <formula>$Y773="Gráfico 10"</formula>
    </cfRule>
    <cfRule type="expression" dxfId="433" priority="754">
      <formula>$Y773="Gráfico 25"</formula>
    </cfRule>
    <cfRule type="expression" dxfId="432" priority="755">
      <formula>$Y773="Gráfico 24"</formula>
    </cfRule>
    <cfRule type="expression" dxfId="431" priority="756">
      <formula>$Y773="Gráfico 23"</formula>
    </cfRule>
    <cfRule type="expression" dxfId="430" priority="757">
      <formula>$Y773="Gráfico 22"</formula>
    </cfRule>
    <cfRule type="expression" dxfId="429" priority="758">
      <formula>$Y773="Gráfico 21"</formula>
    </cfRule>
    <cfRule type="expression" dxfId="428" priority="759">
      <formula>$Y773="Gráfico 20"</formula>
    </cfRule>
    <cfRule type="expression" dxfId="427" priority="760">
      <formula>$Y773="Gráfico 18"</formula>
    </cfRule>
    <cfRule type="expression" dxfId="426" priority="761">
      <formula>$Y773="Gráfico 19"</formula>
    </cfRule>
    <cfRule type="expression" dxfId="425" priority="762">
      <formula>$Y773="Gráfico 17"</formula>
    </cfRule>
    <cfRule type="expression" dxfId="424" priority="763">
      <formula>$Y773="Gráfico 16"</formula>
    </cfRule>
    <cfRule type="expression" dxfId="423" priority="764">
      <formula>$Y773="Gráfico 15"</formula>
    </cfRule>
    <cfRule type="expression" dxfId="422" priority="765">
      <formula>$Y773="Gráfico 14"</formula>
    </cfRule>
    <cfRule type="expression" dxfId="421" priority="766">
      <formula>$Y773="Gráfico 12"</formula>
    </cfRule>
    <cfRule type="expression" dxfId="420" priority="767">
      <formula>$Y773="Gráfico 13"</formula>
    </cfRule>
    <cfRule type="expression" dxfId="419" priority="768">
      <formula>$Y773="Gráfico 11"</formula>
    </cfRule>
    <cfRule type="expression" dxfId="418" priority="769">
      <formula>$Y773="Gráfico 9"</formula>
    </cfRule>
    <cfRule type="expression" dxfId="417" priority="770">
      <formula>$Y773="Gráfico 8"</formula>
    </cfRule>
    <cfRule type="expression" dxfId="416" priority="771">
      <formula>$Y773="Gráfico 7"</formula>
    </cfRule>
    <cfRule type="expression" dxfId="415" priority="772">
      <formula>$Y773="Gráfico 6"</formula>
    </cfRule>
    <cfRule type="expression" dxfId="414" priority="773">
      <formula>$Y773="Gráfico 4"</formula>
    </cfRule>
    <cfRule type="expression" dxfId="413" priority="774">
      <formula>$Y773="Gráfico 3"</formula>
    </cfRule>
    <cfRule type="expression" dxfId="412" priority="775">
      <formula>$Y773="Gráfico 2"</formula>
    </cfRule>
    <cfRule type="expression" dxfId="411" priority="776">
      <formula>$Y773="Gráfico 1"</formula>
    </cfRule>
    <cfRule type="expression" dxfId="410" priority="777">
      <formula>$Y773="Gráfico 5"</formula>
    </cfRule>
  </conditionalFormatting>
  <conditionalFormatting sqref="O773:O776">
    <cfRule type="expression" dxfId="409" priority="704">
      <formula>$Y773="Reporte 2"</formula>
    </cfRule>
    <cfRule type="expression" dxfId="408" priority="705">
      <formula>$Y773="Reporte 1"</formula>
    </cfRule>
    <cfRule type="expression" dxfId="407" priority="706">
      <formula>$Y773="Informe 10"</formula>
    </cfRule>
    <cfRule type="expression" dxfId="406" priority="707">
      <formula>$Y773="Informe 9"</formula>
    </cfRule>
    <cfRule type="expression" dxfId="405" priority="708">
      <formula>$Y773="Informe 8"</formula>
    </cfRule>
    <cfRule type="expression" dxfId="404" priority="709">
      <formula>$Y773="Informe 7"</formula>
    </cfRule>
    <cfRule type="expression" dxfId="403" priority="710">
      <formula>$Y773="Informe 6"</formula>
    </cfRule>
    <cfRule type="expression" dxfId="402" priority="711">
      <formula>$Y773="Informe 5"</formula>
    </cfRule>
    <cfRule type="expression" dxfId="401" priority="712">
      <formula>$Y773="Informe 4"</formula>
    </cfRule>
    <cfRule type="expression" dxfId="400" priority="713">
      <formula>$Y773="Informe 3"</formula>
    </cfRule>
    <cfRule type="expression" dxfId="399" priority="714">
      <formula>$Y773="Informe 2"</formula>
    </cfRule>
    <cfRule type="expression" dxfId="398" priority="715">
      <formula>$Y773="Informe 1"</formula>
    </cfRule>
    <cfRule type="expression" dxfId="397" priority="716">
      <formula>$Y773="Gráfico 10"</formula>
    </cfRule>
    <cfRule type="expression" dxfId="396" priority="717">
      <formula>$Y773="Gráfico 25"</formula>
    </cfRule>
    <cfRule type="expression" dxfId="395" priority="718">
      <formula>$Y773="Gráfico 24"</formula>
    </cfRule>
    <cfRule type="expression" dxfId="394" priority="719">
      <formula>$Y773="Gráfico 23"</formula>
    </cfRule>
    <cfRule type="expression" dxfId="393" priority="720">
      <formula>$Y773="Gráfico 22"</formula>
    </cfRule>
    <cfRule type="expression" dxfId="392" priority="721">
      <formula>$Y773="Gráfico 21"</formula>
    </cfRule>
    <cfRule type="expression" dxfId="391" priority="722">
      <formula>$Y773="Gráfico 20"</formula>
    </cfRule>
    <cfRule type="expression" dxfId="390" priority="723">
      <formula>$Y773="Gráfico 18"</formula>
    </cfRule>
    <cfRule type="expression" dxfId="389" priority="724">
      <formula>$Y773="Gráfico 19"</formula>
    </cfRule>
    <cfRule type="expression" dxfId="388" priority="725">
      <formula>$Y773="Gráfico 17"</formula>
    </cfRule>
    <cfRule type="expression" dxfId="387" priority="726">
      <formula>$Y773="Gráfico 16"</formula>
    </cfRule>
    <cfRule type="expression" dxfId="386" priority="727">
      <formula>$Y773="Gráfico 15"</formula>
    </cfRule>
    <cfRule type="expression" dxfId="385" priority="728">
      <formula>$Y773="Gráfico 14"</formula>
    </cfRule>
    <cfRule type="expression" dxfId="384" priority="729">
      <formula>$Y773="Gráfico 12"</formula>
    </cfRule>
    <cfRule type="expression" dxfId="383" priority="730">
      <formula>$Y773="Gráfico 13"</formula>
    </cfRule>
    <cfRule type="expression" dxfId="382" priority="731">
      <formula>$Y773="Gráfico 11"</formula>
    </cfRule>
    <cfRule type="expression" dxfId="381" priority="732">
      <formula>$Y773="Gráfico 9"</formula>
    </cfRule>
    <cfRule type="expression" dxfId="380" priority="733">
      <formula>$Y773="Gráfico 8"</formula>
    </cfRule>
    <cfRule type="expression" dxfId="379" priority="734">
      <formula>$Y773="Gráfico 7"</formula>
    </cfRule>
    <cfRule type="expression" dxfId="378" priority="735">
      <formula>$Y773="Gráfico 6"</formula>
    </cfRule>
    <cfRule type="expression" dxfId="377" priority="736">
      <formula>$Y773="Gráfico 4"</formula>
    </cfRule>
    <cfRule type="expression" dxfId="376" priority="737">
      <formula>$Y773="Gráfico 3"</formula>
    </cfRule>
    <cfRule type="expression" dxfId="375" priority="738">
      <formula>$Y773="Gráfico 2"</formula>
    </cfRule>
    <cfRule type="expression" dxfId="374" priority="739">
      <formula>$Y773="Gráfico 1"</formula>
    </cfRule>
    <cfRule type="expression" dxfId="373" priority="740">
      <formula>$Y773="Gráfico 5"</formula>
    </cfRule>
  </conditionalFormatting>
  <conditionalFormatting sqref="O773:O776">
    <cfRule type="expression" dxfId="372" priority="667">
      <formula>$Y773="Reporte 2"</formula>
    </cfRule>
    <cfRule type="expression" dxfId="371" priority="668">
      <formula>$Y773="Reporte 1"</formula>
    </cfRule>
    <cfRule type="expression" dxfId="370" priority="669">
      <formula>$Y773="Informe 10"</formula>
    </cfRule>
    <cfRule type="expression" dxfId="369" priority="670">
      <formula>$Y773="Informe 9"</formula>
    </cfRule>
    <cfRule type="expression" dxfId="368" priority="671">
      <formula>$Y773="Informe 8"</formula>
    </cfRule>
    <cfRule type="expression" dxfId="367" priority="672">
      <formula>$Y773="Informe 7"</formula>
    </cfRule>
    <cfRule type="expression" dxfId="366" priority="673">
      <formula>$Y773="Informe 6"</formula>
    </cfRule>
    <cfRule type="expression" dxfId="365" priority="674">
      <formula>$Y773="Informe 5"</formula>
    </cfRule>
    <cfRule type="expression" dxfId="364" priority="675">
      <formula>$Y773="Informe 4"</formula>
    </cfRule>
    <cfRule type="expression" dxfId="363" priority="676">
      <formula>$Y773="Informe 3"</formula>
    </cfRule>
    <cfRule type="expression" dxfId="362" priority="677">
      <formula>$Y773="Informe 2"</formula>
    </cfRule>
    <cfRule type="expression" dxfId="361" priority="678">
      <formula>$Y773="Informe 1"</formula>
    </cfRule>
    <cfRule type="expression" dxfId="360" priority="679">
      <formula>$Y773="Gráfico 10"</formula>
    </cfRule>
    <cfRule type="expression" dxfId="359" priority="680">
      <formula>$Y773="Gráfico 25"</formula>
    </cfRule>
    <cfRule type="expression" dxfId="358" priority="681">
      <formula>$Y773="Gráfico 24"</formula>
    </cfRule>
    <cfRule type="expression" dxfId="357" priority="682">
      <formula>$Y773="Gráfico 23"</formula>
    </cfRule>
    <cfRule type="expression" dxfId="356" priority="683">
      <formula>$Y773="Gráfico 22"</formula>
    </cfRule>
    <cfRule type="expression" dxfId="355" priority="684">
      <formula>$Y773="Gráfico 21"</formula>
    </cfRule>
    <cfRule type="expression" dxfId="354" priority="685">
      <formula>$Y773="Gráfico 20"</formula>
    </cfRule>
    <cfRule type="expression" dxfId="353" priority="686">
      <formula>$Y773="Gráfico 18"</formula>
    </cfRule>
    <cfRule type="expression" dxfId="352" priority="687">
      <formula>$Y773="Gráfico 19"</formula>
    </cfRule>
    <cfRule type="expression" dxfId="351" priority="688">
      <formula>$Y773="Gráfico 17"</formula>
    </cfRule>
    <cfRule type="expression" dxfId="350" priority="689">
      <formula>$Y773="Gráfico 16"</formula>
    </cfRule>
    <cfRule type="expression" dxfId="349" priority="690">
      <formula>$Y773="Gráfico 15"</formula>
    </cfRule>
    <cfRule type="expression" dxfId="348" priority="691">
      <formula>$Y773="Gráfico 14"</formula>
    </cfRule>
    <cfRule type="expression" dxfId="347" priority="692">
      <formula>$Y773="Gráfico 12"</formula>
    </cfRule>
    <cfRule type="expression" dxfId="346" priority="693">
      <formula>$Y773="Gráfico 13"</formula>
    </cfRule>
    <cfRule type="expression" dxfId="345" priority="694">
      <formula>$Y773="Gráfico 11"</formula>
    </cfRule>
    <cfRule type="expression" dxfId="344" priority="695">
      <formula>$Y773="Gráfico 9"</formula>
    </cfRule>
    <cfRule type="expression" dxfId="343" priority="696">
      <formula>$Y773="Gráfico 8"</formula>
    </cfRule>
    <cfRule type="expression" dxfId="342" priority="697">
      <formula>$Y773="Gráfico 7"</formula>
    </cfRule>
    <cfRule type="expression" dxfId="341" priority="698">
      <formula>$Y773="Gráfico 6"</formula>
    </cfRule>
    <cfRule type="expression" dxfId="340" priority="699">
      <formula>$Y773="Gráfico 4"</formula>
    </cfRule>
    <cfRule type="expression" dxfId="339" priority="700">
      <formula>$Y773="Gráfico 3"</formula>
    </cfRule>
    <cfRule type="expression" dxfId="338" priority="701">
      <formula>$Y773="Gráfico 2"</formula>
    </cfRule>
    <cfRule type="expression" dxfId="337" priority="702">
      <formula>$Y773="Gráfico 1"</formula>
    </cfRule>
    <cfRule type="expression" dxfId="336" priority="703">
      <formula>$Y773="Gráfico 5"</formula>
    </cfRule>
  </conditionalFormatting>
  <conditionalFormatting sqref="P774">
    <cfRule type="expression" dxfId="335" priority="630">
      <formula>$Y774="Reporte 2"</formula>
    </cfRule>
    <cfRule type="expression" dxfId="334" priority="631">
      <formula>$Y774="Reporte 1"</formula>
    </cfRule>
    <cfRule type="expression" dxfId="333" priority="632">
      <formula>$Y774="Informe 10"</formula>
    </cfRule>
    <cfRule type="expression" dxfId="332" priority="633">
      <formula>$Y774="Informe 9"</formula>
    </cfRule>
    <cfRule type="expression" dxfId="331" priority="634">
      <formula>$Y774="Informe 8"</formula>
    </cfRule>
    <cfRule type="expression" dxfId="330" priority="635">
      <formula>$Y774="Informe 7"</formula>
    </cfRule>
    <cfRule type="expression" dxfId="329" priority="636">
      <formula>$Y774="Informe 6"</formula>
    </cfRule>
    <cfRule type="expression" dxfId="328" priority="637">
      <formula>$Y774="Informe 5"</formula>
    </cfRule>
    <cfRule type="expression" dxfId="327" priority="638">
      <formula>$Y774="Informe 4"</formula>
    </cfRule>
    <cfRule type="expression" dxfId="326" priority="639">
      <formula>$Y774="Informe 3"</formula>
    </cfRule>
    <cfRule type="expression" dxfId="325" priority="640">
      <formula>$Y774="Informe 2"</formula>
    </cfRule>
    <cfRule type="expression" dxfId="324" priority="641">
      <formula>$Y774="Informe 1"</formula>
    </cfRule>
    <cfRule type="expression" dxfId="323" priority="642">
      <formula>$Y774="Gráfico 10"</formula>
    </cfRule>
    <cfRule type="expression" dxfId="322" priority="643">
      <formula>$Y774="Gráfico 25"</formula>
    </cfRule>
    <cfRule type="expression" dxfId="321" priority="644">
      <formula>$Y774="Gráfico 24"</formula>
    </cfRule>
    <cfRule type="expression" dxfId="320" priority="645">
      <formula>$Y774="Gráfico 23"</formula>
    </cfRule>
    <cfRule type="expression" dxfId="319" priority="646">
      <formula>$Y774="Gráfico 22"</formula>
    </cfRule>
    <cfRule type="expression" dxfId="318" priority="647">
      <formula>$Y774="Gráfico 21"</formula>
    </cfRule>
    <cfRule type="expression" dxfId="317" priority="648">
      <formula>$Y774="Gráfico 20"</formula>
    </cfRule>
    <cfRule type="expression" dxfId="316" priority="649">
      <formula>$Y774="Gráfico 18"</formula>
    </cfRule>
    <cfRule type="expression" dxfId="315" priority="650">
      <formula>$Y774="Gráfico 19"</formula>
    </cfRule>
    <cfRule type="expression" dxfId="314" priority="651">
      <formula>$Y774="Gráfico 17"</formula>
    </cfRule>
    <cfRule type="expression" dxfId="313" priority="652">
      <formula>$Y774="Gráfico 16"</formula>
    </cfRule>
    <cfRule type="expression" dxfId="312" priority="653">
      <formula>$Y774="Gráfico 15"</formula>
    </cfRule>
    <cfRule type="expression" dxfId="311" priority="654">
      <formula>$Y774="Gráfico 14"</formula>
    </cfRule>
    <cfRule type="expression" dxfId="310" priority="655">
      <formula>$Y774="Gráfico 12"</formula>
    </cfRule>
    <cfRule type="expression" dxfId="309" priority="656">
      <formula>$Y774="Gráfico 13"</formula>
    </cfRule>
    <cfRule type="expression" dxfId="308" priority="657">
      <formula>$Y774="Gráfico 11"</formula>
    </cfRule>
    <cfRule type="expression" dxfId="307" priority="658">
      <formula>$Y774="Gráfico 9"</formula>
    </cfRule>
    <cfRule type="expression" dxfId="306" priority="659">
      <formula>$Y774="Gráfico 8"</formula>
    </cfRule>
    <cfRule type="expression" dxfId="305" priority="660">
      <formula>$Y774="Gráfico 7"</formula>
    </cfRule>
    <cfRule type="expression" dxfId="304" priority="661">
      <formula>$Y774="Gráfico 6"</formula>
    </cfRule>
    <cfRule type="expression" dxfId="303" priority="662">
      <formula>$Y774="Gráfico 4"</formula>
    </cfRule>
    <cfRule type="expression" dxfId="302" priority="663">
      <formula>$Y774="Gráfico 3"</formula>
    </cfRule>
    <cfRule type="expression" dxfId="301" priority="664">
      <formula>$Y774="Gráfico 2"</formula>
    </cfRule>
    <cfRule type="expression" dxfId="300" priority="665">
      <formula>$Y774="Gráfico 1"</formula>
    </cfRule>
    <cfRule type="expression" dxfId="299" priority="666">
      <formula>$Y774="Gráfico 5"</formula>
    </cfRule>
  </conditionalFormatting>
  <conditionalFormatting sqref="P774">
    <cfRule type="expression" dxfId="298" priority="593">
      <formula>$Y774="Reporte 2"</formula>
    </cfRule>
    <cfRule type="expression" dxfId="297" priority="594">
      <formula>$Y774="Reporte 1"</formula>
    </cfRule>
    <cfRule type="expression" dxfId="296" priority="595">
      <formula>$Y774="Informe 10"</formula>
    </cfRule>
    <cfRule type="expression" dxfId="295" priority="596">
      <formula>$Y774="Informe 9"</formula>
    </cfRule>
    <cfRule type="expression" dxfId="294" priority="597">
      <formula>$Y774="Informe 8"</formula>
    </cfRule>
    <cfRule type="expression" dxfId="293" priority="598">
      <formula>$Y774="Informe 7"</formula>
    </cfRule>
    <cfRule type="expression" dxfId="292" priority="599">
      <formula>$Y774="Informe 6"</formula>
    </cfRule>
    <cfRule type="expression" dxfId="291" priority="600">
      <formula>$Y774="Informe 5"</formula>
    </cfRule>
    <cfRule type="expression" dxfId="290" priority="601">
      <formula>$Y774="Informe 4"</formula>
    </cfRule>
    <cfRule type="expression" dxfId="289" priority="602">
      <formula>$Y774="Informe 3"</formula>
    </cfRule>
    <cfRule type="expression" dxfId="288" priority="603">
      <formula>$Y774="Informe 2"</formula>
    </cfRule>
    <cfRule type="expression" dxfId="287" priority="604">
      <formula>$Y774="Informe 1"</formula>
    </cfRule>
    <cfRule type="expression" dxfId="286" priority="605">
      <formula>$Y774="Gráfico 10"</formula>
    </cfRule>
    <cfRule type="expression" dxfId="285" priority="606">
      <formula>$Y774="Gráfico 25"</formula>
    </cfRule>
    <cfRule type="expression" dxfId="284" priority="607">
      <formula>$Y774="Gráfico 24"</formula>
    </cfRule>
    <cfRule type="expression" dxfId="283" priority="608">
      <formula>$Y774="Gráfico 23"</formula>
    </cfRule>
    <cfRule type="expression" dxfId="282" priority="609">
      <formula>$Y774="Gráfico 22"</formula>
    </cfRule>
    <cfRule type="expression" dxfId="281" priority="610">
      <formula>$Y774="Gráfico 21"</formula>
    </cfRule>
    <cfRule type="expression" dxfId="280" priority="611">
      <formula>$Y774="Gráfico 20"</formula>
    </cfRule>
    <cfRule type="expression" dxfId="279" priority="612">
      <formula>$Y774="Gráfico 18"</formula>
    </cfRule>
    <cfRule type="expression" dxfId="278" priority="613">
      <formula>$Y774="Gráfico 19"</formula>
    </cfRule>
    <cfRule type="expression" dxfId="277" priority="614">
      <formula>$Y774="Gráfico 17"</formula>
    </cfRule>
    <cfRule type="expression" dxfId="276" priority="615">
      <formula>$Y774="Gráfico 16"</formula>
    </cfRule>
    <cfRule type="expression" dxfId="275" priority="616">
      <formula>$Y774="Gráfico 15"</formula>
    </cfRule>
    <cfRule type="expression" dxfId="274" priority="617">
      <formula>$Y774="Gráfico 14"</formula>
    </cfRule>
    <cfRule type="expression" dxfId="273" priority="618">
      <formula>$Y774="Gráfico 12"</formula>
    </cfRule>
    <cfRule type="expression" dxfId="272" priority="619">
      <formula>$Y774="Gráfico 13"</formula>
    </cfRule>
    <cfRule type="expression" dxfId="271" priority="620">
      <formula>$Y774="Gráfico 11"</formula>
    </cfRule>
    <cfRule type="expression" dxfId="270" priority="621">
      <formula>$Y774="Gráfico 9"</formula>
    </cfRule>
    <cfRule type="expression" dxfId="269" priority="622">
      <formula>$Y774="Gráfico 8"</formula>
    </cfRule>
    <cfRule type="expression" dxfId="268" priority="623">
      <formula>$Y774="Gráfico 7"</formula>
    </cfRule>
    <cfRule type="expression" dxfId="267" priority="624">
      <formula>$Y774="Gráfico 6"</formula>
    </cfRule>
    <cfRule type="expression" dxfId="266" priority="625">
      <formula>$Y774="Gráfico 4"</formula>
    </cfRule>
    <cfRule type="expression" dxfId="265" priority="626">
      <formula>$Y774="Gráfico 3"</formula>
    </cfRule>
    <cfRule type="expression" dxfId="264" priority="627">
      <formula>$Y774="Gráfico 2"</formula>
    </cfRule>
    <cfRule type="expression" dxfId="263" priority="628">
      <formula>$Y774="Gráfico 1"</formula>
    </cfRule>
    <cfRule type="expression" dxfId="262" priority="629">
      <formula>$Y774="Gráfico 5"</formula>
    </cfRule>
  </conditionalFormatting>
  <conditionalFormatting sqref="P774">
    <cfRule type="expression" dxfId="261" priority="556">
      <formula>$Y774="Reporte 2"</formula>
    </cfRule>
    <cfRule type="expression" dxfId="260" priority="557">
      <formula>$Y774="Reporte 1"</formula>
    </cfRule>
    <cfRule type="expression" dxfId="259" priority="558">
      <formula>$Y774="Informe 10"</formula>
    </cfRule>
    <cfRule type="expression" dxfId="258" priority="559">
      <formula>$Y774="Informe 9"</formula>
    </cfRule>
    <cfRule type="expression" dxfId="257" priority="560">
      <formula>$Y774="Informe 8"</formula>
    </cfRule>
    <cfRule type="expression" dxfId="256" priority="561">
      <formula>$Y774="Informe 7"</formula>
    </cfRule>
    <cfRule type="expression" dxfId="255" priority="562">
      <formula>$Y774="Informe 6"</formula>
    </cfRule>
    <cfRule type="expression" dxfId="254" priority="563">
      <formula>$Y774="Informe 5"</formula>
    </cfRule>
    <cfRule type="expression" dxfId="253" priority="564">
      <formula>$Y774="Informe 4"</formula>
    </cfRule>
    <cfRule type="expression" dxfId="252" priority="565">
      <formula>$Y774="Informe 3"</formula>
    </cfRule>
    <cfRule type="expression" dxfId="251" priority="566">
      <formula>$Y774="Informe 2"</formula>
    </cfRule>
    <cfRule type="expression" dxfId="250" priority="567">
      <formula>$Y774="Informe 1"</formula>
    </cfRule>
    <cfRule type="expression" dxfId="249" priority="568">
      <formula>$Y774="Gráfico 10"</formula>
    </cfRule>
    <cfRule type="expression" dxfId="248" priority="569">
      <formula>$Y774="Gráfico 25"</formula>
    </cfRule>
    <cfRule type="expression" dxfId="247" priority="570">
      <formula>$Y774="Gráfico 24"</formula>
    </cfRule>
    <cfRule type="expression" dxfId="246" priority="571">
      <formula>$Y774="Gráfico 23"</formula>
    </cfRule>
    <cfRule type="expression" dxfId="245" priority="572">
      <formula>$Y774="Gráfico 22"</formula>
    </cfRule>
    <cfRule type="expression" dxfId="244" priority="573">
      <formula>$Y774="Gráfico 21"</formula>
    </cfRule>
    <cfRule type="expression" dxfId="243" priority="574">
      <formula>$Y774="Gráfico 20"</formula>
    </cfRule>
    <cfRule type="expression" dxfId="242" priority="575">
      <formula>$Y774="Gráfico 18"</formula>
    </cfRule>
    <cfRule type="expression" dxfId="241" priority="576">
      <formula>$Y774="Gráfico 19"</formula>
    </cfRule>
    <cfRule type="expression" dxfId="240" priority="577">
      <formula>$Y774="Gráfico 17"</formula>
    </cfRule>
    <cfRule type="expression" dxfId="239" priority="578">
      <formula>$Y774="Gráfico 16"</formula>
    </cfRule>
    <cfRule type="expression" dxfId="238" priority="579">
      <formula>$Y774="Gráfico 15"</formula>
    </cfRule>
    <cfRule type="expression" dxfId="237" priority="580">
      <formula>$Y774="Gráfico 14"</formula>
    </cfRule>
    <cfRule type="expression" dxfId="236" priority="581">
      <formula>$Y774="Gráfico 12"</formula>
    </cfRule>
    <cfRule type="expression" dxfId="235" priority="582">
      <formula>$Y774="Gráfico 13"</formula>
    </cfRule>
    <cfRule type="expression" dxfId="234" priority="583">
      <formula>$Y774="Gráfico 11"</formula>
    </cfRule>
    <cfRule type="expression" dxfId="233" priority="584">
      <formula>$Y774="Gráfico 9"</formula>
    </cfRule>
    <cfRule type="expression" dxfId="232" priority="585">
      <formula>$Y774="Gráfico 8"</formula>
    </cfRule>
    <cfRule type="expression" dxfId="231" priority="586">
      <formula>$Y774="Gráfico 7"</formula>
    </cfRule>
    <cfRule type="expression" dxfId="230" priority="587">
      <formula>$Y774="Gráfico 6"</formula>
    </cfRule>
    <cfRule type="expression" dxfId="229" priority="588">
      <formula>$Y774="Gráfico 4"</formula>
    </cfRule>
    <cfRule type="expression" dxfId="228" priority="589">
      <formula>$Y774="Gráfico 3"</formula>
    </cfRule>
    <cfRule type="expression" dxfId="227" priority="590">
      <formula>$Y774="Gráfico 2"</formula>
    </cfRule>
    <cfRule type="expression" dxfId="226" priority="591">
      <formula>$Y774="Gráfico 1"</formula>
    </cfRule>
    <cfRule type="expression" dxfId="225" priority="592">
      <formula>$Y774="Gráfico 5"</formula>
    </cfRule>
  </conditionalFormatting>
  <conditionalFormatting sqref="P775">
    <cfRule type="expression" dxfId="224" priority="408">
      <formula>$Y775="Reporte 2"</formula>
    </cfRule>
    <cfRule type="expression" dxfId="223" priority="409">
      <formula>$Y775="Reporte 1"</formula>
    </cfRule>
    <cfRule type="expression" dxfId="222" priority="410">
      <formula>$Y775="Informe 10"</formula>
    </cfRule>
    <cfRule type="expression" dxfId="221" priority="411">
      <formula>$Y775="Informe 9"</formula>
    </cfRule>
    <cfRule type="expression" dxfId="220" priority="412">
      <formula>$Y775="Informe 8"</formula>
    </cfRule>
    <cfRule type="expression" dxfId="219" priority="413">
      <formula>$Y775="Informe 7"</formula>
    </cfRule>
    <cfRule type="expression" dxfId="218" priority="414">
      <formula>$Y775="Informe 6"</formula>
    </cfRule>
    <cfRule type="expression" dxfId="217" priority="415">
      <formula>$Y775="Informe 5"</formula>
    </cfRule>
    <cfRule type="expression" dxfId="216" priority="416">
      <formula>$Y775="Informe 4"</formula>
    </cfRule>
    <cfRule type="expression" dxfId="215" priority="417">
      <formula>$Y775="Informe 3"</formula>
    </cfRule>
    <cfRule type="expression" dxfId="214" priority="418">
      <formula>$Y775="Informe 2"</formula>
    </cfRule>
    <cfRule type="expression" dxfId="213" priority="419">
      <formula>$Y775="Informe 1"</formula>
    </cfRule>
    <cfRule type="expression" dxfId="212" priority="420">
      <formula>$Y775="Gráfico 10"</formula>
    </cfRule>
    <cfRule type="expression" dxfId="211" priority="421">
      <formula>$Y775="Gráfico 25"</formula>
    </cfRule>
    <cfRule type="expression" dxfId="210" priority="422">
      <formula>$Y775="Gráfico 24"</formula>
    </cfRule>
    <cfRule type="expression" dxfId="209" priority="423">
      <formula>$Y775="Gráfico 23"</formula>
    </cfRule>
    <cfRule type="expression" dxfId="208" priority="424">
      <formula>$Y775="Gráfico 22"</formula>
    </cfRule>
    <cfRule type="expression" dxfId="207" priority="425">
      <formula>$Y775="Gráfico 21"</formula>
    </cfRule>
    <cfRule type="expression" dxfId="206" priority="426">
      <formula>$Y775="Gráfico 20"</formula>
    </cfRule>
    <cfRule type="expression" dxfId="205" priority="427">
      <formula>$Y775="Gráfico 18"</formula>
    </cfRule>
    <cfRule type="expression" dxfId="204" priority="428">
      <formula>$Y775="Gráfico 19"</formula>
    </cfRule>
    <cfRule type="expression" dxfId="203" priority="429">
      <formula>$Y775="Gráfico 17"</formula>
    </cfRule>
    <cfRule type="expression" dxfId="202" priority="430">
      <formula>$Y775="Gráfico 16"</formula>
    </cfRule>
    <cfRule type="expression" dxfId="201" priority="431">
      <formula>$Y775="Gráfico 15"</formula>
    </cfRule>
    <cfRule type="expression" dxfId="200" priority="432">
      <formula>$Y775="Gráfico 14"</formula>
    </cfRule>
    <cfRule type="expression" dxfId="199" priority="433">
      <formula>$Y775="Gráfico 12"</formula>
    </cfRule>
    <cfRule type="expression" dxfId="198" priority="434">
      <formula>$Y775="Gráfico 13"</formula>
    </cfRule>
    <cfRule type="expression" dxfId="197" priority="435">
      <formula>$Y775="Gráfico 11"</formula>
    </cfRule>
    <cfRule type="expression" dxfId="196" priority="436">
      <formula>$Y775="Gráfico 9"</formula>
    </cfRule>
    <cfRule type="expression" dxfId="195" priority="437">
      <formula>$Y775="Gráfico 8"</formula>
    </cfRule>
    <cfRule type="expression" dxfId="194" priority="438">
      <formula>$Y775="Gráfico 7"</formula>
    </cfRule>
    <cfRule type="expression" dxfId="193" priority="439">
      <formula>$Y775="Gráfico 6"</formula>
    </cfRule>
    <cfRule type="expression" dxfId="192" priority="440">
      <formula>$Y775="Gráfico 4"</formula>
    </cfRule>
    <cfRule type="expression" dxfId="191" priority="441">
      <formula>$Y775="Gráfico 3"</formula>
    </cfRule>
    <cfRule type="expression" dxfId="190" priority="442">
      <formula>$Y775="Gráfico 2"</formula>
    </cfRule>
    <cfRule type="expression" dxfId="189" priority="443">
      <formula>$Y775="Gráfico 1"</formula>
    </cfRule>
    <cfRule type="expression" dxfId="188" priority="444">
      <formula>$Y775="Gráfico 5"</formula>
    </cfRule>
  </conditionalFormatting>
  <conditionalFormatting sqref="P775">
    <cfRule type="expression" dxfId="187" priority="371">
      <formula>$Y775="Reporte 2"</formula>
    </cfRule>
    <cfRule type="expression" dxfId="186" priority="372">
      <formula>$Y775="Reporte 1"</formula>
    </cfRule>
    <cfRule type="expression" dxfId="185" priority="373">
      <formula>$Y775="Informe 10"</formula>
    </cfRule>
    <cfRule type="expression" dxfId="184" priority="374">
      <formula>$Y775="Informe 9"</formula>
    </cfRule>
    <cfRule type="expression" dxfId="183" priority="375">
      <formula>$Y775="Informe 8"</formula>
    </cfRule>
    <cfRule type="expression" dxfId="182" priority="376">
      <formula>$Y775="Informe 7"</formula>
    </cfRule>
    <cfRule type="expression" dxfId="181" priority="377">
      <formula>$Y775="Informe 6"</formula>
    </cfRule>
    <cfRule type="expression" dxfId="180" priority="378">
      <formula>$Y775="Informe 5"</formula>
    </cfRule>
    <cfRule type="expression" dxfId="179" priority="379">
      <formula>$Y775="Informe 4"</formula>
    </cfRule>
    <cfRule type="expression" dxfId="178" priority="380">
      <formula>$Y775="Informe 3"</formula>
    </cfRule>
    <cfRule type="expression" dxfId="177" priority="381">
      <formula>$Y775="Informe 2"</formula>
    </cfRule>
    <cfRule type="expression" dxfId="176" priority="382">
      <formula>$Y775="Informe 1"</formula>
    </cfRule>
    <cfRule type="expression" dxfId="175" priority="383">
      <formula>$Y775="Gráfico 10"</formula>
    </cfRule>
    <cfRule type="expression" dxfId="174" priority="384">
      <formula>$Y775="Gráfico 25"</formula>
    </cfRule>
    <cfRule type="expression" dxfId="173" priority="385">
      <formula>$Y775="Gráfico 24"</formula>
    </cfRule>
    <cfRule type="expression" dxfId="172" priority="386">
      <formula>$Y775="Gráfico 23"</formula>
    </cfRule>
    <cfRule type="expression" dxfId="171" priority="387">
      <formula>$Y775="Gráfico 22"</formula>
    </cfRule>
    <cfRule type="expression" dxfId="170" priority="388">
      <formula>$Y775="Gráfico 21"</formula>
    </cfRule>
    <cfRule type="expression" dxfId="169" priority="389">
      <formula>$Y775="Gráfico 20"</formula>
    </cfRule>
    <cfRule type="expression" dxfId="168" priority="390">
      <formula>$Y775="Gráfico 18"</formula>
    </cfRule>
    <cfRule type="expression" dxfId="167" priority="391">
      <formula>$Y775="Gráfico 19"</formula>
    </cfRule>
    <cfRule type="expression" dxfId="166" priority="392">
      <formula>$Y775="Gráfico 17"</formula>
    </cfRule>
    <cfRule type="expression" dxfId="165" priority="393">
      <formula>$Y775="Gráfico 16"</formula>
    </cfRule>
    <cfRule type="expression" dxfId="164" priority="394">
      <formula>$Y775="Gráfico 15"</formula>
    </cfRule>
    <cfRule type="expression" dxfId="163" priority="395">
      <formula>$Y775="Gráfico 14"</formula>
    </cfRule>
    <cfRule type="expression" dxfId="162" priority="396">
      <formula>$Y775="Gráfico 12"</formula>
    </cfRule>
    <cfRule type="expression" dxfId="161" priority="397">
      <formula>$Y775="Gráfico 13"</formula>
    </cfRule>
    <cfRule type="expression" dxfId="160" priority="398">
      <formula>$Y775="Gráfico 11"</formula>
    </cfRule>
    <cfRule type="expression" dxfId="159" priority="399">
      <formula>$Y775="Gráfico 9"</formula>
    </cfRule>
    <cfRule type="expression" dxfId="158" priority="400">
      <formula>$Y775="Gráfico 8"</formula>
    </cfRule>
    <cfRule type="expression" dxfId="157" priority="401">
      <formula>$Y775="Gráfico 7"</formula>
    </cfRule>
    <cfRule type="expression" dxfId="156" priority="402">
      <formula>$Y775="Gráfico 6"</formula>
    </cfRule>
    <cfRule type="expression" dxfId="155" priority="403">
      <formula>$Y775="Gráfico 4"</formula>
    </cfRule>
    <cfRule type="expression" dxfId="154" priority="404">
      <formula>$Y775="Gráfico 3"</formula>
    </cfRule>
    <cfRule type="expression" dxfId="153" priority="405">
      <formula>$Y775="Gráfico 2"</formula>
    </cfRule>
    <cfRule type="expression" dxfId="152" priority="406">
      <formula>$Y775="Gráfico 1"</formula>
    </cfRule>
    <cfRule type="expression" dxfId="151" priority="407">
      <formula>$Y775="Gráfico 5"</formula>
    </cfRule>
  </conditionalFormatting>
  <conditionalFormatting sqref="P775">
    <cfRule type="expression" dxfId="150" priority="334">
      <formula>$Y775="Reporte 2"</formula>
    </cfRule>
    <cfRule type="expression" dxfId="149" priority="335">
      <formula>$Y775="Reporte 1"</formula>
    </cfRule>
    <cfRule type="expression" dxfId="148" priority="336">
      <formula>$Y775="Informe 10"</formula>
    </cfRule>
    <cfRule type="expression" dxfId="147" priority="337">
      <formula>$Y775="Informe 9"</formula>
    </cfRule>
    <cfRule type="expression" dxfId="146" priority="338">
      <formula>$Y775="Informe 8"</formula>
    </cfRule>
    <cfRule type="expression" dxfId="145" priority="339">
      <formula>$Y775="Informe 7"</formula>
    </cfRule>
    <cfRule type="expression" dxfId="144" priority="340">
      <formula>$Y775="Informe 6"</formula>
    </cfRule>
    <cfRule type="expression" dxfId="143" priority="341">
      <formula>$Y775="Informe 5"</formula>
    </cfRule>
    <cfRule type="expression" dxfId="142" priority="342">
      <formula>$Y775="Informe 4"</formula>
    </cfRule>
    <cfRule type="expression" dxfId="141" priority="343">
      <formula>$Y775="Informe 3"</formula>
    </cfRule>
    <cfRule type="expression" dxfId="140" priority="344">
      <formula>$Y775="Informe 2"</formula>
    </cfRule>
    <cfRule type="expression" dxfId="139" priority="345">
      <formula>$Y775="Informe 1"</formula>
    </cfRule>
    <cfRule type="expression" dxfId="138" priority="346">
      <formula>$Y775="Gráfico 10"</formula>
    </cfRule>
    <cfRule type="expression" dxfId="137" priority="347">
      <formula>$Y775="Gráfico 25"</formula>
    </cfRule>
    <cfRule type="expression" dxfId="136" priority="348">
      <formula>$Y775="Gráfico 24"</formula>
    </cfRule>
    <cfRule type="expression" dxfId="135" priority="349">
      <formula>$Y775="Gráfico 23"</formula>
    </cfRule>
    <cfRule type="expression" dxfId="134" priority="350">
      <formula>$Y775="Gráfico 22"</formula>
    </cfRule>
    <cfRule type="expression" dxfId="133" priority="351">
      <formula>$Y775="Gráfico 21"</formula>
    </cfRule>
    <cfRule type="expression" dxfId="132" priority="352">
      <formula>$Y775="Gráfico 20"</formula>
    </cfRule>
    <cfRule type="expression" dxfId="131" priority="353">
      <formula>$Y775="Gráfico 18"</formula>
    </cfRule>
    <cfRule type="expression" dxfId="130" priority="354">
      <formula>$Y775="Gráfico 19"</formula>
    </cfRule>
    <cfRule type="expression" dxfId="129" priority="355">
      <formula>$Y775="Gráfico 17"</formula>
    </cfRule>
    <cfRule type="expression" dxfId="128" priority="356">
      <formula>$Y775="Gráfico 16"</formula>
    </cfRule>
    <cfRule type="expression" dxfId="127" priority="357">
      <formula>$Y775="Gráfico 15"</formula>
    </cfRule>
    <cfRule type="expression" dxfId="126" priority="358">
      <formula>$Y775="Gráfico 14"</formula>
    </cfRule>
    <cfRule type="expression" dxfId="125" priority="359">
      <formula>$Y775="Gráfico 12"</formula>
    </cfRule>
    <cfRule type="expression" dxfId="124" priority="360">
      <formula>$Y775="Gráfico 13"</formula>
    </cfRule>
    <cfRule type="expression" dxfId="123" priority="361">
      <formula>$Y775="Gráfico 11"</formula>
    </cfRule>
    <cfRule type="expression" dxfId="122" priority="362">
      <formula>$Y775="Gráfico 9"</formula>
    </cfRule>
    <cfRule type="expression" dxfId="121" priority="363">
      <formula>$Y775="Gráfico 8"</formula>
    </cfRule>
    <cfRule type="expression" dxfId="120" priority="364">
      <formula>$Y775="Gráfico 7"</formula>
    </cfRule>
    <cfRule type="expression" dxfId="119" priority="365">
      <formula>$Y775="Gráfico 6"</formula>
    </cfRule>
    <cfRule type="expression" dxfId="118" priority="366">
      <formula>$Y775="Gráfico 4"</formula>
    </cfRule>
    <cfRule type="expression" dxfId="117" priority="367">
      <formula>$Y775="Gráfico 3"</formula>
    </cfRule>
    <cfRule type="expression" dxfId="116" priority="368">
      <formula>$Y775="Gráfico 2"</formula>
    </cfRule>
    <cfRule type="expression" dxfId="115" priority="369">
      <formula>$Y775="Gráfico 1"</formula>
    </cfRule>
    <cfRule type="expression" dxfId="114" priority="370">
      <formula>$Y775="Gráfico 5"</formula>
    </cfRule>
  </conditionalFormatting>
  <conditionalFormatting sqref="P776">
    <cfRule type="expression" dxfId="113" priority="186">
      <formula>$Y776="Reporte 2"</formula>
    </cfRule>
    <cfRule type="expression" dxfId="112" priority="187">
      <formula>$Y776="Reporte 1"</formula>
    </cfRule>
    <cfRule type="expression" dxfId="111" priority="188">
      <formula>$Y776="Informe 10"</formula>
    </cfRule>
    <cfRule type="expression" dxfId="110" priority="189">
      <formula>$Y776="Informe 9"</formula>
    </cfRule>
    <cfRule type="expression" dxfId="109" priority="190">
      <formula>$Y776="Informe 8"</formula>
    </cfRule>
    <cfRule type="expression" dxfId="108" priority="191">
      <formula>$Y776="Informe 7"</formula>
    </cfRule>
    <cfRule type="expression" dxfId="107" priority="192">
      <formula>$Y776="Informe 6"</formula>
    </cfRule>
    <cfRule type="expression" dxfId="106" priority="193">
      <formula>$Y776="Informe 5"</formula>
    </cfRule>
    <cfRule type="expression" dxfId="105" priority="194">
      <formula>$Y776="Informe 4"</formula>
    </cfRule>
    <cfRule type="expression" dxfId="104" priority="195">
      <formula>$Y776="Informe 3"</formula>
    </cfRule>
    <cfRule type="expression" dxfId="103" priority="196">
      <formula>$Y776="Informe 2"</formula>
    </cfRule>
    <cfRule type="expression" dxfId="102" priority="197">
      <formula>$Y776="Informe 1"</formula>
    </cfRule>
    <cfRule type="expression" dxfId="101" priority="198">
      <formula>$Y776="Gráfico 10"</formula>
    </cfRule>
    <cfRule type="expression" dxfId="100" priority="199">
      <formula>$Y776="Gráfico 25"</formula>
    </cfRule>
    <cfRule type="expression" dxfId="99" priority="200">
      <formula>$Y776="Gráfico 24"</formula>
    </cfRule>
    <cfRule type="expression" dxfId="98" priority="201">
      <formula>$Y776="Gráfico 23"</formula>
    </cfRule>
    <cfRule type="expression" dxfId="97" priority="202">
      <formula>$Y776="Gráfico 22"</formula>
    </cfRule>
    <cfRule type="expression" dxfId="96" priority="203">
      <formula>$Y776="Gráfico 21"</formula>
    </cfRule>
    <cfRule type="expression" dxfId="95" priority="204">
      <formula>$Y776="Gráfico 20"</formula>
    </cfRule>
    <cfRule type="expression" dxfId="94" priority="205">
      <formula>$Y776="Gráfico 18"</formula>
    </cfRule>
    <cfRule type="expression" dxfId="93" priority="206">
      <formula>$Y776="Gráfico 19"</formula>
    </cfRule>
    <cfRule type="expression" dxfId="92" priority="207">
      <formula>$Y776="Gráfico 17"</formula>
    </cfRule>
    <cfRule type="expression" dxfId="91" priority="208">
      <formula>$Y776="Gráfico 16"</formula>
    </cfRule>
    <cfRule type="expression" dxfId="90" priority="209">
      <formula>$Y776="Gráfico 15"</formula>
    </cfRule>
    <cfRule type="expression" dxfId="89" priority="210">
      <formula>$Y776="Gráfico 14"</formula>
    </cfRule>
    <cfRule type="expression" dxfId="88" priority="211">
      <formula>$Y776="Gráfico 12"</formula>
    </cfRule>
    <cfRule type="expression" dxfId="87" priority="212">
      <formula>$Y776="Gráfico 13"</formula>
    </cfRule>
    <cfRule type="expression" dxfId="86" priority="213">
      <formula>$Y776="Gráfico 11"</formula>
    </cfRule>
    <cfRule type="expression" dxfId="85" priority="214">
      <formula>$Y776="Gráfico 9"</formula>
    </cfRule>
    <cfRule type="expression" dxfId="84" priority="215">
      <formula>$Y776="Gráfico 8"</formula>
    </cfRule>
    <cfRule type="expression" dxfId="83" priority="216">
      <formula>$Y776="Gráfico 7"</formula>
    </cfRule>
    <cfRule type="expression" dxfId="82" priority="217">
      <formula>$Y776="Gráfico 6"</formula>
    </cfRule>
    <cfRule type="expression" dxfId="81" priority="218">
      <formula>$Y776="Gráfico 4"</formula>
    </cfRule>
    <cfRule type="expression" dxfId="80" priority="219">
      <formula>$Y776="Gráfico 3"</formula>
    </cfRule>
    <cfRule type="expression" dxfId="79" priority="220">
      <formula>$Y776="Gráfico 2"</formula>
    </cfRule>
    <cfRule type="expression" dxfId="78" priority="221">
      <formula>$Y776="Gráfico 1"</formula>
    </cfRule>
    <cfRule type="expression" dxfId="77" priority="222">
      <formula>$Y776="Gráfico 5"</formula>
    </cfRule>
  </conditionalFormatting>
  <conditionalFormatting sqref="P776">
    <cfRule type="expression" dxfId="76" priority="149">
      <formula>$Y776="Reporte 2"</formula>
    </cfRule>
    <cfRule type="expression" dxfId="75" priority="150">
      <formula>$Y776="Reporte 1"</formula>
    </cfRule>
    <cfRule type="expression" dxfId="74" priority="151">
      <formula>$Y776="Informe 10"</formula>
    </cfRule>
    <cfRule type="expression" dxfId="73" priority="152">
      <formula>$Y776="Informe 9"</formula>
    </cfRule>
    <cfRule type="expression" dxfId="72" priority="153">
      <formula>$Y776="Informe 8"</formula>
    </cfRule>
    <cfRule type="expression" dxfId="71" priority="154">
      <formula>$Y776="Informe 7"</formula>
    </cfRule>
    <cfRule type="expression" dxfId="70" priority="155">
      <formula>$Y776="Informe 6"</formula>
    </cfRule>
    <cfRule type="expression" dxfId="69" priority="156">
      <formula>$Y776="Informe 5"</formula>
    </cfRule>
    <cfRule type="expression" dxfId="68" priority="157">
      <formula>$Y776="Informe 4"</formula>
    </cfRule>
    <cfRule type="expression" dxfId="67" priority="158">
      <formula>$Y776="Informe 3"</formula>
    </cfRule>
    <cfRule type="expression" dxfId="66" priority="159">
      <formula>$Y776="Informe 2"</formula>
    </cfRule>
    <cfRule type="expression" dxfId="65" priority="160">
      <formula>$Y776="Informe 1"</formula>
    </cfRule>
    <cfRule type="expression" dxfId="64" priority="161">
      <formula>$Y776="Gráfico 10"</formula>
    </cfRule>
    <cfRule type="expression" dxfId="63" priority="162">
      <formula>$Y776="Gráfico 25"</formula>
    </cfRule>
    <cfRule type="expression" dxfId="62" priority="163">
      <formula>$Y776="Gráfico 24"</formula>
    </cfRule>
    <cfRule type="expression" dxfId="61" priority="164">
      <formula>$Y776="Gráfico 23"</formula>
    </cfRule>
    <cfRule type="expression" dxfId="60" priority="165">
      <formula>$Y776="Gráfico 22"</formula>
    </cfRule>
    <cfRule type="expression" dxfId="59" priority="166">
      <formula>$Y776="Gráfico 21"</formula>
    </cfRule>
    <cfRule type="expression" dxfId="58" priority="167">
      <formula>$Y776="Gráfico 20"</formula>
    </cfRule>
    <cfRule type="expression" dxfId="57" priority="168">
      <formula>$Y776="Gráfico 18"</formula>
    </cfRule>
    <cfRule type="expression" dxfId="56" priority="169">
      <formula>$Y776="Gráfico 19"</formula>
    </cfRule>
    <cfRule type="expression" dxfId="55" priority="170">
      <formula>$Y776="Gráfico 17"</formula>
    </cfRule>
    <cfRule type="expression" dxfId="54" priority="171">
      <formula>$Y776="Gráfico 16"</formula>
    </cfRule>
    <cfRule type="expression" dxfId="53" priority="172">
      <formula>$Y776="Gráfico 15"</formula>
    </cfRule>
    <cfRule type="expression" dxfId="52" priority="173">
      <formula>$Y776="Gráfico 14"</formula>
    </cfRule>
    <cfRule type="expression" dxfId="51" priority="174">
      <formula>$Y776="Gráfico 12"</formula>
    </cfRule>
    <cfRule type="expression" dxfId="50" priority="175">
      <formula>$Y776="Gráfico 13"</formula>
    </cfRule>
    <cfRule type="expression" dxfId="49" priority="176">
      <formula>$Y776="Gráfico 11"</formula>
    </cfRule>
    <cfRule type="expression" dxfId="48" priority="177">
      <formula>$Y776="Gráfico 9"</formula>
    </cfRule>
    <cfRule type="expression" dxfId="47" priority="178">
      <formula>$Y776="Gráfico 8"</formula>
    </cfRule>
    <cfRule type="expression" dxfId="46" priority="179">
      <formula>$Y776="Gráfico 7"</formula>
    </cfRule>
    <cfRule type="expression" dxfId="45" priority="180">
      <formula>$Y776="Gráfico 6"</formula>
    </cfRule>
    <cfRule type="expression" dxfId="44" priority="181">
      <formula>$Y776="Gráfico 4"</formula>
    </cfRule>
    <cfRule type="expression" dxfId="43" priority="182">
      <formula>$Y776="Gráfico 3"</formula>
    </cfRule>
    <cfRule type="expression" dxfId="42" priority="183">
      <formula>$Y776="Gráfico 2"</formula>
    </cfRule>
    <cfRule type="expression" dxfId="41" priority="184">
      <formula>$Y776="Gráfico 1"</formula>
    </cfRule>
    <cfRule type="expression" dxfId="40" priority="185">
      <formula>$Y776="Gráfico 5"</formula>
    </cfRule>
  </conditionalFormatting>
  <conditionalFormatting sqref="P776">
    <cfRule type="expression" dxfId="39" priority="112">
      <formula>$Y776="Reporte 2"</formula>
    </cfRule>
    <cfRule type="expression" dxfId="38" priority="113">
      <formula>$Y776="Reporte 1"</formula>
    </cfRule>
    <cfRule type="expression" dxfId="37" priority="114">
      <formula>$Y776="Informe 10"</formula>
    </cfRule>
    <cfRule type="expression" dxfId="36" priority="115">
      <formula>$Y776="Informe 9"</formula>
    </cfRule>
    <cfRule type="expression" dxfId="35" priority="116">
      <formula>$Y776="Informe 8"</formula>
    </cfRule>
    <cfRule type="expression" dxfId="34" priority="117">
      <formula>$Y776="Informe 7"</formula>
    </cfRule>
    <cfRule type="expression" dxfId="33" priority="118">
      <formula>$Y776="Informe 6"</formula>
    </cfRule>
    <cfRule type="expression" dxfId="32" priority="119">
      <formula>$Y776="Informe 5"</formula>
    </cfRule>
    <cfRule type="expression" dxfId="31" priority="120">
      <formula>$Y776="Informe 4"</formula>
    </cfRule>
    <cfRule type="expression" dxfId="30" priority="121">
      <formula>$Y776="Informe 3"</formula>
    </cfRule>
    <cfRule type="expression" dxfId="29" priority="122">
      <formula>$Y776="Informe 2"</formula>
    </cfRule>
    <cfRule type="expression" dxfId="28" priority="123">
      <formula>$Y776="Informe 1"</formula>
    </cfRule>
    <cfRule type="expression" dxfId="27" priority="124">
      <formula>$Y776="Gráfico 10"</formula>
    </cfRule>
    <cfRule type="expression" dxfId="26" priority="125">
      <formula>$Y776="Gráfico 25"</formula>
    </cfRule>
    <cfRule type="expression" dxfId="25" priority="126">
      <formula>$Y776="Gráfico 24"</formula>
    </cfRule>
    <cfRule type="expression" dxfId="24" priority="127">
      <formula>$Y776="Gráfico 23"</formula>
    </cfRule>
    <cfRule type="expression" dxfId="23" priority="128">
      <formula>$Y776="Gráfico 22"</formula>
    </cfRule>
    <cfRule type="expression" dxfId="22" priority="129">
      <formula>$Y776="Gráfico 21"</formula>
    </cfRule>
    <cfRule type="expression" dxfId="21" priority="130">
      <formula>$Y776="Gráfico 20"</formula>
    </cfRule>
    <cfRule type="expression" dxfId="20" priority="131">
      <formula>$Y776="Gráfico 18"</formula>
    </cfRule>
    <cfRule type="expression" dxfId="19" priority="132">
      <formula>$Y776="Gráfico 19"</formula>
    </cfRule>
    <cfRule type="expression" dxfId="18" priority="133">
      <formula>$Y776="Gráfico 17"</formula>
    </cfRule>
    <cfRule type="expression" dxfId="17" priority="134">
      <formula>$Y776="Gráfico 16"</formula>
    </cfRule>
    <cfRule type="expression" dxfId="16" priority="135">
      <formula>$Y776="Gráfico 15"</formula>
    </cfRule>
    <cfRule type="expression" dxfId="15" priority="136">
      <formula>$Y776="Gráfico 14"</formula>
    </cfRule>
    <cfRule type="expression" dxfId="14" priority="137">
      <formula>$Y776="Gráfico 12"</formula>
    </cfRule>
    <cfRule type="expression" dxfId="13" priority="138">
      <formula>$Y776="Gráfico 13"</formula>
    </cfRule>
    <cfRule type="expression" dxfId="12" priority="139">
      <formula>$Y776="Gráfico 11"</formula>
    </cfRule>
    <cfRule type="expression" dxfId="11" priority="140">
      <formula>$Y776="Gráfico 9"</formula>
    </cfRule>
    <cfRule type="expression" dxfId="10" priority="141">
      <formula>$Y776="Gráfico 8"</formula>
    </cfRule>
    <cfRule type="expression" dxfId="9" priority="142">
      <formula>$Y776="Gráfico 7"</formula>
    </cfRule>
    <cfRule type="expression" dxfId="8" priority="143">
      <formula>$Y776="Gráfico 6"</formula>
    </cfRule>
    <cfRule type="expression" dxfId="7" priority="144">
      <formula>$Y776="Gráfico 4"</formula>
    </cfRule>
    <cfRule type="expression" dxfId="6" priority="145">
      <formula>$Y776="Gráfico 3"</formula>
    </cfRule>
    <cfRule type="expression" dxfId="5" priority="146">
      <formula>$Y776="Gráfico 2"</formula>
    </cfRule>
    <cfRule type="expression" dxfId="4" priority="147">
      <formula>$Y776="Gráfico 1"</formula>
    </cfRule>
    <cfRule type="expression" dxfId="3" priority="148">
      <formula>$Y776="Gráfico 5"</formula>
    </cfRule>
  </conditionalFormatting>
  <hyperlinks>
    <hyperlink ref="S11" r:id="rId1" xr:uid="{7E5E241D-9405-4B1C-97D0-9325EB8378D6}"/>
    <hyperlink ref="S16" r:id="rId2" xr:uid="{32177830-F965-4D95-A1C5-459A30EEB8D9}"/>
    <hyperlink ref="S17" r:id="rId3" xr:uid="{0E6748D6-0FED-49FF-85AF-7988D33C0488}"/>
    <hyperlink ref="S32" r:id="rId4" xr:uid="{28F6D273-6C0D-4B83-B6F7-82045D9EC076}"/>
    <hyperlink ref="S27" r:id="rId5" xr:uid="{FBDC0D6D-6CAC-43AE-B750-771B774C3A9A}"/>
    <hyperlink ref="S31" r:id="rId6" xr:uid="{D5237D14-9A40-437C-8002-7DB7D71EE1C0}"/>
    <hyperlink ref="S26" r:id="rId7" xr:uid="{0A041767-EA8A-4EF7-A5B9-F160893EC33A}"/>
    <hyperlink ref="S19" r:id="rId8" xr:uid="{DA9A972E-F5C9-454C-8EC9-4C03B714D88A}"/>
    <hyperlink ref="S20" r:id="rId9" xr:uid="{F2126744-7D67-4BD4-A815-0DD1327A7477}"/>
    <hyperlink ref="S18" r:id="rId10" xr:uid="{50BB362D-D383-4691-B575-5A86784E9666}"/>
    <hyperlink ref="S54" r:id="rId11" xr:uid="{7E4F7654-4F5C-4F03-A0E9-F0AFDD7A3FFF}"/>
    <hyperlink ref="S71" r:id="rId12" xr:uid="{C5F7D0E3-8F12-494A-93F3-793AD677FDD7}"/>
    <hyperlink ref="S88" r:id="rId13" xr:uid="{633527F1-53FD-4095-BF03-F81E6DDD527E}"/>
    <hyperlink ref="S105" r:id="rId14" xr:uid="{32F1D84C-A392-4206-AB47-A33701AFF597}"/>
    <hyperlink ref="S122" r:id="rId15" xr:uid="{60A7C8AB-0D0D-4DCA-93F3-EC2EA8345A81}"/>
    <hyperlink ref="S139" r:id="rId16" xr:uid="{51906228-ACF1-4C59-9C59-9744AE4A7438}"/>
    <hyperlink ref="S156" r:id="rId17" xr:uid="{4A9291AA-64B7-49CE-A53E-3C07EEA22E0D}"/>
    <hyperlink ref="S173" r:id="rId18" xr:uid="{D29E2DCE-4BA7-405F-B111-669050793A78}"/>
    <hyperlink ref="S190" r:id="rId19" xr:uid="{60B94BB3-0A7B-45EB-8712-90A7A293629C}"/>
    <hyperlink ref="S207" r:id="rId20" xr:uid="{C64ECBE4-ADAC-4695-BF3C-141D5F774E3E}"/>
    <hyperlink ref="S241" r:id="rId21" xr:uid="{88408716-987C-48A3-A07B-C3D501C5A294}"/>
    <hyperlink ref="S258" r:id="rId22" xr:uid="{93E41397-9660-4553-91E2-2E8A7ED8FD73}"/>
    <hyperlink ref="S275" r:id="rId23" xr:uid="{E47C3570-0C6D-417A-B2DB-9802064AC5F6}"/>
    <hyperlink ref="S37" r:id="rId24" xr:uid="{C8D8F30B-A3DC-4BE4-982A-1F680EEC86AE}"/>
    <hyperlink ref="S292" r:id="rId25" display="https://analytics.zoho.com/open-view/2395394000008229306" xr:uid="{239CE0DA-A903-4E60-B244-4974FA6C8A06}"/>
    <hyperlink ref="S293" r:id="rId26" display="https://analytics.zoho.com/open-view/2395394000008229306" xr:uid="{15917B3A-8177-4267-9613-8C9AECD09ED6}"/>
    <hyperlink ref="S299" r:id="rId27" display="https://analytics.zoho.com/open-view/2395394000008229306" xr:uid="{DC3B3482-B4BF-4BB2-805E-94C69DE9F8F7}"/>
    <hyperlink ref="S304" r:id="rId28" display="https://analytics.zoho.com/open-view/2395394000008229306" xr:uid="{1962A98A-8208-49F3-BF48-D7E2E5E8AC6E}"/>
    <hyperlink ref="S307" r:id="rId29" display="https://analytics.zoho.com/open-view/2395394000008229306" xr:uid="{89DDC723-AED8-407B-A7E8-2BDDF7BD41C4}"/>
    <hyperlink ref="S308" r:id="rId30" display="https://analytics.zoho.com/open-view/2395394000008229306" xr:uid="{54529C72-0F67-478D-875B-39C0E374EE57}"/>
    <hyperlink ref="S309" r:id="rId31" display="https://analytics.zoho.com/open-view/2395394000008229306" xr:uid="{E798B25D-3A07-4C3C-85E8-F3CC400248A5}"/>
    <hyperlink ref="S313" r:id="rId32" display="https://analytics.zoho.com/open-view/2395394000008229306" xr:uid="{6C35205F-FADC-4440-BAD8-6B12A8E3AD34}"/>
    <hyperlink ref="S317" r:id="rId33" display="https://analytics.zoho.com/open-view/2395394000008229306" xr:uid="{EC4DF964-A10A-4D41-8C38-A60EA22876CD}"/>
    <hyperlink ref="S318" r:id="rId34" display="https://analytics.zoho.com/open-view/2395394000008229306" xr:uid="{643C04B3-CD67-4FEA-9EE1-D57DBAD70A11}"/>
    <hyperlink ref="S319" r:id="rId35" display="https://analytics.zoho.com/open-view/2395394000008229306" xr:uid="{77721F68-5641-4653-97F1-97562F9E0818}"/>
    <hyperlink ref="S323" r:id="rId36" display="https://analytics.zoho.com/open-view/2395394000008229306" xr:uid="{88BE73F2-1E09-4D69-A0D4-DCEDD198D372}"/>
    <hyperlink ref="S326" r:id="rId37" display="https://analytics.zoho.com/open-view/2395394000008229306" xr:uid="{F15BBE37-035D-48F9-A25F-4701584713FF}"/>
    <hyperlink ref="S332" r:id="rId38" display="https://analytics.zoho.com/open-view/2395394000008229306" xr:uid="{977D63E1-9711-402A-86BB-AF01D3FBF814}"/>
    <hyperlink ref="S337" r:id="rId39" display="https://analytics.zoho.com/open-view/2395394000008229306" xr:uid="{F420DA3B-A2D7-47D9-9E83-0382AA0E97B1}"/>
    <hyperlink ref="S342" r:id="rId40" display="https://analytics.zoho.com/open-view/2395394000008229306" xr:uid="{C3CBA7D8-82EF-4287-BBBD-D1EBE8B8D87F}"/>
    <hyperlink ref="S345" r:id="rId41" display="https://analytics.zoho.com/open-view/2395394000008229306" xr:uid="{8C064709-CCD7-4310-B0CB-F64744319300}"/>
    <hyperlink ref="S348" r:id="rId42" display="https://analytics.zoho.com/open-view/2395394000008229306" xr:uid="{4A66E2EC-6E4D-4E37-81F1-22F45D1735E5}"/>
    <hyperlink ref="S353" r:id="rId43" display="https://analytics.zoho.com/open-view/2395394000008229306" xr:uid="{4B981998-AF24-418A-94B0-A9B5BE60F9D1}"/>
    <hyperlink ref="S354" r:id="rId44" display="https://analytics.zoho.com/open-view/2395394000008229306" xr:uid="{3FA18457-1924-4DAA-9B2B-3AF8C79255D8}"/>
    <hyperlink ref="S357" r:id="rId45" display="https://analytics.zoho.com/open-view/2395394000008229306" xr:uid="{B615544F-6B72-41D1-AB86-E688E015D4D4}"/>
    <hyperlink ref="S361" r:id="rId46" display="https://analytics.zoho.com/open-view/2395394000008229306" xr:uid="{1867DBEA-F83C-4484-9DED-E6CD7573E272}"/>
    <hyperlink ref="S362" r:id="rId47" display="https://analytics.zoho.com/open-view/2395394000008229306" xr:uid="{4040D8D1-A0EB-4869-8781-D2BF6A213518}"/>
    <hyperlink ref="S366" r:id="rId48" display="https://analytics.zoho.com/open-view/2395394000008229306" xr:uid="{10C20BD6-3DCA-4EED-9CD9-C8C6FA98CB75}"/>
    <hyperlink ref="S372" r:id="rId49" display="https://analytics.zoho.com/open-view/2395394000008229306" xr:uid="{169ECD75-1507-4BCB-8F7F-2B4B92ACE9EB}"/>
    <hyperlink ref="S373" r:id="rId50" display="https://analytics.zoho.com/open-view/2395394000008229306" xr:uid="{BFFF63B7-EBD3-4CE9-AEC6-9F0F03A94EA0}"/>
    <hyperlink ref="S376" r:id="rId51" display="https://analytics.zoho.com/open-view/2395394000008229306" xr:uid="{D6A64E88-50F0-4F95-A753-EF52765E6E64}"/>
    <hyperlink ref="S379" r:id="rId52" display="https://analytics.zoho.com/open-view/2395394000008229306" xr:uid="{8BE61470-3A34-44DA-AB98-BE9712B7AE3A}"/>
    <hyperlink ref="S380" r:id="rId53" display="https://analytics.zoho.com/open-view/2395394000008229306" xr:uid="{37CCC2DD-F7E6-438F-9ED2-9AEBD8E373DA}"/>
    <hyperlink ref="S381" r:id="rId54" display="https://analytics.zoho.com/open-view/2395394000008229306" xr:uid="{CB7A7F32-80B0-4F0B-BB17-9313A4A3922D}"/>
    <hyperlink ref="S384" r:id="rId55" display="https://analytics.zoho.com/open-view/2395394000008229306" xr:uid="{3FDD8E49-0305-46CF-AAA4-18646A520F05}"/>
    <hyperlink ref="S387" r:id="rId56" display="https://analytics.zoho.com/open-view/2395394000008229306" xr:uid="{19F77AB3-E17C-44E9-B5A1-D1B2931AAA8C}"/>
    <hyperlink ref="S388" r:id="rId57" display="https://analytics.zoho.com/open-view/2395394000008229306" xr:uid="{F06EF4F2-6233-4846-9F4A-07B7A83CAB0E}"/>
    <hyperlink ref="S389" r:id="rId58" display="https://analytics.zoho.com/open-view/2395394000008229306" xr:uid="{56D076ED-896F-4DCF-97C2-CBBCB3F448F4}"/>
    <hyperlink ref="S390" r:id="rId59" display="https://analytics.zoho.com/open-view/2395394000008229306" xr:uid="{DF18F3FD-EB51-44E0-8274-F6788A22FD7B}"/>
    <hyperlink ref="S391" r:id="rId60" display="https://analytics.zoho.com/open-view/2395394000008229306" xr:uid="{5741745A-08D7-492B-86C2-743B171F04C3}"/>
    <hyperlink ref="S398" r:id="rId61" display="https://analytics.zoho.com/open-view/2395394000008228339" xr:uid="{0ED5D3BB-789A-4A28-9CD0-7B084137378D}"/>
    <hyperlink ref="S415" r:id="rId62" display="https://analytics.zoho.com/open-view/2395394000008228339" xr:uid="{CC5E5C58-ACDF-45C4-9D9D-3B124E9AB039}"/>
    <hyperlink ref="S432" r:id="rId63" display="https://analytics.zoho.com/open-view/2395394000008228339" xr:uid="{146E4FFF-970B-427B-8DC4-053D21FCF47D}"/>
    <hyperlink ref="S449" r:id="rId64" display="https://analytics.zoho.com/open-view/2395394000008228339" xr:uid="{4B6FC9FF-D968-4232-8682-C188C858C32A}"/>
    <hyperlink ref="S466" r:id="rId65" display="https://analytics.zoho.com/open-view/2395394000008228339" xr:uid="{C79A285B-09E2-4769-861C-6D7C923B2999}"/>
    <hyperlink ref="S483" r:id="rId66" display="https://analytics.zoho.com/open-view/2395394000008228339" xr:uid="{B9B0F773-8765-44AC-BEB0-E522A4F5848D}"/>
    <hyperlink ref="S500" r:id="rId67" display="https://analytics.zoho.com/open-view/2395394000008228339" xr:uid="{3DBBEA0B-99A0-4743-B881-542C652F330B}"/>
    <hyperlink ref="S517" r:id="rId68" display="https://analytics.zoho.com/open-view/2395394000008228339" xr:uid="{3123D267-43CF-4C90-AE53-2FCBDB4A8CDA}"/>
    <hyperlink ref="S534" r:id="rId69" display="https://analytics.zoho.com/open-view/2395394000008228339" xr:uid="{BBB2C1ED-773A-4E4F-B27C-60543530B86C}"/>
    <hyperlink ref="S551" r:id="rId70" display="https://analytics.zoho.com/open-view/2395394000008228339" xr:uid="{DBD74879-AFC9-4053-8BEC-C1C4B97D246B}"/>
    <hyperlink ref="S568" r:id="rId71" display="https://analytics.zoho.com/open-view/2395394000008228339" xr:uid="{86A5A2D6-B615-4073-8B79-8F0D00243D35}"/>
    <hyperlink ref="S585" r:id="rId72" display="https://analytics.zoho.com/open-view/2395394000008228339" xr:uid="{197A55E3-03C3-4F76-B566-29DEF0A8878F}"/>
    <hyperlink ref="S602" r:id="rId73" display="https://analytics.zoho.com/open-view/2395394000008228339" xr:uid="{0193B880-C804-4028-BE9F-A6C44971CF1F}"/>
    <hyperlink ref="S619" r:id="rId74" display="https://analytics.zoho.com/open-view/2395394000008228339" xr:uid="{82562375-0690-4907-9E75-061CCCB8B5C1}"/>
    <hyperlink ref="S635" r:id="rId75" display="https://analytics.zoho.com/open-view/2395394000008228339" xr:uid="{E75514DD-3DA8-4BC2-A1C6-248D6688EE7D}"/>
    <hyperlink ref="S652" r:id="rId76" display="https://analytics.zoho.com/open-view/2395394000008228339" xr:uid="{A25EBFE3-E0D6-4D63-9EB0-6BF3F889CE3C}"/>
    <hyperlink ref="S653" r:id="rId77" display="https://analytics.zoho.com/open-view/2395394000008228339" xr:uid="{7C1E34EB-F381-4889-A8FD-16C3656406A2}"/>
    <hyperlink ref="S654" r:id="rId78" display="https://analytics.zoho.com/open-view/2395394000008228339" xr:uid="{7C0514FB-8DF4-49FB-B973-A281A61D6D32}"/>
    <hyperlink ref="S659" r:id="rId79" display="https://analytics.zoho.com/open-view/2395394000008228339" xr:uid="{BFA689AC-BE8B-44D1-B021-0E6C8C22940E}"/>
    <hyperlink ref="S663" r:id="rId80" display="https://analytics.zoho.com/open-view/2395394000008228339" xr:uid="{FCE951E3-A912-4B31-8804-4593ECC93F86}"/>
    <hyperlink ref="S667" r:id="rId81" display="https://analytics.zoho.com/open-view/2395394000008228339" xr:uid="{00CA8439-06E0-4B31-A9FD-22C10284CFB0}"/>
    <hyperlink ref="S671" r:id="rId82" display="https://analytics.zoho.com/open-view/2395394000008228339" xr:uid="{595F8CD4-16F8-4159-90CC-E6A8FDDB9721}"/>
    <hyperlink ref="S675" r:id="rId83" display="https://analytics.zoho.com/open-view/2395394000008228339" xr:uid="{922BB766-A508-4EB2-BA2F-2F690B87B3BA}"/>
    <hyperlink ref="S678" r:id="rId84" display="https://analytics.zoho.com/open-view/2395394000008228339" xr:uid="{08D09331-DEBE-4BD8-B358-33774C3E6958}"/>
    <hyperlink ref="S681" r:id="rId85" display="https://analytics.zoho.com/open-view/2395394000008228339" xr:uid="{BDBE04E2-3EE0-4D9C-A693-22432E2EF63F}"/>
    <hyperlink ref="S682" r:id="rId86" display="https://analytics.zoho.com/open-view/2395394000008228339" xr:uid="{24C2D3B4-D6ED-48A5-8B4E-654EC0CC34C2}"/>
    <hyperlink ref="S683" r:id="rId87" display="https://analytics.zoho.com/open-view/2395394000008228339" xr:uid="{67C1C1D1-8CEC-4F47-8951-345A973DAFA2}"/>
    <hyperlink ref="S684" r:id="rId88" display="https://analytics.zoho.com/open-view/2395394000008228339" xr:uid="{D6710526-2AF8-498A-A100-B5632D456302}"/>
    <hyperlink ref="S685" r:id="rId89" display="https://analytics.zoho.com/open-view/2395394000008228339" xr:uid="{5BDD8BAC-6E8B-4437-A899-C649E31A644C}"/>
    <hyperlink ref="S686" r:id="rId90" display="https://analytics.zoho.com/open-view/2395394000008228339" xr:uid="{B790D2EC-758B-4287-BED5-F6DFBC65130A}"/>
    <hyperlink ref="S687" r:id="rId91" display="https://analytics.zoho.com/open-view/2395394000008228339" xr:uid="{F502F801-440C-43F1-BDF5-2AB10681F652}"/>
    <hyperlink ref="S688" r:id="rId92" display="https://analytics.zoho.com/open-view/2395394000008228339" xr:uid="{E2D91CCB-EEF9-4F7A-8A30-C1AABCDA2F0D}"/>
    <hyperlink ref="S224" r:id="rId93" xr:uid="{FEC73930-E4A6-400F-A937-2E8922CAA40C}"/>
    <hyperlink ref="S694" r:id="rId94" xr:uid="{BDA457E7-3F7F-45D4-9E96-A20E2C90CE9A}"/>
    <hyperlink ref="S695" r:id="rId95" xr:uid="{B3409F3C-42D0-4091-BC31-5DCED413B969}"/>
    <hyperlink ref="S696" r:id="rId96" xr:uid="{94FF5C3E-2823-415D-BEAC-E6AD713ECBB7}"/>
    <hyperlink ref="S697" r:id="rId97" xr:uid="{B36705FB-7F67-4AD2-960A-0D46CFFFE058}"/>
    <hyperlink ref="S698" r:id="rId98" xr:uid="{6797AB21-88D8-4249-9EB5-F11150C3EB75}"/>
    <hyperlink ref="S699" r:id="rId99" xr:uid="{3FED262D-E88A-4DA1-A6E8-1DFCD508E9EF}"/>
    <hyperlink ref="S700" r:id="rId100" xr:uid="{3D129CE6-6FAD-41A8-9F37-441A80250868}"/>
    <hyperlink ref="S701" r:id="rId101" xr:uid="{DC7B0600-16D5-4F10-BF9D-EA57D35EAE42}"/>
    <hyperlink ref="S702" r:id="rId102" xr:uid="{4CEB2626-DC55-4D36-B3AB-D4128F6B8286}"/>
    <hyperlink ref="S703" r:id="rId103" xr:uid="{40C6D056-F0DE-4EDD-8999-BC75AD7C3539}"/>
    <hyperlink ref="S704" r:id="rId104" xr:uid="{F357F4B0-DB14-4816-B4EF-37F105E8A906}"/>
    <hyperlink ref="S705" r:id="rId105" xr:uid="{DA47D6C5-4F04-47C4-98C9-5A2270AD0347}"/>
    <hyperlink ref="S706" r:id="rId106" xr:uid="{8E5F72D1-B697-4C10-9FA7-71D9E869851C}"/>
    <hyperlink ref="S707" r:id="rId107" xr:uid="{4B1B07CD-D5E6-4BA3-8089-2A494C18B2EB}"/>
    <hyperlink ref="S708" r:id="rId108" xr:uid="{5EAC5014-597D-4D30-AAA5-1CD865994977}"/>
    <hyperlink ref="S709" r:id="rId109" xr:uid="{0051471A-7B92-435A-A8AE-B8F7DF2F3ECA}"/>
    <hyperlink ref="S710" r:id="rId110" xr:uid="{F88FD047-8DAC-4B8E-9C25-80AFE7312C04}"/>
    <hyperlink ref="S711" r:id="rId111" xr:uid="{F1B59FC2-6F9F-481A-8C33-3D7092B9D182}"/>
    <hyperlink ref="S712" r:id="rId112" xr:uid="{CB510C09-75A8-45DF-A48E-9042D403F7B9}"/>
    <hyperlink ref="S713" r:id="rId113" xr:uid="{080A7DFE-A759-4C6F-B972-8EEEC4A961D5}"/>
    <hyperlink ref="S714" r:id="rId114" xr:uid="{6F8CDAAB-895F-4D45-9B37-F4D2C2EE1839}"/>
    <hyperlink ref="S715" r:id="rId115" xr:uid="{AA630709-2425-4268-B0AB-FE5366342E2B}"/>
    <hyperlink ref="S716" r:id="rId116" xr:uid="{17176EF5-472D-475E-ADB1-03CCB7782FB1}"/>
    <hyperlink ref="S717" r:id="rId117" xr:uid="{3192EA02-2128-4207-824F-7C911D1E8783}"/>
    <hyperlink ref="S718" r:id="rId118" xr:uid="{B5113EB8-D1EA-43A0-82AA-3C384B43DA81}"/>
    <hyperlink ref="S719" r:id="rId119" xr:uid="{FA344B12-9ACB-488E-B91A-07EC8B10EF29}"/>
    <hyperlink ref="S720" r:id="rId120" xr:uid="{FD5A8C64-950A-41DD-A409-14D6AC7D50DC}"/>
    <hyperlink ref="S721" r:id="rId121" xr:uid="{3242EB76-969C-43AA-9F84-E5CB24405E81}"/>
    <hyperlink ref="S722" r:id="rId122" xr:uid="{F1D7646C-D4A8-45C7-96FA-A82B5C842A9B}"/>
    <hyperlink ref="S723" r:id="rId123" xr:uid="{AB56DBD2-7D30-483F-92A9-001A698502B9}"/>
    <hyperlink ref="S724" r:id="rId124" xr:uid="{B8F1B0EA-7975-4875-B50D-A3392323C1C2}"/>
    <hyperlink ref="S725" r:id="rId125" xr:uid="{001D7D4C-9E0C-4E0C-B99D-943D82BE7DE0}"/>
    <hyperlink ref="S726" r:id="rId126" xr:uid="{ECB1C303-111E-4978-B69F-9D5A7D4B08D5}"/>
    <hyperlink ref="S727" r:id="rId127" xr:uid="{8C6751CE-50CC-4B96-A6C8-2CAD893BF83E}"/>
    <hyperlink ref="S728" r:id="rId128" xr:uid="{E3483414-607E-4F16-ADA9-03A1CFE86BE0}"/>
    <hyperlink ref="S729" r:id="rId129" xr:uid="{BE6AEEEA-B56D-46A4-9E1D-409AF1E00968}"/>
    <hyperlink ref="S730" r:id="rId130" xr:uid="{78DA5597-3A07-4097-97E7-137E827C364C}"/>
    <hyperlink ref="S731" r:id="rId131" xr:uid="{50E0D002-C6E1-4638-A50F-06EE0A4F2202}"/>
    <hyperlink ref="S732" r:id="rId132" xr:uid="{BF02CC4A-B7D7-40AE-99CD-EF37A7447585}"/>
    <hyperlink ref="S733" r:id="rId133" xr:uid="{4531DD08-5251-4979-B351-92A5CBBECB87}"/>
    <hyperlink ref="S734" r:id="rId134" xr:uid="{89448A9B-1017-4C8F-8AB6-FDEF84DAA418}"/>
    <hyperlink ref="S735" r:id="rId135" xr:uid="{ADF10E98-0F17-43C1-A4C9-BA12AD0CFBF9}"/>
    <hyperlink ref="S736" r:id="rId136" xr:uid="{AA1C5890-E786-4C79-BBCF-2D3B2C9DD0CD}"/>
    <hyperlink ref="S737" r:id="rId137" xr:uid="{98E3AF20-D071-4B9C-8CB7-F4FB8199EA5E}"/>
    <hyperlink ref="S738" r:id="rId138" xr:uid="{50F286B9-4F78-47E6-9106-15ECBE83391E}"/>
    <hyperlink ref="S739" r:id="rId139" xr:uid="{14816336-21DF-4AD0-A5DD-D5DCD9D98721}"/>
    <hyperlink ref="S740" r:id="rId140" xr:uid="{DCC9C417-E8F1-4053-B136-583E403D03B1}"/>
    <hyperlink ref="S741" r:id="rId141" xr:uid="{BF410746-3F1E-457C-8271-7B34390D4DEF}"/>
    <hyperlink ref="S742" r:id="rId142" xr:uid="{66DEEC2B-22D6-44F3-B67C-84D1B48FB241}"/>
    <hyperlink ref="S743" r:id="rId143" xr:uid="{C5087EB4-F2BB-4204-A6FB-D126D34E768A}"/>
    <hyperlink ref="S744" r:id="rId144" xr:uid="{E13F481D-6412-4998-8206-DBA1E282B09E}"/>
    <hyperlink ref="S745" r:id="rId145" xr:uid="{7D23119F-7E2B-45C7-AE54-FE43F1E8AF29}"/>
    <hyperlink ref="S746" r:id="rId146" xr:uid="{0B8E9700-8477-4F75-924E-E12863CA0BF3}"/>
    <hyperlink ref="S747" r:id="rId147" xr:uid="{3D0B6C74-C221-41C9-BF31-E973CF3CA9C9}"/>
    <hyperlink ref="S748" r:id="rId148" xr:uid="{3068EE1D-1BAC-4009-B6F8-3CEB3867BCB5}"/>
    <hyperlink ref="S749" r:id="rId149" xr:uid="{76671C34-0A87-490D-85B9-CE67497A5020}"/>
    <hyperlink ref="S750" r:id="rId150" xr:uid="{F80D7F22-87AA-438F-9585-FD7BECF57679}"/>
    <hyperlink ref="S751" r:id="rId151" xr:uid="{B6E6E69F-F2BF-4E5C-A1B9-1716CC61FA90}"/>
    <hyperlink ref="S752" r:id="rId152" xr:uid="{16C5B5F1-41DB-4FA7-91F5-7627A81B99C8}"/>
    <hyperlink ref="S753" r:id="rId153" xr:uid="{163F6F7A-E26A-494C-A9D3-A122A878A58D}"/>
    <hyperlink ref="S754" r:id="rId154" xr:uid="{4288EBFC-8E23-400C-882B-EB5F6EBE6CFA}"/>
    <hyperlink ref="S755" r:id="rId155" xr:uid="{873B26DD-6707-4F59-BA2E-F140DD33E1BE}"/>
    <hyperlink ref="S756" r:id="rId156" xr:uid="{2128D944-6F56-47B6-AC5A-F7DFC5FE107D}"/>
    <hyperlink ref="S757" r:id="rId157" xr:uid="{BBBE5E32-2EBC-477C-9FB7-B2424B768B9A}"/>
    <hyperlink ref="S758" r:id="rId158" xr:uid="{C8C09A3D-9B5A-4FFE-8FF5-75F1F3DD07E0}"/>
    <hyperlink ref="S759" r:id="rId159" xr:uid="{9BE12D6D-4DED-43BA-9AC1-BFCA263CC5EB}"/>
    <hyperlink ref="S760" r:id="rId160" xr:uid="{79BE08CF-733B-4E2F-809C-A83DE78E436F}"/>
    <hyperlink ref="S761" r:id="rId161" xr:uid="{C344825B-0EA3-4FB2-86AF-964D07098769}"/>
    <hyperlink ref="S762" r:id="rId162" xr:uid="{D56BA835-1E3B-468E-B11A-9CF58D350E3A}"/>
    <hyperlink ref="S763" r:id="rId163" xr:uid="{FB70C592-536A-4665-8056-B64435D5AB4F}"/>
    <hyperlink ref="S764" r:id="rId164" xr:uid="{A8F29611-31EA-4613-8A1C-FF5CE5D9E0CF}"/>
    <hyperlink ref="S765" r:id="rId165" xr:uid="{5B596729-1AD8-4AF0-9807-9B363451C1D9}"/>
    <hyperlink ref="S766" r:id="rId166" xr:uid="{CAFB03CA-46F0-4384-8646-ECA6E8F0ABC3}"/>
    <hyperlink ref="S767" r:id="rId167" xr:uid="{9170CB46-D3AD-416E-A721-A3A352ABC234}"/>
    <hyperlink ref="S768" r:id="rId168" xr:uid="{DD3235A6-5EE7-425A-BAFB-CB95396B94ED}"/>
    <hyperlink ref="S769" r:id="rId169" xr:uid="{7EDD948F-5DD9-426C-B652-38EA73791E53}"/>
    <hyperlink ref="S770" r:id="rId170" xr:uid="{AF61DAD4-CFAB-4A2B-9006-A3DE1CD74F9C}"/>
    <hyperlink ref="S771" r:id="rId171" xr:uid="{1389636C-5A58-42C3-BDCB-11BA04980987}"/>
    <hyperlink ref="S772" r:id="rId172" xr:uid="{6F227609-6538-487B-9044-377FF7F291A3}"/>
    <hyperlink ref="S773" r:id="rId173" xr:uid="{2F22E759-690C-48BB-B180-C8EEDCDDF403}"/>
    <hyperlink ref="S774" r:id="rId174" xr:uid="{781A6A5F-88B6-4521-9B3E-DCE6BB4C4740}"/>
    <hyperlink ref="S775" r:id="rId175" xr:uid="{A7EBD21E-76EA-4517-B343-3DA20710CF51}"/>
    <hyperlink ref="S776" r:id="rId176" xr:uid="{3A447765-B6C6-41F4-996E-53B78F448E8D}"/>
  </hyperlinks>
  <pageMargins left="0.7" right="0.7" top="0.75" bottom="0.75" header="0.3" footer="0.3"/>
  <pageSetup paperSize="9" orientation="portrait" horizontalDpi="300" verticalDpi="300" r:id="rId177"/>
  <drawing r:id="rId178"/>
  <tableParts count="1">
    <tablePart r:id="rId179"/>
  </tableParts>
  <extLst>
    <ext xmlns:x15="http://schemas.microsoft.com/office/spreadsheetml/2010/11/main" uri="{3A4CF648-6AED-40f4-86FF-DC5316D8AED3}">
      <x14:slicerList xmlns:x14="http://schemas.microsoft.com/office/spreadsheetml/2009/9/main">
        <x14:slicer r:id="rId18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workbookViewId="0">
      <pane ySplit="3" topLeftCell="A4" activePane="bottomLeft" state="frozen"/>
      <selection pane="bottomLeft" activeCell="A29" sqref="A29"/>
    </sheetView>
  </sheetViews>
  <sheetFormatPr baseColWidth="10" defaultRowHeight="14.4" x14ac:dyDescent="0.3"/>
  <cols>
    <col min="1" max="1" width="35" bestFit="1" customWidth="1"/>
    <col min="2" max="2" width="4" bestFit="1" customWidth="1"/>
    <col min="3" max="3" width="7.6640625" bestFit="1" customWidth="1"/>
    <col min="4" max="4" width="1.21875" style="23" customWidth="1"/>
    <col min="5" max="5" width="15.5546875" bestFit="1" customWidth="1"/>
    <col min="6" max="6" width="3.33203125" customWidth="1"/>
    <col min="7" max="7" width="11.6640625" bestFit="1" customWidth="1"/>
    <col min="8" max="8" width="1.21875" style="23" customWidth="1"/>
    <col min="9" max="9" width="7.5546875" bestFit="1" customWidth="1"/>
    <col min="10" max="10" width="8.33203125" bestFit="1" customWidth="1"/>
    <col min="11" max="11" width="4" bestFit="1" customWidth="1"/>
    <col min="12" max="12" width="1" style="23" customWidth="1"/>
    <col min="13" max="13" width="16.109375" bestFit="1" customWidth="1"/>
    <col min="14" max="14" width="2" bestFit="1" customWidth="1"/>
    <col min="15" max="15" width="6.44140625" bestFit="1" customWidth="1"/>
    <col min="16" max="16" width="1.21875" style="23" customWidth="1"/>
    <col min="17" max="17" width="50.44140625" bestFit="1" customWidth="1"/>
    <col min="18" max="18" width="4" bestFit="1" customWidth="1"/>
    <col min="19" max="19" width="10.109375" bestFit="1" customWidth="1"/>
    <col min="20" max="20" width="1" style="23" customWidth="1"/>
    <col min="21" max="21" width="9" bestFit="1" customWidth="1"/>
    <col min="22" max="22" width="26" customWidth="1"/>
    <col min="23" max="23" width="8.33203125" bestFit="1" customWidth="1"/>
    <col min="24" max="24" width="6" bestFit="1" customWidth="1"/>
    <col min="26" max="26" width="3.77734375" customWidth="1"/>
    <col min="27" max="27" width="2.6640625" style="23" customWidth="1"/>
    <col min="28" max="28" width="3.33203125" customWidth="1"/>
    <col min="29" max="29" width="24.33203125" bestFit="1" customWidth="1"/>
    <col min="31" max="31" width="11.77734375" customWidth="1"/>
  </cols>
  <sheetData>
    <row r="1" spans="1:30" x14ac:dyDescent="0.3">
      <c r="A1" s="24" t="s">
        <v>645</v>
      </c>
      <c r="B1" s="25">
        <v>140</v>
      </c>
    </row>
    <row r="3" spans="1:30" x14ac:dyDescent="0.3">
      <c r="A3" s="4" t="s">
        <v>3</v>
      </c>
      <c r="C3" t="s">
        <v>387</v>
      </c>
      <c r="E3" s="4" t="s">
        <v>4</v>
      </c>
      <c r="G3" s="5" t="s">
        <v>388</v>
      </c>
      <c r="I3" t="s">
        <v>389</v>
      </c>
      <c r="J3" s="5" t="s">
        <v>5</v>
      </c>
      <c r="M3" s="4" t="s">
        <v>22</v>
      </c>
      <c r="N3" s="22"/>
      <c r="O3" s="5" t="s">
        <v>391</v>
      </c>
      <c r="Q3" s="4" t="s">
        <v>23</v>
      </c>
      <c r="R3" s="22"/>
      <c r="S3" s="5" t="s">
        <v>390</v>
      </c>
      <c r="V3" s="4" t="s">
        <v>6</v>
      </c>
      <c r="W3" s="5" t="s">
        <v>5</v>
      </c>
      <c r="X3" s="6" t="s">
        <v>397</v>
      </c>
      <c r="Y3" s="6" t="s">
        <v>396</v>
      </c>
      <c r="AC3" t="s">
        <v>14</v>
      </c>
      <c r="AD3">
        <v>0</v>
      </c>
    </row>
    <row r="4" spans="1:30" x14ac:dyDescent="0.3">
      <c r="A4" t="s">
        <v>646</v>
      </c>
      <c r="B4" s="22">
        <v>1</v>
      </c>
      <c r="C4" s="42" t="str">
        <f t="shared" ref="C4:C13" si="0">+IF(A4="","","T-"&amp;$B$1+B4)</f>
        <v>T-141</v>
      </c>
      <c r="E4" t="s">
        <v>647</v>
      </c>
      <c r="F4" s="22">
        <v>1</v>
      </c>
      <c r="G4" t="str">
        <f t="shared" ref="G4:G7" si="1">+IF(E4="","","C-"&amp;$B$1+F4)</f>
        <v>C-141</v>
      </c>
      <c r="I4">
        <f>+$B$1+1</f>
        <v>141</v>
      </c>
      <c r="J4" t="s">
        <v>18</v>
      </c>
      <c r="K4">
        <f>+I4</f>
        <v>141</v>
      </c>
      <c r="M4" t="s">
        <v>15</v>
      </c>
      <c r="N4" s="22">
        <v>1</v>
      </c>
      <c r="O4" t="str">
        <f t="shared" ref="O4:O9" si="2">+IF(M4="","","FI-"&amp;$B$1+N4)</f>
        <v>FI-141</v>
      </c>
      <c r="Q4" t="s">
        <v>648</v>
      </c>
      <c r="R4" s="22">
        <v>1</v>
      </c>
      <c r="S4" t="str">
        <f>+IF(Q4="","","M-"&amp;$B$1+R4)</f>
        <v>M-141</v>
      </c>
      <c r="U4">
        <f>+VLOOKUP(W4,$J$4:$K$6,2,0)*100000+X4</f>
        <v>14100000</v>
      </c>
      <c r="V4" t="s">
        <v>14</v>
      </c>
      <c r="W4" t="s">
        <v>18</v>
      </c>
      <c r="X4">
        <f>+VLOOKUP(V4,$AC$3:$AD$364,2,0)</f>
        <v>0</v>
      </c>
      <c r="Y4">
        <f>+U4</f>
        <v>14100000</v>
      </c>
      <c r="AC4" t="s">
        <v>366</v>
      </c>
      <c r="AD4">
        <v>1</v>
      </c>
    </row>
    <row r="5" spans="1:30" x14ac:dyDescent="0.3">
      <c r="A5" t="s">
        <v>657</v>
      </c>
      <c r="B5" s="22">
        <f t="shared" ref="B5:B13" si="3">+IF(A5="","",B4+1)</f>
        <v>2</v>
      </c>
      <c r="C5" t="str">
        <f t="shared" si="0"/>
        <v>T-142</v>
      </c>
      <c r="E5" t="s">
        <v>683</v>
      </c>
      <c r="F5" s="22">
        <f t="shared" ref="F5:F7" si="4">+IF(E5="","",F4+1)</f>
        <v>2</v>
      </c>
      <c r="G5" t="str">
        <f t="shared" si="1"/>
        <v>C-142</v>
      </c>
      <c r="I5" s="42">
        <f>++IF(J5="","",I4+1)</f>
        <v>142</v>
      </c>
      <c r="J5" t="s">
        <v>15</v>
      </c>
      <c r="K5">
        <f t="shared" ref="K5:K6" si="5">+I5</f>
        <v>142</v>
      </c>
      <c r="M5" t="s">
        <v>399</v>
      </c>
      <c r="N5" s="22">
        <f t="shared" ref="N5:N9" si="6">+IF(M5="","",N4+1)</f>
        <v>2</v>
      </c>
      <c r="O5" t="str">
        <f t="shared" si="2"/>
        <v>FI-142</v>
      </c>
      <c r="Q5" t="s">
        <v>653</v>
      </c>
      <c r="R5" s="22">
        <f>+IF(Q5="","",R4+1)</f>
        <v>2</v>
      </c>
      <c r="S5" t="str">
        <f>+IF(Q5="","","M-"&amp;$B$1+R5)</f>
        <v>M-142</v>
      </c>
      <c r="U5">
        <f t="shared" ref="U5:U68" si="7">+VLOOKUP(W5,$J$4:$K$6,2,0)*100000+X5</f>
        <v>14200002</v>
      </c>
      <c r="V5" t="s">
        <v>367</v>
      </c>
      <c r="W5" t="s">
        <v>15</v>
      </c>
      <c r="X5">
        <f t="shared" ref="X5:X68" si="8">+VLOOKUP(V5,$AC$3:$AD$364,2,0)</f>
        <v>2</v>
      </c>
      <c r="Y5">
        <f t="shared" ref="Y5:Y68" si="9">+U5</f>
        <v>14200002</v>
      </c>
      <c r="AC5" t="s">
        <v>367</v>
      </c>
      <c r="AD5">
        <v>2</v>
      </c>
    </row>
    <row r="6" spans="1:30" x14ac:dyDescent="0.3">
      <c r="A6" t="s">
        <v>661</v>
      </c>
      <c r="B6" s="22">
        <f t="shared" si="3"/>
        <v>3</v>
      </c>
      <c r="C6" t="str">
        <f t="shared" si="0"/>
        <v>T-143</v>
      </c>
      <c r="E6" t="s">
        <v>839</v>
      </c>
      <c r="F6" s="22">
        <f t="shared" si="4"/>
        <v>3</v>
      </c>
      <c r="G6" t="str">
        <f t="shared" si="1"/>
        <v>C-143</v>
      </c>
      <c r="I6" t="str">
        <f t="shared" ref="I6:I15" si="10">++IF(J6="","",I5+1)</f>
        <v/>
      </c>
      <c r="K6" t="str">
        <f t="shared" si="5"/>
        <v/>
      </c>
      <c r="M6" t="s">
        <v>688</v>
      </c>
      <c r="N6" s="22">
        <f t="shared" si="6"/>
        <v>3</v>
      </c>
      <c r="O6" t="str">
        <f t="shared" si="2"/>
        <v>FI-143</v>
      </c>
      <c r="Q6" t="s">
        <v>655</v>
      </c>
      <c r="R6" s="22">
        <f>+IF(Q6="","",R5+1)</f>
        <v>3</v>
      </c>
      <c r="S6" s="42" t="str">
        <f>+IF(Q6="","","M-"&amp;$B$1+R6)</f>
        <v>M-143</v>
      </c>
      <c r="U6">
        <f t="shared" si="7"/>
        <v>14200015</v>
      </c>
      <c r="V6" t="s">
        <v>380</v>
      </c>
      <c r="W6" t="s">
        <v>15</v>
      </c>
      <c r="X6">
        <f t="shared" si="8"/>
        <v>15</v>
      </c>
      <c r="Y6">
        <f t="shared" si="9"/>
        <v>14200015</v>
      </c>
      <c r="AC6" t="s">
        <v>368</v>
      </c>
      <c r="AD6">
        <v>3</v>
      </c>
    </row>
    <row r="7" spans="1:30" x14ac:dyDescent="0.3">
      <c r="A7" t="s">
        <v>664</v>
      </c>
      <c r="B7" s="22">
        <f t="shared" si="3"/>
        <v>4</v>
      </c>
      <c r="C7" t="str">
        <f t="shared" si="0"/>
        <v>T-144</v>
      </c>
      <c r="E7" t="s">
        <v>907</v>
      </c>
      <c r="F7" s="22">
        <f t="shared" si="4"/>
        <v>4</v>
      </c>
      <c r="G7" t="str">
        <f t="shared" si="1"/>
        <v>C-144</v>
      </c>
      <c r="I7" t="str">
        <f t="shared" si="10"/>
        <v/>
      </c>
      <c r="N7" s="22" t="str">
        <f t="shared" si="6"/>
        <v/>
      </c>
      <c r="O7" t="str">
        <f t="shared" si="2"/>
        <v/>
      </c>
      <c r="Q7" t="s">
        <v>658</v>
      </c>
      <c r="R7" s="22">
        <f t="shared" ref="R7:R70" si="11">+IF(Q7="","",R6+1)</f>
        <v>4</v>
      </c>
      <c r="S7" s="42" t="str">
        <f t="shared" ref="S7:S70" si="12">+IF(Q7="","","M-"&amp;$B$1+R7)</f>
        <v>M-144</v>
      </c>
      <c r="U7">
        <f t="shared" si="7"/>
        <v>14200003</v>
      </c>
      <c r="V7" t="s">
        <v>368</v>
      </c>
      <c r="W7" t="s">
        <v>15</v>
      </c>
      <c r="X7">
        <f t="shared" si="8"/>
        <v>3</v>
      </c>
      <c r="Y7">
        <f t="shared" si="9"/>
        <v>14200003</v>
      </c>
      <c r="AC7" t="s">
        <v>369</v>
      </c>
      <c r="AD7">
        <v>4</v>
      </c>
    </row>
    <row r="8" spans="1:30" x14ac:dyDescent="0.3">
      <c r="A8" t="s">
        <v>668</v>
      </c>
      <c r="B8" s="22">
        <f t="shared" si="3"/>
        <v>5</v>
      </c>
      <c r="C8" t="str">
        <f t="shared" si="0"/>
        <v>T-145</v>
      </c>
      <c r="E8" t="s">
        <v>1024</v>
      </c>
      <c r="F8" s="22">
        <f t="shared" ref="F8:F71" si="13">+IF(E8="","",F7+1)</f>
        <v>5</v>
      </c>
      <c r="G8" t="str">
        <f t="shared" ref="G8:G71" si="14">+IF(E8="","","C-"&amp;$B$1+F8)</f>
        <v>C-145</v>
      </c>
      <c r="I8" t="str">
        <f t="shared" si="10"/>
        <v/>
      </c>
      <c r="N8" s="22" t="str">
        <f t="shared" si="6"/>
        <v/>
      </c>
      <c r="O8" s="42" t="str">
        <f t="shared" si="2"/>
        <v/>
      </c>
      <c r="Q8" t="s">
        <v>662</v>
      </c>
      <c r="R8" s="22">
        <f t="shared" si="11"/>
        <v>5</v>
      </c>
      <c r="S8" s="42" t="str">
        <f t="shared" si="12"/>
        <v>M-145</v>
      </c>
      <c r="U8">
        <f t="shared" si="7"/>
        <v>14200011</v>
      </c>
      <c r="V8" t="s">
        <v>376</v>
      </c>
      <c r="W8" t="s">
        <v>15</v>
      </c>
      <c r="X8">
        <f t="shared" si="8"/>
        <v>11</v>
      </c>
      <c r="Y8">
        <f t="shared" si="9"/>
        <v>14200011</v>
      </c>
      <c r="AC8" t="s">
        <v>370</v>
      </c>
      <c r="AD8">
        <v>5</v>
      </c>
    </row>
    <row r="9" spans="1:30" x14ac:dyDescent="0.3">
      <c r="A9" t="s">
        <v>672</v>
      </c>
      <c r="B9" s="22">
        <f t="shared" si="3"/>
        <v>6</v>
      </c>
      <c r="C9" t="str">
        <f t="shared" si="0"/>
        <v>T-146</v>
      </c>
      <c r="E9" t="s">
        <v>1112</v>
      </c>
      <c r="F9" s="22">
        <f t="shared" si="13"/>
        <v>6</v>
      </c>
      <c r="G9" t="str">
        <f t="shared" si="14"/>
        <v>C-146</v>
      </c>
      <c r="I9" t="str">
        <f t="shared" si="10"/>
        <v/>
      </c>
      <c r="N9" s="22" t="str">
        <f t="shared" si="6"/>
        <v/>
      </c>
      <c r="O9" t="str">
        <f t="shared" si="2"/>
        <v/>
      </c>
      <c r="Q9" t="s">
        <v>665</v>
      </c>
      <c r="R9" s="22">
        <f t="shared" si="11"/>
        <v>6</v>
      </c>
      <c r="S9" s="42" t="str">
        <f t="shared" si="12"/>
        <v>M-146</v>
      </c>
      <c r="U9">
        <f t="shared" si="7"/>
        <v>14200004</v>
      </c>
      <c r="V9" t="s">
        <v>369</v>
      </c>
      <c r="W9" t="s">
        <v>15</v>
      </c>
      <c r="X9">
        <f t="shared" si="8"/>
        <v>4</v>
      </c>
      <c r="Y9">
        <f t="shared" si="9"/>
        <v>14200004</v>
      </c>
      <c r="AC9" t="s">
        <v>371</v>
      </c>
      <c r="AD9">
        <v>6</v>
      </c>
    </row>
    <row r="10" spans="1:30" x14ac:dyDescent="0.3">
      <c r="A10" t="s">
        <v>676</v>
      </c>
      <c r="B10" s="22">
        <f t="shared" si="3"/>
        <v>7</v>
      </c>
      <c r="C10" t="str">
        <f t="shared" si="0"/>
        <v>T-147</v>
      </c>
      <c r="E10" t="s">
        <v>1245</v>
      </c>
      <c r="F10" s="22">
        <f t="shared" si="13"/>
        <v>7</v>
      </c>
      <c r="G10" t="str">
        <f t="shared" si="14"/>
        <v>C-147</v>
      </c>
      <c r="I10" t="str">
        <f t="shared" si="10"/>
        <v/>
      </c>
      <c r="N10" s="22" t="str">
        <f t="shared" ref="N10:N38" si="15">+IF(M10="","",N9+1)</f>
        <v/>
      </c>
      <c r="O10" t="str">
        <f t="shared" ref="O10:O38" si="16">+IF(M10="","","FI-"&amp;$B$1+N10)</f>
        <v/>
      </c>
      <c r="Q10" t="s">
        <v>669</v>
      </c>
      <c r="R10" s="22">
        <f t="shared" si="11"/>
        <v>7</v>
      </c>
      <c r="S10" s="42" t="str">
        <f t="shared" si="12"/>
        <v>M-147</v>
      </c>
      <c r="U10">
        <f t="shared" si="7"/>
        <v>14200009</v>
      </c>
      <c r="V10" t="s">
        <v>374</v>
      </c>
      <c r="W10" t="s">
        <v>15</v>
      </c>
      <c r="X10">
        <f t="shared" si="8"/>
        <v>9</v>
      </c>
      <c r="Y10">
        <f t="shared" si="9"/>
        <v>14200009</v>
      </c>
      <c r="AC10" t="s">
        <v>372</v>
      </c>
      <c r="AD10">
        <v>7</v>
      </c>
    </row>
    <row r="11" spans="1:30" x14ac:dyDescent="0.3">
      <c r="A11" t="s">
        <v>679</v>
      </c>
      <c r="B11" s="22">
        <f t="shared" si="3"/>
        <v>8</v>
      </c>
      <c r="C11" t="str">
        <f t="shared" si="0"/>
        <v>T-148</v>
      </c>
      <c r="E11" t="s">
        <v>1373</v>
      </c>
      <c r="F11" s="22">
        <f t="shared" si="13"/>
        <v>8</v>
      </c>
      <c r="G11" t="str">
        <f t="shared" si="14"/>
        <v>C-148</v>
      </c>
      <c r="I11" t="str">
        <f t="shared" si="10"/>
        <v/>
      </c>
      <c r="N11" s="22" t="str">
        <f t="shared" si="15"/>
        <v/>
      </c>
      <c r="O11" t="str">
        <f t="shared" si="16"/>
        <v/>
      </c>
      <c r="Q11" t="s">
        <v>673</v>
      </c>
      <c r="R11" s="22">
        <f t="shared" si="11"/>
        <v>8</v>
      </c>
      <c r="S11" s="42" t="str">
        <f t="shared" si="12"/>
        <v>M-148</v>
      </c>
      <c r="U11">
        <f t="shared" si="7"/>
        <v>14200010</v>
      </c>
      <c r="V11" t="s">
        <v>375</v>
      </c>
      <c r="W11" t="s">
        <v>15</v>
      </c>
      <c r="X11">
        <f t="shared" si="8"/>
        <v>10</v>
      </c>
      <c r="Y11">
        <f t="shared" si="9"/>
        <v>14200010</v>
      </c>
      <c r="AC11" t="s">
        <v>373</v>
      </c>
      <c r="AD11">
        <v>8</v>
      </c>
    </row>
    <row r="12" spans="1:30" x14ac:dyDescent="0.3">
      <c r="A12" t="s">
        <v>682</v>
      </c>
      <c r="B12" s="22">
        <f t="shared" si="3"/>
        <v>9</v>
      </c>
      <c r="C12" t="str">
        <f t="shared" si="0"/>
        <v>T-149</v>
      </c>
      <c r="E12" t="s">
        <v>1390</v>
      </c>
      <c r="F12" s="22">
        <f t="shared" si="13"/>
        <v>9</v>
      </c>
      <c r="G12" t="str">
        <f t="shared" si="14"/>
        <v>C-149</v>
      </c>
      <c r="I12" t="str">
        <f t="shared" si="10"/>
        <v/>
      </c>
      <c r="N12" s="22" t="str">
        <f t="shared" si="15"/>
        <v/>
      </c>
      <c r="O12" t="str">
        <f t="shared" si="16"/>
        <v/>
      </c>
      <c r="Q12" t="s">
        <v>677</v>
      </c>
      <c r="R12" s="22">
        <f t="shared" si="11"/>
        <v>9</v>
      </c>
      <c r="S12" s="42" t="str">
        <f t="shared" si="12"/>
        <v>M-149</v>
      </c>
      <c r="U12">
        <f t="shared" si="7"/>
        <v>14200014</v>
      </c>
      <c r="V12" t="s">
        <v>379</v>
      </c>
      <c r="W12" t="s">
        <v>15</v>
      </c>
      <c r="X12">
        <f t="shared" si="8"/>
        <v>14</v>
      </c>
      <c r="Y12">
        <f t="shared" si="9"/>
        <v>14200014</v>
      </c>
      <c r="AC12" t="s">
        <v>374</v>
      </c>
      <c r="AD12">
        <v>9</v>
      </c>
    </row>
    <row r="13" spans="1:30" x14ac:dyDescent="0.3">
      <c r="A13" t="s">
        <v>763</v>
      </c>
      <c r="B13" s="22">
        <f t="shared" si="3"/>
        <v>10</v>
      </c>
      <c r="C13" t="str">
        <f t="shared" si="0"/>
        <v>T-150</v>
      </c>
      <c r="E13" t="s">
        <v>1412</v>
      </c>
      <c r="F13" s="22">
        <f t="shared" si="13"/>
        <v>10</v>
      </c>
      <c r="G13" t="str">
        <f t="shared" si="14"/>
        <v>C-150</v>
      </c>
      <c r="I13" t="str">
        <f t="shared" si="10"/>
        <v/>
      </c>
      <c r="N13" s="22" t="str">
        <f t="shared" si="15"/>
        <v/>
      </c>
      <c r="O13" t="str">
        <f t="shared" si="16"/>
        <v/>
      </c>
      <c r="Q13" t="s">
        <v>680</v>
      </c>
      <c r="R13" s="22">
        <f t="shared" si="11"/>
        <v>10</v>
      </c>
      <c r="S13" s="42" t="str">
        <f t="shared" si="12"/>
        <v>M-150</v>
      </c>
      <c r="U13">
        <f t="shared" si="7"/>
        <v>14200012</v>
      </c>
      <c r="V13" t="s">
        <v>377</v>
      </c>
      <c r="W13" t="s">
        <v>15</v>
      </c>
      <c r="X13">
        <f t="shared" si="8"/>
        <v>12</v>
      </c>
      <c r="Y13">
        <f t="shared" si="9"/>
        <v>14200012</v>
      </c>
      <c r="AC13" t="s">
        <v>375</v>
      </c>
      <c r="AD13">
        <v>10</v>
      </c>
    </row>
    <row r="14" spans="1:30" x14ac:dyDescent="0.3">
      <c r="A14" t="s">
        <v>770</v>
      </c>
      <c r="B14" s="22">
        <f t="shared" ref="B14:B77" si="17">+IF(A14="","",B13+1)</f>
        <v>11</v>
      </c>
      <c r="C14" t="str">
        <f t="shared" ref="C14:C77" si="18">+IF(A14="","","T-"&amp;$B$1+B14)</f>
        <v>T-151</v>
      </c>
      <c r="F14" s="22" t="str">
        <f t="shared" si="13"/>
        <v/>
      </c>
      <c r="G14" t="str">
        <f t="shared" si="14"/>
        <v/>
      </c>
      <c r="I14" t="str">
        <f t="shared" si="10"/>
        <v/>
      </c>
      <c r="N14" s="22" t="str">
        <f t="shared" si="15"/>
        <v/>
      </c>
      <c r="O14" t="str">
        <f t="shared" si="16"/>
        <v/>
      </c>
      <c r="Q14" t="s">
        <v>684</v>
      </c>
      <c r="R14" s="22">
        <f t="shared" si="11"/>
        <v>11</v>
      </c>
      <c r="S14" s="42" t="str">
        <f t="shared" si="12"/>
        <v>M-151</v>
      </c>
      <c r="U14">
        <f t="shared" si="7"/>
        <v>14200007</v>
      </c>
      <c r="V14" t="s">
        <v>372</v>
      </c>
      <c r="W14" t="s">
        <v>15</v>
      </c>
      <c r="X14">
        <f t="shared" si="8"/>
        <v>7</v>
      </c>
      <c r="Y14">
        <f t="shared" si="9"/>
        <v>14200007</v>
      </c>
      <c r="AC14" t="s">
        <v>376</v>
      </c>
      <c r="AD14">
        <v>11</v>
      </c>
    </row>
    <row r="15" spans="1:30" x14ac:dyDescent="0.3">
      <c r="A15" t="s">
        <v>832</v>
      </c>
      <c r="B15" s="22">
        <f t="shared" si="17"/>
        <v>12</v>
      </c>
      <c r="C15" t="str">
        <f t="shared" si="18"/>
        <v>T-152</v>
      </c>
      <c r="F15" s="22" t="str">
        <f t="shared" si="13"/>
        <v/>
      </c>
      <c r="G15" t="str">
        <f t="shared" si="14"/>
        <v/>
      </c>
      <c r="I15" t="str">
        <f t="shared" si="10"/>
        <v/>
      </c>
      <c r="N15" s="22" t="str">
        <f t="shared" si="15"/>
        <v/>
      </c>
      <c r="O15" t="str">
        <f t="shared" si="16"/>
        <v/>
      </c>
      <c r="Q15" t="s">
        <v>762</v>
      </c>
      <c r="R15" s="22">
        <f t="shared" si="11"/>
        <v>12</v>
      </c>
      <c r="S15" s="42" t="str">
        <f t="shared" si="12"/>
        <v>M-152</v>
      </c>
      <c r="U15">
        <f t="shared" si="7"/>
        <v>14200016</v>
      </c>
      <c r="V15" t="s">
        <v>381</v>
      </c>
      <c r="W15" t="s">
        <v>15</v>
      </c>
      <c r="X15">
        <f t="shared" si="8"/>
        <v>16</v>
      </c>
      <c r="Y15">
        <f t="shared" si="9"/>
        <v>14200016</v>
      </c>
      <c r="AC15" t="s">
        <v>377</v>
      </c>
      <c r="AD15">
        <v>12</v>
      </c>
    </row>
    <row r="16" spans="1:30" x14ac:dyDescent="0.3">
      <c r="A16" t="s">
        <v>840</v>
      </c>
      <c r="B16" s="22">
        <f t="shared" si="17"/>
        <v>13</v>
      </c>
      <c r="C16" t="str">
        <f t="shared" si="18"/>
        <v>T-153</v>
      </c>
      <c r="F16" s="22" t="str">
        <f t="shared" si="13"/>
        <v/>
      </c>
      <c r="G16" t="str">
        <f t="shared" si="14"/>
        <v/>
      </c>
      <c r="N16" s="22" t="str">
        <f t="shared" si="15"/>
        <v/>
      </c>
      <c r="O16" t="str">
        <f t="shared" si="16"/>
        <v/>
      </c>
      <c r="Q16" t="s">
        <v>765</v>
      </c>
      <c r="R16" s="22">
        <f t="shared" si="11"/>
        <v>13</v>
      </c>
      <c r="S16" s="42" t="str">
        <f t="shared" si="12"/>
        <v>M-153</v>
      </c>
      <c r="U16">
        <f t="shared" si="7"/>
        <v>14200006</v>
      </c>
      <c r="V16" t="s">
        <v>371</v>
      </c>
      <c r="W16" t="s">
        <v>15</v>
      </c>
      <c r="X16">
        <f t="shared" si="8"/>
        <v>6</v>
      </c>
      <c r="Y16">
        <f t="shared" si="9"/>
        <v>14200006</v>
      </c>
      <c r="AC16" t="s">
        <v>378</v>
      </c>
      <c r="AD16">
        <v>13</v>
      </c>
    </row>
    <row r="17" spans="1:30" x14ac:dyDescent="0.3">
      <c r="A17" t="s">
        <v>869</v>
      </c>
      <c r="B17" s="22">
        <f t="shared" si="17"/>
        <v>14</v>
      </c>
      <c r="C17" t="str">
        <f t="shared" si="18"/>
        <v>T-154</v>
      </c>
      <c r="F17" s="22" t="str">
        <f t="shared" si="13"/>
        <v/>
      </c>
      <c r="G17" t="str">
        <f t="shared" si="14"/>
        <v/>
      </c>
      <c r="N17" s="22" t="str">
        <f t="shared" si="15"/>
        <v/>
      </c>
      <c r="O17" t="str">
        <f t="shared" si="16"/>
        <v/>
      </c>
      <c r="Q17" t="s">
        <v>769</v>
      </c>
      <c r="R17" s="22">
        <f t="shared" si="11"/>
        <v>14</v>
      </c>
      <c r="S17" s="42" t="str">
        <f t="shared" si="12"/>
        <v>M-154</v>
      </c>
      <c r="U17">
        <f t="shared" si="7"/>
        <v>14200001</v>
      </c>
      <c r="V17" t="s">
        <v>366</v>
      </c>
      <c r="W17" t="s">
        <v>15</v>
      </c>
      <c r="X17">
        <f t="shared" si="8"/>
        <v>1</v>
      </c>
      <c r="Y17">
        <f t="shared" si="9"/>
        <v>14200001</v>
      </c>
      <c r="AC17" t="s">
        <v>379</v>
      </c>
      <c r="AD17">
        <v>14</v>
      </c>
    </row>
    <row r="18" spans="1:30" x14ac:dyDescent="0.3">
      <c r="A18" t="s">
        <v>908</v>
      </c>
      <c r="B18" s="22">
        <f t="shared" si="17"/>
        <v>15</v>
      </c>
      <c r="C18" t="str">
        <f t="shared" si="18"/>
        <v>T-155</v>
      </c>
      <c r="F18" s="22" t="str">
        <f t="shared" si="13"/>
        <v/>
      </c>
      <c r="G18" t="str">
        <f t="shared" si="14"/>
        <v/>
      </c>
      <c r="N18" s="22" t="str">
        <f t="shared" si="15"/>
        <v/>
      </c>
      <c r="O18" t="str">
        <f t="shared" si="16"/>
        <v/>
      </c>
      <c r="Q18" t="s">
        <v>771</v>
      </c>
      <c r="R18" s="22">
        <f t="shared" si="11"/>
        <v>15</v>
      </c>
      <c r="S18" s="42" t="str">
        <f t="shared" si="12"/>
        <v>M-155</v>
      </c>
      <c r="U18">
        <f t="shared" si="7"/>
        <v>14200005</v>
      </c>
      <c r="V18" t="s">
        <v>370</v>
      </c>
      <c r="W18" t="s">
        <v>15</v>
      </c>
      <c r="X18">
        <f t="shared" si="8"/>
        <v>5</v>
      </c>
      <c r="Y18">
        <f t="shared" si="9"/>
        <v>14200005</v>
      </c>
      <c r="AC18" t="s">
        <v>380</v>
      </c>
      <c r="AD18">
        <v>15</v>
      </c>
    </row>
    <row r="19" spans="1:30" x14ac:dyDescent="0.3">
      <c r="A19" t="s">
        <v>983</v>
      </c>
      <c r="B19" s="22">
        <f t="shared" si="17"/>
        <v>16</v>
      </c>
      <c r="C19" t="str">
        <f t="shared" si="18"/>
        <v>T-156</v>
      </c>
      <c r="F19" s="22" t="str">
        <f t="shared" si="13"/>
        <v/>
      </c>
      <c r="G19" t="str">
        <f t="shared" si="14"/>
        <v/>
      </c>
      <c r="N19" s="22" t="str">
        <f t="shared" si="15"/>
        <v/>
      </c>
      <c r="O19" t="str">
        <f t="shared" si="16"/>
        <v/>
      </c>
      <c r="Q19" t="s">
        <v>775</v>
      </c>
      <c r="R19" s="22">
        <f t="shared" si="11"/>
        <v>16</v>
      </c>
      <c r="S19" s="42" t="str">
        <f t="shared" si="12"/>
        <v>M-156</v>
      </c>
      <c r="U19">
        <f t="shared" si="7"/>
        <v>14200008</v>
      </c>
      <c r="V19" t="s">
        <v>373</v>
      </c>
      <c r="W19" t="s">
        <v>15</v>
      </c>
      <c r="X19">
        <f t="shared" si="8"/>
        <v>8</v>
      </c>
      <c r="Y19">
        <f t="shared" si="9"/>
        <v>14200008</v>
      </c>
      <c r="AC19" t="s">
        <v>381</v>
      </c>
      <c r="AD19">
        <v>16</v>
      </c>
    </row>
    <row r="20" spans="1:30" x14ac:dyDescent="0.3">
      <c r="A20" t="s">
        <v>1025</v>
      </c>
      <c r="B20" s="22">
        <f t="shared" si="17"/>
        <v>17</v>
      </c>
      <c r="C20" t="str">
        <f t="shared" si="18"/>
        <v>T-157</v>
      </c>
      <c r="F20" s="22" t="str">
        <f t="shared" si="13"/>
        <v/>
      </c>
      <c r="G20" t="str">
        <f t="shared" si="14"/>
        <v/>
      </c>
      <c r="N20" s="22" t="str">
        <f t="shared" si="15"/>
        <v/>
      </c>
      <c r="O20" t="str">
        <f t="shared" si="16"/>
        <v/>
      </c>
      <c r="Q20" t="s">
        <v>777</v>
      </c>
      <c r="R20" s="22">
        <f t="shared" si="11"/>
        <v>17</v>
      </c>
      <c r="S20" s="42" t="str">
        <f t="shared" si="12"/>
        <v>M-157</v>
      </c>
      <c r="U20">
        <f t="shared" si="7"/>
        <v>14200013</v>
      </c>
      <c r="V20" t="s">
        <v>378</v>
      </c>
      <c r="W20" t="s">
        <v>15</v>
      </c>
      <c r="X20">
        <f t="shared" si="8"/>
        <v>13</v>
      </c>
      <c r="Y20">
        <f t="shared" si="9"/>
        <v>14200013</v>
      </c>
      <c r="AC20" t="s">
        <v>28</v>
      </c>
      <c r="AD20">
        <v>1101</v>
      </c>
    </row>
    <row r="21" spans="1:30" x14ac:dyDescent="0.3">
      <c r="A21" t="s">
        <v>1117</v>
      </c>
      <c r="B21" s="22">
        <f t="shared" si="17"/>
        <v>18</v>
      </c>
      <c r="C21" t="str">
        <f t="shared" si="18"/>
        <v>T-158</v>
      </c>
      <c r="F21" s="22" t="str">
        <f t="shared" si="13"/>
        <v/>
      </c>
      <c r="G21" t="str">
        <f t="shared" si="14"/>
        <v/>
      </c>
      <c r="N21" s="22" t="str">
        <f t="shared" si="15"/>
        <v/>
      </c>
      <c r="O21" t="str">
        <f t="shared" si="16"/>
        <v/>
      </c>
      <c r="Q21" t="s">
        <v>780</v>
      </c>
      <c r="R21" s="22">
        <f t="shared" si="11"/>
        <v>18</v>
      </c>
      <c r="S21" s="42" t="str">
        <f t="shared" si="12"/>
        <v>M-158</v>
      </c>
      <c r="U21" t="e">
        <f t="shared" si="7"/>
        <v>#N/A</v>
      </c>
      <c r="V21" t="s">
        <v>872</v>
      </c>
      <c r="W21" t="s">
        <v>15</v>
      </c>
      <c r="X21" t="e">
        <f t="shared" si="8"/>
        <v>#N/A</v>
      </c>
      <c r="Y21" t="e">
        <f t="shared" si="9"/>
        <v>#N/A</v>
      </c>
      <c r="AC21" t="s">
        <v>29</v>
      </c>
      <c r="AD21">
        <v>1107</v>
      </c>
    </row>
    <row r="22" spans="1:30" x14ac:dyDescent="0.3">
      <c r="A22" t="s">
        <v>1118</v>
      </c>
      <c r="B22" s="22">
        <f t="shared" si="17"/>
        <v>19</v>
      </c>
      <c r="C22" t="str">
        <f t="shared" si="18"/>
        <v>T-159</v>
      </c>
      <c r="F22" s="22" t="str">
        <f t="shared" si="13"/>
        <v/>
      </c>
      <c r="G22" t="str">
        <f t="shared" si="14"/>
        <v/>
      </c>
      <c r="N22" s="22" t="str">
        <f t="shared" si="15"/>
        <v/>
      </c>
      <c r="O22" t="str">
        <f t="shared" si="16"/>
        <v/>
      </c>
      <c r="Q22" t="s">
        <v>783</v>
      </c>
      <c r="R22" s="22">
        <f t="shared" si="11"/>
        <v>19</v>
      </c>
      <c r="S22" s="42" t="str">
        <f t="shared" si="12"/>
        <v>M-159</v>
      </c>
      <c r="U22" t="e">
        <f t="shared" si="7"/>
        <v>#N/A</v>
      </c>
      <c r="X22" t="e">
        <f t="shared" si="8"/>
        <v>#N/A</v>
      </c>
      <c r="Y22" t="e">
        <f t="shared" si="9"/>
        <v>#N/A</v>
      </c>
      <c r="AC22" t="s">
        <v>30</v>
      </c>
      <c r="AD22">
        <v>1401</v>
      </c>
    </row>
    <row r="23" spans="1:30" x14ac:dyDescent="0.3">
      <c r="A23" t="s">
        <v>1246</v>
      </c>
      <c r="B23" s="22">
        <f t="shared" si="17"/>
        <v>20</v>
      </c>
      <c r="C23" t="str">
        <f t="shared" si="18"/>
        <v>T-160</v>
      </c>
      <c r="F23" s="22" t="str">
        <f t="shared" si="13"/>
        <v/>
      </c>
      <c r="G23" t="str">
        <f t="shared" si="14"/>
        <v/>
      </c>
      <c r="N23" s="22" t="str">
        <f t="shared" si="15"/>
        <v/>
      </c>
      <c r="O23" t="str">
        <f t="shared" si="16"/>
        <v/>
      </c>
      <c r="Q23" t="s">
        <v>787</v>
      </c>
      <c r="R23" s="22">
        <f t="shared" si="11"/>
        <v>20</v>
      </c>
      <c r="S23" s="42" t="str">
        <f t="shared" si="12"/>
        <v>M-160</v>
      </c>
      <c r="U23" t="e">
        <f t="shared" si="7"/>
        <v>#N/A</v>
      </c>
      <c r="X23" t="e">
        <f t="shared" si="8"/>
        <v>#N/A</v>
      </c>
      <c r="Y23" t="e">
        <f t="shared" si="9"/>
        <v>#N/A</v>
      </c>
      <c r="AC23" t="s">
        <v>31</v>
      </c>
      <c r="AD23">
        <v>1402</v>
      </c>
    </row>
    <row r="24" spans="1:30" x14ac:dyDescent="0.3">
      <c r="A24" t="s">
        <v>1256</v>
      </c>
      <c r="B24" s="22">
        <f t="shared" si="17"/>
        <v>21</v>
      </c>
      <c r="C24" t="str">
        <f t="shared" si="18"/>
        <v>T-161</v>
      </c>
      <c r="F24" s="22" t="str">
        <f t="shared" si="13"/>
        <v/>
      </c>
      <c r="G24" t="str">
        <f t="shared" si="14"/>
        <v/>
      </c>
      <c r="N24" s="22" t="str">
        <f t="shared" si="15"/>
        <v/>
      </c>
      <c r="O24" t="str">
        <f t="shared" si="16"/>
        <v/>
      </c>
      <c r="Q24" t="s">
        <v>790</v>
      </c>
      <c r="R24" s="22">
        <f t="shared" si="11"/>
        <v>21</v>
      </c>
      <c r="S24" s="42" t="str">
        <f t="shared" si="12"/>
        <v>M-161</v>
      </c>
      <c r="U24" t="e">
        <f t="shared" si="7"/>
        <v>#N/A</v>
      </c>
      <c r="X24" t="e">
        <f t="shared" si="8"/>
        <v>#N/A</v>
      </c>
      <c r="Y24" t="e">
        <f t="shared" si="9"/>
        <v>#N/A</v>
      </c>
      <c r="AC24" t="s">
        <v>32</v>
      </c>
      <c r="AD24">
        <v>1403</v>
      </c>
    </row>
    <row r="25" spans="1:30" x14ac:dyDescent="0.3">
      <c r="A25" t="s">
        <v>1374</v>
      </c>
      <c r="B25" s="22">
        <f t="shared" si="17"/>
        <v>22</v>
      </c>
      <c r="C25" t="str">
        <f t="shared" si="18"/>
        <v>T-162</v>
      </c>
      <c r="F25" s="22" t="str">
        <f t="shared" si="13"/>
        <v/>
      </c>
      <c r="G25" t="str">
        <f t="shared" si="14"/>
        <v/>
      </c>
      <c r="N25" s="22" t="str">
        <f t="shared" si="15"/>
        <v/>
      </c>
      <c r="O25" t="str">
        <f t="shared" si="16"/>
        <v/>
      </c>
      <c r="Q25" t="s">
        <v>792</v>
      </c>
      <c r="R25" s="22">
        <f t="shared" si="11"/>
        <v>22</v>
      </c>
      <c r="S25" s="42" t="str">
        <f t="shared" si="12"/>
        <v>M-162</v>
      </c>
      <c r="U25" t="e">
        <f t="shared" si="7"/>
        <v>#N/A</v>
      </c>
      <c r="X25" t="e">
        <f t="shared" si="8"/>
        <v>#N/A</v>
      </c>
      <c r="Y25" t="e">
        <f t="shared" si="9"/>
        <v>#N/A</v>
      </c>
      <c r="AC25" t="s">
        <v>33</v>
      </c>
      <c r="AD25">
        <v>1404</v>
      </c>
    </row>
    <row r="26" spans="1:30" x14ac:dyDescent="0.3">
      <c r="A26" t="s">
        <v>1391</v>
      </c>
      <c r="B26" s="22">
        <f t="shared" si="17"/>
        <v>23</v>
      </c>
      <c r="C26" t="str">
        <f t="shared" si="18"/>
        <v>T-163</v>
      </c>
      <c r="F26" s="22" t="str">
        <f t="shared" si="13"/>
        <v/>
      </c>
      <c r="G26" t="str">
        <f t="shared" si="14"/>
        <v/>
      </c>
      <c r="N26" s="22" t="str">
        <f t="shared" si="15"/>
        <v/>
      </c>
      <c r="O26" t="str">
        <f t="shared" si="16"/>
        <v/>
      </c>
      <c r="Q26" t="s">
        <v>795</v>
      </c>
      <c r="R26" s="22">
        <f t="shared" si="11"/>
        <v>23</v>
      </c>
      <c r="S26" s="42" t="str">
        <f t="shared" si="12"/>
        <v>M-163</v>
      </c>
      <c r="U26" t="e">
        <f t="shared" si="7"/>
        <v>#N/A</v>
      </c>
      <c r="X26" t="e">
        <f t="shared" si="8"/>
        <v>#N/A</v>
      </c>
      <c r="Y26" t="e">
        <f t="shared" si="9"/>
        <v>#N/A</v>
      </c>
      <c r="AC26" t="s">
        <v>34</v>
      </c>
      <c r="AD26">
        <v>1405</v>
      </c>
    </row>
    <row r="27" spans="1:30" x14ac:dyDescent="0.3">
      <c r="A27" t="s">
        <v>1392</v>
      </c>
      <c r="B27" s="22">
        <f t="shared" si="17"/>
        <v>24</v>
      </c>
      <c r="C27" t="str">
        <f t="shared" si="18"/>
        <v>T-164</v>
      </c>
      <c r="F27" s="22" t="str">
        <f t="shared" si="13"/>
        <v/>
      </c>
      <c r="G27" t="str">
        <f t="shared" si="14"/>
        <v/>
      </c>
      <c r="N27" s="22" t="str">
        <f t="shared" si="15"/>
        <v/>
      </c>
      <c r="O27" t="str">
        <f t="shared" si="16"/>
        <v/>
      </c>
      <c r="Q27" t="s">
        <v>833</v>
      </c>
      <c r="R27" s="22">
        <f t="shared" si="11"/>
        <v>24</v>
      </c>
      <c r="S27" s="42" t="str">
        <f t="shared" si="12"/>
        <v>M-164</v>
      </c>
      <c r="U27" t="e">
        <f t="shared" si="7"/>
        <v>#N/A</v>
      </c>
      <c r="X27" t="e">
        <f t="shared" si="8"/>
        <v>#N/A</v>
      </c>
      <c r="Y27" t="e">
        <f t="shared" si="9"/>
        <v>#N/A</v>
      </c>
      <c r="AC27" t="s">
        <v>16</v>
      </c>
      <c r="AD27">
        <v>2101</v>
      </c>
    </row>
    <row r="28" spans="1:30" x14ac:dyDescent="0.3">
      <c r="A28" t="s">
        <v>1402</v>
      </c>
      <c r="B28" s="22">
        <f t="shared" si="17"/>
        <v>25</v>
      </c>
      <c r="C28" t="str">
        <f t="shared" si="18"/>
        <v>T-165</v>
      </c>
      <c r="F28" s="22" t="str">
        <f t="shared" si="13"/>
        <v/>
      </c>
      <c r="G28" t="str">
        <f t="shared" si="14"/>
        <v/>
      </c>
      <c r="N28" s="22" t="str">
        <f t="shared" si="15"/>
        <v/>
      </c>
      <c r="O28" t="str">
        <f t="shared" si="16"/>
        <v/>
      </c>
      <c r="Q28" t="s">
        <v>834</v>
      </c>
      <c r="R28" s="22">
        <f t="shared" si="11"/>
        <v>25</v>
      </c>
      <c r="S28" s="42" t="str">
        <f t="shared" si="12"/>
        <v>M-165</v>
      </c>
      <c r="U28" t="e">
        <f t="shared" si="7"/>
        <v>#N/A</v>
      </c>
      <c r="X28" t="e">
        <f t="shared" si="8"/>
        <v>#N/A</v>
      </c>
      <c r="Y28" t="e">
        <f t="shared" si="9"/>
        <v>#N/A</v>
      </c>
      <c r="AC28" t="s">
        <v>35</v>
      </c>
      <c r="AD28">
        <v>2102</v>
      </c>
    </row>
    <row r="29" spans="1:30" x14ac:dyDescent="0.3">
      <c r="A29" t="s">
        <v>1413</v>
      </c>
      <c r="B29" s="22">
        <f t="shared" si="17"/>
        <v>26</v>
      </c>
      <c r="C29" t="str">
        <f t="shared" si="18"/>
        <v>T-166</v>
      </c>
      <c r="F29" s="22" t="str">
        <f t="shared" si="13"/>
        <v/>
      </c>
      <c r="G29" t="str">
        <f t="shared" si="14"/>
        <v/>
      </c>
      <c r="N29" s="22" t="str">
        <f t="shared" si="15"/>
        <v/>
      </c>
      <c r="O29" t="str">
        <f t="shared" si="16"/>
        <v/>
      </c>
      <c r="Q29" t="s">
        <v>840</v>
      </c>
      <c r="R29" s="22">
        <f t="shared" si="11"/>
        <v>26</v>
      </c>
      <c r="S29" s="42" t="str">
        <f t="shared" si="12"/>
        <v>M-166</v>
      </c>
      <c r="U29" t="e">
        <f t="shared" si="7"/>
        <v>#N/A</v>
      </c>
      <c r="X29" t="e">
        <f t="shared" si="8"/>
        <v>#N/A</v>
      </c>
      <c r="Y29" t="e">
        <f t="shared" si="9"/>
        <v>#N/A</v>
      </c>
      <c r="AC29" t="s">
        <v>36</v>
      </c>
      <c r="AD29">
        <v>2103</v>
      </c>
    </row>
    <row r="30" spans="1:30" x14ac:dyDescent="0.3">
      <c r="A30" t="s">
        <v>1444</v>
      </c>
      <c r="B30" s="22">
        <f t="shared" si="17"/>
        <v>27</v>
      </c>
      <c r="C30" t="str">
        <f t="shared" si="18"/>
        <v>T-167</v>
      </c>
      <c r="F30" s="22" t="str">
        <f t="shared" si="13"/>
        <v/>
      </c>
      <c r="G30" t="str">
        <f t="shared" si="14"/>
        <v/>
      </c>
      <c r="N30" s="22" t="str">
        <f t="shared" si="15"/>
        <v/>
      </c>
      <c r="O30" t="str">
        <f t="shared" si="16"/>
        <v/>
      </c>
      <c r="Q30" t="s">
        <v>844</v>
      </c>
      <c r="R30" s="22">
        <f t="shared" si="11"/>
        <v>27</v>
      </c>
      <c r="S30" s="42" t="str">
        <f t="shared" si="12"/>
        <v>M-167</v>
      </c>
      <c r="U30" t="e">
        <f t="shared" si="7"/>
        <v>#N/A</v>
      </c>
      <c r="X30" t="e">
        <f t="shared" si="8"/>
        <v>#N/A</v>
      </c>
      <c r="Y30" t="e">
        <f t="shared" si="9"/>
        <v>#N/A</v>
      </c>
      <c r="AC30" t="s">
        <v>37</v>
      </c>
      <c r="AD30">
        <v>2104</v>
      </c>
    </row>
    <row r="31" spans="1:30" x14ac:dyDescent="0.3">
      <c r="A31" t="s">
        <v>1448</v>
      </c>
      <c r="B31" s="22">
        <f t="shared" si="17"/>
        <v>28</v>
      </c>
      <c r="C31" t="str">
        <f t="shared" si="18"/>
        <v>T-168</v>
      </c>
      <c r="F31" s="22" t="str">
        <f t="shared" si="13"/>
        <v/>
      </c>
      <c r="G31" t="str">
        <f t="shared" si="14"/>
        <v/>
      </c>
      <c r="N31" s="22" t="str">
        <f t="shared" si="15"/>
        <v/>
      </c>
      <c r="O31" t="str">
        <f t="shared" si="16"/>
        <v/>
      </c>
      <c r="Q31" t="s">
        <v>858</v>
      </c>
      <c r="R31" s="22">
        <f t="shared" si="11"/>
        <v>28</v>
      </c>
      <c r="S31" s="42" t="str">
        <f t="shared" si="12"/>
        <v>M-168</v>
      </c>
      <c r="U31" t="e">
        <f t="shared" si="7"/>
        <v>#N/A</v>
      </c>
      <c r="X31" t="e">
        <f t="shared" si="8"/>
        <v>#N/A</v>
      </c>
      <c r="Y31" t="e">
        <f t="shared" si="9"/>
        <v>#N/A</v>
      </c>
      <c r="AC31" t="s">
        <v>38</v>
      </c>
      <c r="AD31">
        <v>2201</v>
      </c>
    </row>
    <row r="32" spans="1:30" x14ac:dyDescent="0.3">
      <c r="B32" s="22" t="str">
        <f t="shared" si="17"/>
        <v/>
      </c>
      <c r="C32" t="str">
        <f t="shared" si="18"/>
        <v/>
      </c>
      <c r="F32" s="22" t="str">
        <f t="shared" si="13"/>
        <v/>
      </c>
      <c r="G32" t="str">
        <f t="shared" si="14"/>
        <v/>
      </c>
      <c r="N32" s="22" t="str">
        <f t="shared" si="15"/>
        <v/>
      </c>
      <c r="O32" t="str">
        <f t="shared" si="16"/>
        <v/>
      </c>
      <c r="Q32" t="s">
        <v>860</v>
      </c>
      <c r="R32" s="22">
        <f t="shared" si="11"/>
        <v>29</v>
      </c>
      <c r="S32" s="42" t="str">
        <f t="shared" si="12"/>
        <v>M-169</v>
      </c>
      <c r="U32" t="e">
        <f t="shared" si="7"/>
        <v>#N/A</v>
      </c>
      <c r="X32" t="e">
        <f t="shared" si="8"/>
        <v>#N/A</v>
      </c>
      <c r="Y32" t="e">
        <f t="shared" si="9"/>
        <v>#N/A</v>
      </c>
      <c r="AC32" t="s">
        <v>39</v>
      </c>
      <c r="AD32">
        <v>2202</v>
      </c>
    </row>
    <row r="33" spans="2:30" x14ac:dyDescent="0.3">
      <c r="B33" s="22" t="str">
        <f t="shared" si="17"/>
        <v/>
      </c>
      <c r="C33" t="str">
        <f t="shared" si="18"/>
        <v/>
      </c>
      <c r="F33" s="22" t="str">
        <f t="shared" si="13"/>
        <v/>
      </c>
      <c r="G33" t="str">
        <f t="shared" si="14"/>
        <v/>
      </c>
      <c r="N33" s="22" t="str">
        <f t="shared" si="15"/>
        <v/>
      </c>
      <c r="O33" t="str">
        <f t="shared" si="16"/>
        <v/>
      </c>
      <c r="Q33" t="s">
        <v>865</v>
      </c>
      <c r="R33" s="22">
        <f t="shared" si="11"/>
        <v>30</v>
      </c>
      <c r="S33" s="42" t="str">
        <f t="shared" si="12"/>
        <v>M-170</v>
      </c>
      <c r="U33" t="e">
        <f t="shared" si="7"/>
        <v>#N/A</v>
      </c>
      <c r="X33" t="e">
        <f t="shared" si="8"/>
        <v>#N/A</v>
      </c>
      <c r="Y33" t="e">
        <f t="shared" si="9"/>
        <v>#N/A</v>
      </c>
      <c r="AC33" t="s">
        <v>40</v>
      </c>
      <c r="AD33">
        <v>2203</v>
      </c>
    </row>
    <row r="34" spans="2:30" x14ac:dyDescent="0.3">
      <c r="B34" s="22" t="str">
        <f t="shared" si="17"/>
        <v/>
      </c>
      <c r="C34" t="str">
        <f t="shared" si="18"/>
        <v/>
      </c>
      <c r="F34" s="22" t="str">
        <f t="shared" si="13"/>
        <v/>
      </c>
      <c r="G34" t="str">
        <f t="shared" si="14"/>
        <v/>
      </c>
      <c r="N34" s="22" t="str">
        <f t="shared" si="15"/>
        <v/>
      </c>
      <c r="O34" t="str">
        <f t="shared" si="16"/>
        <v/>
      </c>
      <c r="Q34" t="s">
        <v>869</v>
      </c>
      <c r="R34" s="22">
        <f t="shared" si="11"/>
        <v>31</v>
      </c>
      <c r="S34" s="42" t="str">
        <f t="shared" si="12"/>
        <v>M-171</v>
      </c>
      <c r="U34" t="e">
        <f t="shared" si="7"/>
        <v>#N/A</v>
      </c>
      <c r="X34" t="e">
        <f t="shared" si="8"/>
        <v>#N/A</v>
      </c>
      <c r="Y34" t="e">
        <f t="shared" si="9"/>
        <v>#N/A</v>
      </c>
      <c r="AC34" t="s">
        <v>41</v>
      </c>
      <c r="AD34">
        <v>2301</v>
      </c>
    </row>
    <row r="35" spans="2:30" x14ac:dyDescent="0.3">
      <c r="B35" s="22" t="str">
        <f t="shared" si="17"/>
        <v/>
      </c>
      <c r="C35" t="str">
        <f t="shared" si="18"/>
        <v/>
      </c>
      <c r="F35" s="22" t="str">
        <f t="shared" si="13"/>
        <v/>
      </c>
      <c r="G35" t="str">
        <f t="shared" si="14"/>
        <v/>
      </c>
      <c r="N35" s="22" t="str">
        <f t="shared" si="15"/>
        <v/>
      </c>
      <c r="O35" t="str">
        <f t="shared" si="16"/>
        <v/>
      </c>
      <c r="Q35" t="s">
        <v>871</v>
      </c>
      <c r="R35" s="22">
        <f t="shared" si="11"/>
        <v>32</v>
      </c>
      <c r="S35" s="42" t="str">
        <f t="shared" si="12"/>
        <v>M-172</v>
      </c>
      <c r="U35" t="e">
        <f t="shared" si="7"/>
        <v>#N/A</v>
      </c>
      <c r="X35" t="e">
        <f t="shared" si="8"/>
        <v>#N/A</v>
      </c>
      <c r="Y35" t="e">
        <f t="shared" si="9"/>
        <v>#N/A</v>
      </c>
      <c r="AC35" t="s">
        <v>42</v>
      </c>
      <c r="AD35">
        <v>2302</v>
      </c>
    </row>
    <row r="36" spans="2:30" x14ac:dyDescent="0.3">
      <c r="B36" s="22" t="str">
        <f t="shared" si="17"/>
        <v/>
      </c>
      <c r="C36" t="str">
        <f t="shared" si="18"/>
        <v/>
      </c>
      <c r="F36" s="22" t="str">
        <f t="shared" si="13"/>
        <v/>
      </c>
      <c r="G36" t="str">
        <f t="shared" si="14"/>
        <v/>
      </c>
      <c r="N36" s="22" t="str">
        <f t="shared" si="15"/>
        <v/>
      </c>
      <c r="O36" t="str">
        <f t="shared" si="16"/>
        <v/>
      </c>
      <c r="Q36" t="s">
        <v>881</v>
      </c>
      <c r="R36" s="22">
        <f t="shared" si="11"/>
        <v>33</v>
      </c>
      <c r="S36" s="42" t="str">
        <f t="shared" si="12"/>
        <v>M-173</v>
      </c>
      <c r="U36" t="e">
        <f t="shared" si="7"/>
        <v>#N/A</v>
      </c>
      <c r="X36" t="e">
        <f t="shared" si="8"/>
        <v>#N/A</v>
      </c>
      <c r="Y36" t="e">
        <f t="shared" si="9"/>
        <v>#N/A</v>
      </c>
      <c r="AC36" t="s">
        <v>43</v>
      </c>
      <c r="AD36">
        <v>3101</v>
      </c>
    </row>
    <row r="37" spans="2:30" x14ac:dyDescent="0.3">
      <c r="B37" s="22" t="str">
        <f t="shared" si="17"/>
        <v/>
      </c>
      <c r="C37" t="str">
        <f t="shared" si="18"/>
        <v/>
      </c>
      <c r="F37" s="22" t="str">
        <f t="shared" si="13"/>
        <v/>
      </c>
      <c r="G37" t="str">
        <f t="shared" si="14"/>
        <v/>
      </c>
      <c r="N37" s="22" t="str">
        <f t="shared" si="15"/>
        <v/>
      </c>
      <c r="O37" t="str">
        <f t="shared" si="16"/>
        <v/>
      </c>
      <c r="Q37" t="s">
        <v>884</v>
      </c>
      <c r="R37" s="22">
        <f t="shared" si="11"/>
        <v>34</v>
      </c>
      <c r="S37" s="42" t="str">
        <f t="shared" si="12"/>
        <v>M-174</v>
      </c>
      <c r="U37" t="e">
        <f t="shared" si="7"/>
        <v>#N/A</v>
      </c>
      <c r="X37" t="e">
        <f t="shared" si="8"/>
        <v>#N/A</v>
      </c>
      <c r="Y37" t="e">
        <f t="shared" si="9"/>
        <v>#N/A</v>
      </c>
      <c r="AC37" t="s">
        <v>44</v>
      </c>
      <c r="AD37">
        <v>3102</v>
      </c>
    </row>
    <row r="38" spans="2:30" x14ac:dyDescent="0.3">
      <c r="B38" s="22" t="str">
        <f t="shared" si="17"/>
        <v/>
      </c>
      <c r="C38" t="str">
        <f t="shared" si="18"/>
        <v/>
      </c>
      <c r="F38" s="22" t="str">
        <f t="shared" si="13"/>
        <v/>
      </c>
      <c r="G38" t="str">
        <f t="shared" si="14"/>
        <v/>
      </c>
      <c r="N38" s="22" t="str">
        <f t="shared" si="15"/>
        <v/>
      </c>
      <c r="O38" t="str">
        <f t="shared" si="16"/>
        <v/>
      </c>
      <c r="Q38" t="s">
        <v>885</v>
      </c>
      <c r="R38" s="22">
        <f t="shared" si="11"/>
        <v>35</v>
      </c>
      <c r="S38" s="42" t="str">
        <f t="shared" si="12"/>
        <v>M-175</v>
      </c>
      <c r="U38" t="e">
        <f t="shared" si="7"/>
        <v>#N/A</v>
      </c>
      <c r="X38" t="e">
        <f t="shared" si="8"/>
        <v>#N/A</v>
      </c>
      <c r="Y38" t="e">
        <f t="shared" si="9"/>
        <v>#N/A</v>
      </c>
      <c r="AC38" t="s">
        <v>45</v>
      </c>
      <c r="AD38">
        <v>3103</v>
      </c>
    </row>
    <row r="39" spans="2:30" x14ac:dyDescent="0.3">
      <c r="B39" s="22" t="str">
        <f t="shared" si="17"/>
        <v/>
      </c>
      <c r="C39" t="str">
        <f t="shared" si="18"/>
        <v/>
      </c>
      <c r="F39" s="22" t="str">
        <f t="shared" si="13"/>
        <v/>
      </c>
      <c r="G39" t="str">
        <f t="shared" si="14"/>
        <v/>
      </c>
      <c r="Q39" t="s">
        <v>886</v>
      </c>
      <c r="R39" s="22">
        <f t="shared" si="11"/>
        <v>36</v>
      </c>
      <c r="S39" s="42" t="str">
        <f t="shared" si="12"/>
        <v>M-176</v>
      </c>
      <c r="U39" t="e">
        <f t="shared" si="7"/>
        <v>#N/A</v>
      </c>
      <c r="X39" t="e">
        <f t="shared" si="8"/>
        <v>#N/A</v>
      </c>
      <c r="Y39" t="e">
        <f t="shared" si="9"/>
        <v>#N/A</v>
      </c>
      <c r="AC39" t="s">
        <v>46</v>
      </c>
      <c r="AD39">
        <v>3201</v>
      </c>
    </row>
    <row r="40" spans="2:30" x14ac:dyDescent="0.3">
      <c r="B40" s="22" t="str">
        <f t="shared" si="17"/>
        <v/>
      </c>
      <c r="C40" t="str">
        <f t="shared" si="18"/>
        <v/>
      </c>
      <c r="F40" s="22" t="str">
        <f t="shared" si="13"/>
        <v/>
      </c>
      <c r="G40" t="str">
        <f t="shared" si="14"/>
        <v/>
      </c>
      <c r="Q40" t="s">
        <v>899</v>
      </c>
      <c r="R40" s="22">
        <f t="shared" si="11"/>
        <v>37</v>
      </c>
      <c r="S40" s="42" t="str">
        <f t="shared" si="12"/>
        <v>M-177</v>
      </c>
      <c r="U40" t="e">
        <f t="shared" si="7"/>
        <v>#N/A</v>
      </c>
      <c r="X40" t="e">
        <f t="shared" si="8"/>
        <v>#N/A</v>
      </c>
      <c r="Y40" t="e">
        <f t="shared" si="9"/>
        <v>#N/A</v>
      </c>
      <c r="AC40" t="s">
        <v>47</v>
      </c>
      <c r="AD40">
        <v>3202</v>
      </c>
    </row>
    <row r="41" spans="2:30" x14ac:dyDescent="0.3">
      <c r="B41" s="22" t="str">
        <f t="shared" si="17"/>
        <v/>
      </c>
      <c r="C41" t="str">
        <f t="shared" si="18"/>
        <v/>
      </c>
      <c r="F41" s="22" t="str">
        <f t="shared" si="13"/>
        <v/>
      </c>
      <c r="G41" t="str">
        <f t="shared" si="14"/>
        <v/>
      </c>
      <c r="Q41" t="s">
        <v>908</v>
      </c>
      <c r="R41" s="22">
        <f t="shared" si="11"/>
        <v>38</v>
      </c>
      <c r="S41" s="42" t="str">
        <f t="shared" si="12"/>
        <v>M-178</v>
      </c>
      <c r="U41" t="e">
        <f t="shared" si="7"/>
        <v>#N/A</v>
      </c>
      <c r="X41" t="e">
        <f t="shared" si="8"/>
        <v>#N/A</v>
      </c>
      <c r="Y41" t="e">
        <f t="shared" si="9"/>
        <v>#N/A</v>
      </c>
      <c r="AC41" t="s">
        <v>48</v>
      </c>
      <c r="AD41">
        <v>3301</v>
      </c>
    </row>
    <row r="42" spans="2:30" x14ac:dyDescent="0.3">
      <c r="B42" s="22" t="str">
        <f t="shared" si="17"/>
        <v/>
      </c>
      <c r="C42" t="str">
        <f t="shared" si="18"/>
        <v/>
      </c>
      <c r="F42" s="22" t="str">
        <f t="shared" si="13"/>
        <v/>
      </c>
      <c r="G42" t="str">
        <f t="shared" si="14"/>
        <v/>
      </c>
      <c r="Q42" t="s">
        <v>916</v>
      </c>
      <c r="R42" s="22">
        <f t="shared" si="11"/>
        <v>39</v>
      </c>
      <c r="S42" s="42" t="str">
        <f t="shared" si="12"/>
        <v>M-179</v>
      </c>
      <c r="U42" t="e">
        <f t="shared" si="7"/>
        <v>#N/A</v>
      </c>
      <c r="X42" t="e">
        <f t="shared" si="8"/>
        <v>#N/A</v>
      </c>
      <c r="Y42" t="e">
        <f t="shared" si="9"/>
        <v>#N/A</v>
      </c>
      <c r="AC42" t="s">
        <v>49</v>
      </c>
      <c r="AD42">
        <v>3302</v>
      </c>
    </row>
    <row r="43" spans="2:30" x14ac:dyDescent="0.3">
      <c r="B43" s="22" t="str">
        <f t="shared" si="17"/>
        <v/>
      </c>
      <c r="C43" t="str">
        <f t="shared" si="18"/>
        <v/>
      </c>
      <c r="F43" s="22" t="str">
        <f t="shared" si="13"/>
        <v/>
      </c>
      <c r="G43" t="str">
        <f t="shared" si="14"/>
        <v/>
      </c>
      <c r="Q43" t="s">
        <v>922</v>
      </c>
      <c r="R43" s="22">
        <f t="shared" si="11"/>
        <v>40</v>
      </c>
      <c r="S43" s="42" t="str">
        <f t="shared" si="12"/>
        <v>M-180</v>
      </c>
      <c r="U43" t="e">
        <f t="shared" si="7"/>
        <v>#N/A</v>
      </c>
      <c r="X43" t="e">
        <f t="shared" si="8"/>
        <v>#N/A</v>
      </c>
      <c r="Y43" t="e">
        <f t="shared" si="9"/>
        <v>#N/A</v>
      </c>
      <c r="AC43" t="s">
        <v>50</v>
      </c>
      <c r="AD43">
        <v>3303</v>
      </c>
    </row>
    <row r="44" spans="2:30" x14ac:dyDescent="0.3">
      <c r="B44" s="22" t="str">
        <f t="shared" si="17"/>
        <v/>
      </c>
      <c r="C44" t="str">
        <f t="shared" si="18"/>
        <v/>
      </c>
      <c r="F44" s="22" t="str">
        <f t="shared" si="13"/>
        <v/>
      </c>
      <c r="G44" t="str">
        <f t="shared" si="14"/>
        <v/>
      </c>
      <c r="Q44" t="s">
        <v>928</v>
      </c>
      <c r="R44" s="22">
        <f t="shared" si="11"/>
        <v>41</v>
      </c>
      <c r="S44" s="42" t="str">
        <f t="shared" si="12"/>
        <v>M-181</v>
      </c>
      <c r="U44" t="e">
        <f t="shared" si="7"/>
        <v>#N/A</v>
      </c>
      <c r="X44" t="e">
        <f t="shared" si="8"/>
        <v>#N/A</v>
      </c>
      <c r="Y44" t="e">
        <f t="shared" si="9"/>
        <v>#N/A</v>
      </c>
      <c r="AC44" t="s">
        <v>51</v>
      </c>
      <c r="AD44">
        <v>3304</v>
      </c>
    </row>
    <row r="45" spans="2:30" x14ac:dyDescent="0.3">
      <c r="B45" s="22" t="str">
        <f t="shared" si="17"/>
        <v/>
      </c>
      <c r="C45" t="str">
        <f t="shared" si="18"/>
        <v/>
      </c>
      <c r="F45" s="22" t="str">
        <f t="shared" si="13"/>
        <v/>
      </c>
      <c r="G45" t="str">
        <f t="shared" si="14"/>
        <v/>
      </c>
      <c r="Q45" t="s">
        <v>933</v>
      </c>
      <c r="R45" s="22">
        <f t="shared" si="11"/>
        <v>42</v>
      </c>
      <c r="S45" s="42" t="str">
        <f t="shared" si="12"/>
        <v>M-182</v>
      </c>
      <c r="U45" s="18" t="e">
        <f t="shared" si="7"/>
        <v>#N/A</v>
      </c>
      <c r="X45" t="e">
        <f t="shared" si="8"/>
        <v>#N/A</v>
      </c>
      <c r="Y45" t="e">
        <f t="shared" si="9"/>
        <v>#N/A</v>
      </c>
      <c r="AC45" t="s">
        <v>52</v>
      </c>
      <c r="AD45">
        <v>4101</v>
      </c>
    </row>
    <row r="46" spans="2:30" x14ac:dyDescent="0.3">
      <c r="B46" s="22" t="str">
        <f t="shared" si="17"/>
        <v/>
      </c>
      <c r="C46" t="str">
        <f t="shared" si="18"/>
        <v/>
      </c>
      <c r="F46" s="22" t="str">
        <f t="shared" si="13"/>
        <v/>
      </c>
      <c r="G46" t="str">
        <f t="shared" si="14"/>
        <v/>
      </c>
      <c r="Q46" t="s">
        <v>935</v>
      </c>
      <c r="R46" s="22">
        <f t="shared" si="11"/>
        <v>43</v>
      </c>
      <c r="S46" s="42" t="str">
        <f t="shared" si="12"/>
        <v>M-183</v>
      </c>
      <c r="U46" t="e">
        <f t="shared" si="7"/>
        <v>#N/A</v>
      </c>
      <c r="X46" t="e">
        <f t="shared" si="8"/>
        <v>#N/A</v>
      </c>
      <c r="Y46" t="e">
        <f t="shared" si="9"/>
        <v>#N/A</v>
      </c>
      <c r="AC46" t="s">
        <v>24</v>
      </c>
      <c r="AD46">
        <v>4102</v>
      </c>
    </row>
    <row r="47" spans="2:30" x14ac:dyDescent="0.3">
      <c r="B47" s="22" t="str">
        <f t="shared" si="17"/>
        <v/>
      </c>
      <c r="C47" t="str">
        <f t="shared" si="18"/>
        <v/>
      </c>
      <c r="F47" s="22" t="str">
        <f t="shared" si="13"/>
        <v/>
      </c>
      <c r="G47" t="str">
        <f t="shared" si="14"/>
        <v/>
      </c>
      <c r="Q47" t="s">
        <v>942</v>
      </c>
      <c r="R47" s="22">
        <f t="shared" si="11"/>
        <v>44</v>
      </c>
      <c r="S47" s="42" t="str">
        <f t="shared" si="12"/>
        <v>M-184</v>
      </c>
      <c r="U47" t="e">
        <f t="shared" si="7"/>
        <v>#N/A</v>
      </c>
      <c r="X47" t="e">
        <f t="shared" si="8"/>
        <v>#N/A</v>
      </c>
      <c r="Y47" t="e">
        <f t="shared" si="9"/>
        <v>#N/A</v>
      </c>
      <c r="AC47" t="s">
        <v>53</v>
      </c>
      <c r="AD47">
        <v>4103</v>
      </c>
    </row>
    <row r="48" spans="2:30" x14ac:dyDescent="0.3">
      <c r="B48" s="22" t="str">
        <f t="shared" si="17"/>
        <v/>
      </c>
      <c r="C48" t="str">
        <f t="shared" si="18"/>
        <v/>
      </c>
      <c r="F48" s="22" t="str">
        <f t="shared" si="13"/>
        <v/>
      </c>
      <c r="G48" t="str">
        <f t="shared" si="14"/>
        <v/>
      </c>
      <c r="Q48" t="s">
        <v>945</v>
      </c>
      <c r="R48" s="22">
        <f t="shared" si="11"/>
        <v>45</v>
      </c>
      <c r="S48" s="42" t="str">
        <f t="shared" si="12"/>
        <v>M-185</v>
      </c>
      <c r="U48" t="e">
        <f t="shared" si="7"/>
        <v>#N/A</v>
      </c>
      <c r="X48" t="e">
        <f t="shared" si="8"/>
        <v>#N/A</v>
      </c>
      <c r="Y48" t="e">
        <f t="shared" si="9"/>
        <v>#N/A</v>
      </c>
      <c r="AC48" t="s">
        <v>54</v>
      </c>
      <c r="AD48">
        <v>4104</v>
      </c>
    </row>
    <row r="49" spans="2:30" x14ac:dyDescent="0.3">
      <c r="B49" s="22" t="str">
        <f t="shared" si="17"/>
        <v/>
      </c>
      <c r="C49" t="str">
        <f t="shared" si="18"/>
        <v/>
      </c>
      <c r="F49" s="22" t="str">
        <f t="shared" si="13"/>
        <v/>
      </c>
      <c r="G49" t="str">
        <f t="shared" si="14"/>
        <v/>
      </c>
      <c r="Q49" t="s">
        <v>954</v>
      </c>
      <c r="R49" s="22">
        <f t="shared" si="11"/>
        <v>46</v>
      </c>
      <c r="S49" s="42" t="str">
        <f t="shared" si="12"/>
        <v>M-186</v>
      </c>
      <c r="U49" t="e">
        <f t="shared" si="7"/>
        <v>#N/A</v>
      </c>
      <c r="X49" t="e">
        <f t="shared" si="8"/>
        <v>#N/A</v>
      </c>
      <c r="Y49" t="e">
        <f t="shared" si="9"/>
        <v>#N/A</v>
      </c>
      <c r="AC49" t="s">
        <v>55</v>
      </c>
      <c r="AD49">
        <v>4105</v>
      </c>
    </row>
    <row r="50" spans="2:30" x14ac:dyDescent="0.3">
      <c r="B50" s="22" t="str">
        <f t="shared" si="17"/>
        <v/>
      </c>
      <c r="C50" t="str">
        <f t="shared" si="18"/>
        <v/>
      </c>
      <c r="F50" s="22" t="str">
        <f t="shared" si="13"/>
        <v/>
      </c>
      <c r="G50" t="str">
        <f t="shared" si="14"/>
        <v/>
      </c>
      <c r="Q50" t="s">
        <v>955</v>
      </c>
      <c r="R50" s="22">
        <f t="shared" si="11"/>
        <v>47</v>
      </c>
      <c r="S50" s="42" t="str">
        <f t="shared" si="12"/>
        <v>M-187</v>
      </c>
      <c r="U50" t="e">
        <f t="shared" si="7"/>
        <v>#N/A</v>
      </c>
      <c r="X50" t="e">
        <f t="shared" si="8"/>
        <v>#N/A</v>
      </c>
      <c r="Y50" t="e">
        <f t="shared" si="9"/>
        <v>#N/A</v>
      </c>
      <c r="AC50" t="s">
        <v>56</v>
      </c>
      <c r="AD50">
        <v>4106</v>
      </c>
    </row>
    <row r="51" spans="2:30" x14ac:dyDescent="0.3">
      <c r="B51" s="22" t="str">
        <f t="shared" si="17"/>
        <v/>
      </c>
      <c r="C51" t="str">
        <f t="shared" si="18"/>
        <v/>
      </c>
      <c r="F51" s="22" t="str">
        <f t="shared" si="13"/>
        <v/>
      </c>
      <c r="G51" t="str">
        <f t="shared" si="14"/>
        <v/>
      </c>
      <c r="Q51" t="s">
        <v>957</v>
      </c>
      <c r="R51" s="22">
        <f t="shared" si="11"/>
        <v>48</v>
      </c>
      <c r="S51" s="42" t="str">
        <f t="shared" si="12"/>
        <v>M-188</v>
      </c>
      <c r="U51" t="e">
        <f t="shared" si="7"/>
        <v>#N/A</v>
      </c>
      <c r="X51" t="e">
        <f t="shared" si="8"/>
        <v>#N/A</v>
      </c>
      <c r="Y51" t="e">
        <f t="shared" si="9"/>
        <v>#N/A</v>
      </c>
      <c r="AC51" t="s">
        <v>57</v>
      </c>
      <c r="AD51">
        <v>4201</v>
      </c>
    </row>
    <row r="52" spans="2:30" x14ac:dyDescent="0.3">
      <c r="B52" s="22" t="str">
        <f t="shared" si="17"/>
        <v/>
      </c>
      <c r="C52" t="str">
        <f t="shared" si="18"/>
        <v/>
      </c>
      <c r="F52" s="22" t="str">
        <f t="shared" si="13"/>
        <v/>
      </c>
      <c r="G52" t="str">
        <f t="shared" si="14"/>
        <v/>
      </c>
      <c r="Q52" t="s">
        <v>959</v>
      </c>
      <c r="R52" s="22">
        <f t="shared" si="11"/>
        <v>49</v>
      </c>
      <c r="S52" s="42" t="str">
        <f t="shared" si="12"/>
        <v>M-189</v>
      </c>
      <c r="U52" t="e">
        <f t="shared" si="7"/>
        <v>#N/A</v>
      </c>
      <c r="X52" t="e">
        <f t="shared" si="8"/>
        <v>#N/A</v>
      </c>
      <c r="Y52" t="e">
        <f t="shared" si="9"/>
        <v>#N/A</v>
      </c>
      <c r="AC52" t="s">
        <v>58</v>
      </c>
      <c r="AD52">
        <v>4202</v>
      </c>
    </row>
    <row r="53" spans="2:30" x14ac:dyDescent="0.3">
      <c r="B53" s="22" t="str">
        <f t="shared" si="17"/>
        <v/>
      </c>
      <c r="C53" t="str">
        <f t="shared" si="18"/>
        <v/>
      </c>
      <c r="F53" s="22" t="str">
        <f t="shared" si="13"/>
        <v/>
      </c>
      <c r="G53" t="str">
        <f t="shared" si="14"/>
        <v/>
      </c>
      <c r="Q53" t="s">
        <v>961</v>
      </c>
      <c r="R53" s="22">
        <f t="shared" si="11"/>
        <v>50</v>
      </c>
      <c r="S53" s="42" t="str">
        <f t="shared" si="12"/>
        <v>M-190</v>
      </c>
      <c r="U53" t="e">
        <f t="shared" si="7"/>
        <v>#N/A</v>
      </c>
      <c r="X53" t="e">
        <f t="shared" si="8"/>
        <v>#N/A</v>
      </c>
      <c r="Y53" t="e">
        <f t="shared" si="9"/>
        <v>#N/A</v>
      </c>
      <c r="AC53" t="s">
        <v>59</v>
      </c>
      <c r="AD53">
        <v>4203</v>
      </c>
    </row>
    <row r="54" spans="2:30" x14ac:dyDescent="0.3">
      <c r="B54" s="22" t="str">
        <f t="shared" si="17"/>
        <v/>
      </c>
      <c r="C54" t="str">
        <f t="shared" si="18"/>
        <v/>
      </c>
      <c r="F54" s="22" t="str">
        <f t="shared" si="13"/>
        <v/>
      </c>
      <c r="G54" t="str">
        <f t="shared" si="14"/>
        <v/>
      </c>
      <c r="Q54" t="s">
        <v>964</v>
      </c>
      <c r="R54" s="22">
        <f t="shared" si="11"/>
        <v>51</v>
      </c>
      <c r="S54" s="42" t="str">
        <f t="shared" si="12"/>
        <v>M-191</v>
      </c>
      <c r="U54" t="e">
        <f t="shared" si="7"/>
        <v>#N/A</v>
      </c>
      <c r="X54" t="e">
        <f t="shared" si="8"/>
        <v>#N/A</v>
      </c>
      <c r="Y54" t="e">
        <f t="shared" si="9"/>
        <v>#N/A</v>
      </c>
      <c r="AC54" t="s">
        <v>60</v>
      </c>
      <c r="AD54">
        <v>4204</v>
      </c>
    </row>
    <row r="55" spans="2:30" x14ac:dyDescent="0.3">
      <c r="B55" s="22" t="str">
        <f t="shared" si="17"/>
        <v/>
      </c>
      <c r="C55" t="str">
        <f t="shared" si="18"/>
        <v/>
      </c>
      <c r="F55" s="22" t="str">
        <f t="shared" si="13"/>
        <v/>
      </c>
      <c r="G55" t="str">
        <f t="shared" si="14"/>
        <v/>
      </c>
      <c r="Q55" t="s">
        <v>966</v>
      </c>
      <c r="R55" s="22">
        <f t="shared" si="11"/>
        <v>52</v>
      </c>
      <c r="S55" s="42" t="str">
        <f t="shared" si="12"/>
        <v>M-192</v>
      </c>
      <c r="U55" t="e">
        <f t="shared" si="7"/>
        <v>#N/A</v>
      </c>
      <c r="X55" t="e">
        <f t="shared" si="8"/>
        <v>#N/A</v>
      </c>
      <c r="Y55" t="e">
        <f t="shared" si="9"/>
        <v>#N/A</v>
      </c>
      <c r="AC55" t="s">
        <v>20</v>
      </c>
      <c r="AD55">
        <v>4301</v>
      </c>
    </row>
    <row r="56" spans="2:30" x14ac:dyDescent="0.3">
      <c r="B56" s="22" t="str">
        <f t="shared" si="17"/>
        <v/>
      </c>
      <c r="C56" t="str">
        <f t="shared" si="18"/>
        <v/>
      </c>
      <c r="F56" s="22" t="str">
        <f t="shared" si="13"/>
        <v/>
      </c>
      <c r="G56" t="str">
        <f t="shared" si="14"/>
        <v/>
      </c>
      <c r="Q56" t="s">
        <v>967</v>
      </c>
      <c r="R56" s="22">
        <f t="shared" si="11"/>
        <v>53</v>
      </c>
      <c r="S56" s="42" t="str">
        <f t="shared" si="12"/>
        <v>M-193</v>
      </c>
      <c r="U56" t="e">
        <f t="shared" si="7"/>
        <v>#N/A</v>
      </c>
      <c r="X56" t="e">
        <f t="shared" si="8"/>
        <v>#N/A</v>
      </c>
      <c r="Y56" t="e">
        <f t="shared" si="9"/>
        <v>#N/A</v>
      </c>
      <c r="AC56" t="s">
        <v>61</v>
      </c>
      <c r="AD56">
        <v>4302</v>
      </c>
    </row>
    <row r="57" spans="2:30" x14ac:dyDescent="0.3">
      <c r="B57" s="22" t="str">
        <f t="shared" si="17"/>
        <v/>
      </c>
      <c r="C57" t="str">
        <f t="shared" si="18"/>
        <v/>
      </c>
      <c r="F57" s="22" t="str">
        <f t="shared" si="13"/>
        <v/>
      </c>
      <c r="G57" t="str">
        <f t="shared" si="14"/>
        <v/>
      </c>
      <c r="Q57" t="s">
        <v>970</v>
      </c>
      <c r="R57" s="22">
        <f t="shared" si="11"/>
        <v>54</v>
      </c>
      <c r="S57" s="42" t="str">
        <f t="shared" si="12"/>
        <v>M-194</v>
      </c>
      <c r="U57" t="e">
        <f t="shared" si="7"/>
        <v>#N/A</v>
      </c>
      <c r="X57" t="e">
        <f t="shared" si="8"/>
        <v>#N/A</v>
      </c>
      <c r="Y57" t="e">
        <f t="shared" si="9"/>
        <v>#N/A</v>
      </c>
      <c r="AC57" t="s">
        <v>62</v>
      </c>
      <c r="AD57">
        <v>4303</v>
      </c>
    </row>
    <row r="58" spans="2:30" x14ac:dyDescent="0.3">
      <c r="B58" s="22" t="str">
        <f t="shared" si="17"/>
        <v/>
      </c>
      <c r="C58" t="str">
        <f t="shared" si="18"/>
        <v/>
      </c>
      <c r="F58" s="22" t="str">
        <f t="shared" si="13"/>
        <v/>
      </c>
      <c r="G58" t="str">
        <f t="shared" si="14"/>
        <v/>
      </c>
      <c r="Q58" t="s">
        <v>971</v>
      </c>
      <c r="R58" s="22">
        <f t="shared" si="11"/>
        <v>55</v>
      </c>
      <c r="S58" s="42" t="str">
        <f t="shared" si="12"/>
        <v>M-195</v>
      </c>
      <c r="U58" t="e">
        <f t="shared" si="7"/>
        <v>#N/A</v>
      </c>
      <c r="X58" t="e">
        <f t="shared" si="8"/>
        <v>#N/A</v>
      </c>
      <c r="Y58" t="e">
        <f t="shared" si="9"/>
        <v>#N/A</v>
      </c>
      <c r="AC58" t="s">
        <v>63</v>
      </c>
      <c r="AD58">
        <v>4304</v>
      </c>
    </row>
    <row r="59" spans="2:30" x14ac:dyDescent="0.3">
      <c r="B59" s="22" t="str">
        <f t="shared" si="17"/>
        <v/>
      </c>
      <c r="C59" t="str">
        <f t="shared" si="18"/>
        <v/>
      </c>
      <c r="F59" s="22" t="str">
        <f t="shared" si="13"/>
        <v/>
      </c>
      <c r="G59" t="str">
        <f t="shared" si="14"/>
        <v/>
      </c>
      <c r="Q59" t="s">
        <v>972</v>
      </c>
      <c r="R59" s="22">
        <f t="shared" si="11"/>
        <v>56</v>
      </c>
      <c r="S59" s="42" t="str">
        <f t="shared" si="12"/>
        <v>M-196</v>
      </c>
      <c r="U59" t="e">
        <f t="shared" si="7"/>
        <v>#N/A</v>
      </c>
      <c r="X59" t="e">
        <f t="shared" si="8"/>
        <v>#N/A</v>
      </c>
      <c r="Y59" t="e">
        <f t="shared" si="9"/>
        <v>#N/A</v>
      </c>
      <c r="AC59" t="s">
        <v>64</v>
      </c>
      <c r="AD59">
        <v>4305</v>
      </c>
    </row>
    <row r="60" spans="2:30" x14ac:dyDescent="0.3">
      <c r="B60" s="22" t="str">
        <f t="shared" si="17"/>
        <v/>
      </c>
      <c r="C60" t="str">
        <f t="shared" si="18"/>
        <v/>
      </c>
      <c r="F60" s="22" t="str">
        <f t="shared" si="13"/>
        <v/>
      </c>
      <c r="G60" t="str">
        <f t="shared" si="14"/>
        <v/>
      </c>
      <c r="Q60" t="s">
        <v>979</v>
      </c>
      <c r="R60" s="22">
        <f t="shared" si="11"/>
        <v>57</v>
      </c>
      <c r="S60" s="42" t="str">
        <f t="shared" si="12"/>
        <v>M-197</v>
      </c>
      <c r="U60" t="e">
        <f t="shared" si="7"/>
        <v>#N/A</v>
      </c>
      <c r="X60" t="e">
        <f t="shared" si="8"/>
        <v>#N/A</v>
      </c>
      <c r="Y60" t="e">
        <f t="shared" si="9"/>
        <v>#N/A</v>
      </c>
      <c r="AC60" t="s">
        <v>25</v>
      </c>
      <c r="AD60">
        <v>5101</v>
      </c>
    </row>
    <row r="61" spans="2:30" x14ac:dyDescent="0.3">
      <c r="B61" s="22" t="str">
        <f t="shared" si="17"/>
        <v/>
      </c>
      <c r="C61" t="str">
        <f t="shared" si="18"/>
        <v/>
      </c>
      <c r="F61" s="22" t="str">
        <f t="shared" si="13"/>
        <v/>
      </c>
      <c r="G61" t="str">
        <f t="shared" si="14"/>
        <v/>
      </c>
      <c r="Q61" t="s">
        <v>980</v>
      </c>
      <c r="R61" s="22">
        <f t="shared" si="11"/>
        <v>58</v>
      </c>
      <c r="S61" s="42" t="str">
        <f t="shared" si="12"/>
        <v>M-198</v>
      </c>
      <c r="U61" t="e">
        <f t="shared" si="7"/>
        <v>#N/A</v>
      </c>
      <c r="X61" t="e">
        <f t="shared" si="8"/>
        <v>#N/A</v>
      </c>
      <c r="Y61" t="e">
        <f t="shared" si="9"/>
        <v>#N/A</v>
      </c>
      <c r="AC61" t="s">
        <v>65</v>
      </c>
      <c r="AD61">
        <v>5102</v>
      </c>
    </row>
    <row r="62" spans="2:30" x14ac:dyDescent="0.3">
      <c r="B62" s="22" t="str">
        <f t="shared" si="17"/>
        <v/>
      </c>
      <c r="C62" t="str">
        <f t="shared" si="18"/>
        <v/>
      </c>
      <c r="F62" s="22" t="str">
        <f t="shared" si="13"/>
        <v/>
      </c>
      <c r="G62" t="str">
        <f t="shared" si="14"/>
        <v/>
      </c>
      <c r="Q62" t="s">
        <v>981</v>
      </c>
      <c r="R62" s="22">
        <f t="shared" si="11"/>
        <v>59</v>
      </c>
      <c r="S62" s="42" t="str">
        <f t="shared" si="12"/>
        <v>M-199</v>
      </c>
      <c r="U62" t="e">
        <f t="shared" si="7"/>
        <v>#N/A</v>
      </c>
      <c r="X62" t="e">
        <f t="shared" si="8"/>
        <v>#N/A</v>
      </c>
      <c r="Y62" t="e">
        <f t="shared" si="9"/>
        <v>#N/A</v>
      </c>
      <c r="AC62" t="s">
        <v>66</v>
      </c>
      <c r="AD62">
        <v>5103</v>
      </c>
    </row>
    <row r="63" spans="2:30" x14ac:dyDescent="0.3">
      <c r="B63" s="22" t="str">
        <f t="shared" si="17"/>
        <v/>
      </c>
      <c r="C63" t="str">
        <f t="shared" si="18"/>
        <v/>
      </c>
      <c r="F63" s="22" t="str">
        <f t="shared" si="13"/>
        <v/>
      </c>
      <c r="G63" t="str">
        <f t="shared" si="14"/>
        <v/>
      </c>
      <c r="Q63" t="s">
        <v>982</v>
      </c>
      <c r="R63" s="22">
        <f t="shared" si="11"/>
        <v>60</v>
      </c>
      <c r="S63" s="42" t="str">
        <f t="shared" si="12"/>
        <v>M-200</v>
      </c>
      <c r="U63" t="e">
        <f t="shared" si="7"/>
        <v>#N/A</v>
      </c>
      <c r="X63" t="e">
        <f t="shared" si="8"/>
        <v>#N/A</v>
      </c>
      <c r="Y63" t="e">
        <f t="shared" si="9"/>
        <v>#N/A</v>
      </c>
      <c r="AC63" t="s">
        <v>67</v>
      </c>
      <c r="AD63">
        <v>5104</v>
      </c>
    </row>
    <row r="64" spans="2:30" x14ac:dyDescent="0.3">
      <c r="B64" s="22" t="str">
        <f t="shared" si="17"/>
        <v/>
      </c>
      <c r="C64" t="str">
        <f t="shared" si="18"/>
        <v/>
      </c>
      <c r="F64" s="22" t="str">
        <f t="shared" si="13"/>
        <v/>
      </c>
      <c r="G64" t="str">
        <f t="shared" si="14"/>
        <v/>
      </c>
      <c r="Q64" t="s">
        <v>984</v>
      </c>
      <c r="R64" s="22">
        <f t="shared" si="11"/>
        <v>61</v>
      </c>
      <c r="S64" s="42" t="str">
        <f t="shared" si="12"/>
        <v>M-201</v>
      </c>
      <c r="U64" t="e">
        <f t="shared" si="7"/>
        <v>#N/A</v>
      </c>
      <c r="X64" t="e">
        <f t="shared" si="8"/>
        <v>#N/A</v>
      </c>
      <c r="Y64" t="e">
        <f t="shared" si="9"/>
        <v>#N/A</v>
      </c>
      <c r="AC64" t="s">
        <v>68</v>
      </c>
      <c r="AD64">
        <v>5105</v>
      </c>
    </row>
    <row r="65" spans="2:30" x14ac:dyDescent="0.3">
      <c r="B65" s="22" t="str">
        <f t="shared" si="17"/>
        <v/>
      </c>
      <c r="C65" t="str">
        <f t="shared" si="18"/>
        <v/>
      </c>
      <c r="F65" s="22" t="str">
        <f t="shared" si="13"/>
        <v/>
      </c>
      <c r="G65" t="str">
        <f t="shared" si="14"/>
        <v/>
      </c>
      <c r="Q65" t="s">
        <v>1026</v>
      </c>
      <c r="R65" s="22">
        <f t="shared" si="11"/>
        <v>62</v>
      </c>
      <c r="S65" s="42" t="str">
        <f t="shared" si="12"/>
        <v>M-202</v>
      </c>
      <c r="U65" t="e">
        <f t="shared" si="7"/>
        <v>#N/A</v>
      </c>
      <c r="X65" t="e">
        <f t="shared" si="8"/>
        <v>#N/A</v>
      </c>
      <c r="Y65" t="e">
        <f t="shared" si="9"/>
        <v>#N/A</v>
      </c>
      <c r="AC65" t="s">
        <v>69</v>
      </c>
      <c r="AD65">
        <v>5107</v>
      </c>
    </row>
    <row r="66" spans="2:30" x14ac:dyDescent="0.3">
      <c r="B66" s="22" t="str">
        <f t="shared" si="17"/>
        <v/>
      </c>
      <c r="C66" t="str">
        <f t="shared" si="18"/>
        <v/>
      </c>
      <c r="F66" s="22" t="str">
        <f t="shared" si="13"/>
        <v/>
      </c>
      <c r="G66" t="str">
        <f t="shared" si="14"/>
        <v/>
      </c>
      <c r="Q66" t="s">
        <v>1028</v>
      </c>
      <c r="R66" s="22">
        <f t="shared" si="11"/>
        <v>63</v>
      </c>
      <c r="S66" s="42" t="str">
        <f t="shared" si="12"/>
        <v>M-203</v>
      </c>
      <c r="U66" t="e">
        <f t="shared" si="7"/>
        <v>#N/A</v>
      </c>
      <c r="X66" t="e">
        <f t="shared" si="8"/>
        <v>#N/A</v>
      </c>
      <c r="Y66" t="e">
        <f t="shared" si="9"/>
        <v>#N/A</v>
      </c>
      <c r="AC66" t="s">
        <v>70</v>
      </c>
      <c r="AD66">
        <v>5109</v>
      </c>
    </row>
    <row r="67" spans="2:30" x14ac:dyDescent="0.3">
      <c r="B67" s="22" t="str">
        <f t="shared" si="17"/>
        <v/>
      </c>
      <c r="C67" t="str">
        <f t="shared" si="18"/>
        <v/>
      </c>
      <c r="F67" s="22" t="str">
        <f t="shared" si="13"/>
        <v/>
      </c>
      <c r="G67" t="str">
        <f t="shared" si="14"/>
        <v/>
      </c>
      <c r="Q67" t="s">
        <v>1032</v>
      </c>
      <c r="R67" s="22">
        <f t="shared" si="11"/>
        <v>64</v>
      </c>
      <c r="S67" s="42" t="str">
        <f t="shared" si="12"/>
        <v>M-204</v>
      </c>
      <c r="U67" t="e">
        <f t="shared" si="7"/>
        <v>#N/A</v>
      </c>
      <c r="X67" t="e">
        <f t="shared" si="8"/>
        <v>#N/A</v>
      </c>
      <c r="Y67" t="e">
        <f t="shared" si="9"/>
        <v>#N/A</v>
      </c>
      <c r="AC67" t="s">
        <v>71</v>
      </c>
      <c r="AD67">
        <v>5201</v>
      </c>
    </row>
    <row r="68" spans="2:30" x14ac:dyDescent="0.3">
      <c r="B68" s="22" t="str">
        <f t="shared" si="17"/>
        <v/>
      </c>
      <c r="C68" t="str">
        <f t="shared" si="18"/>
        <v/>
      </c>
      <c r="F68" s="22" t="str">
        <f t="shared" si="13"/>
        <v/>
      </c>
      <c r="G68" t="str">
        <f t="shared" si="14"/>
        <v/>
      </c>
      <c r="Q68" t="s">
        <v>1036</v>
      </c>
      <c r="R68" s="22">
        <f t="shared" si="11"/>
        <v>65</v>
      </c>
      <c r="S68" s="42" t="str">
        <f t="shared" si="12"/>
        <v>M-205</v>
      </c>
      <c r="U68" t="e">
        <f t="shared" si="7"/>
        <v>#N/A</v>
      </c>
      <c r="X68" t="e">
        <f t="shared" si="8"/>
        <v>#N/A</v>
      </c>
      <c r="Y68" t="e">
        <f t="shared" si="9"/>
        <v>#N/A</v>
      </c>
      <c r="AC68" t="s">
        <v>72</v>
      </c>
      <c r="AD68">
        <v>5301</v>
      </c>
    </row>
    <row r="69" spans="2:30" x14ac:dyDescent="0.3">
      <c r="B69" s="22" t="str">
        <f t="shared" si="17"/>
        <v/>
      </c>
      <c r="C69" t="str">
        <f t="shared" si="18"/>
        <v/>
      </c>
      <c r="F69" s="22" t="str">
        <f t="shared" si="13"/>
        <v/>
      </c>
      <c r="G69" t="str">
        <f t="shared" si="14"/>
        <v/>
      </c>
      <c r="Q69" t="s">
        <v>1114</v>
      </c>
      <c r="R69" s="22">
        <f t="shared" si="11"/>
        <v>66</v>
      </c>
      <c r="S69" s="42" t="str">
        <f t="shared" si="12"/>
        <v>M-206</v>
      </c>
      <c r="U69" t="e">
        <f t="shared" ref="U69:U132" si="19">+VLOOKUP(W69,$J$4:$K$6,2,0)*100000+X69</f>
        <v>#N/A</v>
      </c>
      <c r="X69" t="e">
        <f t="shared" ref="X69:X132" si="20">+VLOOKUP(V69,$AC$3:$AD$364,2,0)</f>
        <v>#N/A</v>
      </c>
      <c r="Y69" t="e">
        <f t="shared" ref="Y69:Y132" si="21">+U69</f>
        <v>#N/A</v>
      </c>
      <c r="AC69" t="s">
        <v>73</v>
      </c>
      <c r="AD69">
        <v>5302</v>
      </c>
    </row>
    <row r="70" spans="2:30" x14ac:dyDescent="0.3">
      <c r="B70" s="22" t="str">
        <f t="shared" si="17"/>
        <v/>
      </c>
      <c r="C70" t="str">
        <f t="shared" si="18"/>
        <v/>
      </c>
      <c r="F70" s="22" t="str">
        <f t="shared" si="13"/>
        <v/>
      </c>
      <c r="G70" t="str">
        <f t="shared" si="14"/>
        <v/>
      </c>
      <c r="Q70" t="s">
        <v>1115</v>
      </c>
      <c r="R70" s="22">
        <f t="shared" si="11"/>
        <v>67</v>
      </c>
      <c r="S70" s="42" t="str">
        <f t="shared" si="12"/>
        <v>M-207</v>
      </c>
      <c r="U70" t="e">
        <f t="shared" si="19"/>
        <v>#N/A</v>
      </c>
      <c r="X70" t="e">
        <f t="shared" si="20"/>
        <v>#N/A</v>
      </c>
      <c r="Y70" t="e">
        <f t="shared" si="21"/>
        <v>#N/A</v>
      </c>
      <c r="AC70" t="s">
        <v>74</v>
      </c>
      <c r="AD70">
        <v>5303</v>
      </c>
    </row>
    <row r="71" spans="2:30" x14ac:dyDescent="0.3">
      <c r="B71" s="22" t="str">
        <f t="shared" si="17"/>
        <v/>
      </c>
      <c r="C71" t="str">
        <f t="shared" si="18"/>
        <v/>
      </c>
      <c r="F71" s="22" t="str">
        <f t="shared" si="13"/>
        <v/>
      </c>
      <c r="G71" t="str">
        <f t="shared" si="14"/>
        <v/>
      </c>
      <c r="Q71" t="s">
        <v>1116</v>
      </c>
      <c r="R71" s="22">
        <f t="shared" ref="R71:R134" si="22">+IF(Q71="","",R70+1)</f>
        <v>68</v>
      </c>
      <c r="S71" s="42" t="str">
        <f t="shared" ref="S71:S134" si="23">+IF(Q71="","","M-"&amp;$B$1+R71)</f>
        <v>M-208</v>
      </c>
      <c r="U71" t="e">
        <f t="shared" si="19"/>
        <v>#N/A</v>
      </c>
      <c r="X71" t="e">
        <f t="shared" si="20"/>
        <v>#N/A</v>
      </c>
      <c r="Y71" t="e">
        <f t="shared" si="21"/>
        <v>#N/A</v>
      </c>
      <c r="AC71" t="s">
        <v>75</v>
      </c>
      <c r="AD71">
        <v>5304</v>
      </c>
    </row>
    <row r="72" spans="2:30" x14ac:dyDescent="0.3">
      <c r="B72" s="22" t="str">
        <f t="shared" si="17"/>
        <v/>
      </c>
      <c r="C72" t="str">
        <f t="shared" si="18"/>
        <v/>
      </c>
      <c r="F72" s="22" t="str">
        <f t="shared" ref="F72:F79" si="24">+IF(E72="","",F71+1)</f>
        <v/>
      </c>
      <c r="G72" t="str">
        <f t="shared" ref="G72:G79" si="25">+IF(E72="","","C-"&amp;$B$1+F72)</f>
        <v/>
      </c>
      <c r="Q72" t="s">
        <v>1120</v>
      </c>
      <c r="R72" s="22">
        <f t="shared" si="22"/>
        <v>69</v>
      </c>
      <c r="S72" s="42" t="str">
        <f t="shared" si="23"/>
        <v>M-209</v>
      </c>
      <c r="U72" t="e">
        <f t="shared" si="19"/>
        <v>#N/A</v>
      </c>
      <c r="X72" t="e">
        <f t="shared" si="20"/>
        <v>#N/A</v>
      </c>
      <c r="Y72" t="e">
        <f t="shared" si="21"/>
        <v>#N/A</v>
      </c>
      <c r="AC72" t="s">
        <v>76</v>
      </c>
      <c r="AD72">
        <v>5401</v>
      </c>
    </row>
    <row r="73" spans="2:30" x14ac:dyDescent="0.3">
      <c r="B73" s="22" t="str">
        <f t="shared" si="17"/>
        <v/>
      </c>
      <c r="C73" t="str">
        <f t="shared" si="18"/>
        <v/>
      </c>
      <c r="F73" s="22" t="str">
        <f t="shared" si="24"/>
        <v/>
      </c>
      <c r="G73" t="str">
        <f t="shared" si="25"/>
        <v/>
      </c>
      <c r="Q73" t="s">
        <v>1122</v>
      </c>
      <c r="R73" s="22">
        <f t="shared" si="22"/>
        <v>70</v>
      </c>
      <c r="S73" s="42" t="str">
        <f t="shared" si="23"/>
        <v>M-210</v>
      </c>
      <c r="U73" t="e">
        <f t="shared" si="19"/>
        <v>#N/A</v>
      </c>
      <c r="X73" t="e">
        <f t="shared" si="20"/>
        <v>#N/A</v>
      </c>
      <c r="Y73" t="e">
        <f t="shared" si="21"/>
        <v>#N/A</v>
      </c>
      <c r="AC73" t="s">
        <v>77</v>
      </c>
      <c r="AD73">
        <v>5402</v>
      </c>
    </row>
    <row r="74" spans="2:30" x14ac:dyDescent="0.3">
      <c r="B74" s="22" t="str">
        <f t="shared" si="17"/>
        <v/>
      </c>
      <c r="C74" t="str">
        <f t="shared" si="18"/>
        <v/>
      </c>
      <c r="F74" s="22" t="str">
        <f t="shared" si="24"/>
        <v/>
      </c>
      <c r="G74" t="str">
        <f t="shared" si="25"/>
        <v/>
      </c>
      <c r="Q74" t="s">
        <v>1123</v>
      </c>
      <c r="R74" s="22">
        <f t="shared" si="22"/>
        <v>71</v>
      </c>
      <c r="S74" s="42" t="str">
        <f t="shared" si="23"/>
        <v>M-211</v>
      </c>
      <c r="U74" t="e">
        <f t="shared" si="19"/>
        <v>#N/A</v>
      </c>
      <c r="X74" t="e">
        <f t="shared" si="20"/>
        <v>#N/A</v>
      </c>
      <c r="Y74" t="e">
        <f t="shared" si="21"/>
        <v>#N/A</v>
      </c>
      <c r="AC74" t="s">
        <v>78</v>
      </c>
      <c r="AD74">
        <v>5403</v>
      </c>
    </row>
    <row r="75" spans="2:30" x14ac:dyDescent="0.3">
      <c r="B75" s="22" t="str">
        <f t="shared" si="17"/>
        <v/>
      </c>
      <c r="C75" t="str">
        <f t="shared" si="18"/>
        <v/>
      </c>
      <c r="F75" s="22" t="str">
        <f t="shared" si="24"/>
        <v/>
      </c>
      <c r="G75" t="str">
        <f t="shared" si="25"/>
        <v/>
      </c>
      <c r="Q75" t="s">
        <v>1125</v>
      </c>
      <c r="R75" s="22">
        <f t="shared" si="22"/>
        <v>72</v>
      </c>
      <c r="S75" s="42" t="str">
        <f t="shared" si="23"/>
        <v>M-212</v>
      </c>
      <c r="U75" t="e">
        <f t="shared" si="19"/>
        <v>#N/A</v>
      </c>
      <c r="X75" t="e">
        <f t="shared" si="20"/>
        <v>#N/A</v>
      </c>
      <c r="Y75" t="e">
        <f t="shared" si="21"/>
        <v>#N/A</v>
      </c>
      <c r="AC75" t="s">
        <v>79</v>
      </c>
      <c r="AD75">
        <v>5404</v>
      </c>
    </row>
    <row r="76" spans="2:30" x14ac:dyDescent="0.3">
      <c r="B76" s="22" t="str">
        <f t="shared" si="17"/>
        <v/>
      </c>
      <c r="C76" t="str">
        <f t="shared" si="18"/>
        <v/>
      </c>
      <c r="F76" s="22" t="str">
        <f t="shared" si="24"/>
        <v/>
      </c>
      <c r="G76" t="str">
        <f t="shared" si="25"/>
        <v/>
      </c>
      <c r="Q76" t="s">
        <v>1249</v>
      </c>
      <c r="R76" s="22">
        <f t="shared" si="22"/>
        <v>73</v>
      </c>
      <c r="S76" s="42" t="str">
        <f t="shared" si="23"/>
        <v>M-213</v>
      </c>
      <c r="U76" t="e">
        <f t="shared" si="19"/>
        <v>#N/A</v>
      </c>
      <c r="X76" t="e">
        <f t="shared" si="20"/>
        <v>#N/A</v>
      </c>
      <c r="Y76" t="e">
        <f t="shared" si="21"/>
        <v>#N/A</v>
      </c>
      <c r="AC76" t="s">
        <v>80</v>
      </c>
      <c r="AD76">
        <v>5405</v>
      </c>
    </row>
    <row r="77" spans="2:30" x14ac:dyDescent="0.3">
      <c r="B77" s="22" t="str">
        <f t="shared" si="17"/>
        <v/>
      </c>
      <c r="C77" t="str">
        <f t="shared" si="18"/>
        <v/>
      </c>
      <c r="F77" s="22" t="str">
        <f t="shared" si="24"/>
        <v/>
      </c>
      <c r="G77" t="str">
        <f t="shared" si="25"/>
        <v/>
      </c>
      <c r="Q77" t="s">
        <v>1250</v>
      </c>
      <c r="R77" s="22">
        <f t="shared" si="22"/>
        <v>74</v>
      </c>
      <c r="S77" s="42" t="str">
        <f t="shared" si="23"/>
        <v>M-214</v>
      </c>
      <c r="U77" t="e">
        <f t="shared" si="19"/>
        <v>#N/A</v>
      </c>
      <c r="X77" t="e">
        <f t="shared" si="20"/>
        <v>#N/A</v>
      </c>
      <c r="Y77" t="e">
        <f t="shared" si="21"/>
        <v>#N/A</v>
      </c>
      <c r="AC77" t="s">
        <v>81</v>
      </c>
      <c r="AD77">
        <v>5501</v>
      </c>
    </row>
    <row r="78" spans="2:30" x14ac:dyDescent="0.3">
      <c r="B78" s="22" t="str">
        <f t="shared" ref="B78:B141" si="26">+IF(A78="","",B77+1)</f>
        <v/>
      </c>
      <c r="C78" t="str">
        <f t="shared" ref="C78:C141" si="27">+IF(A78="","","T-"&amp;$B$1+B78)</f>
        <v/>
      </c>
      <c r="F78" s="22" t="str">
        <f t="shared" si="24"/>
        <v/>
      </c>
      <c r="G78" t="str">
        <f t="shared" si="25"/>
        <v/>
      </c>
      <c r="Q78" t="s">
        <v>1251</v>
      </c>
      <c r="R78" s="22">
        <f t="shared" si="22"/>
        <v>75</v>
      </c>
      <c r="S78" s="42" t="str">
        <f t="shared" si="23"/>
        <v>M-215</v>
      </c>
      <c r="U78" t="e">
        <f t="shared" si="19"/>
        <v>#N/A</v>
      </c>
      <c r="X78" t="e">
        <f t="shared" si="20"/>
        <v>#N/A</v>
      </c>
      <c r="Y78" t="e">
        <f t="shared" si="21"/>
        <v>#N/A</v>
      </c>
      <c r="AC78" t="s">
        <v>82</v>
      </c>
      <c r="AD78">
        <v>5502</v>
      </c>
    </row>
    <row r="79" spans="2:30" x14ac:dyDescent="0.3">
      <c r="B79" s="22" t="str">
        <f t="shared" si="26"/>
        <v/>
      </c>
      <c r="C79" t="str">
        <f t="shared" si="27"/>
        <v/>
      </c>
      <c r="F79" s="22" t="str">
        <f t="shared" si="24"/>
        <v/>
      </c>
      <c r="G79" t="str">
        <f t="shared" si="25"/>
        <v/>
      </c>
      <c r="Q79" t="s">
        <v>1252</v>
      </c>
      <c r="R79" s="22">
        <f t="shared" si="22"/>
        <v>76</v>
      </c>
      <c r="S79" s="42" t="str">
        <f t="shared" si="23"/>
        <v>M-216</v>
      </c>
      <c r="U79" t="e">
        <f t="shared" si="19"/>
        <v>#N/A</v>
      </c>
      <c r="X79" t="e">
        <f t="shared" si="20"/>
        <v>#N/A</v>
      </c>
      <c r="Y79" t="e">
        <f t="shared" si="21"/>
        <v>#N/A</v>
      </c>
      <c r="AC79" t="s">
        <v>83</v>
      </c>
      <c r="AD79">
        <v>5503</v>
      </c>
    </row>
    <row r="80" spans="2:30" x14ac:dyDescent="0.3">
      <c r="B80" s="22" t="str">
        <f t="shared" si="26"/>
        <v/>
      </c>
      <c r="C80" t="str">
        <f t="shared" si="27"/>
        <v/>
      </c>
      <c r="Q80" t="s">
        <v>1253</v>
      </c>
      <c r="R80" s="22">
        <f t="shared" si="22"/>
        <v>77</v>
      </c>
      <c r="S80" s="42" t="str">
        <f t="shared" si="23"/>
        <v>M-217</v>
      </c>
      <c r="U80" t="e">
        <f t="shared" si="19"/>
        <v>#N/A</v>
      </c>
      <c r="X80" t="e">
        <f t="shared" si="20"/>
        <v>#N/A</v>
      </c>
      <c r="Y80" t="e">
        <f t="shared" si="21"/>
        <v>#N/A</v>
      </c>
      <c r="AC80" t="s">
        <v>84</v>
      </c>
      <c r="AD80">
        <v>5504</v>
      </c>
    </row>
    <row r="81" spans="2:30" x14ac:dyDescent="0.3">
      <c r="B81" s="22" t="str">
        <f t="shared" si="26"/>
        <v/>
      </c>
      <c r="C81" t="str">
        <f t="shared" si="27"/>
        <v/>
      </c>
      <c r="Q81" t="s">
        <v>1255</v>
      </c>
      <c r="R81" s="22">
        <f t="shared" si="22"/>
        <v>78</v>
      </c>
      <c r="S81" s="42" t="str">
        <f t="shared" si="23"/>
        <v>M-218</v>
      </c>
      <c r="U81" t="e">
        <f t="shared" si="19"/>
        <v>#N/A</v>
      </c>
      <c r="X81" t="e">
        <f t="shared" si="20"/>
        <v>#N/A</v>
      </c>
      <c r="Y81" t="e">
        <f t="shared" si="21"/>
        <v>#N/A</v>
      </c>
      <c r="AC81" t="s">
        <v>85</v>
      </c>
      <c r="AD81">
        <v>5506</v>
      </c>
    </row>
    <row r="82" spans="2:30" x14ac:dyDescent="0.3">
      <c r="B82" s="22" t="str">
        <f t="shared" si="26"/>
        <v/>
      </c>
      <c r="C82" t="str">
        <f t="shared" si="27"/>
        <v/>
      </c>
      <c r="Q82" t="s">
        <v>1254</v>
      </c>
      <c r="R82" s="22">
        <f t="shared" si="22"/>
        <v>79</v>
      </c>
      <c r="S82" s="42" t="str">
        <f t="shared" si="23"/>
        <v>M-219</v>
      </c>
      <c r="U82" t="e">
        <f t="shared" si="19"/>
        <v>#N/A</v>
      </c>
      <c r="X82" t="e">
        <f t="shared" si="20"/>
        <v>#N/A</v>
      </c>
      <c r="Y82" t="e">
        <f t="shared" si="21"/>
        <v>#N/A</v>
      </c>
      <c r="AC82" t="s">
        <v>86</v>
      </c>
      <c r="AD82">
        <v>5601</v>
      </c>
    </row>
    <row r="83" spans="2:30" x14ac:dyDescent="0.3">
      <c r="B83" s="22" t="str">
        <f t="shared" si="26"/>
        <v/>
      </c>
      <c r="C83" t="str">
        <f t="shared" si="27"/>
        <v/>
      </c>
      <c r="Q83" t="s">
        <v>1375</v>
      </c>
      <c r="R83" s="22">
        <f t="shared" si="22"/>
        <v>80</v>
      </c>
      <c r="S83" s="42" t="str">
        <f t="shared" si="23"/>
        <v>M-220</v>
      </c>
      <c r="U83" t="e">
        <f t="shared" si="19"/>
        <v>#N/A</v>
      </c>
      <c r="X83" t="e">
        <f t="shared" si="20"/>
        <v>#N/A</v>
      </c>
      <c r="Y83" t="e">
        <f t="shared" si="21"/>
        <v>#N/A</v>
      </c>
      <c r="AC83" t="s">
        <v>87</v>
      </c>
      <c r="AD83">
        <v>5602</v>
      </c>
    </row>
    <row r="84" spans="2:30" x14ac:dyDescent="0.3">
      <c r="B84" s="22" t="str">
        <f t="shared" si="26"/>
        <v/>
      </c>
      <c r="C84" t="str">
        <f t="shared" si="27"/>
        <v/>
      </c>
      <c r="Q84" t="s">
        <v>1376</v>
      </c>
      <c r="R84" s="22">
        <f t="shared" si="22"/>
        <v>81</v>
      </c>
      <c r="S84" s="42" t="str">
        <f t="shared" si="23"/>
        <v>M-221</v>
      </c>
      <c r="U84" t="e">
        <f t="shared" si="19"/>
        <v>#N/A</v>
      </c>
      <c r="X84" t="e">
        <f t="shared" si="20"/>
        <v>#N/A</v>
      </c>
      <c r="Y84" t="e">
        <f t="shared" si="21"/>
        <v>#N/A</v>
      </c>
      <c r="AC84" t="s">
        <v>88</v>
      </c>
      <c r="AD84">
        <v>5603</v>
      </c>
    </row>
    <row r="85" spans="2:30" x14ac:dyDescent="0.3">
      <c r="B85" s="22" t="str">
        <f t="shared" si="26"/>
        <v/>
      </c>
      <c r="C85" t="str">
        <f t="shared" si="27"/>
        <v/>
      </c>
      <c r="Q85" t="s">
        <v>1377</v>
      </c>
      <c r="R85" s="22">
        <f t="shared" si="22"/>
        <v>82</v>
      </c>
      <c r="S85" s="42" t="str">
        <f t="shared" si="23"/>
        <v>M-222</v>
      </c>
      <c r="U85" t="e">
        <f t="shared" si="19"/>
        <v>#N/A</v>
      </c>
      <c r="X85" t="e">
        <f t="shared" si="20"/>
        <v>#N/A</v>
      </c>
      <c r="Y85" t="e">
        <f t="shared" si="21"/>
        <v>#N/A</v>
      </c>
      <c r="AC85" t="s">
        <v>89</v>
      </c>
      <c r="AD85">
        <v>5604</v>
      </c>
    </row>
    <row r="86" spans="2:30" x14ac:dyDescent="0.3">
      <c r="B86" s="22" t="str">
        <f t="shared" si="26"/>
        <v/>
      </c>
      <c r="C86" t="str">
        <f t="shared" si="27"/>
        <v/>
      </c>
      <c r="Q86" t="s">
        <v>1378</v>
      </c>
      <c r="R86" s="22">
        <f t="shared" si="22"/>
        <v>83</v>
      </c>
      <c r="S86" s="42" t="str">
        <f t="shared" si="23"/>
        <v>M-223</v>
      </c>
      <c r="U86" t="e">
        <f t="shared" si="19"/>
        <v>#N/A</v>
      </c>
      <c r="X86" t="e">
        <f t="shared" si="20"/>
        <v>#N/A</v>
      </c>
      <c r="Y86" t="e">
        <f t="shared" si="21"/>
        <v>#N/A</v>
      </c>
      <c r="AC86" t="s">
        <v>90</v>
      </c>
      <c r="AD86">
        <v>5605</v>
      </c>
    </row>
    <row r="87" spans="2:30" x14ac:dyDescent="0.3">
      <c r="B87" s="22" t="str">
        <f t="shared" si="26"/>
        <v/>
      </c>
      <c r="C87" t="str">
        <f t="shared" si="27"/>
        <v/>
      </c>
      <c r="Q87" t="s">
        <v>1379</v>
      </c>
      <c r="R87" s="22">
        <f t="shared" si="22"/>
        <v>84</v>
      </c>
      <c r="S87" s="42" t="str">
        <f t="shared" si="23"/>
        <v>M-224</v>
      </c>
      <c r="U87" t="e">
        <f t="shared" si="19"/>
        <v>#N/A</v>
      </c>
      <c r="X87" t="e">
        <f t="shared" si="20"/>
        <v>#N/A</v>
      </c>
      <c r="Y87" t="e">
        <f t="shared" si="21"/>
        <v>#N/A</v>
      </c>
      <c r="AC87" t="s">
        <v>91</v>
      </c>
      <c r="AD87">
        <v>5606</v>
      </c>
    </row>
    <row r="88" spans="2:30" x14ac:dyDescent="0.3">
      <c r="B88" s="22" t="str">
        <f t="shared" si="26"/>
        <v/>
      </c>
      <c r="C88" t="str">
        <f t="shared" si="27"/>
        <v/>
      </c>
      <c r="Q88" t="s">
        <v>1380</v>
      </c>
      <c r="R88" s="22">
        <f t="shared" si="22"/>
        <v>85</v>
      </c>
      <c r="S88" s="42" t="str">
        <f t="shared" si="23"/>
        <v>M-225</v>
      </c>
      <c r="U88" t="e">
        <f t="shared" si="19"/>
        <v>#N/A</v>
      </c>
      <c r="X88" t="e">
        <f t="shared" si="20"/>
        <v>#N/A</v>
      </c>
      <c r="Y88" t="e">
        <f t="shared" si="21"/>
        <v>#N/A</v>
      </c>
      <c r="AC88" t="s">
        <v>92</v>
      </c>
      <c r="AD88">
        <v>5701</v>
      </c>
    </row>
    <row r="89" spans="2:30" x14ac:dyDescent="0.3">
      <c r="B89" s="22" t="str">
        <f t="shared" si="26"/>
        <v/>
      </c>
      <c r="C89" t="str">
        <f t="shared" si="27"/>
        <v/>
      </c>
      <c r="Q89" t="s">
        <v>1381</v>
      </c>
      <c r="R89" s="22">
        <f t="shared" si="22"/>
        <v>86</v>
      </c>
      <c r="S89" s="42" t="str">
        <f t="shared" si="23"/>
        <v>M-226</v>
      </c>
      <c r="U89" t="e">
        <f t="shared" si="19"/>
        <v>#N/A</v>
      </c>
      <c r="X89" t="e">
        <f t="shared" si="20"/>
        <v>#N/A</v>
      </c>
      <c r="Y89" t="e">
        <f t="shared" si="21"/>
        <v>#N/A</v>
      </c>
      <c r="AC89" t="s">
        <v>93</v>
      </c>
      <c r="AD89">
        <v>5702</v>
      </c>
    </row>
    <row r="90" spans="2:30" x14ac:dyDescent="0.3">
      <c r="B90" s="22" t="str">
        <f t="shared" si="26"/>
        <v/>
      </c>
      <c r="C90" t="str">
        <f t="shared" si="27"/>
        <v/>
      </c>
      <c r="Q90" t="s">
        <v>1395</v>
      </c>
      <c r="R90" s="22">
        <f t="shared" si="22"/>
        <v>87</v>
      </c>
      <c r="S90" s="42" t="str">
        <f t="shared" si="23"/>
        <v>M-227</v>
      </c>
      <c r="U90" t="e">
        <f t="shared" si="19"/>
        <v>#N/A</v>
      </c>
      <c r="X90" t="e">
        <f t="shared" si="20"/>
        <v>#N/A</v>
      </c>
      <c r="Y90" t="e">
        <f t="shared" si="21"/>
        <v>#N/A</v>
      </c>
      <c r="AC90" t="s">
        <v>94</v>
      </c>
      <c r="AD90">
        <v>5703</v>
      </c>
    </row>
    <row r="91" spans="2:30" x14ac:dyDescent="0.3">
      <c r="B91" s="22" t="str">
        <f t="shared" si="26"/>
        <v/>
      </c>
      <c r="C91" t="str">
        <f t="shared" si="27"/>
        <v/>
      </c>
      <c r="Q91" t="s">
        <v>1394</v>
      </c>
      <c r="R91" s="22">
        <f t="shared" si="22"/>
        <v>88</v>
      </c>
      <c r="S91" s="42" t="str">
        <f t="shared" si="23"/>
        <v>M-228</v>
      </c>
      <c r="U91" t="e">
        <f t="shared" si="19"/>
        <v>#N/A</v>
      </c>
      <c r="X91" t="e">
        <f t="shared" si="20"/>
        <v>#N/A</v>
      </c>
      <c r="Y91" t="e">
        <f t="shared" si="21"/>
        <v>#N/A</v>
      </c>
      <c r="AC91" t="s">
        <v>95</v>
      </c>
      <c r="AD91">
        <v>5704</v>
      </c>
    </row>
    <row r="92" spans="2:30" x14ac:dyDescent="0.3">
      <c r="B92" s="22" t="str">
        <f t="shared" si="26"/>
        <v/>
      </c>
      <c r="C92" t="str">
        <f t="shared" si="27"/>
        <v/>
      </c>
      <c r="Q92" t="s">
        <v>1396</v>
      </c>
      <c r="R92" s="22">
        <f t="shared" si="22"/>
        <v>89</v>
      </c>
      <c r="S92" s="42" t="str">
        <f t="shared" si="23"/>
        <v>M-229</v>
      </c>
      <c r="U92" t="e">
        <f t="shared" si="19"/>
        <v>#N/A</v>
      </c>
      <c r="X92" t="e">
        <f t="shared" si="20"/>
        <v>#N/A</v>
      </c>
      <c r="Y92" t="e">
        <f t="shared" si="21"/>
        <v>#N/A</v>
      </c>
      <c r="AC92" t="s">
        <v>96</v>
      </c>
      <c r="AD92">
        <v>5705</v>
      </c>
    </row>
    <row r="93" spans="2:30" x14ac:dyDescent="0.3">
      <c r="B93" s="22" t="str">
        <f t="shared" si="26"/>
        <v/>
      </c>
      <c r="C93" t="str">
        <f t="shared" si="27"/>
        <v/>
      </c>
      <c r="Q93" t="s">
        <v>1397</v>
      </c>
      <c r="R93" s="22">
        <f t="shared" si="22"/>
        <v>90</v>
      </c>
      <c r="S93" s="42" t="str">
        <f t="shared" si="23"/>
        <v>M-230</v>
      </c>
      <c r="U93" t="e">
        <f t="shared" si="19"/>
        <v>#N/A</v>
      </c>
      <c r="X93" t="e">
        <f t="shared" si="20"/>
        <v>#N/A</v>
      </c>
      <c r="Y93" t="e">
        <f t="shared" si="21"/>
        <v>#N/A</v>
      </c>
      <c r="AC93" t="s">
        <v>97</v>
      </c>
      <c r="AD93">
        <v>5706</v>
      </c>
    </row>
    <row r="94" spans="2:30" x14ac:dyDescent="0.3">
      <c r="B94" s="22" t="str">
        <f t="shared" si="26"/>
        <v/>
      </c>
      <c r="C94" t="str">
        <f t="shared" si="27"/>
        <v/>
      </c>
      <c r="Q94" t="s">
        <v>1398</v>
      </c>
      <c r="R94" s="22">
        <f t="shared" si="22"/>
        <v>91</v>
      </c>
      <c r="S94" s="42" t="str">
        <f t="shared" si="23"/>
        <v>M-231</v>
      </c>
      <c r="U94" t="e">
        <f t="shared" si="19"/>
        <v>#N/A</v>
      </c>
      <c r="X94" t="e">
        <f t="shared" si="20"/>
        <v>#N/A</v>
      </c>
      <c r="Y94" t="e">
        <f t="shared" si="21"/>
        <v>#N/A</v>
      </c>
      <c r="AC94" t="s">
        <v>98</v>
      </c>
      <c r="AD94">
        <v>5801</v>
      </c>
    </row>
    <row r="95" spans="2:30" x14ac:dyDescent="0.3">
      <c r="B95" s="22" t="str">
        <f t="shared" si="26"/>
        <v/>
      </c>
      <c r="C95" t="str">
        <f t="shared" si="27"/>
        <v/>
      </c>
      <c r="Q95" t="s">
        <v>1399</v>
      </c>
      <c r="R95" s="22">
        <f t="shared" si="22"/>
        <v>92</v>
      </c>
      <c r="S95" s="42" t="str">
        <f t="shared" si="23"/>
        <v>M-232</v>
      </c>
      <c r="U95" t="e">
        <f t="shared" si="19"/>
        <v>#N/A</v>
      </c>
      <c r="X95" t="e">
        <f t="shared" si="20"/>
        <v>#N/A</v>
      </c>
      <c r="Y95" t="e">
        <f t="shared" si="21"/>
        <v>#N/A</v>
      </c>
      <c r="AC95" t="s">
        <v>99</v>
      </c>
      <c r="AD95">
        <v>5802</v>
      </c>
    </row>
    <row r="96" spans="2:30" x14ac:dyDescent="0.3">
      <c r="B96" s="22" t="str">
        <f t="shared" si="26"/>
        <v/>
      </c>
      <c r="C96" t="str">
        <f t="shared" si="27"/>
        <v/>
      </c>
      <c r="Q96" t="s">
        <v>1404</v>
      </c>
      <c r="R96" s="22">
        <f t="shared" si="22"/>
        <v>93</v>
      </c>
      <c r="S96" s="42" t="str">
        <f t="shared" si="23"/>
        <v>M-233</v>
      </c>
      <c r="U96" t="e">
        <f t="shared" si="19"/>
        <v>#N/A</v>
      </c>
      <c r="X96" t="e">
        <f t="shared" si="20"/>
        <v>#N/A</v>
      </c>
      <c r="Y96" t="e">
        <f t="shared" si="21"/>
        <v>#N/A</v>
      </c>
      <c r="AC96" t="s">
        <v>100</v>
      </c>
      <c r="AD96">
        <v>5803</v>
      </c>
    </row>
    <row r="97" spans="2:30" x14ac:dyDescent="0.3">
      <c r="B97" s="22" t="str">
        <f t="shared" si="26"/>
        <v/>
      </c>
      <c r="C97" t="str">
        <f t="shared" si="27"/>
        <v/>
      </c>
      <c r="Q97" t="s">
        <v>1413</v>
      </c>
      <c r="R97" s="22">
        <f t="shared" si="22"/>
        <v>94</v>
      </c>
      <c r="S97" s="42" t="str">
        <f t="shared" si="23"/>
        <v>M-234</v>
      </c>
      <c r="U97" t="e">
        <f t="shared" si="19"/>
        <v>#N/A</v>
      </c>
      <c r="X97" t="e">
        <f t="shared" si="20"/>
        <v>#N/A</v>
      </c>
      <c r="Y97" t="e">
        <f t="shared" si="21"/>
        <v>#N/A</v>
      </c>
      <c r="AC97" t="s">
        <v>101</v>
      </c>
      <c r="AD97">
        <v>5804</v>
      </c>
    </row>
    <row r="98" spans="2:30" x14ac:dyDescent="0.3">
      <c r="B98" s="22" t="str">
        <f t="shared" si="26"/>
        <v/>
      </c>
      <c r="C98" t="str">
        <f t="shared" si="27"/>
        <v/>
      </c>
      <c r="Q98" t="s">
        <v>1414</v>
      </c>
      <c r="R98" s="22">
        <f t="shared" si="22"/>
        <v>95</v>
      </c>
      <c r="S98" s="42" t="str">
        <f t="shared" si="23"/>
        <v>M-235</v>
      </c>
      <c r="U98" t="e">
        <f t="shared" si="19"/>
        <v>#N/A</v>
      </c>
      <c r="X98" t="e">
        <f t="shared" si="20"/>
        <v>#N/A</v>
      </c>
      <c r="Y98" t="e">
        <f t="shared" si="21"/>
        <v>#N/A</v>
      </c>
      <c r="AC98" t="s">
        <v>102</v>
      </c>
      <c r="AD98">
        <v>6101</v>
      </c>
    </row>
    <row r="99" spans="2:30" x14ac:dyDescent="0.3">
      <c r="B99" s="22" t="str">
        <f t="shared" si="26"/>
        <v/>
      </c>
      <c r="C99" t="str">
        <f t="shared" si="27"/>
        <v/>
      </c>
      <c r="Q99" t="s">
        <v>1415</v>
      </c>
      <c r="R99" s="22">
        <f t="shared" si="22"/>
        <v>96</v>
      </c>
      <c r="S99" s="42" t="str">
        <f t="shared" si="23"/>
        <v>M-236</v>
      </c>
      <c r="U99" t="e">
        <f t="shared" si="19"/>
        <v>#N/A</v>
      </c>
      <c r="X99" t="e">
        <f t="shared" si="20"/>
        <v>#N/A</v>
      </c>
      <c r="Y99" t="e">
        <f t="shared" si="21"/>
        <v>#N/A</v>
      </c>
      <c r="AC99" t="s">
        <v>103</v>
      </c>
      <c r="AD99">
        <v>6102</v>
      </c>
    </row>
    <row r="100" spans="2:30" x14ac:dyDescent="0.3">
      <c r="B100" s="22" t="str">
        <f t="shared" si="26"/>
        <v/>
      </c>
      <c r="C100" t="str">
        <f t="shared" si="27"/>
        <v/>
      </c>
      <c r="Q100" t="s">
        <v>1416</v>
      </c>
      <c r="R100" s="22">
        <f t="shared" si="22"/>
        <v>97</v>
      </c>
      <c r="S100" s="42" t="str">
        <f t="shared" si="23"/>
        <v>M-237</v>
      </c>
      <c r="U100" t="e">
        <f t="shared" si="19"/>
        <v>#N/A</v>
      </c>
      <c r="X100" t="e">
        <f t="shared" si="20"/>
        <v>#N/A</v>
      </c>
      <c r="Y100" t="e">
        <f t="shared" si="21"/>
        <v>#N/A</v>
      </c>
      <c r="AC100" t="s">
        <v>104</v>
      </c>
      <c r="AD100">
        <v>6103</v>
      </c>
    </row>
    <row r="101" spans="2:30" x14ac:dyDescent="0.3">
      <c r="B101" s="22" t="str">
        <f t="shared" si="26"/>
        <v/>
      </c>
      <c r="C101" t="str">
        <f t="shared" si="27"/>
        <v/>
      </c>
      <c r="Q101" t="s">
        <v>1417</v>
      </c>
      <c r="R101" s="22">
        <f t="shared" si="22"/>
        <v>98</v>
      </c>
      <c r="S101" s="42" t="str">
        <f t="shared" si="23"/>
        <v>M-238</v>
      </c>
      <c r="U101" t="e">
        <f t="shared" si="19"/>
        <v>#N/A</v>
      </c>
      <c r="X101" t="e">
        <f t="shared" si="20"/>
        <v>#N/A</v>
      </c>
      <c r="Y101" t="e">
        <f t="shared" si="21"/>
        <v>#N/A</v>
      </c>
      <c r="AC101" t="s">
        <v>105</v>
      </c>
      <c r="AD101">
        <v>6104</v>
      </c>
    </row>
    <row r="102" spans="2:30" x14ac:dyDescent="0.3">
      <c r="B102" s="22" t="str">
        <f t="shared" si="26"/>
        <v/>
      </c>
      <c r="C102" t="str">
        <f t="shared" si="27"/>
        <v/>
      </c>
      <c r="Q102" t="s">
        <v>1418</v>
      </c>
      <c r="R102" s="22">
        <f t="shared" si="22"/>
        <v>99</v>
      </c>
      <c r="S102" s="42" t="str">
        <f t="shared" si="23"/>
        <v>M-239</v>
      </c>
      <c r="U102" t="e">
        <f t="shared" si="19"/>
        <v>#N/A</v>
      </c>
      <c r="X102" t="e">
        <f t="shared" si="20"/>
        <v>#N/A</v>
      </c>
      <c r="Y102" t="e">
        <f t="shared" si="21"/>
        <v>#N/A</v>
      </c>
      <c r="AC102" t="s">
        <v>106</v>
      </c>
      <c r="AD102">
        <v>6105</v>
      </c>
    </row>
    <row r="103" spans="2:30" x14ac:dyDescent="0.3">
      <c r="B103" s="22" t="str">
        <f t="shared" si="26"/>
        <v/>
      </c>
      <c r="C103" t="str">
        <f t="shared" si="27"/>
        <v/>
      </c>
      <c r="Q103" t="s">
        <v>1419</v>
      </c>
      <c r="R103" s="22">
        <f t="shared" si="22"/>
        <v>100</v>
      </c>
      <c r="S103" s="42" t="str">
        <f t="shared" si="23"/>
        <v>M-240</v>
      </c>
      <c r="U103" t="e">
        <f t="shared" si="19"/>
        <v>#N/A</v>
      </c>
      <c r="X103" t="e">
        <f t="shared" si="20"/>
        <v>#N/A</v>
      </c>
      <c r="Y103" t="e">
        <f t="shared" si="21"/>
        <v>#N/A</v>
      </c>
      <c r="AC103" t="s">
        <v>107</v>
      </c>
      <c r="AD103">
        <v>6106</v>
      </c>
    </row>
    <row r="104" spans="2:30" x14ac:dyDescent="0.3">
      <c r="B104" s="22" t="str">
        <f t="shared" si="26"/>
        <v/>
      </c>
      <c r="C104" t="str">
        <f t="shared" si="27"/>
        <v/>
      </c>
      <c r="Q104" t="s">
        <v>1420</v>
      </c>
      <c r="R104" s="22">
        <f t="shared" si="22"/>
        <v>101</v>
      </c>
      <c r="S104" s="42" t="str">
        <f t="shared" si="23"/>
        <v>M-241</v>
      </c>
      <c r="U104" t="e">
        <f t="shared" si="19"/>
        <v>#N/A</v>
      </c>
      <c r="X104" t="e">
        <f t="shared" si="20"/>
        <v>#N/A</v>
      </c>
      <c r="Y104" t="e">
        <f t="shared" si="21"/>
        <v>#N/A</v>
      </c>
      <c r="AC104" t="s">
        <v>108</v>
      </c>
      <c r="AD104">
        <v>6107</v>
      </c>
    </row>
    <row r="105" spans="2:30" x14ac:dyDescent="0.3">
      <c r="B105" s="22" t="str">
        <f t="shared" si="26"/>
        <v/>
      </c>
      <c r="C105" t="str">
        <f t="shared" si="27"/>
        <v/>
      </c>
      <c r="Q105" t="s">
        <v>1421</v>
      </c>
      <c r="R105" s="22">
        <f t="shared" si="22"/>
        <v>102</v>
      </c>
      <c r="S105" s="42" t="str">
        <f t="shared" si="23"/>
        <v>M-242</v>
      </c>
      <c r="U105" t="e">
        <f t="shared" si="19"/>
        <v>#N/A</v>
      </c>
      <c r="X105" t="e">
        <f t="shared" si="20"/>
        <v>#N/A</v>
      </c>
      <c r="Y105" t="e">
        <f t="shared" si="21"/>
        <v>#N/A</v>
      </c>
      <c r="AC105" t="s">
        <v>109</v>
      </c>
      <c r="AD105">
        <v>6108</v>
      </c>
    </row>
    <row r="106" spans="2:30" x14ac:dyDescent="0.3">
      <c r="B106" s="22" t="str">
        <f t="shared" si="26"/>
        <v/>
      </c>
      <c r="C106" t="str">
        <f t="shared" si="27"/>
        <v/>
      </c>
      <c r="Q106" t="s">
        <v>1422</v>
      </c>
      <c r="R106" s="22">
        <f t="shared" si="22"/>
        <v>103</v>
      </c>
      <c r="S106" s="42" t="str">
        <f t="shared" si="23"/>
        <v>M-243</v>
      </c>
      <c r="U106" t="e">
        <f t="shared" si="19"/>
        <v>#N/A</v>
      </c>
      <c r="X106" t="e">
        <f t="shared" si="20"/>
        <v>#N/A</v>
      </c>
      <c r="Y106" t="e">
        <f t="shared" si="21"/>
        <v>#N/A</v>
      </c>
      <c r="AC106" t="s">
        <v>110</v>
      </c>
      <c r="AD106">
        <v>6109</v>
      </c>
    </row>
    <row r="107" spans="2:30" x14ac:dyDescent="0.3">
      <c r="B107" s="22" t="str">
        <f t="shared" si="26"/>
        <v/>
      </c>
      <c r="C107" t="str">
        <f t="shared" si="27"/>
        <v/>
      </c>
      <c r="Q107" t="s">
        <v>1423</v>
      </c>
      <c r="R107" s="22">
        <f t="shared" si="22"/>
        <v>104</v>
      </c>
      <c r="S107" s="42" t="str">
        <f t="shared" si="23"/>
        <v>M-244</v>
      </c>
      <c r="U107" t="e">
        <f t="shared" si="19"/>
        <v>#N/A</v>
      </c>
      <c r="X107" t="e">
        <f t="shared" si="20"/>
        <v>#N/A</v>
      </c>
      <c r="Y107" t="e">
        <f t="shared" si="21"/>
        <v>#N/A</v>
      </c>
      <c r="AC107" t="s">
        <v>111</v>
      </c>
      <c r="AD107">
        <v>6110</v>
      </c>
    </row>
    <row r="108" spans="2:30" x14ac:dyDescent="0.3">
      <c r="B108" s="22" t="str">
        <f t="shared" si="26"/>
        <v/>
      </c>
      <c r="C108" t="str">
        <f t="shared" si="27"/>
        <v/>
      </c>
      <c r="Q108" t="s">
        <v>1424</v>
      </c>
      <c r="R108" s="22">
        <f t="shared" si="22"/>
        <v>105</v>
      </c>
      <c r="S108" s="42" t="str">
        <f t="shared" si="23"/>
        <v>M-245</v>
      </c>
      <c r="U108" t="e">
        <f t="shared" si="19"/>
        <v>#N/A</v>
      </c>
      <c r="X108" t="e">
        <f t="shared" si="20"/>
        <v>#N/A</v>
      </c>
      <c r="Y108" t="e">
        <f t="shared" si="21"/>
        <v>#N/A</v>
      </c>
      <c r="AC108" t="s">
        <v>112</v>
      </c>
      <c r="AD108">
        <v>6111</v>
      </c>
    </row>
    <row r="109" spans="2:30" x14ac:dyDescent="0.3">
      <c r="B109" s="22" t="str">
        <f t="shared" si="26"/>
        <v/>
      </c>
      <c r="C109" t="str">
        <f t="shared" si="27"/>
        <v/>
      </c>
      <c r="Q109" t="s">
        <v>1425</v>
      </c>
      <c r="R109" s="22">
        <f t="shared" si="22"/>
        <v>106</v>
      </c>
      <c r="S109" s="42" t="str">
        <f t="shared" si="23"/>
        <v>M-246</v>
      </c>
      <c r="U109" t="e">
        <f t="shared" si="19"/>
        <v>#N/A</v>
      </c>
      <c r="X109" t="e">
        <f t="shared" si="20"/>
        <v>#N/A</v>
      </c>
      <c r="Y109" t="e">
        <f t="shared" si="21"/>
        <v>#N/A</v>
      </c>
      <c r="AC109" t="s">
        <v>113</v>
      </c>
      <c r="AD109">
        <v>6112</v>
      </c>
    </row>
    <row r="110" spans="2:30" x14ac:dyDescent="0.3">
      <c r="B110" s="22" t="str">
        <f t="shared" si="26"/>
        <v/>
      </c>
      <c r="C110" t="str">
        <f t="shared" si="27"/>
        <v/>
      </c>
      <c r="Q110" t="s">
        <v>1426</v>
      </c>
      <c r="R110" s="22">
        <f t="shared" si="22"/>
        <v>107</v>
      </c>
      <c r="S110" s="42" t="str">
        <f t="shared" si="23"/>
        <v>M-247</v>
      </c>
      <c r="U110" t="e">
        <f t="shared" si="19"/>
        <v>#N/A</v>
      </c>
      <c r="X110" t="e">
        <f t="shared" si="20"/>
        <v>#N/A</v>
      </c>
      <c r="Y110" t="e">
        <f t="shared" si="21"/>
        <v>#N/A</v>
      </c>
      <c r="AC110" t="s">
        <v>114</v>
      </c>
      <c r="AD110">
        <v>6113</v>
      </c>
    </row>
    <row r="111" spans="2:30" x14ac:dyDescent="0.3">
      <c r="B111" s="22" t="str">
        <f t="shared" si="26"/>
        <v/>
      </c>
      <c r="C111" t="str">
        <f t="shared" si="27"/>
        <v/>
      </c>
      <c r="Q111" t="s">
        <v>1427</v>
      </c>
      <c r="R111" s="22">
        <f t="shared" si="22"/>
        <v>108</v>
      </c>
      <c r="S111" s="42" t="str">
        <f t="shared" si="23"/>
        <v>M-248</v>
      </c>
      <c r="U111" t="e">
        <f t="shared" si="19"/>
        <v>#N/A</v>
      </c>
      <c r="X111" t="e">
        <f t="shared" si="20"/>
        <v>#N/A</v>
      </c>
      <c r="Y111" t="e">
        <f t="shared" si="21"/>
        <v>#N/A</v>
      </c>
      <c r="AC111" t="s">
        <v>115</v>
      </c>
      <c r="AD111">
        <v>6114</v>
      </c>
    </row>
    <row r="112" spans="2:30" x14ac:dyDescent="0.3">
      <c r="B112" s="22" t="str">
        <f t="shared" si="26"/>
        <v/>
      </c>
      <c r="C112" t="str">
        <f t="shared" si="27"/>
        <v/>
      </c>
      <c r="Q112" t="s">
        <v>1428</v>
      </c>
      <c r="R112" s="22">
        <f t="shared" si="22"/>
        <v>109</v>
      </c>
      <c r="S112" s="42" t="str">
        <f t="shared" si="23"/>
        <v>M-249</v>
      </c>
      <c r="U112" t="e">
        <f t="shared" si="19"/>
        <v>#N/A</v>
      </c>
      <c r="X112" t="e">
        <f t="shared" si="20"/>
        <v>#N/A</v>
      </c>
      <c r="Y112" t="e">
        <f t="shared" si="21"/>
        <v>#N/A</v>
      </c>
      <c r="AC112" t="s">
        <v>116</v>
      </c>
      <c r="AD112">
        <v>6115</v>
      </c>
    </row>
    <row r="113" spans="2:30" x14ac:dyDescent="0.3">
      <c r="B113" s="22" t="str">
        <f t="shared" si="26"/>
        <v/>
      </c>
      <c r="C113" t="str">
        <f t="shared" si="27"/>
        <v/>
      </c>
      <c r="Q113" t="s">
        <v>1429</v>
      </c>
      <c r="R113" s="22">
        <f t="shared" si="22"/>
        <v>110</v>
      </c>
      <c r="S113" s="42" t="str">
        <f t="shared" si="23"/>
        <v>M-250</v>
      </c>
      <c r="U113" t="e">
        <f t="shared" si="19"/>
        <v>#N/A</v>
      </c>
      <c r="X113" t="e">
        <f t="shared" si="20"/>
        <v>#N/A</v>
      </c>
      <c r="Y113" t="e">
        <f t="shared" si="21"/>
        <v>#N/A</v>
      </c>
      <c r="AC113" t="s">
        <v>117</v>
      </c>
      <c r="AD113">
        <v>6116</v>
      </c>
    </row>
    <row r="114" spans="2:30" x14ac:dyDescent="0.3">
      <c r="B114" s="22" t="str">
        <f t="shared" si="26"/>
        <v/>
      </c>
      <c r="C114" t="str">
        <f t="shared" si="27"/>
        <v/>
      </c>
      <c r="Q114" t="s">
        <v>1430</v>
      </c>
      <c r="R114" s="22">
        <f t="shared" si="22"/>
        <v>111</v>
      </c>
      <c r="S114" s="42" t="str">
        <f t="shared" si="23"/>
        <v>M-251</v>
      </c>
      <c r="U114" t="e">
        <f t="shared" si="19"/>
        <v>#N/A</v>
      </c>
      <c r="X114" t="e">
        <f t="shared" si="20"/>
        <v>#N/A</v>
      </c>
      <c r="Y114" t="e">
        <f t="shared" si="21"/>
        <v>#N/A</v>
      </c>
      <c r="AC114" t="s">
        <v>118</v>
      </c>
      <c r="AD114">
        <v>6117</v>
      </c>
    </row>
    <row r="115" spans="2:30" x14ac:dyDescent="0.3">
      <c r="B115" s="22" t="str">
        <f t="shared" si="26"/>
        <v/>
      </c>
      <c r="C115" t="str">
        <f t="shared" si="27"/>
        <v/>
      </c>
      <c r="Q115" t="s">
        <v>1431</v>
      </c>
      <c r="R115" s="22">
        <f t="shared" si="22"/>
        <v>112</v>
      </c>
      <c r="S115" s="42" t="str">
        <f t="shared" si="23"/>
        <v>M-252</v>
      </c>
      <c r="U115" t="e">
        <f t="shared" si="19"/>
        <v>#N/A</v>
      </c>
      <c r="X115" t="e">
        <f t="shared" si="20"/>
        <v>#N/A</v>
      </c>
      <c r="Y115" t="e">
        <f t="shared" si="21"/>
        <v>#N/A</v>
      </c>
      <c r="AC115" t="s">
        <v>119</v>
      </c>
      <c r="AD115">
        <v>6201</v>
      </c>
    </row>
    <row r="116" spans="2:30" x14ac:dyDescent="0.3">
      <c r="B116" s="22" t="str">
        <f t="shared" si="26"/>
        <v/>
      </c>
      <c r="C116" t="str">
        <f t="shared" si="27"/>
        <v/>
      </c>
      <c r="Q116" t="s">
        <v>1432</v>
      </c>
      <c r="R116" s="22">
        <f t="shared" si="22"/>
        <v>113</v>
      </c>
      <c r="S116" s="42" t="str">
        <f t="shared" si="23"/>
        <v>M-253</v>
      </c>
      <c r="U116" t="e">
        <f t="shared" si="19"/>
        <v>#N/A</v>
      </c>
      <c r="X116" t="e">
        <f t="shared" si="20"/>
        <v>#N/A</v>
      </c>
      <c r="Y116" t="e">
        <f t="shared" si="21"/>
        <v>#N/A</v>
      </c>
      <c r="AC116" t="s">
        <v>120</v>
      </c>
      <c r="AD116">
        <v>6202</v>
      </c>
    </row>
    <row r="117" spans="2:30" x14ac:dyDescent="0.3">
      <c r="B117" s="22" t="str">
        <f t="shared" si="26"/>
        <v/>
      </c>
      <c r="C117" t="str">
        <f t="shared" si="27"/>
        <v/>
      </c>
      <c r="Q117" t="s">
        <v>1433</v>
      </c>
      <c r="R117" s="22">
        <f t="shared" si="22"/>
        <v>114</v>
      </c>
      <c r="S117" s="42" t="str">
        <f t="shared" si="23"/>
        <v>M-254</v>
      </c>
      <c r="U117" t="e">
        <f t="shared" si="19"/>
        <v>#N/A</v>
      </c>
      <c r="X117" t="e">
        <f t="shared" si="20"/>
        <v>#N/A</v>
      </c>
      <c r="Y117" t="e">
        <f t="shared" si="21"/>
        <v>#N/A</v>
      </c>
      <c r="AC117" t="s">
        <v>121</v>
      </c>
      <c r="AD117">
        <v>6203</v>
      </c>
    </row>
    <row r="118" spans="2:30" x14ac:dyDescent="0.3">
      <c r="B118" s="22" t="str">
        <f t="shared" si="26"/>
        <v/>
      </c>
      <c r="C118" t="str">
        <f t="shared" si="27"/>
        <v/>
      </c>
      <c r="Q118" t="s">
        <v>1434</v>
      </c>
      <c r="R118" s="22">
        <f t="shared" si="22"/>
        <v>115</v>
      </c>
      <c r="S118" s="42" t="str">
        <f t="shared" si="23"/>
        <v>M-255</v>
      </c>
      <c r="U118" t="e">
        <f t="shared" si="19"/>
        <v>#N/A</v>
      </c>
      <c r="X118" t="e">
        <f t="shared" si="20"/>
        <v>#N/A</v>
      </c>
      <c r="Y118" t="e">
        <f t="shared" si="21"/>
        <v>#N/A</v>
      </c>
      <c r="AC118" t="s">
        <v>122</v>
      </c>
      <c r="AD118">
        <v>6204</v>
      </c>
    </row>
    <row r="119" spans="2:30" x14ac:dyDescent="0.3">
      <c r="B119" s="22" t="str">
        <f t="shared" si="26"/>
        <v/>
      </c>
      <c r="C119" t="str">
        <f t="shared" si="27"/>
        <v/>
      </c>
      <c r="Q119" t="s">
        <v>1435</v>
      </c>
      <c r="R119" s="22">
        <f t="shared" si="22"/>
        <v>116</v>
      </c>
      <c r="S119" s="42" t="str">
        <f t="shared" si="23"/>
        <v>M-256</v>
      </c>
      <c r="U119" t="e">
        <f t="shared" si="19"/>
        <v>#N/A</v>
      </c>
      <c r="X119" t="e">
        <f t="shared" si="20"/>
        <v>#N/A</v>
      </c>
      <c r="Y119" t="e">
        <f t="shared" si="21"/>
        <v>#N/A</v>
      </c>
      <c r="AC119" t="s">
        <v>123</v>
      </c>
      <c r="AD119">
        <v>6205</v>
      </c>
    </row>
    <row r="120" spans="2:30" x14ac:dyDescent="0.3">
      <c r="B120" s="22" t="str">
        <f t="shared" si="26"/>
        <v/>
      </c>
      <c r="C120" t="str">
        <f t="shared" si="27"/>
        <v/>
      </c>
      <c r="Q120" t="s">
        <v>1436</v>
      </c>
      <c r="R120" s="22">
        <f t="shared" si="22"/>
        <v>117</v>
      </c>
      <c r="S120" s="42" t="str">
        <f t="shared" si="23"/>
        <v>M-257</v>
      </c>
      <c r="U120" t="e">
        <f t="shared" si="19"/>
        <v>#N/A</v>
      </c>
      <c r="X120" t="e">
        <f t="shared" si="20"/>
        <v>#N/A</v>
      </c>
      <c r="Y120" t="e">
        <f t="shared" si="21"/>
        <v>#N/A</v>
      </c>
      <c r="AC120" t="s">
        <v>124</v>
      </c>
      <c r="AD120">
        <v>6206</v>
      </c>
    </row>
    <row r="121" spans="2:30" x14ac:dyDescent="0.3">
      <c r="B121" s="22" t="str">
        <f t="shared" si="26"/>
        <v/>
      </c>
      <c r="C121" t="str">
        <f t="shared" si="27"/>
        <v/>
      </c>
      <c r="Q121" t="s">
        <v>1437</v>
      </c>
      <c r="R121" s="22">
        <f t="shared" si="22"/>
        <v>118</v>
      </c>
      <c r="S121" s="42" t="str">
        <f t="shared" si="23"/>
        <v>M-258</v>
      </c>
      <c r="U121" t="e">
        <f t="shared" si="19"/>
        <v>#N/A</v>
      </c>
      <c r="X121" t="e">
        <f t="shared" si="20"/>
        <v>#N/A</v>
      </c>
      <c r="Y121" t="e">
        <f t="shared" si="21"/>
        <v>#N/A</v>
      </c>
      <c r="AC121" t="s">
        <v>125</v>
      </c>
      <c r="AD121">
        <v>6301</v>
      </c>
    </row>
    <row r="122" spans="2:30" x14ac:dyDescent="0.3">
      <c r="B122" s="22" t="str">
        <f t="shared" si="26"/>
        <v/>
      </c>
      <c r="C122" t="str">
        <f t="shared" si="27"/>
        <v/>
      </c>
      <c r="Q122" t="s">
        <v>1438</v>
      </c>
      <c r="R122" s="22">
        <f t="shared" si="22"/>
        <v>119</v>
      </c>
      <c r="S122" s="42" t="str">
        <f t="shared" si="23"/>
        <v>M-259</v>
      </c>
      <c r="U122" t="e">
        <f t="shared" si="19"/>
        <v>#N/A</v>
      </c>
      <c r="X122" t="e">
        <f t="shared" si="20"/>
        <v>#N/A</v>
      </c>
      <c r="Y122" t="e">
        <f t="shared" si="21"/>
        <v>#N/A</v>
      </c>
      <c r="AC122" t="s">
        <v>126</v>
      </c>
      <c r="AD122">
        <v>6302</v>
      </c>
    </row>
    <row r="123" spans="2:30" x14ac:dyDescent="0.3">
      <c r="B123" s="22" t="str">
        <f t="shared" si="26"/>
        <v/>
      </c>
      <c r="C123" t="str">
        <f t="shared" si="27"/>
        <v/>
      </c>
      <c r="Q123" t="s">
        <v>1439</v>
      </c>
      <c r="R123" s="22">
        <f t="shared" si="22"/>
        <v>120</v>
      </c>
      <c r="S123" s="42" t="str">
        <f t="shared" si="23"/>
        <v>M-260</v>
      </c>
      <c r="U123" t="e">
        <f t="shared" si="19"/>
        <v>#N/A</v>
      </c>
      <c r="X123" t="e">
        <f t="shared" si="20"/>
        <v>#N/A</v>
      </c>
      <c r="Y123" t="e">
        <f t="shared" si="21"/>
        <v>#N/A</v>
      </c>
      <c r="AC123" t="s">
        <v>127</v>
      </c>
      <c r="AD123">
        <v>6303</v>
      </c>
    </row>
    <row r="124" spans="2:30" x14ac:dyDescent="0.3">
      <c r="B124" s="22" t="str">
        <f t="shared" si="26"/>
        <v/>
      </c>
      <c r="C124" t="str">
        <f t="shared" si="27"/>
        <v/>
      </c>
      <c r="Q124" t="s">
        <v>1440</v>
      </c>
      <c r="R124" s="22">
        <f t="shared" si="22"/>
        <v>121</v>
      </c>
      <c r="S124" s="42" t="str">
        <f t="shared" si="23"/>
        <v>M-261</v>
      </c>
      <c r="U124" t="e">
        <f t="shared" si="19"/>
        <v>#N/A</v>
      </c>
      <c r="X124" t="e">
        <f t="shared" si="20"/>
        <v>#N/A</v>
      </c>
      <c r="Y124" t="e">
        <f t="shared" si="21"/>
        <v>#N/A</v>
      </c>
      <c r="AC124" t="s">
        <v>128</v>
      </c>
      <c r="AD124">
        <v>6304</v>
      </c>
    </row>
    <row r="125" spans="2:30" x14ac:dyDescent="0.3">
      <c r="B125" s="22" t="str">
        <f t="shared" si="26"/>
        <v/>
      </c>
      <c r="C125" t="str">
        <f t="shared" si="27"/>
        <v/>
      </c>
      <c r="Q125" t="s">
        <v>1441</v>
      </c>
      <c r="R125" s="22">
        <f t="shared" si="22"/>
        <v>122</v>
      </c>
      <c r="S125" s="42" t="str">
        <f t="shared" si="23"/>
        <v>M-262</v>
      </c>
      <c r="U125" t="e">
        <f t="shared" si="19"/>
        <v>#N/A</v>
      </c>
      <c r="X125" t="e">
        <f t="shared" si="20"/>
        <v>#N/A</v>
      </c>
      <c r="Y125" t="e">
        <f t="shared" si="21"/>
        <v>#N/A</v>
      </c>
      <c r="AC125" t="s">
        <v>129</v>
      </c>
      <c r="AD125">
        <v>6305</v>
      </c>
    </row>
    <row r="126" spans="2:30" x14ac:dyDescent="0.3">
      <c r="B126" s="22" t="str">
        <f t="shared" si="26"/>
        <v/>
      </c>
      <c r="C126" t="str">
        <f t="shared" si="27"/>
        <v/>
      </c>
      <c r="Q126" t="s">
        <v>1442</v>
      </c>
      <c r="R126" s="22">
        <f t="shared" si="22"/>
        <v>123</v>
      </c>
      <c r="S126" s="42" t="str">
        <f t="shared" si="23"/>
        <v>M-263</v>
      </c>
      <c r="U126" t="e">
        <f t="shared" si="19"/>
        <v>#N/A</v>
      </c>
      <c r="X126" t="e">
        <f t="shared" si="20"/>
        <v>#N/A</v>
      </c>
      <c r="Y126" t="e">
        <f t="shared" si="21"/>
        <v>#N/A</v>
      </c>
      <c r="AC126" t="s">
        <v>130</v>
      </c>
      <c r="AD126">
        <v>6306</v>
      </c>
    </row>
    <row r="127" spans="2:30" x14ac:dyDescent="0.3">
      <c r="B127" s="22" t="str">
        <f t="shared" si="26"/>
        <v/>
      </c>
      <c r="C127" t="str">
        <f t="shared" si="27"/>
        <v/>
      </c>
      <c r="Q127" t="s">
        <v>1443</v>
      </c>
      <c r="R127" s="22">
        <f t="shared" si="22"/>
        <v>124</v>
      </c>
      <c r="S127" s="42" t="str">
        <f t="shared" si="23"/>
        <v>M-264</v>
      </c>
      <c r="U127" t="e">
        <f t="shared" si="19"/>
        <v>#N/A</v>
      </c>
      <c r="X127" t="e">
        <f t="shared" si="20"/>
        <v>#N/A</v>
      </c>
      <c r="Y127" t="e">
        <f t="shared" si="21"/>
        <v>#N/A</v>
      </c>
      <c r="AC127" t="s">
        <v>131</v>
      </c>
      <c r="AD127">
        <v>6307</v>
      </c>
    </row>
    <row r="128" spans="2:30" x14ac:dyDescent="0.3">
      <c r="B128" s="22" t="str">
        <f t="shared" si="26"/>
        <v/>
      </c>
      <c r="C128" t="str">
        <f t="shared" si="27"/>
        <v/>
      </c>
      <c r="Q128" t="s">
        <v>1453</v>
      </c>
      <c r="R128" s="22">
        <f t="shared" si="22"/>
        <v>125</v>
      </c>
      <c r="S128" s="42" t="str">
        <f t="shared" si="23"/>
        <v>M-265</v>
      </c>
      <c r="U128" t="e">
        <f t="shared" si="19"/>
        <v>#N/A</v>
      </c>
      <c r="X128" t="e">
        <f t="shared" si="20"/>
        <v>#N/A</v>
      </c>
      <c r="Y128" t="e">
        <f t="shared" si="21"/>
        <v>#N/A</v>
      </c>
      <c r="AC128" t="s">
        <v>132</v>
      </c>
      <c r="AD128">
        <v>6308</v>
      </c>
    </row>
    <row r="129" spans="2:30" x14ac:dyDescent="0.3">
      <c r="B129" s="22" t="str">
        <f t="shared" si="26"/>
        <v/>
      </c>
      <c r="C129" t="str">
        <f t="shared" si="27"/>
        <v/>
      </c>
      <c r="Q129" t="s">
        <v>1444</v>
      </c>
      <c r="R129" s="22">
        <f t="shared" si="22"/>
        <v>126</v>
      </c>
      <c r="S129" s="42" t="str">
        <f t="shared" si="23"/>
        <v>M-266</v>
      </c>
      <c r="U129" t="e">
        <f t="shared" si="19"/>
        <v>#N/A</v>
      </c>
      <c r="X129" t="e">
        <f t="shared" si="20"/>
        <v>#N/A</v>
      </c>
      <c r="Y129" t="e">
        <f t="shared" si="21"/>
        <v>#N/A</v>
      </c>
      <c r="AC129" t="s">
        <v>133</v>
      </c>
      <c r="AD129">
        <v>6309</v>
      </c>
    </row>
    <row r="130" spans="2:30" x14ac:dyDescent="0.3">
      <c r="B130" s="22" t="str">
        <f t="shared" si="26"/>
        <v/>
      </c>
      <c r="C130" t="str">
        <f t="shared" si="27"/>
        <v/>
      </c>
      <c r="Q130" t="s">
        <v>1445</v>
      </c>
      <c r="R130" s="22">
        <f t="shared" si="22"/>
        <v>127</v>
      </c>
      <c r="S130" s="42" t="str">
        <f t="shared" si="23"/>
        <v>M-267</v>
      </c>
      <c r="U130" t="e">
        <f t="shared" si="19"/>
        <v>#N/A</v>
      </c>
      <c r="X130" t="e">
        <f t="shared" si="20"/>
        <v>#N/A</v>
      </c>
      <c r="Y130" t="e">
        <f t="shared" si="21"/>
        <v>#N/A</v>
      </c>
      <c r="AC130" t="s">
        <v>134</v>
      </c>
      <c r="AD130">
        <v>6310</v>
      </c>
    </row>
    <row r="131" spans="2:30" x14ac:dyDescent="0.3">
      <c r="B131" s="22" t="str">
        <f t="shared" si="26"/>
        <v/>
      </c>
      <c r="C131" t="str">
        <f t="shared" si="27"/>
        <v/>
      </c>
      <c r="Q131" t="s">
        <v>1446</v>
      </c>
      <c r="R131" s="22">
        <f t="shared" si="22"/>
        <v>128</v>
      </c>
      <c r="S131" s="42" t="str">
        <f t="shared" si="23"/>
        <v>M-268</v>
      </c>
      <c r="U131" t="e">
        <f t="shared" si="19"/>
        <v>#N/A</v>
      </c>
      <c r="X131" t="e">
        <f t="shared" si="20"/>
        <v>#N/A</v>
      </c>
      <c r="Y131" t="e">
        <f t="shared" si="21"/>
        <v>#N/A</v>
      </c>
      <c r="AC131" t="s">
        <v>135</v>
      </c>
      <c r="AD131">
        <v>7101</v>
      </c>
    </row>
    <row r="132" spans="2:30" x14ac:dyDescent="0.3">
      <c r="B132" s="22" t="str">
        <f t="shared" si="26"/>
        <v/>
      </c>
      <c r="C132" t="str">
        <f t="shared" si="27"/>
        <v/>
      </c>
      <c r="Q132" t="s">
        <v>1447</v>
      </c>
      <c r="R132" s="22">
        <f t="shared" si="22"/>
        <v>129</v>
      </c>
      <c r="S132" s="42" t="str">
        <f t="shared" si="23"/>
        <v>M-269</v>
      </c>
      <c r="U132" t="e">
        <f t="shared" si="19"/>
        <v>#N/A</v>
      </c>
      <c r="X132" t="e">
        <f t="shared" si="20"/>
        <v>#N/A</v>
      </c>
      <c r="Y132" t="e">
        <f t="shared" si="21"/>
        <v>#N/A</v>
      </c>
      <c r="AC132" t="s">
        <v>136</v>
      </c>
      <c r="AD132">
        <v>7102</v>
      </c>
    </row>
    <row r="133" spans="2:30" x14ac:dyDescent="0.3">
      <c r="B133" s="22" t="str">
        <f t="shared" si="26"/>
        <v/>
      </c>
      <c r="C133" t="str">
        <f t="shared" si="27"/>
        <v/>
      </c>
      <c r="Q133" t="s">
        <v>1448</v>
      </c>
      <c r="R133" s="22">
        <f t="shared" si="22"/>
        <v>130</v>
      </c>
      <c r="S133" s="42" t="str">
        <f t="shared" si="23"/>
        <v>M-270</v>
      </c>
      <c r="U133" t="e">
        <f t="shared" ref="U133:U196" si="28">+VLOOKUP(W133,$J$4:$K$6,2,0)*100000+X133</f>
        <v>#N/A</v>
      </c>
      <c r="X133" t="e">
        <f t="shared" ref="X133:X196" si="29">+VLOOKUP(V133,$AC$3:$AD$364,2,0)</f>
        <v>#N/A</v>
      </c>
      <c r="Y133" t="e">
        <f t="shared" ref="Y133:Y196" si="30">+U133</f>
        <v>#N/A</v>
      </c>
      <c r="AC133" t="s">
        <v>137</v>
      </c>
      <c r="AD133">
        <v>7103</v>
      </c>
    </row>
    <row r="134" spans="2:30" x14ac:dyDescent="0.3">
      <c r="B134" s="22" t="str">
        <f t="shared" si="26"/>
        <v/>
      </c>
      <c r="C134" t="str">
        <f t="shared" si="27"/>
        <v/>
      </c>
      <c r="Q134" t="s">
        <v>1449</v>
      </c>
      <c r="R134" s="22">
        <f t="shared" si="22"/>
        <v>131</v>
      </c>
      <c r="S134" s="42" t="str">
        <f t="shared" si="23"/>
        <v>M-271</v>
      </c>
      <c r="U134" t="e">
        <f t="shared" si="28"/>
        <v>#N/A</v>
      </c>
      <c r="X134" t="e">
        <f t="shared" si="29"/>
        <v>#N/A</v>
      </c>
      <c r="Y134" t="e">
        <f t="shared" si="30"/>
        <v>#N/A</v>
      </c>
      <c r="AC134" t="s">
        <v>138</v>
      </c>
      <c r="AD134">
        <v>7104</v>
      </c>
    </row>
    <row r="135" spans="2:30" x14ac:dyDescent="0.3">
      <c r="B135" s="22" t="str">
        <f t="shared" si="26"/>
        <v/>
      </c>
      <c r="C135" t="str">
        <f t="shared" si="27"/>
        <v/>
      </c>
      <c r="Q135" t="s">
        <v>1450</v>
      </c>
      <c r="R135" s="22">
        <f t="shared" ref="R135:R198" si="31">+IF(Q135="","",R134+1)</f>
        <v>132</v>
      </c>
      <c r="S135" s="42" t="str">
        <f t="shared" ref="S135:S198" si="32">+IF(Q135="","","M-"&amp;$B$1+R135)</f>
        <v>M-272</v>
      </c>
      <c r="U135" t="e">
        <f t="shared" si="28"/>
        <v>#N/A</v>
      </c>
      <c r="X135" t="e">
        <f t="shared" si="29"/>
        <v>#N/A</v>
      </c>
      <c r="Y135" t="e">
        <f t="shared" si="30"/>
        <v>#N/A</v>
      </c>
      <c r="AC135" t="s">
        <v>26</v>
      </c>
      <c r="AD135">
        <v>7105</v>
      </c>
    </row>
    <row r="136" spans="2:30" x14ac:dyDescent="0.3">
      <c r="B136" s="22" t="str">
        <f t="shared" si="26"/>
        <v/>
      </c>
      <c r="C136" t="str">
        <f t="shared" si="27"/>
        <v/>
      </c>
      <c r="Q136" t="s">
        <v>1451</v>
      </c>
      <c r="R136" s="22">
        <f t="shared" si="31"/>
        <v>133</v>
      </c>
      <c r="S136" s="42" t="str">
        <f t="shared" si="32"/>
        <v>M-273</v>
      </c>
      <c r="U136" t="e">
        <f t="shared" si="28"/>
        <v>#N/A</v>
      </c>
      <c r="X136" t="e">
        <f t="shared" si="29"/>
        <v>#N/A</v>
      </c>
      <c r="Y136" t="e">
        <f t="shared" si="30"/>
        <v>#N/A</v>
      </c>
      <c r="AC136" t="s">
        <v>139</v>
      </c>
      <c r="AD136">
        <v>7106</v>
      </c>
    </row>
    <row r="137" spans="2:30" x14ac:dyDescent="0.3">
      <c r="B137" s="22" t="str">
        <f t="shared" si="26"/>
        <v/>
      </c>
      <c r="C137" t="str">
        <f t="shared" si="27"/>
        <v/>
      </c>
      <c r="Q137" t="s">
        <v>1515</v>
      </c>
      <c r="R137" s="22">
        <f t="shared" si="31"/>
        <v>134</v>
      </c>
      <c r="S137" s="42" t="str">
        <f t="shared" si="32"/>
        <v>M-274</v>
      </c>
      <c r="U137" t="e">
        <f t="shared" si="28"/>
        <v>#N/A</v>
      </c>
      <c r="X137" t="e">
        <f t="shared" si="29"/>
        <v>#N/A</v>
      </c>
      <c r="Y137" t="e">
        <f t="shared" si="30"/>
        <v>#N/A</v>
      </c>
      <c r="AC137" t="s">
        <v>140</v>
      </c>
      <c r="AD137">
        <v>7107</v>
      </c>
    </row>
    <row r="138" spans="2:30" x14ac:dyDescent="0.3">
      <c r="B138" s="22" t="str">
        <f t="shared" si="26"/>
        <v/>
      </c>
      <c r="C138" t="str">
        <f t="shared" si="27"/>
        <v/>
      </c>
      <c r="R138" s="22" t="str">
        <f t="shared" si="31"/>
        <v/>
      </c>
      <c r="S138" s="42" t="str">
        <f t="shared" si="32"/>
        <v/>
      </c>
      <c r="U138" t="e">
        <f t="shared" si="28"/>
        <v>#N/A</v>
      </c>
      <c r="X138" t="e">
        <f t="shared" si="29"/>
        <v>#N/A</v>
      </c>
      <c r="Y138" t="e">
        <f t="shared" si="30"/>
        <v>#N/A</v>
      </c>
      <c r="AC138" t="s">
        <v>141</v>
      </c>
      <c r="AD138">
        <v>7108</v>
      </c>
    </row>
    <row r="139" spans="2:30" x14ac:dyDescent="0.3">
      <c r="B139" s="22" t="str">
        <f t="shared" si="26"/>
        <v/>
      </c>
      <c r="C139" t="str">
        <f t="shared" si="27"/>
        <v/>
      </c>
      <c r="R139" s="22" t="str">
        <f t="shared" si="31"/>
        <v/>
      </c>
      <c r="S139" s="42" t="str">
        <f t="shared" si="32"/>
        <v/>
      </c>
      <c r="U139" t="e">
        <f t="shared" si="28"/>
        <v>#N/A</v>
      </c>
      <c r="X139" t="e">
        <f t="shared" si="29"/>
        <v>#N/A</v>
      </c>
      <c r="Y139" t="e">
        <f t="shared" si="30"/>
        <v>#N/A</v>
      </c>
      <c r="AC139" t="s">
        <v>142</v>
      </c>
      <c r="AD139">
        <v>7109</v>
      </c>
    </row>
    <row r="140" spans="2:30" x14ac:dyDescent="0.3">
      <c r="B140" s="22" t="str">
        <f t="shared" si="26"/>
        <v/>
      </c>
      <c r="C140" t="str">
        <f t="shared" si="27"/>
        <v/>
      </c>
      <c r="R140" s="22" t="str">
        <f t="shared" si="31"/>
        <v/>
      </c>
      <c r="S140" s="42" t="str">
        <f t="shared" si="32"/>
        <v/>
      </c>
      <c r="U140" t="e">
        <f t="shared" si="28"/>
        <v>#N/A</v>
      </c>
      <c r="X140" t="e">
        <f t="shared" si="29"/>
        <v>#N/A</v>
      </c>
      <c r="Y140" t="e">
        <f t="shared" si="30"/>
        <v>#N/A</v>
      </c>
      <c r="AC140" t="s">
        <v>143</v>
      </c>
      <c r="AD140">
        <v>7110</v>
      </c>
    </row>
    <row r="141" spans="2:30" x14ac:dyDescent="0.3">
      <c r="B141" s="22" t="str">
        <f t="shared" si="26"/>
        <v/>
      </c>
      <c r="C141" t="str">
        <f t="shared" si="27"/>
        <v/>
      </c>
      <c r="R141" s="22" t="str">
        <f t="shared" si="31"/>
        <v/>
      </c>
      <c r="S141" s="42" t="str">
        <f t="shared" si="32"/>
        <v/>
      </c>
      <c r="U141" t="e">
        <f t="shared" si="28"/>
        <v>#N/A</v>
      </c>
      <c r="X141" t="e">
        <f t="shared" si="29"/>
        <v>#N/A</v>
      </c>
      <c r="Y141" t="e">
        <f t="shared" si="30"/>
        <v>#N/A</v>
      </c>
      <c r="AC141" t="s">
        <v>144</v>
      </c>
      <c r="AD141">
        <v>7201</v>
      </c>
    </row>
    <row r="142" spans="2:30" x14ac:dyDescent="0.3">
      <c r="B142" s="22" t="str">
        <f t="shared" ref="B142:B173" si="33">+IF(A142="","",B141+1)</f>
        <v/>
      </c>
      <c r="C142" t="str">
        <f t="shared" ref="C142:C173" si="34">+IF(A142="","","T-"&amp;$B$1+B142)</f>
        <v/>
      </c>
      <c r="R142" s="22" t="str">
        <f t="shared" si="31"/>
        <v/>
      </c>
      <c r="S142" s="42" t="str">
        <f t="shared" si="32"/>
        <v/>
      </c>
      <c r="U142" t="e">
        <f t="shared" si="28"/>
        <v>#N/A</v>
      </c>
      <c r="X142" t="e">
        <f t="shared" si="29"/>
        <v>#N/A</v>
      </c>
      <c r="Y142" t="e">
        <f t="shared" si="30"/>
        <v>#N/A</v>
      </c>
      <c r="AC142" t="s">
        <v>145</v>
      </c>
      <c r="AD142">
        <v>7202</v>
      </c>
    </row>
    <row r="143" spans="2:30" x14ac:dyDescent="0.3">
      <c r="B143" s="22" t="str">
        <f t="shared" si="33"/>
        <v/>
      </c>
      <c r="C143" t="str">
        <f t="shared" si="34"/>
        <v/>
      </c>
      <c r="R143" s="22" t="str">
        <f t="shared" si="31"/>
        <v/>
      </c>
      <c r="S143" s="42" t="str">
        <f t="shared" si="32"/>
        <v/>
      </c>
      <c r="U143" t="e">
        <f t="shared" si="28"/>
        <v>#N/A</v>
      </c>
      <c r="X143" t="e">
        <f t="shared" si="29"/>
        <v>#N/A</v>
      </c>
      <c r="Y143" t="e">
        <f t="shared" si="30"/>
        <v>#N/A</v>
      </c>
      <c r="AC143" t="s">
        <v>146</v>
      </c>
      <c r="AD143">
        <v>7203</v>
      </c>
    </row>
    <row r="144" spans="2:30" x14ac:dyDescent="0.3">
      <c r="B144" s="22" t="str">
        <f t="shared" si="33"/>
        <v/>
      </c>
      <c r="C144" t="str">
        <f t="shared" si="34"/>
        <v/>
      </c>
      <c r="R144" s="22" t="str">
        <f t="shared" si="31"/>
        <v/>
      </c>
      <c r="S144" s="42" t="str">
        <f t="shared" si="32"/>
        <v/>
      </c>
      <c r="U144" t="e">
        <f t="shared" si="28"/>
        <v>#N/A</v>
      </c>
      <c r="X144" t="e">
        <f t="shared" si="29"/>
        <v>#N/A</v>
      </c>
      <c r="Y144" t="e">
        <f t="shared" si="30"/>
        <v>#N/A</v>
      </c>
      <c r="AC144" t="s">
        <v>147</v>
      </c>
      <c r="AD144">
        <v>7301</v>
      </c>
    </row>
    <row r="145" spans="2:30" x14ac:dyDescent="0.3">
      <c r="B145" s="22" t="str">
        <f t="shared" si="33"/>
        <v/>
      </c>
      <c r="C145" t="str">
        <f t="shared" si="34"/>
        <v/>
      </c>
      <c r="R145" s="22" t="str">
        <f t="shared" si="31"/>
        <v/>
      </c>
      <c r="S145" s="42" t="str">
        <f t="shared" si="32"/>
        <v/>
      </c>
      <c r="U145" t="e">
        <f t="shared" si="28"/>
        <v>#N/A</v>
      </c>
      <c r="X145" t="e">
        <f t="shared" si="29"/>
        <v>#N/A</v>
      </c>
      <c r="Y145" t="e">
        <f t="shared" si="30"/>
        <v>#N/A</v>
      </c>
      <c r="AC145" t="s">
        <v>148</v>
      </c>
      <c r="AD145">
        <v>7302</v>
      </c>
    </row>
    <row r="146" spans="2:30" x14ac:dyDescent="0.3">
      <c r="B146" s="22" t="str">
        <f t="shared" si="33"/>
        <v/>
      </c>
      <c r="C146" t="str">
        <f t="shared" si="34"/>
        <v/>
      </c>
      <c r="R146" s="22" t="str">
        <f t="shared" si="31"/>
        <v/>
      </c>
      <c r="S146" s="42" t="str">
        <f t="shared" si="32"/>
        <v/>
      </c>
      <c r="U146" t="e">
        <f t="shared" si="28"/>
        <v>#N/A</v>
      </c>
      <c r="X146" t="e">
        <f t="shared" si="29"/>
        <v>#N/A</v>
      </c>
      <c r="Y146" t="e">
        <f t="shared" si="30"/>
        <v>#N/A</v>
      </c>
      <c r="AC146" t="s">
        <v>149</v>
      </c>
      <c r="AD146">
        <v>7303</v>
      </c>
    </row>
    <row r="147" spans="2:30" x14ac:dyDescent="0.3">
      <c r="B147" s="22" t="str">
        <f t="shared" si="33"/>
        <v/>
      </c>
      <c r="C147" t="str">
        <f t="shared" si="34"/>
        <v/>
      </c>
      <c r="R147" s="22" t="str">
        <f t="shared" si="31"/>
        <v/>
      </c>
      <c r="S147" s="42" t="str">
        <f t="shared" si="32"/>
        <v/>
      </c>
      <c r="U147" t="e">
        <f t="shared" si="28"/>
        <v>#N/A</v>
      </c>
      <c r="X147" t="e">
        <f t="shared" si="29"/>
        <v>#N/A</v>
      </c>
      <c r="Y147" t="e">
        <f t="shared" si="30"/>
        <v>#N/A</v>
      </c>
      <c r="AC147" t="s">
        <v>150</v>
      </c>
      <c r="AD147">
        <v>7304</v>
      </c>
    </row>
    <row r="148" spans="2:30" x14ac:dyDescent="0.3">
      <c r="B148" s="22" t="str">
        <f t="shared" si="33"/>
        <v/>
      </c>
      <c r="C148" t="str">
        <f t="shared" si="34"/>
        <v/>
      </c>
      <c r="R148" s="22" t="str">
        <f t="shared" si="31"/>
        <v/>
      </c>
      <c r="S148" s="42" t="str">
        <f t="shared" si="32"/>
        <v/>
      </c>
      <c r="U148" t="e">
        <f t="shared" si="28"/>
        <v>#N/A</v>
      </c>
      <c r="X148" t="e">
        <f t="shared" si="29"/>
        <v>#N/A</v>
      </c>
      <c r="Y148" t="e">
        <f t="shared" si="30"/>
        <v>#N/A</v>
      </c>
      <c r="AC148" t="s">
        <v>151</v>
      </c>
      <c r="AD148">
        <v>7305</v>
      </c>
    </row>
    <row r="149" spans="2:30" x14ac:dyDescent="0.3">
      <c r="B149" s="22" t="str">
        <f t="shared" si="33"/>
        <v/>
      </c>
      <c r="C149" t="str">
        <f t="shared" si="34"/>
        <v/>
      </c>
      <c r="R149" s="22" t="str">
        <f t="shared" si="31"/>
        <v/>
      </c>
      <c r="S149" s="42" t="str">
        <f t="shared" si="32"/>
        <v/>
      </c>
      <c r="U149" t="e">
        <f t="shared" si="28"/>
        <v>#N/A</v>
      </c>
      <c r="X149" t="e">
        <f t="shared" si="29"/>
        <v>#N/A</v>
      </c>
      <c r="Y149" t="e">
        <f t="shared" si="30"/>
        <v>#N/A</v>
      </c>
      <c r="AC149" t="s">
        <v>152</v>
      </c>
      <c r="AD149">
        <v>7306</v>
      </c>
    </row>
    <row r="150" spans="2:30" x14ac:dyDescent="0.3">
      <c r="B150" s="22" t="str">
        <f t="shared" si="33"/>
        <v/>
      </c>
      <c r="C150" t="str">
        <f t="shared" si="34"/>
        <v/>
      </c>
      <c r="R150" s="22" t="str">
        <f t="shared" si="31"/>
        <v/>
      </c>
      <c r="S150" s="42" t="str">
        <f t="shared" si="32"/>
        <v/>
      </c>
      <c r="U150" t="e">
        <f t="shared" si="28"/>
        <v>#N/A</v>
      </c>
      <c r="X150" t="e">
        <f t="shared" si="29"/>
        <v>#N/A</v>
      </c>
      <c r="Y150" t="e">
        <f t="shared" si="30"/>
        <v>#N/A</v>
      </c>
      <c r="AC150" t="s">
        <v>153</v>
      </c>
      <c r="AD150">
        <v>7307</v>
      </c>
    </row>
    <row r="151" spans="2:30" x14ac:dyDescent="0.3">
      <c r="B151" s="22" t="str">
        <f t="shared" si="33"/>
        <v/>
      </c>
      <c r="C151" t="str">
        <f t="shared" si="34"/>
        <v/>
      </c>
      <c r="R151" s="22" t="str">
        <f t="shared" si="31"/>
        <v/>
      </c>
      <c r="S151" s="42" t="str">
        <f t="shared" si="32"/>
        <v/>
      </c>
      <c r="U151" t="e">
        <f t="shared" si="28"/>
        <v>#N/A</v>
      </c>
      <c r="X151" t="e">
        <f t="shared" si="29"/>
        <v>#N/A</v>
      </c>
      <c r="Y151" t="e">
        <f t="shared" si="30"/>
        <v>#N/A</v>
      </c>
      <c r="AC151" t="s">
        <v>154</v>
      </c>
      <c r="AD151">
        <v>7308</v>
      </c>
    </row>
    <row r="152" spans="2:30" x14ac:dyDescent="0.3">
      <c r="B152" s="22" t="str">
        <f t="shared" si="33"/>
        <v/>
      </c>
      <c r="C152" t="str">
        <f t="shared" si="34"/>
        <v/>
      </c>
      <c r="R152" s="22" t="str">
        <f t="shared" si="31"/>
        <v/>
      </c>
      <c r="S152" s="42" t="str">
        <f t="shared" si="32"/>
        <v/>
      </c>
      <c r="U152" t="e">
        <f t="shared" si="28"/>
        <v>#N/A</v>
      </c>
      <c r="X152" t="e">
        <f t="shared" si="29"/>
        <v>#N/A</v>
      </c>
      <c r="Y152" t="e">
        <f t="shared" si="30"/>
        <v>#N/A</v>
      </c>
      <c r="AC152" t="s">
        <v>155</v>
      </c>
      <c r="AD152">
        <v>7309</v>
      </c>
    </row>
    <row r="153" spans="2:30" x14ac:dyDescent="0.3">
      <c r="B153" s="22" t="str">
        <f t="shared" si="33"/>
        <v/>
      </c>
      <c r="C153" t="str">
        <f t="shared" si="34"/>
        <v/>
      </c>
      <c r="R153" s="22" t="str">
        <f t="shared" si="31"/>
        <v/>
      </c>
      <c r="S153" s="42" t="str">
        <f t="shared" si="32"/>
        <v/>
      </c>
      <c r="U153" t="e">
        <f t="shared" si="28"/>
        <v>#N/A</v>
      </c>
      <c r="X153" t="e">
        <f t="shared" si="29"/>
        <v>#N/A</v>
      </c>
      <c r="Y153" t="e">
        <f t="shared" si="30"/>
        <v>#N/A</v>
      </c>
      <c r="AC153" t="s">
        <v>156</v>
      </c>
      <c r="AD153">
        <v>7401</v>
      </c>
    </row>
    <row r="154" spans="2:30" x14ac:dyDescent="0.3">
      <c r="B154" s="22" t="str">
        <f t="shared" si="33"/>
        <v/>
      </c>
      <c r="C154" t="str">
        <f t="shared" si="34"/>
        <v/>
      </c>
      <c r="R154" s="22" t="str">
        <f t="shared" si="31"/>
        <v/>
      </c>
      <c r="S154" s="42" t="str">
        <f t="shared" si="32"/>
        <v/>
      </c>
      <c r="U154" t="e">
        <f t="shared" si="28"/>
        <v>#N/A</v>
      </c>
      <c r="X154" t="e">
        <f t="shared" si="29"/>
        <v>#N/A</v>
      </c>
      <c r="Y154" t="e">
        <f t="shared" si="30"/>
        <v>#N/A</v>
      </c>
      <c r="AC154" t="s">
        <v>157</v>
      </c>
      <c r="AD154">
        <v>7402</v>
      </c>
    </row>
    <row r="155" spans="2:30" x14ac:dyDescent="0.3">
      <c r="B155" s="22" t="str">
        <f t="shared" si="33"/>
        <v/>
      </c>
      <c r="C155" t="str">
        <f t="shared" si="34"/>
        <v/>
      </c>
      <c r="R155" s="22" t="str">
        <f t="shared" si="31"/>
        <v/>
      </c>
      <c r="S155" s="42" t="str">
        <f t="shared" si="32"/>
        <v/>
      </c>
      <c r="U155" t="e">
        <f t="shared" si="28"/>
        <v>#N/A</v>
      </c>
      <c r="X155" t="e">
        <f t="shared" si="29"/>
        <v>#N/A</v>
      </c>
      <c r="Y155" t="e">
        <f t="shared" si="30"/>
        <v>#N/A</v>
      </c>
      <c r="AC155" t="s">
        <v>158</v>
      </c>
      <c r="AD155">
        <v>7403</v>
      </c>
    </row>
    <row r="156" spans="2:30" x14ac:dyDescent="0.3">
      <c r="B156" s="22" t="str">
        <f t="shared" si="33"/>
        <v/>
      </c>
      <c r="C156" t="str">
        <f t="shared" si="34"/>
        <v/>
      </c>
      <c r="R156" s="22" t="str">
        <f t="shared" si="31"/>
        <v/>
      </c>
      <c r="S156" s="42" t="str">
        <f t="shared" si="32"/>
        <v/>
      </c>
      <c r="U156" t="e">
        <f t="shared" si="28"/>
        <v>#N/A</v>
      </c>
      <c r="X156" t="e">
        <f t="shared" si="29"/>
        <v>#N/A</v>
      </c>
      <c r="Y156" t="e">
        <f t="shared" si="30"/>
        <v>#N/A</v>
      </c>
      <c r="AC156" t="s">
        <v>159</v>
      </c>
      <c r="AD156">
        <v>7404</v>
      </c>
    </row>
    <row r="157" spans="2:30" x14ac:dyDescent="0.3">
      <c r="B157" s="22" t="str">
        <f t="shared" si="33"/>
        <v/>
      </c>
      <c r="C157" t="str">
        <f t="shared" si="34"/>
        <v/>
      </c>
      <c r="R157" s="22" t="str">
        <f t="shared" si="31"/>
        <v/>
      </c>
      <c r="S157" s="42" t="str">
        <f t="shared" si="32"/>
        <v/>
      </c>
      <c r="U157" t="e">
        <f t="shared" si="28"/>
        <v>#N/A</v>
      </c>
      <c r="X157" t="e">
        <f t="shared" si="29"/>
        <v>#N/A</v>
      </c>
      <c r="Y157" t="e">
        <f t="shared" si="30"/>
        <v>#N/A</v>
      </c>
      <c r="AC157" t="s">
        <v>160</v>
      </c>
      <c r="AD157">
        <v>7405</v>
      </c>
    </row>
    <row r="158" spans="2:30" x14ac:dyDescent="0.3">
      <c r="B158" s="22" t="str">
        <f t="shared" si="33"/>
        <v/>
      </c>
      <c r="C158" t="str">
        <f t="shared" si="34"/>
        <v/>
      </c>
      <c r="R158" s="22" t="str">
        <f t="shared" si="31"/>
        <v/>
      </c>
      <c r="S158" s="42" t="str">
        <f t="shared" si="32"/>
        <v/>
      </c>
      <c r="U158" t="e">
        <f t="shared" si="28"/>
        <v>#N/A</v>
      </c>
      <c r="X158" t="e">
        <f t="shared" si="29"/>
        <v>#N/A</v>
      </c>
      <c r="Y158" t="e">
        <f t="shared" si="30"/>
        <v>#N/A</v>
      </c>
      <c r="AC158" t="s">
        <v>161</v>
      </c>
      <c r="AD158">
        <v>7406</v>
      </c>
    </row>
    <row r="159" spans="2:30" x14ac:dyDescent="0.3">
      <c r="B159" s="22" t="str">
        <f t="shared" si="33"/>
        <v/>
      </c>
      <c r="C159" t="str">
        <f t="shared" si="34"/>
        <v/>
      </c>
      <c r="R159" s="22" t="str">
        <f t="shared" si="31"/>
        <v/>
      </c>
      <c r="S159" s="42" t="str">
        <f t="shared" si="32"/>
        <v/>
      </c>
      <c r="U159" t="e">
        <f t="shared" si="28"/>
        <v>#N/A</v>
      </c>
      <c r="X159" t="e">
        <f t="shared" si="29"/>
        <v>#N/A</v>
      </c>
      <c r="Y159" t="e">
        <f t="shared" si="30"/>
        <v>#N/A</v>
      </c>
      <c r="AC159" t="s">
        <v>162</v>
      </c>
      <c r="AD159">
        <v>7407</v>
      </c>
    </row>
    <row r="160" spans="2:30" x14ac:dyDescent="0.3">
      <c r="B160" s="22" t="str">
        <f t="shared" si="33"/>
        <v/>
      </c>
      <c r="C160" t="str">
        <f t="shared" si="34"/>
        <v/>
      </c>
      <c r="R160" s="22" t="str">
        <f t="shared" si="31"/>
        <v/>
      </c>
      <c r="S160" s="42" t="str">
        <f t="shared" si="32"/>
        <v/>
      </c>
      <c r="U160" t="e">
        <f t="shared" si="28"/>
        <v>#N/A</v>
      </c>
      <c r="X160" t="e">
        <f t="shared" si="29"/>
        <v>#N/A</v>
      </c>
      <c r="Y160" t="e">
        <f t="shared" si="30"/>
        <v>#N/A</v>
      </c>
      <c r="AC160" t="s">
        <v>163</v>
      </c>
      <c r="AD160">
        <v>7408</v>
      </c>
    </row>
    <row r="161" spans="2:30" x14ac:dyDescent="0.3">
      <c r="B161" s="22" t="str">
        <f t="shared" si="33"/>
        <v/>
      </c>
      <c r="C161" t="str">
        <f t="shared" si="34"/>
        <v/>
      </c>
      <c r="R161" s="22" t="str">
        <f t="shared" si="31"/>
        <v/>
      </c>
      <c r="S161" s="42" t="str">
        <f t="shared" si="32"/>
        <v/>
      </c>
      <c r="U161" t="e">
        <f t="shared" si="28"/>
        <v>#N/A</v>
      </c>
      <c r="X161" t="e">
        <f t="shared" si="29"/>
        <v>#N/A</v>
      </c>
      <c r="Y161" t="e">
        <f t="shared" si="30"/>
        <v>#N/A</v>
      </c>
      <c r="AC161" t="s">
        <v>164</v>
      </c>
      <c r="AD161">
        <v>8101</v>
      </c>
    </row>
    <row r="162" spans="2:30" x14ac:dyDescent="0.3">
      <c r="B162" s="22" t="str">
        <f t="shared" si="33"/>
        <v/>
      </c>
      <c r="C162" t="str">
        <f t="shared" si="34"/>
        <v/>
      </c>
      <c r="R162" s="22" t="str">
        <f t="shared" si="31"/>
        <v/>
      </c>
      <c r="S162" s="42" t="str">
        <f t="shared" si="32"/>
        <v/>
      </c>
      <c r="U162" t="e">
        <f t="shared" si="28"/>
        <v>#N/A</v>
      </c>
      <c r="X162" t="e">
        <f t="shared" si="29"/>
        <v>#N/A</v>
      </c>
      <c r="Y162" t="e">
        <f t="shared" si="30"/>
        <v>#N/A</v>
      </c>
      <c r="AC162" t="s">
        <v>165</v>
      </c>
      <c r="AD162">
        <v>8102</v>
      </c>
    </row>
    <row r="163" spans="2:30" x14ac:dyDescent="0.3">
      <c r="B163" s="22" t="str">
        <f t="shared" si="33"/>
        <v/>
      </c>
      <c r="C163" t="str">
        <f t="shared" si="34"/>
        <v/>
      </c>
      <c r="R163" s="22" t="str">
        <f t="shared" si="31"/>
        <v/>
      </c>
      <c r="S163" s="42" t="str">
        <f t="shared" si="32"/>
        <v/>
      </c>
      <c r="U163" t="e">
        <f t="shared" si="28"/>
        <v>#N/A</v>
      </c>
      <c r="X163" t="e">
        <f t="shared" si="29"/>
        <v>#N/A</v>
      </c>
      <c r="Y163" t="e">
        <f t="shared" si="30"/>
        <v>#N/A</v>
      </c>
      <c r="AC163" t="s">
        <v>166</v>
      </c>
      <c r="AD163">
        <v>8103</v>
      </c>
    </row>
    <row r="164" spans="2:30" x14ac:dyDescent="0.3">
      <c r="B164" s="22" t="str">
        <f t="shared" si="33"/>
        <v/>
      </c>
      <c r="C164" t="str">
        <f t="shared" si="34"/>
        <v/>
      </c>
      <c r="R164" s="22" t="str">
        <f t="shared" si="31"/>
        <v/>
      </c>
      <c r="S164" s="42" t="str">
        <f t="shared" si="32"/>
        <v/>
      </c>
      <c r="U164" t="e">
        <f t="shared" si="28"/>
        <v>#N/A</v>
      </c>
      <c r="X164" t="e">
        <f t="shared" si="29"/>
        <v>#N/A</v>
      </c>
      <c r="Y164" t="e">
        <f t="shared" si="30"/>
        <v>#N/A</v>
      </c>
      <c r="AC164" t="s">
        <v>167</v>
      </c>
      <c r="AD164">
        <v>8104</v>
      </c>
    </row>
    <row r="165" spans="2:30" x14ac:dyDescent="0.3">
      <c r="B165" s="22" t="str">
        <f t="shared" si="33"/>
        <v/>
      </c>
      <c r="C165" t="str">
        <f t="shared" si="34"/>
        <v/>
      </c>
      <c r="R165" s="22" t="str">
        <f t="shared" si="31"/>
        <v/>
      </c>
      <c r="S165" s="42" t="str">
        <f t="shared" si="32"/>
        <v/>
      </c>
      <c r="U165" t="e">
        <f t="shared" si="28"/>
        <v>#N/A</v>
      </c>
      <c r="X165" t="e">
        <f t="shared" si="29"/>
        <v>#N/A</v>
      </c>
      <c r="Y165" t="e">
        <f t="shared" si="30"/>
        <v>#N/A</v>
      </c>
      <c r="AC165" t="s">
        <v>168</v>
      </c>
      <c r="AD165">
        <v>8105</v>
      </c>
    </row>
    <row r="166" spans="2:30" x14ac:dyDescent="0.3">
      <c r="B166" s="22" t="str">
        <f t="shared" si="33"/>
        <v/>
      </c>
      <c r="C166" t="str">
        <f t="shared" si="34"/>
        <v/>
      </c>
      <c r="R166" s="22" t="str">
        <f t="shared" si="31"/>
        <v/>
      </c>
      <c r="S166" s="42" t="str">
        <f t="shared" si="32"/>
        <v/>
      </c>
      <c r="U166" t="e">
        <f t="shared" si="28"/>
        <v>#N/A</v>
      </c>
      <c r="X166" t="e">
        <f t="shared" si="29"/>
        <v>#N/A</v>
      </c>
      <c r="Y166" t="e">
        <f t="shared" si="30"/>
        <v>#N/A</v>
      </c>
      <c r="AC166" t="s">
        <v>169</v>
      </c>
      <c r="AD166">
        <v>8106</v>
      </c>
    </row>
    <row r="167" spans="2:30" x14ac:dyDescent="0.3">
      <c r="B167" s="22" t="str">
        <f t="shared" si="33"/>
        <v/>
      </c>
      <c r="C167" t="str">
        <f t="shared" si="34"/>
        <v/>
      </c>
      <c r="R167" s="22" t="str">
        <f t="shared" si="31"/>
        <v/>
      </c>
      <c r="S167" s="42" t="str">
        <f t="shared" si="32"/>
        <v/>
      </c>
      <c r="U167" t="e">
        <f t="shared" si="28"/>
        <v>#N/A</v>
      </c>
      <c r="X167" t="e">
        <f t="shared" si="29"/>
        <v>#N/A</v>
      </c>
      <c r="Y167" t="e">
        <f t="shared" si="30"/>
        <v>#N/A</v>
      </c>
      <c r="AC167" t="s">
        <v>170</v>
      </c>
      <c r="AD167">
        <v>8107</v>
      </c>
    </row>
    <row r="168" spans="2:30" x14ac:dyDescent="0.3">
      <c r="B168" s="22" t="str">
        <f t="shared" si="33"/>
        <v/>
      </c>
      <c r="C168" t="str">
        <f t="shared" si="34"/>
        <v/>
      </c>
      <c r="R168" s="22" t="str">
        <f t="shared" si="31"/>
        <v/>
      </c>
      <c r="S168" s="42" t="str">
        <f t="shared" si="32"/>
        <v/>
      </c>
      <c r="U168" t="e">
        <f t="shared" si="28"/>
        <v>#N/A</v>
      </c>
      <c r="X168" t="e">
        <f t="shared" si="29"/>
        <v>#N/A</v>
      </c>
      <c r="Y168" t="e">
        <f t="shared" si="30"/>
        <v>#N/A</v>
      </c>
      <c r="AC168" t="s">
        <v>171</v>
      </c>
      <c r="AD168">
        <v>8108</v>
      </c>
    </row>
    <row r="169" spans="2:30" x14ac:dyDescent="0.3">
      <c r="B169" s="22" t="str">
        <f t="shared" si="33"/>
        <v/>
      </c>
      <c r="C169" t="str">
        <f t="shared" si="34"/>
        <v/>
      </c>
      <c r="R169" s="22" t="str">
        <f t="shared" si="31"/>
        <v/>
      </c>
      <c r="S169" s="42" t="str">
        <f t="shared" si="32"/>
        <v/>
      </c>
      <c r="U169" t="e">
        <f t="shared" si="28"/>
        <v>#N/A</v>
      </c>
      <c r="X169" t="e">
        <f t="shared" si="29"/>
        <v>#N/A</v>
      </c>
      <c r="Y169" t="e">
        <f t="shared" si="30"/>
        <v>#N/A</v>
      </c>
      <c r="AC169" t="s">
        <v>172</v>
      </c>
      <c r="AD169">
        <v>8109</v>
      </c>
    </row>
    <row r="170" spans="2:30" x14ac:dyDescent="0.3">
      <c r="B170" s="22" t="str">
        <f t="shared" si="33"/>
        <v/>
      </c>
      <c r="C170" t="str">
        <f t="shared" si="34"/>
        <v/>
      </c>
      <c r="R170" s="22" t="str">
        <f t="shared" si="31"/>
        <v/>
      </c>
      <c r="S170" s="42" t="str">
        <f t="shared" si="32"/>
        <v/>
      </c>
      <c r="U170" t="e">
        <f t="shared" si="28"/>
        <v>#N/A</v>
      </c>
      <c r="X170" t="e">
        <f t="shared" si="29"/>
        <v>#N/A</v>
      </c>
      <c r="Y170" t="e">
        <f t="shared" si="30"/>
        <v>#N/A</v>
      </c>
      <c r="AC170" t="s">
        <v>173</v>
      </c>
      <c r="AD170">
        <v>8110</v>
      </c>
    </row>
    <row r="171" spans="2:30" x14ac:dyDescent="0.3">
      <c r="B171" s="22" t="str">
        <f t="shared" si="33"/>
        <v/>
      </c>
      <c r="C171" t="str">
        <f t="shared" si="34"/>
        <v/>
      </c>
      <c r="R171" s="22" t="str">
        <f t="shared" si="31"/>
        <v/>
      </c>
      <c r="S171" s="42" t="str">
        <f t="shared" si="32"/>
        <v/>
      </c>
      <c r="U171" t="e">
        <f t="shared" si="28"/>
        <v>#N/A</v>
      </c>
      <c r="X171" t="e">
        <f t="shared" si="29"/>
        <v>#N/A</v>
      </c>
      <c r="Y171" t="e">
        <f t="shared" si="30"/>
        <v>#N/A</v>
      </c>
      <c r="AC171" t="s">
        <v>174</v>
      </c>
      <c r="AD171">
        <v>8111</v>
      </c>
    </row>
    <row r="172" spans="2:30" x14ac:dyDescent="0.3">
      <c r="B172" s="22" t="str">
        <f t="shared" si="33"/>
        <v/>
      </c>
      <c r="C172" t="str">
        <f t="shared" si="34"/>
        <v/>
      </c>
      <c r="R172" s="22" t="str">
        <f t="shared" si="31"/>
        <v/>
      </c>
      <c r="S172" s="42" t="str">
        <f t="shared" si="32"/>
        <v/>
      </c>
      <c r="U172" t="e">
        <f t="shared" si="28"/>
        <v>#N/A</v>
      </c>
      <c r="X172" t="e">
        <f t="shared" si="29"/>
        <v>#N/A</v>
      </c>
      <c r="Y172" t="e">
        <f t="shared" si="30"/>
        <v>#N/A</v>
      </c>
      <c r="AC172" t="s">
        <v>175</v>
      </c>
      <c r="AD172">
        <v>8112</v>
      </c>
    </row>
    <row r="173" spans="2:30" x14ac:dyDescent="0.3">
      <c r="B173" s="22" t="str">
        <f t="shared" si="33"/>
        <v/>
      </c>
      <c r="C173" t="str">
        <f t="shared" si="34"/>
        <v/>
      </c>
      <c r="R173" s="22" t="str">
        <f t="shared" si="31"/>
        <v/>
      </c>
      <c r="S173" s="42" t="str">
        <f t="shared" si="32"/>
        <v/>
      </c>
      <c r="U173" t="e">
        <f t="shared" si="28"/>
        <v>#N/A</v>
      </c>
      <c r="X173" t="e">
        <f t="shared" si="29"/>
        <v>#N/A</v>
      </c>
      <c r="Y173" t="e">
        <f t="shared" si="30"/>
        <v>#N/A</v>
      </c>
      <c r="AC173" t="s">
        <v>176</v>
      </c>
      <c r="AD173">
        <v>8201</v>
      </c>
    </row>
    <row r="174" spans="2:30" x14ac:dyDescent="0.3">
      <c r="R174" s="22" t="str">
        <f t="shared" si="31"/>
        <v/>
      </c>
      <c r="S174" s="42" t="str">
        <f t="shared" si="32"/>
        <v/>
      </c>
      <c r="U174" t="e">
        <f t="shared" si="28"/>
        <v>#N/A</v>
      </c>
      <c r="X174" t="e">
        <f t="shared" si="29"/>
        <v>#N/A</v>
      </c>
      <c r="Y174" t="e">
        <f t="shared" si="30"/>
        <v>#N/A</v>
      </c>
      <c r="AC174" t="s">
        <v>177</v>
      </c>
      <c r="AD174">
        <v>8202</v>
      </c>
    </row>
    <row r="175" spans="2:30" x14ac:dyDescent="0.3">
      <c r="R175" s="22" t="str">
        <f t="shared" si="31"/>
        <v/>
      </c>
      <c r="S175" s="42" t="str">
        <f t="shared" si="32"/>
        <v/>
      </c>
      <c r="U175" t="e">
        <f t="shared" si="28"/>
        <v>#N/A</v>
      </c>
      <c r="X175" t="e">
        <f t="shared" si="29"/>
        <v>#N/A</v>
      </c>
      <c r="Y175" t="e">
        <f t="shared" si="30"/>
        <v>#N/A</v>
      </c>
      <c r="AC175" t="s">
        <v>178</v>
      </c>
      <c r="AD175">
        <v>8203</v>
      </c>
    </row>
    <row r="176" spans="2:30" x14ac:dyDescent="0.3">
      <c r="R176" s="22" t="str">
        <f t="shared" si="31"/>
        <v/>
      </c>
      <c r="S176" s="42" t="str">
        <f t="shared" si="32"/>
        <v/>
      </c>
      <c r="U176" t="e">
        <f t="shared" si="28"/>
        <v>#N/A</v>
      </c>
      <c r="X176" t="e">
        <f t="shared" si="29"/>
        <v>#N/A</v>
      </c>
      <c r="Y176" t="e">
        <f t="shared" si="30"/>
        <v>#N/A</v>
      </c>
      <c r="AC176" t="s">
        <v>179</v>
      </c>
      <c r="AD176">
        <v>8204</v>
      </c>
    </row>
    <row r="177" spans="18:30" x14ac:dyDescent="0.3">
      <c r="R177" s="22" t="str">
        <f t="shared" si="31"/>
        <v/>
      </c>
      <c r="S177" s="42" t="str">
        <f t="shared" si="32"/>
        <v/>
      </c>
      <c r="U177" t="e">
        <f t="shared" si="28"/>
        <v>#N/A</v>
      </c>
      <c r="X177" t="e">
        <f t="shared" si="29"/>
        <v>#N/A</v>
      </c>
      <c r="Y177" t="e">
        <f t="shared" si="30"/>
        <v>#N/A</v>
      </c>
      <c r="AC177" t="s">
        <v>180</v>
      </c>
      <c r="AD177">
        <v>8205</v>
      </c>
    </row>
    <row r="178" spans="18:30" x14ac:dyDescent="0.3">
      <c r="R178" s="22" t="str">
        <f t="shared" si="31"/>
        <v/>
      </c>
      <c r="S178" s="42" t="str">
        <f t="shared" si="32"/>
        <v/>
      </c>
      <c r="U178" t="e">
        <f t="shared" si="28"/>
        <v>#N/A</v>
      </c>
      <c r="X178" t="e">
        <f t="shared" si="29"/>
        <v>#N/A</v>
      </c>
      <c r="Y178" t="e">
        <f t="shared" si="30"/>
        <v>#N/A</v>
      </c>
      <c r="AC178" t="s">
        <v>181</v>
      </c>
      <c r="AD178">
        <v>8206</v>
      </c>
    </row>
    <row r="179" spans="18:30" x14ac:dyDescent="0.3">
      <c r="R179" s="22" t="str">
        <f t="shared" si="31"/>
        <v/>
      </c>
      <c r="S179" s="42" t="str">
        <f t="shared" si="32"/>
        <v/>
      </c>
      <c r="U179" t="e">
        <f t="shared" si="28"/>
        <v>#N/A</v>
      </c>
      <c r="X179" t="e">
        <f t="shared" si="29"/>
        <v>#N/A</v>
      </c>
      <c r="Y179" t="e">
        <f t="shared" si="30"/>
        <v>#N/A</v>
      </c>
      <c r="AC179" t="s">
        <v>182</v>
      </c>
      <c r="AD179">
        <v>8207</v>
      </c>
    </row>
    <row r="180" spans="18:30" x14ac:dyDescent="0.3">
      <c r="R180" s="22" t="str">
        <f t="shared" si="31"/>
        <v/>
      </c>
      <c r="S180" s="42" t="str">
        <f t="shared" si="32"/>
        <v/>
      </c>
      <c r="U180" t="e">
        <f t="shared" si="28"/>
        <v>#N/A</v>
      </c>
      <c r="X180" t="e">
        <f t="shared" si="29"/>
        <v>#N/A</v>
      </c>
      <c r="Y180" t="e">
        <f t="shared" si="30"/>
        <v>#N/A</v>
      </c>
      <c r="AC180" t="s">
        <v>183</v>
      </c>
      <c r="AD180">
        <v>8301</v>
      </c>
    </row>
    <row r="181" spans="18:30" x14ac:dyDescent="0.3">
      <c r="R181" s="22" t="str">
        <f t="shared" si="31"/>
        <v/>
      </c>
      <c r="S181" s="42" t="str">
        <f t="shared" si="32"/>
        <v/>
      </c>
      <c r="U181" t="e">
        <f t="shared" si="28"/>
        <v>#N/A</v>
      </c>
      <c r="X181" t="e">
        <f t="shared" si="29"/>
        <v>#N/A</v>
      </c>
      <c r="Y181" t="e">
        <f t="shared" si="30"/>
        <v>#N/A</v>
      </c>
      <c r="AC181" t="s">
        <v>184</v>
      </c>
      <c r="AD181">
        <v>8302</v>
      </c>
    </row>
    <row r="182" spans="18:30" x14ac:dyDescent="0.3">
      <c r="R182" s="22" t="str">
        <f t="shared" si="31"/>
        <v/>
      </c>
      <c r="S182" s="42" t="str">
        <f t="shared" si="32"/>
        <v/>
      </c>
      <c r="U182" t="e">
        <f t="shared" si="28"/>
        <v>#N/A</v>
      </c>
      <c r="X182" t="e">
        <f t="shared" si="29"/>
        <v>#N/A</v>
      </c>
      <c r="Y182" t="e">
        <f t="shared" si="30"/>
        <v>#N/A</v>
      </c>
      <c r="AC182" t="s">
        <v>185</v>
      </c>
      <c r="AD182">
        <v>8303</v>
      </c>
    </row>
    <row r="183" spans="18:30" x14ac:dyDescent="0.3">
      <c r="R183" s="22" t="str">
        <f t="shared" si="31"/>
        <v/>
      </c>
      <c r="S183" s="42" t="str">
        <f t="shared" si="32"/>
        <v/>
      </c>
      <c r="U183" t="e">
        <f t="shared" si="28"/>
        <v>#N/A</v>
      </c>
      <c r="X183" t="e">
        <f t="shared" si="29"/>
        <v>#N/A</v>
      </c>
      <c r="Y183" t="e">
        <f t="shared" si="30"/>
        <v>#N/A</v>
      </c>
      <c r="AC183" t="s">
        <v>186</v>
      </c>
      <c r="AD183">
        <v>8304</v>
      </c>
    </row>
    <row r="184" spans="18:30" x14ac:dyDescent="0.3">
      <c r="R184" s="22" t="str">
        <f t="shared" si="31"/>
        <v/>
      </c>
      <c r="S184" s="42" t="str">
        <f t="shared" si="32"/>
        <v/>
      </c>
      <c r="U184" t="e">
        <f t="shared" si="28"/>
        <v>#N/A</v>
      </c>
      <c r="X184" t="e">
        <f t="shared" si="29"/>
        <v>#N/A</v>
      </c>
      <c r="Y184" t="e">
        <f t="shared" si="30"/>
        <v>#N/A</v>
      </c>
      <c r="AC184" t="s">
        <v>187</v>
      </c>
      <c r="AD184">
        <v>8305</v>
      </c>
    </row>
    <row r="185" spans="18:30" x14ac:dyDescent="0.3">
      <c r="R185" s="22" t="str">
        <f t="shared" si="31"/>
        <v/>
      </c>
      <c r="S185" s="42" t="str">
        <f t="shared" si="32"/>
        <v/>
      </c>
      <c r="U185" t="e">
        <f t="shared" si="28"/>
        <v>#N/A</v>
      </c>
      <c r="X185" t="e">
        <f t="shared" si="29"/>
        <v>#N/A</v>
      </c>
      <c r="Y185" t="e">
        <f t="shared" si="30"/>
        <v>#N/A</v>
      </c>
      <c r="AC185" t="s">
        <v>188</v>
      </c>
      <c r="AD185">
        <v>8306</v>
      </c>
    </row>
    <row r="186" spans="18:30" x14ac:dyDescent="0.3">
      <c r="R186" s="22" t="str">
        <f t="shared" si="31"/>
        <v/>
      </c>
      <c r="S186" s="42" t="str">
        <f t="shared" si="32"/>
        <v/>
      </c>
      <c r="U186" t="e">
        <f t="shared" si="28"/>
        <v>#N/A</v>
      </c>
      <c r="X186" t="e">
        <f t="shared" si="29"/>
        <v>#N/A</v>
      </c>
      <c r="Y186" t="e">
        <f t="shared" si="30"/>
        <v>#N/A</v>
      </c>
      <c r="AC186" t="s">
        <v>189</v>
      </c>
      <c r="AD186">
        <v>8307</v>
      </c>
    </row>
    <row r="187" spans="18:30" x14ac:dyDescent="0.3">
      <c r="R187" s="22" t="str">
        <f t="shared" si="31"/>
        <v/>
      </c>
      <c r="S187" s="42" t="str">
        <f t="shared" si="32"/>
        <v/>
      </c>
      <c r="U187" t="e">
        <f t="shared" si="28"/>
        <v>#N/A</v>
      </c>
      <c r="X187" t="e">
        <f t="shared" si="29"/>
        <v>#N/A</v>
      </c>
      <c r="Y187" t="e">
        <f t="shared" si="30"/>
        <v>#N/A</v>
      </c>
      <c r="AC187" t="s">
        <v>190</v>
      </c>
      <c r="AD187">
        <v>8308</v>
      </c>
    </row>
    <row r="188" spans="18:30" x14ac:dyDescent="0.3">
      <c r="R188" s="22" t="str">
        <f t="shared" si="31"/>
        <v/>
      </c>
      <c r="S188" s="42" t="str">
        <f t="shared" si="32"/>
        <v/>
      </c>
      <c r="U188" t="e">
        <f t="shared" si="28"/>
        <v>#N/A</v>
      </c>
      <c r="X188" t="e">
        <f t="shared" si="29"/>
        <v>#N/A</v>
      </c>
      <c r="Y188" t="e">
        <f t="shared" si="30"/>
        <v>#N/A</v>
      </c>
      <c r="AC188" t="s">
        <v>191</v>
      </c>
      <c r="AD188">
        <v>8309</v>
      </c>
    </row>
    <row r="189" spans="18:30" x14ac:dyDescent="0.3">
      <c r="R189" s="22" t="str">
        <f t="shared" si="31"/>
        <v/>
      </c>
      <c r="S189" s="42" t="str">
        <f t="shared" si="32"/>
        <v/>
      </c>
      <c r="U189" t="e">
        <f t="shared" si="28"/>
        <v>#N/A</v>
      </c>
      <c r="X189" t="e">
        <f t="shared" si="29"/>
        <v>#N/A</v>
      </c>
      <c r="Y189" t="e">
        <f t="shared" si="30"/>
        <v>#N/A</v>
      </c>
      <c r="AC189" t="s">
        <v>192</v>
      </c>
      <c r="AD189">
        <v>8310</v>
      </c>
    </row>
    <row r="190" spans="18:30" x14ac:dyDescent="0.3">
      <c r="R190" s="22" t="str">
        <f t="shared" si="31"/>
        <v/>
      </c>
      <c r="S190" s="42" t="str">
        <f t="shared" si="32"/>
        <v/>
      </c>
      <c r="U190" t="e">
        <f t="shared" si="28"/>
        <v>#N/A</v>
      </c>
      <c r="X190" t="e">
        <f t="shared" si="29"/>
        <v>#N/A</v>
      </c>
      <c r="Y190" t="e">
        <f t="shared" si="30"/>
        <v>#N/A</v>
      </c>
      <c r="AC190" t="s">
        <v>193</v>
      </c>
      <c r="AD190">
        <v>8311</v>
      </c>
    </row>
    <row r="191" spans="18:30" x14ac:dyDescent="0.3">
      <c r="R191" s="22" t="str">
        <f t="shared" si="31"/>
        <v/>
      </c>
      <c r="S191" s="42" t="str">
        <f t="shared" si="32"/>
        <v/>
      </c>
      <c r="U191" t="e">
        <f t="shared" si="28"/>
        <v>#N/A</v>
      </c>
      <c r="X191" t="e">
        <f t="shared" si="29"/>
        <v>#N/A</v>
      </c>
      <c r="Y191" t="e">
        <f t="shared" si="30"/>
        <v>#N/A</v>
      </c>
      <c r="AC191" t="s">
        <v>194</v>
      </c>
      <c r="AD191">
        <v>8312</v>
      </c>
    </row>
    <row r="192" spans="18:30" x14ac:dyDescent="0.3">
      <c r="R192" s="22" t="str">
        <f t="shared" si="31"/>
        <v/>
      </c>
      <c r="S192" s="42" t="str">
        <f t="shared" si="32"/>
        <v/>
      </c>
      <c r="U192" t="e">
        <f t="shared" si="28"/>
        <v>#N/A</v>
      </c>
      <c r="X192" t="e">
        <f t="shared" si="29"/>
        <v>#N/A</v>
      </c>
      <c r="Y192" t="e">
        <f t="shared" si="30"/>
        <v>#N/A</v>
      </c>
      <c r="AC192" t="s">
        <v>195</v>
      </c>
      <c r="AD192">
        <v>8313</v>
      </c>
    </row>
    <row r="193" spans="18:30" x14ac:dyDescent="0.3">
      <c r="R193" s="22" t="str">
        <f t="shared" si="31"/>
        <v/>
      </c>
      <c r="S193" s="42" t="str">
        <f t="shared" si="32"/>
        <v/>
      </c>
      <c r="U193" t="e">
        <f t="shared" si="28"/>
        <v>#N/A</v>
      </c>
      <c r="X193" t="e">
        <f t="shared" si="29"/>
        <v>#N/A</v>
      </c>
      <c r="Y193" t="e">
        <f t="shared" si="30"/>
        <v>#N/A</v>
      </c>
      <c r="AC193" t="s">
        <v>196</v>
      </c>
      <c r="AD193">
        <v>8314</v>
      </c>
    </row>
    <row r="194" spans="18:30" x14ac:dyDescent="0.3">
      <c r="R194" s="22" t="str">
        <f t="shared" si="31"/>
        <v/>
      </c>
      <c r="S194" s="42" t="str">
        <f t="shared" si="32"/>
        <v/>
      </c>
      <c r="U194" t="e">
        <f t="shared" si="28"/>
        <v>#N/A</v>
      </c>
      <c r="X194" t="e">
        <f t="shared" si="29"/>
        <v>#N/A</v>
      </c>
      <c r="Y194" t="e">
        <f t="shared" si="30"/>
        <v>#N/A</v>
      </c>
      <c r="AC194" t="s">
        <v>197</v>
      </c>
      <c r="AD194">
        <v>16101</v>
      </c>
    </row>
    <row r="195" spans="18:30" x14ac:dyDescent="0.3">
      <c r="R195" s="22" t="str">
        <f t="shared" si="31"/>
        <v/>
      </c>
      <c r="S195" s="42" t="str">
        <f t="shared" si="32"/>
        <v/>
      </c>
      <c r="U195" t="e">
        <f t="shared" si="28"/>
        <v>#N/A</v>
      </c>
      <c r="X195" t="e">
        <f t="shared" si="29"/>
        <v>#N/A</v>
      </c>
      <c r="Y195" t="e">
        <f t="shared" si="30"/>
        <v>#N/A</v>
      </c>
      <c r="AC195" t="s">
        <v>198</v>
      </c>
      <c r="AD195">
        <v>16102</v>
      </c>
    </row>
    <row r="196" spans="18:30" x14ac:dyDescent="0.3">
      <c r="R196" s="22" t="str">
        <f t="shared" si="31"/>
        <v/>
      </c>
      <c r="S196" s="42" t="str">
        <f t="shared" si="32"/>
        <v/>
      </c>
      <c r="U196" t="e">
        <f t="shared" si="28"/>
        <v>#N/A</v>
      </c>
      <c r="X196" t="e">
        <f t="shared" si="29"/>
        <v>#N/A</v>
      </c>
      <c r="Y196" t="e">
        <f t="shared" si="30"/>
        <v>#N/A</v>
      </c>
      <c r="AC196" t="s">
        <v>199</v>
      </c>
      <c r="AD196">
        <v>16202</v>
      </c>
    </row>
    <row r="197" spans="18:30" x14ac:dyDescent="0.3">
      <c r="R197" s="22" t="str">
        <f t="shared" si="31"/>
        <v/>
      </c>
      <c r="S197" s="42" t="str">
        <f t="shared" si="32"/>
        <v/>
      </c>
      <c r="U197" t="e">
        <f t="shared" ref="U197:U260" si="35">+VLOOKUP(W197,$J$4:$K$6,2,0)*100000+X197</f>
        <v>#N/A</v>
      </c>
      <c r="X197" t="e">
        <f t="shared" ref="X197:X260" si="36">+VLOOKUP(V197,$AC$3:$AD$364,2,0)</f>
        <v>#N/A</v>
      </c>
      <c r="Y197" t="e">
        <f t="shared" ref="Y197:Y260" si="37">+U197</f>
        <v>#N/A</v>
      </c>
      <c r="AC197" t="s">
        <v>200</v>
      </c>
      <c r="AD197">
        <v>16203</v>
      </c>
    </row>
    <row r="198" spans="18:30" x14ac:dyDescent="0.3">
      <c r="R198" s="22" t="str">
        <f t="shared" si="31"/>
        <v/>
      </c>
      <c r="S198" s="42" t="str">
        <f t="shared" si="32"/>
        <v/>
      </c>
      <c r="U198" t="e">
        <f t="shared" si="35"/>
        <v>#N/A</v>
      </c>
      <c r="X198" t="e">
        <f t="shared" si="36"/>
        <v>#N/A</v>
      </c>
      <c r="Y198" t="e">
        <f t="shared" si="37"/>
        <v>#N/A</v>
      </c>
      <c r="AC198" t="s">
        <v>201</v>
      </c>
      <c r="AD198">
        <v>16302</v>
      </c>
    </row>
    <row r="199" spans="18:30" x14ac:dyDescent="0.3">
      <c r="R199" s="22" t="str">
        <f t="shared" ref="R199:R262" si="38">+IF(Q199="","",R198+1)</f>
        <v/>
      </c>
      <c r="S199" s="42" t="str">
        <f t="shared" ref="S199:S262" si="39">+IF(Q199="","","M-"&amp;$B$1+R199)</f>
        <v/>
      </c>
      <c r="U199" t="e">
        <f t="shared" si="35"/>
        <v>#N/A</v>
      </c>
      <c r="X199" t="e">
        <f t="shared" si="36"/>
        <v>#N/A</v>
      </c>
      <c r="Y199" t="e">
        <f t="shared" si="37"/>
        <v>#N/A</v>
      </c>
      <c r="AC199" t="s">
        <v>202</v>
      </c>
      <c r="AD199">
        <v>16103</v>
      </c>
    </row>
    <row r="200" spans="18:30" x14ac:dyDescent="0.3">
      <c r="R200" s="22" t="str">
        <f t="shared" si="38"/>
        <v/>
      </c>
      <c r="S200" s="42" t="str">
        <f t="shared" si="39"/>
        <v/>
      </c>
      <c r="U200" t="e">
        <f t="shared" si="35"/>
        <v>#N/A</v>
      </c>
      <c r="X200" t="e">
        <f t="shared" si="36"/>
        <v>#N/A</v>
      </c>
      <c r="Y200" t="e">
        <f t="shared" si="37"/>
        <v>#N/A</v>
      </c>
      <c r="AC200" t="s">
        <v>203</v>
      </c>
      <c r="AD200">
        <v>16104</v>
      </c>
    </row>
    <row r="201" spans="18:30" x14ac:dyDescent="0.3">
      <c r="R201" s="22" t="str">
        <f t="shared" si="38"/>
        <v/>
      </c>
      <c r="S201" s="42" t="str">
        <f t="shared" si="39"/>
        <v/>
      </c>
      <c r="U201" t="e">
        <f t="shared" si="35"/>
        <v>#N/A</v>
      </c>
      <c r="X201" t="e">
        <f t="shared" si="36"/>
        <v>#N/A</v>
      </c>
      <c r="Y201" t="e">
        <f t="shared" si="37"/>
        <v>#N/A</v>
      </c>
      <c r="AC201" t="s">
        <v>204</v>
      </c>
      <c r="AD201">
        <v>16204</v>
      </c>
    </row>
    <row r="202" spans="18:30" x14ac:dyDescent="0.3">
      <c r="R202" s="22" t="str">
        <f t="shared" si="38"/>
        <v/>
      </c>
      <c r="S202" s="42" t="str">
        <f t="shared" si="39"/>
        <v/>
      </c>
      <c r="U202" t="e">
        <f t="shared" si="35"/>
        <v>#N/A</v>
      </c>
      <c r="X202" t="e">
        <f t="shared" si="36"/>
        <v>#N/A</v>
      </c>
      <c r="Y202" t="e">
        <f t="shared" si="37"/>
        <v>#N/A</v>
      </c>
      <c r="AC202" t="s">
        <v>205</v>
      </c>
      <c r="AD202">
        <v>16303</v>
      </c>
    </row>
    <row r="203" spans="18:30" x14ac:dyDescent="0.3">
      <c r="R203" s="22" t="str">
        <f t="shared" si="38"/>
        <v/>
      </c>
      <c r="S203" s="42" t="str">
        <f t="shared" si="39"/>
        <v/>
      </c>
      <c r="U203" t="e">
        <f t="shared" si="35"/>
        <v>#N/A</v>
      </c>
      <c r="X203" t="e">
        <f t="shared" si="36"/>
        <v>#N/A</v>
      </c>
      <c r="Y203" t="e">
        <f t="shared" si="37"/>
        <v>#N/A</v>
      </c>
      <c r="AC203" t="s">
        <v>206</v>
      </c>
      <c r="AD203">
        <v>16105</v>
      </c>
    </row>
    <row r="204" spans="18:30" x14ac:dyDescent="0.3">
      <c r="R204" s="22" t="str">
        <f t="shared" si="38"/>
        <v/>
      </c>
      <c r="S204" s="42" t="str">
        <f t="shared" si="39"/>
        <v/>
      </c>
      <c r="U204" t="e">
        <f t="shared" si="35"/>
        <v>#N/A</v>
      </c>
      <c r="X204" t="e">
        <f t="shared" si="36"/>
        <v>#N/A</v>
      </c>
      <c r="Y204" t="e">
        <f t="shared" si="37"/>
        <v>#N/A</v>
      </c>
      <c r="AC204" t="s">
        <v>207</v>
      </c>
      <c r="AD204">
        <v>16106</v>
      </c>
    </row>
    <row r="205" spans="18:30" x14ac:dyDescent="0.3">
      <c r="R205" s="22" t="str">
        <f t="shared" si="38"/>
        <v/>
      </c>
      <c r="S205" s="42" t="str">
        <f t="shared" si="39"/>
        <v/>
      </c>
      <c r="U205" t="e">
        <f t="shared" si="35"/>
        <v>#N/A</v>
      </c>
      <c r="X205" t="e">
        <f t="shared" si="36"/>
        <v>#N/A</v>
      </c>
      <c r="Y205" t="e">
        <f t="shared" si="37"/>
        <v>#N/A</v>
      </c>
      <c r="AC205" t="s">
        <v>208</v>
      </c>
      <c r="AD205">
        <v>16205</v>
      </c>
    </row>
    <row r="206" spans="18:30" x14ac:dyDescent="0.3">
      <c r="R206" s="22" t="str">
        <f t="shared" si="38"/>
        <v/>
      </c>
      <c r="S206" s="42" t="str">
        <f t="shared" si="39"/>
        <v/>
      </c>
      <c r="U206" t="e">
        <f t="shared" si="35"/>
        <v>#N/A</v>
      </c>
      <c r="X206" t="e">
        <f t="shared" si="36"/>
        <v>#N/A</v>
      </c>
      <c r="Y206" t="e">
        <f t="shared" si="37"/>
        <v>#N/A</v>
      </c>
      <c r="AC206" t="s">
        <v>209</v>
      </c>
      <c r="AD206">
        <v>16107</v>
      </c>
    </row>
    <row r="207" spans="18:30" x14ac:dyDescent="0.3">
      <c r="R207" s="22" t="str">
        <f t="shared" si="38"/>
        <v/>
      </c>
      <c r="S207" s="42" t="str">
        <f t="shared" si="39"/>
        <v/>
      </c>
      <c r="U207" t="e">
        <f t="shared" si="35"/>
        <v>#N/A</v>
      </c>
      <c r="X207" t="e">
        <f t="shared" si="36"/>
        <v>#N/A</v>
      </c>
      <c r="Y207" t="e">
        <f t="shared" si="37"/>
        <v>#N/A</v>
      </c>
      <c r="AC207" t="s">
        <v>210</v>
      </c>
      <c r="AD207">
        <v>16201</v>
      </c>
    </row>
    <row r="208" spans="18:30" x14ac:dyDescent="0.3">
      <c r="R208" s="22" t="str">
        <f t="shared" si="38"/>
        <v/>
      </c>
      <c r="S208" s="42" t="str">
        <f t="shared" si="39"/>
        <v/>
      </c>
      <c r="U208" t="e">
        <f t="shared" si="35"/>
        <v>#N/A</v>
      </c>
      <c r="X208" t="e">
        <f t="shared" si="36"/>
        <v>#N/A</v>
      </c>
      <c r="Y208" t="e">
        <f t="shared" si="37"/>
        <v>#N/A</v>
      </c>
      <c r="AC208" t="s">
        <v>211</v>
      </c>
      <c r="AD208">
        <v>16206</v>
      </c>
    </row>
    <row r="209" spans="18:30" x14ac:dyDescent="0.3">
      <c r="R209" s="22" t="str">
        <f t="shared" si="38"/>
        <v/>
      </c>
      <c r="S209" s="42" t="str">
        <f t="shared" si="39"/>
        <v/>
      </c>
      <c r="U209" t="e">
        <f t="shared" si="35"/>
        <v>#N/A</v>
      </c>
      <c r="X209" t="e">
        <f t="shared" si="36"/>
        <v>#N/A</v>
      </c>
      <c r="Y209" t="e">
        <f t="shared" si="37"/>
        <v>#N/A</v>
      </c>
      <c r="AC209" t="s">
        <v>212</v>
      </c>
      <c r="AD209">
        <v>16301</v>
      </c>
    </row>
    <row r="210" spans="18:30" x14ac:dyDescent="0.3">
      <c r="R210" s="22" t="str">
        <f t="shared" si="38"/>
        <v/>
      </c>
      <c r="S210" s="42" t="str">
        <f t="shared" si="39"/>
        <v/>
      </c>
      <c r="U210" t="e">
        <f t="shared" si="35"/>
        <v>#N/A</v>
      </c>
      <c r="X210" t="e">
        <f t="shared" si="36"/>
        <v>#N/A</v>
      </c>
      <c r="Y210" t="e">
        <f t="shared" si="37"/>
        <v>#N/A</v>
      </c>
      <c r="AC210" t="s">
        <v>213</v>
      </c>
      <c r="AD210">
        <v>16304</v>
      </c>
    </row>
    <row r="211" spans="18:30" x14ac:dyDescent="0.3">
      <c r="R211" s="22" t="str">
        <f t="shared" si="38"/>
        <v/>
      </c>
      <c r="S211" s="42" t="str">
        <f t="shared" si="39"/>
        <v/>
      </c>
      <c r="U211" t="e">
        <f t="shared" si="35"/>
        <v>#N/A</v>
      </c>
      <c r="X211" t="e">
        <f t="shared" si="36"/>
        <v>#N/A</v>
      </c>
      <c r="Y211" t="e">
        <f t="shared" si="37"/>
        <v>#N/A</v>
      </c>
      <c r="AC211" t="s">
        <v>214</v>
      </c>
      <c r="AD211">
        <v>16108</v>
      </c>
    </row>
    <row r="212" spans="18:30" x14ac:dyDescent="0.3">
      <c r="R212" s="22" t="str">
        <f t="shared" si="38"/>
        <v/>
      </c>
      <c r="S212" s="42" t="str">
        <f t="shared" si="39"/>
        <v/>
      </c>
      <c r="U212" t="e">
        <f t="shared" si="35"/>
        <v>#N/A</v>
      </c>
      <c r="X212" t="e">
        <f t="shared" si="36"/>
        <v>#N/A</v>
      </c>
      <c r="Y212" t="e">
        <f t="shared" si="37"/>
        <v>#N/A</v>
      </c>
      <c r="AC212" t="s">
        <v>215</v>
      </c>
      <c r="AD212">
        <v>16305</v>
      </c>
    </row>
    <row r="213" spans="18:30" x14ac:dyDescent="0.3">
      <c r="R213" s="22" t="str">
        <f t="shared" si="38"/>
        <v/>
      </c>
      <c r="S213" s="42" t="str">
        <f t="shared" si="39"/>
        <v/>
      </c>
      <c r="U213" t="e">
        <f t="shared" si="35"/>
        <v>#N/A</v>
      </c>
      <c r="X213" t="e">
        <f t="shared" si="36"/>
        <v>#N/A</v>
      </c>
      <c r="Y213" t="e">
        <f t="shared" si="37"/>
        <v>#N/A</v>
      </c>
      <c r="AC213" t="s">
        <v>216</v>
      </c>
      <c r="AD213">
        <v>16207</v>
      </c>
    </row>
    <row r="214" spans="18:30" x14ac:dyDescent="0.3">
      <c r="R214" s="22" t="str">
        <f t="shared" si="38"/>
        <v/>
      </c>
      <c r="S214" s="42" t="str">
        <f t="shared" si="39"/>
        <v/>
      </c>
      <c r="U214" t="e">
        <f t="shared" si="35"/>
        <v>#N/A</v>
      </c>
      <c r="X214" t="e">
        <f t="shared" si="36"/>
        <v>#N/A</v>
      </c>
      <c r="Y214" t="e">
        <f t="shared" si="37"/>
        <v>#N/A</v>
      </c>
      <c r="AC214" t="s">
        <v>217</v>
      </c>
      <c r="AD214">
        <v>16109</v>
      </c>
    </row>
    <row r="215" spans="18:30" x14ac:dyDescent="0.3">
      <c r="R215" s="22" t="str">
        <f t="shared" si="38"/>
        <v/>
      </c>
      <c r="S215" s="42" t="str">
        <f t="shared" si="39"/>
        <v/>
      </c>
      <c r="U215" t="e">
        <f t="shared" si="35"/>
        <v>#N/A</v>
      </c>
      <c r="X215" t="e">
        <f t="shared" si="36"/>
        <v>#N/A</v>
      </c>
      <c r="Y215" t="e">
        <f t="shared" si="37"/>
        <v>#N/A</v>
      </c>
      <c r="AC215" t="s">
        <v>218</v>
      </c>
      <c r="AD215">
        <v>9101</v>
      </c>
    </row>
    <row r="216" spans="18:30" x14ac:dyDescent="0.3">
      <c r="R216" s="22" t="str">
        <f t="shared" si="38"/>
        <v/>
      </c>
      <c r="S216" s="42" t="str">
        <f t="shared" si="39"/>
        <v/>
      </c>
      <c r="U216" t="e">
        <f t="shared" si="35"/>
        <v>#N/A</v>
      </c>
      <c r="X216" t="e">
        <f t="shared" si="36"/>
        <v>#N/A</v>
      </c>
      <c r="Y216" t="e">
        <f t="shared" si="37"/>
        <v>#N/A</v>
      </c>
      <c r="AC216" t="s">
        <v>219</v>
      </c>
      <c r="AD216">
        <v>9102</v>
      </c>
    </row>
    <row r="217" spans="18:30" x14ac:dyDescent="0.3">
      <c r="R217" s="22" t="str">
        <f t="shared" si="38"/>
        <v/>
      </c>
      <c r="S217" s="42" t="str">
        <f t="shared" si="39"/>
        <v/>
      </c>
      <c r="U217" t="e">
        <f t="shared" si="35"/>
        <v>#N/A</v>
      </c>
      <c r="X217" t="e">
        <f t="shared" si="36"/>
        <v>#N/A</v>
      </c>
      <c r="Y217" t="e">
        <f t="shared" si="37"/>
        <v>#N/A</v>
      </c>
      <c r="AC217" t="s">
        <v>220</v>
      </c>
      <c r="AD217">
        <v>9103</v>
      </c>
    </row>
    <row r="218" spans="18:30" x14ac:dyDescent="0.3">
      <c r="R218" s="22" t="str">
        <f t="shared" si="38"/>
        <v/>
      </c>
      <c r="S218" s="42" t="str">
        <f t="shared" si="39"/>
        <v/>
      </c>
      <c r="U218" t="e">
        <f t="shared" si="35"/>
        <v>#N/A</v>
      </c>
      <c r="X218" t="e">
        <f t="shared" si="36"/>
        <v>#N/A</v>
      </c>
      <c r="Y218" t="e">
        <f t="shared" si="37"/>
        <v>#N/A</v>
      </c>
      <c r="AC218" t="s">
        <v>221</v>
      </c>
      <c r="AD218">
        <v>9104</v>
      </c>
    </row>
    <row r="219" spans="18:30" x14ac:dyDescent="0.3">
      <c r="R219" s="22" t="str">
        <f t="shared" si="38"/>
        <v/>
      </c>
      <c r="S219" s="42" t="str">
        <f t="shared" si="39"/>
        <v/>
      </c>
      <c r="U219" t="e">
        <f t="shared" si="35"/>
        <v>#N/A</v>
      </c>
      <c r="X219" t="e">
        <f t="shared" si="36"/>
        <v>#N/A</v>
      </c>
      <c r="Y219" t="e">
        <f t="shared" si="37"/>
        <v>#N/A</v>
      </c>
      <c r="AC219" t="s">
        <v>222</v>
      </c>
      <c r="AD219">
        <v>9105</v>
      </c>
    </row>
    <row r="220" spans="18:30" x14ac:dyDescent="0.3">
      <c r="R220" s="22" t="str">
        <f t="shared" si="38"/>
        <v/>
      </c>
      <c r="S220" s="42" t="str">
        <f t="shared" si="39"/>
        <v/>
      </c>
      <c r="U220" t="e">
        <f t="shared" si="35"/>
        <v>#N/A</v>
      </c>
      <c r="X220" t="e">
        <f t="shared" si="36"/>
        <v>#N/A</v>
      </c>
      <c r="Y220" t="e">
        <f t="shared" si="37"/>
        <v>#N/A</v>
      </c>
      <c r="AC220" t="s">
        <v>223</v>
      </c>
      <c r="AD220">
        <v>9106</v>
      </c>
    </row>
    <row r="221" spans="18:30" x14ac:dyDescent="0.3">
      <c r="R221" s="22" t="str">
        <f t="shared" si="38"/>
        <v/>
      </c>
      <c r="S221" s="42" t="str">
        <f t="shared" si="39"/>
        <v/>
      </c>
      <c r="U221" t="e">
        <f t="shared" si="35"/>
        <v>#N/A</v>
      </c>
      <c r="X221" t="e">
        <f t="shared" si="36"/>
        <v>#N/A</v>
      </c>
      <c r="Y221" t="e">
        <f t="shared" si="37"/>
        <v>#N/A</v>
      </c>
      <c r="AC221" t="s">
        <v>224</v>
      </c>
      <c r="AD221">
        <v>9107</v>
      </c>
    </row>
    <row r="222" spans="18:30" x14ac:dyDescent="0.3">
      <c r="R222" s="22" t="str">
        <f t="shared" si="38"/>
        <v/>
      </c>
      <c r="S222" s="42" t="str">
        <f t="shared" si="39"/>
        <v/>
      </c>
      <c r="U222" t="e">
        <f t="shared" si="35"/>
        <v>#N/A</v>
      </c>
      <c r="X222" t="e">
        <f t="shared" si="36"/>
        <v>#N/A</v>
      </c>
      <c r="Y222" t="e">
        <f t="shared" si="37"/>
        <v>#N/A</v>
      </c>
      <c r="AC222" t="s">
        <v>225</v>
      </c>
      <c r="AD222">
        <v>9108</v>
      </c>
    </row>
    <row r="223" spans="18:30" x14ac:dyDescent="0.3">
      <c r="R223" s="22" t="str">
        <f t="shared" si="38"/>
        <v/>
      </c>
      <c r="S223" s="42" t="str">
        <f t="shared" si="39"/>
        <v/>
      </c>
      <c r="U223" t="e">
        <f t="shared" si="35"/>
        <v>#N/A</v>
      </c>
      <c r="X223" t="e">
        <f t="shared" si="36"/>
        <v>#N/A</v>
      </c>
      <c r="Y223" t="e">
        <f t="shared" si="37"/>
        <v>#N/A</v>
      </c>
      <c r="AC223" t="s">
        <v>226</v>
      </c>
      <c r="AD223">
        <v>9109</v>
      </c>
    </row>
    <row r="224" spans="18:30" x14ac:dyDescent="0.3">
      <c r="R224" s="22" t="str">
        <f t="shared" si="38"/>
        <v/>
      </c>
      <c r="S224" s="42" t="str">
        <f t="shared" si="39"/>
        <v/>
      </c>
      <c r="U224" t="e">
        <f t="shared" si="35"/>
        <v>#N/A</v>
      </c>
      <c r="X224" t="e">
        <f t="shared" si="36"/>
        <v>#N/A</v>
      </c>
      <c r="Y224" t="e">
        <f t="shared" si="37"/>
        <v>#N/A</v>
      </c>
      <c r="AC224" t="s">
        <v>227</v>
      </c>
      <c r="AD224">
        <v>9110</v>
      </c>
    </row>
    <row r="225" spans="18:30" x14ac:dyDescent="0.3">
      <c r="R225" s="22" t="str">
        <f t="shared" si="38"/>
        <v/>
      </c>
      <c r="S225" s="42" t="str">
        <f t="shared" si="39"/>
        <v/>
      </c>
      <c r="U225" t="e">
        <f t="shared" si="35"/>
        <v>#N/A</v>
      </c>
      <c r="X225" t="e">
        <f t="shared" si="36"/>
        <v>#N/A</v>
      </c>
      <c r="Y225" t="e">
        <f t="shared" si="37"/>
        <v>#N/A</v>
      </c>
      <c r="AC225" t="s">
        <v>228</v>
      </c>
      <c r="AD225">
        <v>9111</v>
      </c>
    </row>
    <row r="226" spans="18:30" x14ac:dyDescent="0.3">
      <c r="R226" s="22" t="str">
        <f t="shared" si="38"/>
        <v/>
      </c>
      <c r="S226" s="42" t="str">
        <f t="shared" si="39"/>
        <v/>
      </c>
      <c r="U226" t="e">
        <f t="shared" si="35"/>
        <v>#N/A</v>
      </c>
      <c r="X226" t="e">
        <f t="shared" si="36"/>
        <v>#N/A</v>
      </c>
      <c r="Y226" t="e">
        <f t="shared" si="37"/>
        <v>#N/A</v>
      </c>
      <c r="AC226" t="s">
        <v>229</v>
      </c>
      <c r="AD226">
        <v>9112</v>
      </c>
    </row>
    <row r="227" spans="18:30" x14ac:dyDescent="0.3">
      <c r="R227" s="22" t="str">
        <f t="shared" si="38"/>
        <v/>
      </c>
      <c r="S227" s="42" t="str">
        <f t="shared" si="39"/>
        <v/>
      </c>
      <c r="U227" t="e">
        <f t="shared" si="35"/>
        <v>#N/A</v>
      </c>
      <c r="X227" t="e">
        <f t="shared" si="36"/>
        <v>#N/A</v>
      </c>
      <c r="Y227" t="e">
        <f t="shared" si="37"/>
        <v>#N/A</v>
      </c>
      <c r="AC227" t="s">
        <v>230</v>
      </c>
      <c r="AD227">
        <v>9113</v>
      </c>
    </row>
    <row r="228" spans="18:30" x14ac:dyDescent="0.3">
      <c r="R228" s="22" t="str">
        <f t="shared" si="38"/>
        <v/>
      </c>
      <c r="S228" s="42" t="str">
        <f t="shared" si="39"/>
        <v/>
      </c>
      <c r="U228" t="e">
        <f t="shared" si="35"/>
        <v>#N/A</v>
      </c>
      <c r="X228" t="e">
        <f t="shared" si="36"/>
        <v>#N/A</v>
      </c>
      <c r="Y228" t="e">
        <f t="shared" si="37"/>
        <v>#N/A</v>
      </c>
      <c r="AC228" t="s">
        <v>231</v>
      </c>
      <c r="AD228">
        <v>9114</v>
      </c>
    </row>
    <row r="229" spans="18:30" x14ac:dyDescent="0.3">
      <c r="R229" s="22" t="str">
        <f t="shared" si="38"/>
        <v/>
      </c>
      <c r="S229" s="42" t="str">
        <f t="shared" si="39"/>
        <v/>
      </c>
      <c r="U229" t="e">
        <f t="shared" si="35"/>
        <v>#N/A</v>
      </c>
      <c r="X229" t="e">
        <f t="shared" si="36"/>
        <v>#N/A</v>
      </c>
      <c r="Y229" t="e">
        <f t="shared" si="37"/>
        <v>#N/A</v>
      </c>
      <c r="AC229" t="s">
        <v>232</v>
      </c>
      <c r="AD229">
        <v>9115</v>
      </c>
    </row>
    <row r="230" spans="18:30" x14ac:dyDescent="0.3">
      <c r="R230" s="22" t="str">
        <f t="shared" si="38"/>
        <v/>
      </c>
      <c r="S230" s="42" t="str">
        <f t="shared" si="39"/>
        <v/>
      </c>
      <c r="U230" t="e">
        <f t="shared" si="35"/>
        <v>#N/A</v>
      </c>
      <c r="X230" t="e">
        <f t="shared" si="36"/>
        <v>#N/A</v>
      </c>
      <c r="Y230" t="e">
        <f t="shared" si="37"/>
        <v>#N/A</v>
      </c>
      <c r="AC230" t="s">
        <v>233</v>
      </c>
      <c r="AD230">
        <v>9116</v>
      </c>
    </row>
    <row r="231" spans="18:30" x14ac:dyDescent="0.3">
      <c r="R231" s="22" t="str">
        <f t="shared" si="38"/>
        <v/>
      </c>
      <c r="S231" s="42" t="str">
        <f t="shared" si="39"/>
        <v/>
      </c>
      <c r="U231" t="e">
        <f t="shared" si="35"/>
        <v>#N/A</v>
      </c>
      <c r="X231" t="e">
        <f t="shared" si="36"/>
        <v>#N/A</v>
      </c>
      <c r="Y231" t="e">
        <f t="shared" si="37"/>
        <v>#N/A</v>
      </c>
      <c r="AC231" t="s">
        <v>234</v>
      </c>
      <c r="AD231">
        <v>9117</v>
      </c>
    </row>
    <row r="232" spans="18:30" x14ac:dyDescent="0.3">
      <c r="R232" s="22" t="str">
        <f t="shared" si="38"/>
        <v/>
      </c>
      <c r="S232" s="42" t="str">
        <f t="shared" si="39"/>
        <v/>
      </c>
      <c r="U232" t="e">
        <f t="shared" si="35"/>
        <v>#N/A</v>
      </c>
      <c r="X232" t="e">
        <f t="shared" si="36"/>
        <v>#N/A</v>
      </c>
      <c r="Y232" t="e">
        <f t="shared" si="37"/>
        <v>#N/A</v>
      </c>
      <c r="AC232" t="s">
        <v>235</v>
      </c>
      <c r="AD232">
        <v>9118</v>
      </c>
    </row>
    <row r="233" spans="18:30" x14ac:dyDescent="0.3">
      <c r="R233" s="22" t="str">
        <f t="shared" si="38"/>
        <v/>
      </c>
      <c r="S233" s="42" t="str">
        <f t="shared" si="39"/>
        <v/>
      </c>
      <c r="U233" t="e">
        <f t="shared" si="35"/>
        <v>#N/A</v>
      </c>
      <c r="X233" t="e">
        <f t="shared" si="36"/>
        <v>#N/A</v>
      </c>
      <c r="Y233" t="e">
        <f t="shared" si="37"/>
        <v>#N/A</v>
      </c>
      <c r="AC233" t="s">
        <v>236</v>
      </c>
      <c r="AD233">
        <v>9119</v>
      </c>
    </row>
    <row r="234" spans="18:30" x14ac:dyDescent="0.3">
      <c r="R234" s="22" t="str">
        <f t="shared" si="38"/>
        <v/>
      </c>
      <c r="S234" s="42" t="str">
        <f t="shared" si="39"/>
        <v/>
      </c>
      <c r="U234" t="e">
        <f t="shared" si="35"/>
        <v>#N/A</v>
      </c>
      <c r="X234" t="e">
        <f t="shared" si="36"/>
        <v>#N/A</v>
      </c>
      <c r="Y234" t="e">
        <f t="shared" si="37"/>
        <v>#N/A</v>
      </c>
      <c r="AC234" t="s">
        <v>237</v>
      </c>
      <c r="AD234">
        <v>9120</v>
      </c>
    </row>
    <row r="235" spans="18:30" x14ac:dyDescent="0.3">
      <c r="R235" s="22" t="str">
        <f t="shared" si="38"/>
        <v/>
      </c>
      <c r="S235" s="42" t="str">
        <f t="shared" si="39"/>
        <v/>
      </c>
      <c r="U235" t="e">
        <f t="shared" si="35"/>
        <v>#N/A</v>
      </c>
      <c r="X235" t="e">
        <f t="shared" si="36"/>
        <v>#N/A</v>
      </c>
      <c r="Y235" t="e">
        <f t="shared" si="37"/>
        <v>#N/A</v>
      </c>
      <c r="AC235" t="s">
        <v>238</v>
      </c>
      <c r="AD235">
        <v>9121</v>
      </c>
    </row>
    <row r="236" spans="18:30" x14ac:dyDescent="0.3">
      <c r="R236" s="22" t="str">
        <f t="shared" si="38"/>
        <v/>
      </c>
      <c r="S236" s="42" t="str">
        <f t="shared" si="39"/>
        <v/>
      </c>
      <c r="U236" t="e">
        <f t="shared" si="35"/>
        <v>#N/A</v>
      </c>
      <c r="X236" t="e">
        <f t="shared" si="36"/>
        <v>#N/A</v>
      </c>
      <c r="Y236" t="e">
        <f t="shared" si="37"/>
        <v>#N/A</v>
      </c>
      <c r="AC236" t="s">
        <v>239</v>
      </c>
      <c r="AD236">
        <v>9201</v>
      </c>
    </row>
    <row r="237" spans="18:30" x14ac:dyDescent="0.3">
      <c r="R237" s="22" t="str">
        <f t="shared" si="38"/>
        <v/>
      </c>
      <c r="S237" s="42" t="str">
        <f t="shared" si="39"/>
        <v/>
      </c>
      <c r="U237" t="e">
        <f t="shared" si="35"/>
        <v>#N/A</v>
      </c>
      <c r="X237" t="e">
        <f t="shared" si="36"/>
        <v>#N/A</v>
      </c>
      <c r="Y237" t="e">
        <f t="shared" si="37"/>
        <v>#N/A</v>
      </c>
      <c r="AC237" t="s">
        <v>240</v>
      </c>
      <c r="AD237">
        <v>9202</v>
      </c>
    </row>
    <row r="238" spans="18:30" x14ac:dyDescent="0.3">
      <c r="R238" s="22" t="str">
        <f t="shared" si="38"/>
        <v/>
      </c>
      <c r="S238" s="42" t="str">
        <f t="shared" si="39"/>
        <v/>
      </c>
      <c r="U238" t="e">
        <f t="shared" si="35"/>
        <v>#N/A</v>
      </c>
      <c r="X238" t="e">
        <f t="shared" si="36"/>
        <v>#N/A</v>
      </c>
      <c r="Y238" t="e">
        <f t="shared" si="37"/>
        <v>#N/A</v>
      </c>
      <c r="AC238" t="s">
        <v>241</v>
      </c>
      <c r="AD238">
        <v>9203</v>
      </c>
    </row>
    <row r="239" spans="18:30" x14ac:dyDescent="0.3">
      <c r="R239" s="22" t="str">
        <f t="shared" si="38"/>
        <v/>
      </c>
      <c r="S239" s="42" t="str">
        <f t="shared" si="39"/>
        <v/>
      </c>
      <c r="U239" t="e">
        <f t="shared" si="35"/>
        <v>#N/A</v>
      </c>
      <c r="X239" t="e">
        <f t="shared" si="36"/>
        <v>#N/A</v>
      </c>
      <c r="Y239" t="e">
        <f t="shared" si="37"/>
        <v>#N/A</v>
      </c>
      <c r="AC239" t="s">
        <v>242</v>
      </c>
      <c r="AD239">
        <v>9204</v>
      </c>
    </row>
    <row r="240" spans="18:30" x14ac:dyDescent="0.3">
      <c r="R240" s="22" t="str">
        <f t="shared" si="38"/>
        <v/>
      </c>
      <c r="S240" s="42" t="str">
        <f t="shared" si="39"/>
        <v/>
      </c>
      <c r="U240" t="e">
        <f t="shared" si="35"/>
        <v>#N/A</v>
      </c>
      <c r="X240" t="e">
        <f t="shared" si="36"/>
        <v>#N/A</v>
      </c>
      <c r="Y240" t="e">
        <f t="shared" si="37"/>
        <v>#N/A</v>
      </c>
      <c r="AC240" t="s">
        <v>243</v>
      </c>
      <c r="AD240">
        <v>9205</v>
      </c>
    </row>
    <row r="241" spans="18:30" x14ac:dyDescent="0.3">
      <c r="R241" s="22" t="str">
        <f t="shared" si="38"/>
        <v/>
      </c>
      <c r="S241" s="42" t="str">
        <f t="shared" si="39"/>
        <v/>
      </c>
      <c r="U241" t="e">
        <f t="shared" si="35"/>
        <v>#N/A</v>
      </c>
      <c r="X241" t="e">
        <f t="shared" si="36"/>
        <v>#N/A</v>
      </c>
      <c r="Y241" t="e">
        <f t="shared" si="37"/>
        <v>#N/A</v>
      </c>
      <c r="AC241" t="s">
        <v>244</v>
      </c>
      <c r="AD241">
        <v>9206</v>
      </c>
    </row>
    <row r="242" spans="18:30" x14ac:dyDescent="0.3">
      <c r="R242" s="22" t="str">
        <f t="shared" si="38"/>
        <v/>
      </c>
      <c r="S242" s="42" t="str">
        <f t="shared" si="39"/>
        <v/>
      </c>
      <c r="U242" t="e">
        <f t="shared" si="35"/>
        <v>#N/A</v>
      </c>
      <c r="X242" t="e">
        <f t="shared" si="36"/>
        <v>#N/A</v>
      </c>
      <c r="Y242" t="e">
        <f t="shared" si="37"/>
        <v>#N/A</v>
      </c>
      <c r="AC242" t="s">
        <v>245</v>
      </c>
      <c r="AD242">
        <v>9207</v>
      </c>
    </row>
    <row r="243" spans="18:30" x14ac:dyDescent="0.3">
      <c r="R243" s="22" t="str">
        <f t="shared" si="38"/>
        <v/>
      </c>
      <c r="S243" s="42" t="str">
        <f t="shared" si="39"/>
        <v/>
      </c>
      <c r="U243" t="e">
        <f t="shared" si="35"/>
        <v>#N/A</v>
      </c>
      <c r="X243" t="e">
        <f t="shared" si="36"/>
        <v>#N/A</v>
      </c>
      <c r="Y243" t="e">
        <f t="shared" si="37"/>
        <v>#N/A</v>
      </c>
      <c r="AC243" t="s">
        <v>246</v>
      </c>
      <c r="AD243">
        <v>9208</v>
      </c>
    </row>
    <row r="244" spans="18:30" x14ac:dyDescent="0.3">
      <c r="R244" s="22" t="str">
        <f t="shared" si="38"/>
        <v/>
      </c>
      <c r="S244" s="42" t="str">
        <f t="shared" si="39"/>
        <v/>
      </c>
      <c r="U244" t="e">
        <f t="shared" si="35"/>
        <v>#N/A</v>
      </c>
      <c r="X244" t="e">
        <f t="shared" si="36"/>
        <v>#N/A</v>
      </c>
      <c r="Y244" t="e">
        <f t="shared" si="37"/>
        <v>#N/A</v>
      </c>
      <c r="AC244" t="s">
        <v>247</v>
      </c>
      <c r="AD244">
        <v>9209</v>
      </c>
    </row>
    <row r="245" spans="18:30" x14ac:dyDescent="0.3">
      <c r="R245" s="22" t="str">
        <f t="shared" si="38"/>
        <v/>
      </c>
      <c r="S245" s="42" t="str">
        <f t="shared" si="39"/>
        <v/>
      </c>
      <c r="U245" t="e">
        <f t="shared" si="35"/>
        <v>#N/A</v>
      </c>
      <c r="X245" t="e">
        <f t="shared" si="36"/>
        <v>#N/A</v>
      </c>
      <c r="Y245" t="e">
        <f t="shared" si="37"/>
        <v>#N/A</v>
      </c>
      <c r="AC245" t="s">
        <v>248</v>
      </c>
      <c r="AD245">
        <v>9210</v>
      </c>
    </row>
    <row r="246" spans="18:30" x14ac:dyDescent="0.3">
      <c r="R246" s="22" t="str">
        <f t="shared" si="38"/>
        <v/>
      </c>
      <c r="S246" s="42" t="str">
        <f t="shared" si="39"/>
        <v/>
      </c>
      <c r="U246" t="e">
        <f t="shared" si="35"/>
        <v>#N/A</v>
      </c>
      <c r="X246" t="e">
        <f t="shared" si="36"/>
        <v>#N/A</v>
      </c>
      <c r="Y246" t="e">
        <f t="shared" si="37"/>
        <v>#N/A</v>
      </c>
      <c r="AC246" t="s">
        <v>249</v>
      </c>
      <c r="AD246">
        <v>9211</v>
      </c>
    </row>
    <row r="247" spans="18:30" x14ac:dyDescent="0.3">
      <c r="R247" s="22" t="str">
        <f t="shared" si="38"/>
        <v/>
      </c>
      <c r="S247" s="42" t="str">
        <f t="shared" si="39"/>
        <v/>
      </c>
      <c r="U247" t="e">
        <f t="shared" si="35"/>
        <v>#N/A</v>
      </c>
      <c r="X247" t="e">
        <f t="shared" si="36"/>
        <v>#N/A</v>
      </c>
      <c r="Y247" t="e">
        <f t="shared" si="37"/>
        <v>#N/A</v>
      </c>
      <c r="AC247" t="s">
        <v>250</v>
      </c>
      <c r="AD247">
        <v>10101</v>
      </c>
    </row>
    <row r="248" spans="18:30" x14ac:dyDescent="0.3">
      <c r="R248" s="22" t="str">
        <f t="shared" si="38"/>
        <v/>
      </c>
      <c r="S248" s="42" t="str">
        <f t="shared" si="39"/>
        <v/>
      </c>
      <c r="U248" t="e">
        <f t="shared" si="35"/>
        <v>#N/A</v>
      </c>
      <c r="X248" t="e">
        <f t="shared" si="36"/>
        <v>#N/A</v>
      </c>
      <c r="Y248" t="e">
        <f t="shared" si="37"/>
        <v>#N/A</v>
      </c>
      <c r="AC248" t="s">
        <v>251</v>
      </c>
      <c r="AD248">
        <v>10102</v>
      </c>
    </row>
    <row r="249" spans="18:30" x14ac:dyDescent="0.3">
      <c r="R249" s="22" t="str">
        <f t="shared" si="38"/>
        <v/>
      </c>
      <c r="S249" s="42" t="str">
        <f t="shared" si="39"/>
        <v/>
      </c>
      <c r="U249" t="e">
        <f t="shared" si="35"/>
        <v>#N/A</v>
      </c>
      <c r="X249" t="e">
        <f t="shared" si="36"/>
        <v>#N/A</v>
      </c>
      <c r="Y249" t="e">
        <f t="shared" si="37"/>
        <v>#N/A</v>
      </c>
      <c r="AC249" t="s">
        <v>252</v>
      </c>
      <c r="AD249">
        <v>10103</v>
      </c>
    </row>
    <row r="250" spans="18:30" x14ac:dyDescent="0.3">
      <c r="R250" s="22" t="str">
        <f t="shared" si="38"/>
        <v/>
      </c>
      <c r="S250" s="42" t="str">
        <f t="shared" si="39"/>
        <v/>
      </c>
      <c r="U250" t="e">
        <f t="shared" si="35"/>
        <v>#N/A</v>
      </c>
      <c r="X250" t="e">
        <f t="shared" si="36"/>
        <v>#N/A</v>
      </c>
      <c r="Y250" t="e">
        <f t="shared" si="37"/>
        <v>#N/A</v>
      </c>
      <c r="AC250" t="s">
        <v>253</v>
      </c>
      <c r="AD250">
        <v>10104</v>
      </c>
    </row>
    <row r="251" spans="18:30" x14ac:dyDescent="0.3">
      <c r="R251" s="22" t="str">
        <f t="shared" si="38"/>
        <v/>
      </c>
      <c r="S251" s="42" t="str">
        <f t="shared" si="39"/>
        <v/>
      </c>
      <c r="U251" t="e">
        <f t="shared" si="35"/>
        <v>#N/A</v>
      </c>
      <c r="X251" t="e">
        <f t="shared" si="36"/>
        <v>#N/A</v>
      </c>
      <c r="Y251" t="e">
        <f t="shared" si="37"/>
        <v>#N/A</v>
      </c>
      <c r="AC251" t="s">
        <v>254</v>
      </c>
      <c r="AD251">
        <v>10105</v>
      </c>
    </row>
    <row r="252" spans="18:30" x14ac:dyDescent="0.3">
      <c r="R252" s="22" t="str">
        <f t="shared" si="38"/>
        <v/>
      </c>
      <c r="S252" s="42" t="str">
        <f t="shared" si="39"/>
        <v/>
      </c>
      <c r="U252" t="e">
        <f t="shared" si="35"/>
        <v>#N/A</v>
      </c>
      <c r="X252" t="e">
        <f t="shared" si="36"/>
        <v>#N/A</v>
      </c>
      <c r="Y252" t="e">
        <f t="shared" si="37"/>
        <v>#N/A</v>
      </c>
      <c r="AC252" t="s">
        <v>255</v>
      </c>
      <c r="AD252">
        <v>10106</v>
      </c>
    </row>
    <row r="253" spans="18:30" x14ac:dyDescent="0.3">
      <c r="R253" s="22" t="str">
        <f t="shared" si="38"/>
        <v/>
      </c>
      <c r="S253" s="42" t="str">
        <f t="shared" si="39"/>
        <v/>
      </c>
      <c r="U253" t="e">
        <f t="shared" si="35"/>
        <v>#N/A</v>
      </c>
      <c r="X253" t="e">
        <f t="shared" si="36"/>
        <v>#N/A</v>
      </c>
      <c r="Y253" t="e">
        <f t="shared" si="37"/>
        <v>#N/A</v>
      </c>
      <c r="AC253" t="s">
        <v>256</v>
      </c>
      <c r="AD253">
        <v>10107</v>
      </c>
    </row>
    <row r="254" spans="18:30" x14ac:dyDescent="0.3">
      <c r="R254" s="22" t="str">
        <f t="shared" si="38"/>
        <v/>
      </c>
      <c r="S254" s="42" t="str">
        <f t="shared" si="39"/>
        <v/>
      </c>
      <c r="U254" t="e">
        <f t="shared" si="35"/>
        <v>#N/A</v>
      </c>
      <c r="X254" t="e">
        <f t="shared" si="36"/>
        <v>#N/A</v>
      </c>
      <c r="Y254" t="e">
        <f t="shared" si="37"/>
        <v>#N/A</v>
      </c>
      <c r="AC254" t="s">
        <v>257</v>
      </c>
      <c r="AD254">
        <v>10108</v>
      </c>
    </row>
    <row r="255" spans="18:30" x14ac:dyDescent="0.3">
      <c r="R255" s="22" t="str">
        <f t="shared" si="38"/>
        <v/>
      </c>
      <c r="S255" s="42" t="str">
        <f t="shared" si="39"/>
        <v/>
      </c>
      <c r="U255" t="e">
        <f t="shared" si="35"/>
        <v>#N/A</v>
      </c>
      <c r="X255" t="e">
        <f t="shared" si="36"/>
        <v>#N/A</v>
      </c>
      <c r="Y255" t="e">
        <f t="shared" si="37"/>
        <v>#N/A</v>
      </c>
      <c r="AC255" t="s">
        <v>258</v>
      </c>
      <c r="AD255">
        <v>10109</v>
      </c>
    </row>
    <row r="256" spans="18:30" x14ac:dyDescent="0.3">
      <c r="R256" s="22" t="str">
        <f t="shared" si="38"/>
        <v/>
      </c>
      <c r="S256" s="42" t="str">
        <f t="shared" si="39"/>
        <v/>
      </c>
      <c r="U256" t="e">
        <f t="shared" si="35"/>
        <v>#N/A</v>
      </c>
      <c r="X256" t="e">
        <f t="shared" si="36"/>
        <v>#N/A</v>
      </c>
      <c r="Y256" t="e">
        <f t="shared" si="37"/>
        <v>#N/A</v>
      </c>
      <c r="AC256" t="s">
        <v>259</v>
      </c>
      <c r="AD256">
        <v>10201</v>
      </c>
    </row>
    <row r="257" spans="18:30" x14ac:dyDescent="0.3">
      <c r="R257" s="22" t="str">
        <f t="shared" si="38"/>
        <v/>
      </c>
      <c r="S257" s="42" t="str">
        <f t="shared" si="39"/>
        <v/>
      </c>
      <c r="U257" t="e">
        <f t="shared" si="35"/>
        <v>#N/A</v>
      </c>
      <c r="X257" t="e">
        <f t="shared" si="36"/>
        <v>#N/A</v>
      </c>
      <c r="Y257" t="e">
        <f t="shared" si="37"/>
        <v>#N/A</v>
      </c>
      <c r="AC257" t="s">
        <v>260</v>
      </c>
      <c r="AD257">
        <v>10202</v>
      </c>
    </row>
    <row r="258" spans="18:30" x14ac:dyDescent="0.3">
      <c r="R258" s="22" t="str">
        <f t="shared" si="38"/>
        <v/>
      </c>
      <c r="S258" s="42" t="str">
        <f t="shared" si="39"/>
        <v/>
      </c>
      <c r="U258" t="e">
        <f t="shared" si="35"/>
        <v>#N/A</v>
      </c>
      <c r="X258" t="e">
        <f t="shared" si="36"/>
        <v>#N/A</v>
      </c>
      <c r="Y258" t="e">
        <f t="shared" si="37"/>
        <v>#N/A</v>
      </c>
      <c r="AC258" t="s">
        <v>261</v>
      </c>
      <c r="AD258">
        <v>10203</v>
      </c>
    </row>
    <row r="259" spans="18:30" x14ac:dyDescent="0.3">
      <c r="R259" s="22" t="str">
        <f t="shared" si="38"/>
        <v/>
      </c>
      <c r="S259" s="42" t="str">
        <f t="shared" si="39"/>
        <v/>
      </c>
      <c r="U259" t="e">
        <f t="shared" si="35"/>
        <v>#N/A</v>
      </c>
      <c r="X259" t="e">
        <f t="shared" si="36"/>
        <v>#N/A</v>
      </c>
      <c r="Y259" t="e">
        <f t="shared" si="37"/>
        <v>#N/A</v>
      </c>
      <c r="AC259" t="s">
        <v>262</v>
      </c>
      <c r="AD259">
        <v>10204</v>
      </c>
    </row>
    <row r="260" spans="18:30" x14ac:dyDescent="0.3">
      <c r="R260" s="22" t="str">
        <f t="shared" si="38"/>
        <v/>
      </c>
      <c r="S260" s="42" t="str">
        <f t="shared" si="39"/>
        <v/>
      </c>
      <c r="U260" t="e">
        <f t="shared" si="35"/>
        <v>#N/A</v>
      </c>
      <c r="X260" t="e">
        <f t="shared" si="36"/>
        <v>#N/A</v>
      </c>
      <c r="Y260" t="e">
        <f t="shared" si="37"/>
        <v>#N/A</v>
      </c>
      <c r="AC260" t="s">
        <v>263</v>
      </c>
      <c r="AD260">
        <v>10205</v>
      </c>
    </row>
    <row r="261" spans="18:30" x14ac:dyDescent="0.3">
      <c r="R261" s="22" t="str">
        <f t="shared" si="38"/>
        <v/>
      </c>
      <c r="S261" s="42" t="str">
        <f t="shared" si="39"/>
        <v/>
      </c>
      <c r="U261" t="e">
        <f t="shared" ref="U261:U324" si="40">+VLOOKUP(W261,$J$4:$K$6,2,0)*100000+X261</f>
        <v>#N/A</v>
      </c>
      <c r="X261" t="e">
        <f t="shared" ref="X261:X324" si="41">+VLOOKUP(V261,$AC$3:$AD$364,2,0)</f>
        <v>#N/A</v>
      </c>
      <c r="Y261" t="e">
        <f t="shared" ref="Y261:Y324" si="42">+U261</f>
        <v>#N/A</v>
      </c>
      <c r="AC261" t="s">
        <v>264</v>
      </c>
      <c r="AD261">
        <v>10206</v>
      </c>
    </row>
    <row r="262" spans="18:30" x14ac:dyDescent="0.3">
      <c r="R262" s="22" t="str">
        <f t="shared" si="38"/>
        <v/>
      </c>
      <c r="S262" s="42" t="str">
        <f t="shared" si="39"/>
        <v/>
      </c>
      <c r="U262" t="e">
        <f t="shared" si="40"/>
        <v>#N/A</v>
      </c>
      <c r="X262" t="e">
        <f t="shared" si="41"/>
        <v>#N/A</v>
      </c>
      <c r="Y262" t="e">
        <f t="shared" si="42"/>
        <v>#N/A</v>
      </c>
      <c r="AC262" t="s">
        <v>265</v>
      </c>
      <c r="AD262">
        <v>10207</v>
      </c>
    </row>
    <row r="263" spans="18:30" x14ac:dyDescent="0.3">
      <c r="R263" s="22" t="str">
        <f t="shared" ref="R263:R272" si="43">+IF(Q263="","",R262+1)</f>
        <v/>
      </c>
      <c r="S263" s="42" t="str">
        <f t="shared" ref="S263:S272" si="44">+IF(Q263="","","M-"&amp;$B$1+R263)</f>
        <v/>
      </c>
      <c r="U263" t="e">
        <f t="shared" si="40"/>
        <v>#N/A</v>
      </c>
      <c r="X263" t="e">
        <f t="shared" si="41"/>
        <v>#N/A</v>
      </c>
      <c r="Y263" t="e">
        <f t="shared" si="42"/>
        <v>#N/A</v>
      </c>
      <c r="AC263" t="s">
        <v>266</v>
      </c>
      <c r="AD263">
        <v>10208</v>
      </c>
    </row>
    <row r="264" spans="18:30" x14ac:dyDescent="0.3">
      <c r="R264" s="22" t="str">
        <f t="shared" si="43"/>
        <v/>
      </c>
      <c r="S264" s="42" t="str">
        <f t="shared" si="44"/>
        <v/>
      </c>
      <c r="U264" t="e">
        <f t="shared" si="40"/>
        <v>#N/A</v>
      </c>
      <c r="X264" t="e">
        <f t="shared" si="41"/>
        <v>#N/A</v>
      </c>
      <c r="Y264" t="e">
        <f t="shared" si="42"/>
        <v>#N/A</v>
      </c>
      <c r="AC264" t="s">
        <v>267</v>
      </c>
      <c r="AD264">
        <v>10209</v>
      </c>
    </row>
    <row r="265" spans="18:30" x14ac:dyDescent="0.3">
      <c r="R265" s="22" t="str">
        <f t="shared" si="43"/>
        <v/>
      </c>
      <c r="S265" s="42" t="str">
        <f t="shared" si="44"/>
        <v/>
      </c>
      <c r="U265" t="e">
        <f t="shared" si="40"/>
        <v>#N/A</v>
      </c>
      <c r="X265" t="e">
        <f t="shared" si="41"/>
        <v>#N/A</v>
      </c>
      <c r="Y265" t="e">
        <f t="shared" si="42"/>
        <v>#N/A</v>
      </c>
      <c r="AC265" t="s">
        <v>268</v>
      </c>
      <c r="AD265">
        <v>10210</v>
      </c>
    </row>
    <row r="266" spans="18:30" x14ac:dyDescent="0.3">
      <c r="R266" s="22" t="str">
        <f t="shared" si="43"/>
        <v/>
      </c>
      <c r="S266" s="42" t="str">
        <f t="shared" si="44"/>
        <v/>
      </c>
      <c r="U266" t="e">
        <f t="shared" si="40"/>
        <v>#N/A</v>
      </c>
      <c r="X266" t="e">
        <f t="shared" si="41"/>
        <v>#N/A</v>
      </c>
      <c r="Y266" t="e">
        <f t="shared" si="42"/>
        <v>#N/A</v>
      </c>
      <c r="AC266" t="s">
        <v>269</v>
      </c>
      <c r="AD266">
        <v>10301</v>
      </c>
    </row>
    <row r="267" spans="18:30" x14ac:dyDescent="0.3">
      <c r="R267" s="22" t="str">
        <f t="shared" si="43"/>
        <v/>
      </c>
      <c r="S267" s="42" t="str">
        <f t="shared" si="44"/>
        <v/>
      </c>
      <c r="U267" t="e">
        <f t="shared" si="40"/>
        <v>#N/A</v>
      </c>
      <c r="X267" t="e">
        <f t="shared" si="41"/>
        <v>#N/A</v>
      </c>
      <c r="Y267" t="e">
        <f t="shared" si="42"/>
        <v>#N/A</v>
      </c>
      <c r="AC267" t="s">
        <v>270</v>
      </c>
      <c r="AD267">
        <v>10302</v>
      </c>
    </row>
    <row r="268" spans="18:30" x14ac:dyDescent="0.3">
      <c r="R268" s="22" t="str">
        <f t="shared" si="43"/>
        <v/>
      </c>
      <c r="S268" s="42" t="str">
        <f t="shared" si="44"/>
        <v/>
      </c>
      <c r="U268" t="e">
        <f t="shared" si="40"/>
        <v>#N/A</v>
      </c>
      <c r="X268" t="e">
        <f t="shared" si="41"/>
        <v>#N/A</v>
      </c>
      <c r="Y268" t="e">
        <f t="shared" si="42"/>
        <v>#N/A</v>
      </c>
      <c r="AC268" t="s">
        <v>271</v>
      </c>
      <c r="AD268">
        <v>10303</v>
      </c>
    </row>
    <row r="269" spans="18:30" x14ac:dyDescent="0.3">
      <c r="R269" s="22" t="str">
        <f t="shared" si="43"/>
        <v/>
      </c>
      <c r="S269" s="42" t="str">
        <f t="shared" si="44"/>
        <v/>
      </c>
      <c r="U269" t="e">
        <f t="shared" si="40"/>
        <v>#N/A</v>
      </c>
      <c r="X269" t="e">
        <f t="shared" si="41"/>
        <v>#N/A</v>
      </c>
      <c r="Y269" t="e">
        <f t="shared" si="42"/>
        <v>#N/A</v>
      </c>
      <c r="AC269" t="s">
        <v>272</v>
      </c>
      <c r="AD269">
        <v>10304</v>
      </c>
    </row>
    <row r="270" spans="18:30" x14ac:dyDescent="0.3">
      <c r="R270" s="22" t="str">
        <f t="shared" si="43"/>
        <v/>
      </c>
      <c r="S270" s="42" t="str">
        <f t="shared" si="44"/>
        <v/>
      </c>
      <c r="U270" t="e">
        <f t="shared" si="40"/>
        <v>#N/A</v>
      </c>
      <c r="X270" t="e">
        <f t="shared" si="41"/>
        <v>#N/A</v>
      </c>
      <c r="Y270" t="e">
        <f t="shared" si="42"/>
        <v>#N/A</v>
      </c>
      <c r="AC270" t="s">
        <v>273</v>
      </c>
      <c r="AD270">
        <v>10305</v>
      </c>
    </row>
    <row r="271" spans="18:30" x14ac:dyDescent="0.3">
      <c r="R271" s="22" t="str">
        <f t="shared" si="43"/>
        <v/>
      </c>
      <c r="S271" s="42" t="str">
        <f t="shared" si="44"/>
        <v/>
      </c>
      <c r="U271" t="e">
        <f t="shared" si="40"/>
        <v>#N/A</v>
      </c>
      <c r="X271" t="e">
        <f t="shared" si="41"/>
        <v>#N/A</v>
      </c>
      <c r="Y271" t="e">
        <f t="shared" si="42"/>
        <v>#N/A</v>
      </c>
      <c r="AC271" t="s">
        <v>274</v>
      </c>
      <c r="AD271">
        <v>10306</v>
      </c>
    </row>
    <row r="272" spans="18:30" x14ac:dyDescent="0.3">
      <c r="R272" s="22" t="str">
        <f t="shared" si="43"/>
        <v/>
      </c>
      <c r="S272" s="42" t="str">
        <f t="shared" si="44"/>
        <v/>
      </c>
      <c r="U272" t="e">
        <f t="shared" si="40"/>
        <v>#N/A</v>
      </c>
      <c r="X272" t="e">
        <f t="shared" si="41"/>
        <v>#N/A</v>
      </c>
      <c r="Y272" t="e">
        <f t="shared" si="42"/>
        <v>#N/A</v>
      </c>
      <c r="AC272" t="s">
        <v>275</v>
      </c>
      <c r="AD272">
        <v>10307</v>
      </c>
    </row>
    <row r="273" spans="21:30" x14ac:dyDescent="0.3">
      <c r="U273" t="e">
        <f t="shared" si="40"/>
        <v>#N/A</v>
      </c>
      <c r="X273" t="e">
        <f t="shared" si="41"/>
        <v>#N/A</v>
      </c>
      <c r="Y273" t="e">
        <f t="shared" si="42"/>
        <v>#N/A</v>
      </c>
      <c r="AC273" t="s">
        <v>276</v>
      </c>
      <c r="AD273">
        <v>10401</v>
      </c>
    </row>
    <row r="274" spans="21:30" x14ac:dyDescent="0.3">
      <c r="U274" t="e">
        <f t="shared" si="40"/>
        <v>#N/A</v>
      </c>
      <c r="X274" t="e">
        <f t="shared" si="41"/>
        <v>#N/A</v>
      </c>
      <c r="Y274" t="e">
        <f t="shared" si="42"/>
        <v>#N/A</v>
      </c>
      <c r="AC274" t="s">
        <v>277</v>
      </c>
      <c r="AD274">
        <v>10402</v>
      </c>
    </row>
    <row r="275" spans="21:30" x14ac:dyDescent="0.3">
      <c r="U275" t="e">
        <f t="shared" si="40"/>
        <v>#N/A</v>
      </c>
      <c r="X275" t="e">
        <f t="shared" si="41"/>
        <v>#N/A</v>
      </c>
      <c r="Y275" t="e">
        <f t="shared" si="42"/>
        <v>#N/A</v>
      </c>
      <c r="AC275" t="s">
        <v>278</v>
      </c>
      <c r="AD275">
        <v>10403</v>
      </c>
    </row>
    <row r="276" spans="21:30" x14ac:dyDescent="0.3">
      <c r="U276" t="e">
        <f t="shared" si="40"/>
        <v>#N/A</v>
      </c>
      <c r="X276" t="e">
        <f t="shared" si="41"/>
        <v>#N/A</v>
      </c>
      <c r="Y276" t="e">
        <f t="shared" si="42"/>
        <v>#N/A</v>
      </c>
      <c r="AC276" t="s">
        <v>279</v>
      </c>
      <c r="AD276">
        <v>10404</v>
      </c>
    </row>
    <row r="277" spans="21:30" x14ac:dyDescent="0.3">
      <c r="U277" t="e">
        <f t="shared" si="40"/>
        <v>#N/A</v>
      </c>
      <c r="X277" t="e">
        <f t="shared" si="41"/>
        <v>#N/A</v>
      </c>
      <c r="Y277" t="e">
        <f t="shared" si="42"/>
        <v>#N/A</v>
      </c>
      <c r="AC277" t="s">
        <v>280</v>
      </c>
      <c r="AD277">
        <v>11101</v>
      </c>
    </row>
    <row r="278" spans="21:30" x14ac:dyDescent="0.3">
      <c r="U278" t="e">
        <f t="shared" si="40"/>
        <v>#N/A</v>
      </c>
      <c r="X278" t="e">
        <f t="shared" si="41"/>
        <v>#N/A</v>
      </c>
      <c r="Y278" t="e">
        <f t="shared" si="42"/>
        <v>#N/A</v>
      </c>
      <c r="AC278" t="s">
        <v>281</v>
      </c>
      <c r="AD278">
        <v>11102</v>
      </c>
    </row>
    <row r="279" spans="21:30" x14ac:dyDescent="0.3">
      <c r="U279" t="e">
        <f t="shared" si="40"/>
        <v>#N/A</v>
      </c>
      <c r="X279" t="e">
        <f t="shared" si="41"/>
        <v>#N/A</v>
      </c>
      <c r="Y279" t="e">
        <f t="shared" si="42"/>
        <v>#N/A</v>
      </c>
      <c r="AC279" t="s">
        <v>282</v>
      </c>
      <c r="AD279">
        <v>11201</v>
      </c>
    </row>
    <row r="280" spans="21:30" x14ac:dyDescent="0.3">
      <c r="U280" t="e">
        <f t="shared" si="40"/>
        <v>#N/A</v>
      </c>
      <c r="X280" t="e">
        <f t="shared" si="41"/>
        <v>#N/A</v>
      </c>
      <c r="Y280" t="e">
        <f t="shared" si="42"/>
        <v>#N/A</v>
      </c>
      <c r="AC280" t="s">
        <v>283</v>
      </c>
      <c r="AD280">
        <v>11202</v>
      </c>
    </row>
    <row r="281" spans="21:30" x14ac:dyDescent="0.3">
      <c r="U281" t="e">
        <f t="shared" si="40"/>
        <v>#N/A</v>
      </c>
      <c r="X281" t="e">
        <f t="shared" si="41"/>
        <v>#N/A</v>
      </c>
      <c r="Y281" t="e">
        <f t="shared" si="42"/>
        <v>#N/A</v>
      </c>
      <c r="AC281" t="s">
        <v>284</v>
      </c>
      <c r="AD281">
        <v>11203</v>
      </c>
    </row>
    <row r="282" spans="21:30" x14ac:dyDescent="0.3">
      <c r="U282" t="e">
        <f t="shared" si="40"/>
        <v>#N/A</v>
      </c>
      <c r="X282" t="e">
        <f t="shared" si="41"/>
        <v>#N/A</v>
      </c>
      <c r="Y282" t="e">
        <f t="shared" si="42"/>
        <v>#N/A</v>
      </c>
      <c r="AC282" t="s">
        <v>285</v>
      </c>
      <c r="AD282">
        <v>11301</v>
      </c>
    </row>
    <row r="283" spans="21:30" x14ac:dyDescent="0.3">
      <c r="U283" t="e">
        <f t="shared" si="40"/>
        <v>#N/A</v>
      </c>
      <c r="X283" t="e">
        <f t="shared" si="41"/>
        <v>#N/A</v>
      </c>
      <c r="Y283" t="e">
        <f t="shared" si="42"/>
        <v>#N/A</v>
      </c>
      <c r="AC283" t="s">
        <v>21</v>
      </c>
      <c r="AD283">
        <v>11302</v>
      </c>
    </row>
    <row r="284" spans="21:30" x14ac:dyDescent="0.3">
      <c r="U284" t="e">
        <f t="shared" si="40"/>
        <v>#N/A</v>
      </c>
      <c r="X284" t="e">
        <f t="shared" si="41"/>
        <v>#N/A</v>
      </c>
      <c r="Y284" t="e">
        <f t="shared" si="42"/>
        <v>#N/A</v>
      </c>
      <c r="AC284" t="s">
        <v>286</v>
      </c>
      <c r="AD284">
        <v>11303</v>
      </c>
    </row>
    <row r="285" spans="21:30" x14ac:dyDescent="0.3">
      <c r="U285" t="e">
        <f t="shared" si="40"/>
        <v>#N/A</v>
      </c>
      <c r="X285" t="e">
        <f t="shared" si="41"/>
        <v>#N/A</v>
      </c>
      <c r="Y285" t="e">
        <f t="shared" si="42"/>
        <v>#N/A</v>
      </c>
      <c r="AC285" t="s">
        <v>287</v>
      </c>
      <c r="AD285">
        <v>11401</v>
      </c>
    </row>
    <row r="286" spans="21:30" x14ac:dyDescent="0.3">
      <c r="U286" t="e">
        <f t="shared" si="40"/>
        <v>#N/A</v>
      </c>
      <c r="X286" t="e">
        <f t="shared" si="41"/>
        <v>#N/A</v>
      </c>
      <c r="Y286" t="e">
        <f t="shared" si="42"/>
        <v>#N/A</v>
      </c>
      <c r="AC286" t="s">
        <v>288</v>
      </c>
      <c r="AD286">
        <v>11402</v>
      </c>
    </row>
    <row r="287" spans="21:30" x14ac:dyDescent="0.3">
      <c r="U287" t="e">
        <f t="shared" si="40"/>
        <v>#N/A</v>
      </c>
      <c r="X287" t="e">
        <f t="shared" si="41"/>
        <v>#N/A</v>
      </c>
      <c r="Y287" t="e">
        <f t="shared" si="42"/>
        <v>#N/A</v>
      </c>
      <c r="AC287" t="s">
        <v>289</v>
      </c>
      <c r="AD287">
        <v>12101</v>
      </c>
    </row>
    <row r="288" spans="21:30" x14ac:dyDescent="0.3">
      <c r="U288" t="e">
        <f t="shared" si="40"/>
        <v>#N/A</v>
      </c>
      <c r="X288" t="e">
        <f t="shared" si="41"/>
        <v>#N/A</v>
      </c>
      <c r="Y288" t="e">
        <f t="shared" si="42"/>
        <v>#N/A</v>
      </c>
      <c r="AC288" t="s">
        <v>290</v>
      </c>
      <c r="AD288">
        <v>12102</v>
      </c>
    </row>
    <row r="289" spans="21:30" x14ac:dyDescent="0.3">
      <c r="U289" t="e">
        <f t="shared" si="40"/>
        <v>#N/A</v>
      </c>
      <c r="X289" t="e">
        <f t="shared" si="41"/>
        <v>#N/A</v>
      </c>
      <c r="Y289" t="e">
        <f t="shared" si="42"/>
        <v>#N/A</v>
      </c>
      <c r="AC289" t="s">
        <v>291</v>
      </c>
      <c r="AD289">
        <v>12103</v>
      </c>
    </row>
    <row r="290" spans="21:30" x14ac:dyDescent="0.3">
      <c r="U290" t="e">
        <f t="shared" si="40"/>
        <v>#N/A</v>
      </c>
      <c r="X290" t="e">
        <f t="shared" si="41"/>
        <v>#N/A</v>
      </c>
      <c r="Y290" t="e">
        <f t="shared" si="42"/>
        <v>#N/A</v>
      </c>
      <c r="AC290" t="s">
        <v>292</v>
      </c>
      <c r="AD290">
        <v>12104</v>
      </c>
    </row>
    <row r="291" spans="21:30" x14ac:dyDescent="0.3">
      <c r="U291" t="e">
        <f t="shared" si="40"/>
        <v>#N/A</v>
      </c>
      <c r="X291" t="e">
        <f t="shared" si="41"/>
        <v>#N/A</v>
      </c>
      <c r="Y291" t="e">
        <f t="shared" si="42"/>
        <v>#N/A</v>
      </c>
      <c r="AC291" t="s">
        <v>293</v>
      </c>
      <c r="AD291">
        <v>12201</v>
      </c>
    </row>
    <row r="292" spans="21:30" x14ac:dyDescent="0.3">
      <c r="U292" t="e">
        <f t="shared" si="40"/>
        <v>#N/A</v>
      </c>
      <c r="X292" t="e">
        <f t="shared" si="41"/>
        <v>#N/A</v>
      </c>
      <c r="Y292" t="e">
        <f t="shared" si="42"/>
        <v>#N/A</v>
      </c>
      <c r="AC292" t="s">
        <v>294</v>
      </c>
      <c r="AD292">
        <v>12301</v>
      </c>
    </row>
    <row r="293" spans="21:30" x14ac:dyDescent="0.3">
      <c r="U293" t="e">
        <f t="shared" si="40"/>
        <v>#N/A</v>
      </c>
      <c r="X293" t="e">
        <f t="shared" si="41"/>
        <v>#N/A</v>
      </c>
      <c r="Y293" t="e">
        <f t="shared" si="42"/>
        <v>#N/A</v>
      </c>
      <c r="AC293" t="s">
        <v>295</v>
      </c>
      <c r="AD293">
        <v>12302</v>
      </c>
    </row>
    <row r="294" spans="21:30" x14ac:dyDescent="0.3">
      <c r="U294" t="e">
        <f t="shared" si="40"/>
        <v>#N/A</v>
      </c>
      <c r="X294" t="e">
        <f t="shared" si="41"/>
        <v>#N/A</v>
      </c>
      <c r="Y294" t="e">
        <f t="shared" si="42"/>
        <v>#N/A</v>
      </c>
      <c r="AC294" t="s">
        <v>296</v>
      </c>
      <c r="AD294">
        <v>12303</v>
      </c>
    </row>
    <row r="295" spans="21:30" x14ac:dyDescent="0.3">
      <c r="U295" t="e">
        <f t="shared" si="40"/>
        <v>#N/A</v>
      </c>
      <c r="X295" t="e">
        <f t="shared" si="41"/>
        <v>#N/A</v>
      </c>
      <c r="Y295" t="e">
        <f t="shared" si="42"/>
        <v>#N/A</v>
      </c>
      <c r="AC295" t="s">
        <v>297</v>
      </c>
      <c r="AD295">
        <v>12401</v>
      </c>
    </row>
    <row r="296" spans="21:30" x14ac:dyDescent="0.3">
      <c r="U296" t="e">
        <f t="shared" si="40"/>
        <v>#N/A</v>
      </c>
      <c r="X296" t="e">
        <f t="shared" si="41"/>
        <v>#N/A</v>
      </c>
      <c r="Y296" t="e">
        <f t="shared" si="42"/>
        <v>#N/A</v>
      </c>
      <c r="AC296" t="s">
        <v>298</v>
      </c>
      <c r="AD296">
        <v>12402</v>
      </c>
    </row>
    <row r="297" spans="21:30" x14ac:dyDescent="0.3">
      <c r="U297" t="e">
        <f t="shared" si="40"/>
        <v>#N/A</v>
      </c>
      <c r="X297" t="e">
        <f t="shared" si="41"/>
        <v>#N/A</v>
      </c>
      <c r="Y297" t="e">
        <f t="shared" si="42"/>
        <v>#N/A</v>
      </c>
      <c r="AC297" t="s">
        <v>299</v>
      </c>
      <c r="AD297">
        <v>13101</v>
      </c>
    </row>
    <row r="298" spans="21:30" x14ac:dyDescent="0.3">
      <c r="U298" t="e">
        <f t="shared" si="40"/>
        <v>#N/A</v>
      </c>
      <c r="X298" t="e">
        <f t="shared" si="41"/>
        <v>#N/A</v>
      </c>
      <c r="Y298" t="e">
        <f t="shared" si="42"/>
        <v>#N/A</v>
      </c>
      <c r="AC298" t="s">
        <v>300</v>
      </c>
      <c r="AD298">
        <v>13102</v>
      </c>
    </row>
    <row r="299" spans="21:30" x14ac:dyDescent="0.3">
      <c r="U299" t="e">
        <f t="shared" si="40"/>
        <v>#N/A</v>
      </c>
      <c r="X299" t="e">
        <f t="shared" si="41"/>
        <v>#N/A</v>
      </c>
      <c r="Y299" t="e">
        <f t="shared" si="42"/>
        <v>#N/A</v>
      </c>
      <c r="AC299" t="s">
        <v>301</v>
      </c>
      <c r="AD299">
        <v>13103</v>
      </c>
    </row>
    <row r="300" spans="21:30" x14ac:dyDescent="0.3">
      <c r="U300" t="e">
        <f t="shared" si="40"/>
        <v>#N/A</v>
      </c>
      <c r="X300" t="e">
        <f t="shared" si="41"/>
        <v>#N/A</v>
      </c>
      <c r="Y300" t="e">
        <f t="shared" si="42"/>
        <v>#N/A</v>
      </c>
      <c r="AC300" t="s">
        <v>302</v>
      </c>
      <c r="AD300">
        <v>13104</v>
      </c>
    </row>
    <row r="301" spans="21:30" x14ac:dyDescent="0.3">
      <c r="U301" t="e">
        <f t="shared" si="40"/>
        <v>#N/A</v>
      </c>
      <c r="X301" t="e">
        <f t="shared" si="41"/>
        <v>#N/A</v>
      </c>
      <c r="Y301" t="e">
        <f t="shared" si="42"/>
        <v>#N/A</v>
      </c>
      <c r="AC301" t="s">
        <v>303</v>
      </c>
      <c r="AD301">
        <v>13105</v>
      </c>
    </row>
    <row r="302" spans="21:30" x14ac:dyDescent="0.3">
      <c r="U302" t="e">
        <f t="shared" si="40"/>
        <v>#N/A</v>
      </c>
      <c r="X302" t="e">
        <f t="shared" si="41"/>
        <v>#N/A</v>
      </c>
      <c r="Y302" t="e">
        <f t="shared" si="42"/>
        <v>#N/A</v>
      </c>
      <c r="AC302" t="s">
        <v>304</v>
      </c>
      <c r="AD302">
        <v>13106</v>
      </c>
    </row>
    <row r="303" spans="21:30" x14ac:dyDescent="0.3">
      <c r="U303" t="e">
        <f t="shared" si="40"/>
        <v>#N/A</v>
      </c>
      <c r="X303" t="e">
        <f t="shared" si="41"/>
        <v>#N/A</v>
      </c>
      <c r="Y303" t="e">
        <f t="shared" si="42"/>
        <v>#N/A</v>
      </c>
      <c r="AC303" t="s">
        <v>305</v>
      </c>
      <c r="AD303">
        <v>13107</v>
      </c>
    </row>
    <row r="304" spans="21:30" x14ac:dyDescent="0.3">
      <c r="U304" t="e">
        <f t="shared" si="40"/>
        <v>#N/A</v>
      </c>
      <c r="X304" t="e">
        <f t="shared" si="41"/>
        <v>#N/A</v>
      </c>
      <c r="Y304" t="e">
        <f t="shared" si="42"/>
        <v>#N/A</v>
      </c>
      <c r="AC304" t="s">
        <v>306</v>
      </c>
      <c r="AD304">
        <v>13108</v>
      </c>
    </row>
    <row r="305" spans="21:30" x14ac:dyDescent="0.3">
      <c r="U305" t="e">
        <f t="shared" si="40"/>
        <v>#N/A</v>
      </c>
      <c r="X305" t="e">
        <f t="shared" si="41"/>
        <v>#N/A</v>
      </c>
      <c r="Y305" t="e">
        <f t="shared" si="42"/>
        <v>#N/A</v>
      </c>
      <c r="AC305" t="s">
        <v>307</v>
      </c>
      <c r="AD305">
        <v>13109</v>
      </c>
    </row>
    <row r="306" spans="21:30" x14ac:dyDescent="0.3">
      <c r="U306" t="e">
        <f t="shared" si="40"/>
        <v>#N/A</v>
      </c>
      <c r="X306" t="e">
        <f t="shared" si="41"/>
        <v>#N/A</v>
      </c>
      <c r="Y306" t="e">
        <f t="shared" si="42"/>
        <v>#N/A</v>
      </c>
      <c r="AC306" t="s">
        <v>308</v>
      </c>
      <c r="AD306">
        <v>13110</v>
      </c>
    </row>
    <row r="307" spans="21:30" x14ac:dyDescent="0.3">
      <c r="U307" t="e">
        <f t="shared" si="40"/>
        <v>#N/A</v>
      </c>
      <c r="X307" t="e">
        <f t="shared" si="41"/>
        <v>#N/A</v>
      </c>
      <c r="Y307" t="e">
        <f t="shared" si="42"/>
        <v>#N/A</v>
      </c>
      <c r="AC307" t="s">
        <v>309</v>
      </c>
      <c r="AD307">
        <v>13111</v>
      </c>
    </row>
    <row r="308" spans="21:30" x14ac:dyDescent="0.3">
      <c r="U308" t="e">
        <f t="shared" si="40"/>
        <v>#N/A</v>
      </c>
      <c r="X308" t="e">
        <f t="shared" si="41"/>
        <v>#N/A</v>
      </c>
      <c r="Y308" t="e">
        <f t="shared" si="42"/>
        <v>#N/A</v>
      </c>
      <c r="AC308" t="s">
        <v>310</v>
      </c>
      <c r="AD308">
        <v>13112</v>
      </c>
    </row>
    <row r="309" spans="21:30" x14ac:dyDescent="0.3">
      <c r="U309" t="e">
        <f t="shared" si="40"/>
        <v>#N/A</v>
      </c>
      <c r="X309" t="e">
        <f t="shared" si="41"/>
        <v>#N/A</v>
      </c>
      <c r="Y309" t="e">
        <f t="shared" si="42"/>
        <v>#N/A</v>
      </c>
      <c r="AC309" t="s">
        <v>311</v>
      </c>
      <c r="AD309">
        <v>13113</v>
      </c>
    </row>
    <row r="310" spans="21:30" x14ac:dyDescent="0.3">
      <c r="U310" t="e">
        <f t="shared" si="40"/>
        <v>#N/A</v>
      </c>
      <c r="X310" t="e">
        <f t="shared" si="41"/>
        <v>#N/A</v>
      </c>
      <c r="Y310" t="e">
        <f t="shared" si="42"/>
        <v>#N/A</v>
      </c>
      <c r="AC310" t="s">
        <v>312</v>
      </c>
      <c r="AD310">
        <v>13114</v>
      </c>
    </row>
    <row r="311" spans="21:30" x14ac:dyDescent="0.3">
      <c r="U311" t="e">
        <f t="shared" si="40"/>
        <v>#N/A</v>
      </c>
      <c r="X311" t="e">
        <f t="shared" si="41"/>
        <v>#N/A</v>
      </c>
      <c r="Y311" t="e">
        <f t="shared" si="42"/>
        <v>#N/A</v>
      </c>
      <c r="AC311" t="s">
        <v>313</v>
      </c>
      <c r="AD311">
        <v>13115</v>
      </c>
    </row>
    <row r="312" spans="21:30" x14ac:dyDescent="0.3">
      <c r="U312" t="e">
        <f t="shared" si="40"/>
        <v>#N/A</v>
      </c>
      <c r="X312" t="e">
        <f t="shared" si="41"/>
        <v>#N/A</v>
      </c>
      <c r="Y312" t="e">
        <f t="shared" si="42"/>
        <v>#N/A</v>
      </c>
      <c r="AC312" t="s">
        <v>314</v>
      </c>
      <c r="AD312">
        <v>13116</v>
      </c>
    </row>
    <row r="313" spans="21:30" x14ac:dyDescent="0.3">
      <c r="U313" t="e">
        <f t="shared" si="40"/>
        <v>#N/A</v>
      </c>
      <c r="X313" t="e">
        <f t="shared" si="41"/>
        <v>#N/A</v>
      </c>
      <c r="Y313" t="e">
        <f t="shared" si="42"/>
        <v>#N/A</v>
      </c>
      <c r="AC313" t="s">
        <v>315</v>
      </c>
      <c r="AD313">
        <v>13117</v>
      </c>
    </row>
    <row r="314" spans="21:30" x14ac:dyDescent="0.3">
      <c r="U314" t="e">
        <f t="shared" si="40"/>
        <v>#N/A</v>
      </c>
      <c r="X314" t="e">
        <f t="shared" si="41"/>
        <v>#N/A</v>
      </c>
      <c r="Y314" t="e">
        <f t="shared" si="42"/>
        <v>#N/A</v>
      </c>
      <c r="AC314" t="s">
        <v>316</v>
      </c>
      <c r="AD314">
        <v>13118</v>
      </c>
    </row>
    <row r="315" spans="21:30" x14ac:dyDescent="0.3">
      <c r="U315" t="e">
        <f t="shared" si="40"/>
        <v>#N/A</v>
      </c>
      <c r="X315" t="e">
        <f t="shared" si="41"/>
        <v>#N/A</v>
      </c>
      <c r="Y315" t="e">
        <f t="shared" si="42"/>
        <v>#N/A</v>
      </c>
      <c r="AC315" t="s">
        <v>317</v>
      </c>
      <c r="AD315">
        <v>13119</v>
      </c>
    </row>
    <row r="316" spans="21:30" x14ac:dyDescent="0.3">
      <c r="U316" t="e">
        <f t="shared" si="40"/>
        <v>#N/A</v>
      </c>
      <c r="X316" t="e">
        <f t="shared" si="41"/>
        <v>#N/A</v>
      </c>
      <c r="Y316" t="e">
        <f t="shared" si="42"/>
        <v>#N/A</v>
      </c>
      <c r="AC316" t="s">
        <v>318</v>
      </c>
      <c r="AD316">
        <v>13120</v>
      </c>
    </row>
    <row r="317" spans="21:30" x14ac:dyDescent="0.3">
      <c r="U317" t="e">
        <f t="shared" si="40"/>
        <v>#N/A</v>
      </c>
      <c r="X317" t="e">
        <f t="shared" si="41"/>
        <v>#N/A</v>
      </c>
      <c r="Y317" t="e">
        <f t="shared" si="42"/>
        <v>#N/A</v>
      </c>
      <c r="AC317" t="s">
        <v>319</v>
      </c>
      <c r="AD317">
        <v>13121</v>
      </c>
    </row>
    <row r="318" spans="21:30" x14ac:dyDescent="0.3">
      <c r="U318" t="e">
        <f t="shared" si="40"/>
        <v>#N/A</v>
      </c>
      <c r="X318" t="e">
        <f t="shared" si="41"/>
        <v>#N/A</v>
      </c>
      <c r="Y318" t="e">
        <f t="shared" si="42"/>
        <v>#N/A</v>
      </c>
      <c r="AC318" t="s">
        <v>320</v>
      </c>
      <c r="AD318">
        <v>13122</v>
      </c>
    </row>
    <row r="319" spans="21:30" x14ac:dyDescent="0.3">
      <c r="U319" t="e">
        <f t="shared" si="40"/>
        <v>#N/A</v>
      </c>
      <c r="X319" t="e">
        <f t="shared" si="41"/>
        <v>#N/A</v>
      </c>
      <c r="Y319" t="e">
        <f t="shared" si="42"/>
        <v>#N/A</v>
      </c>
      <c r="AC319" t="s">
        <v>321</v>
      </c>
      <c r="AD319">
        <v>13123</v>
      </c>
    </row>
    <row r="320" spans="21:30" x14ac:dyDescent="0.3">
      <c r="U320" t="e">
        <f t="shared" si="40"/>
        <v>#N/A</v>
      </c>
      <c r="X320" t="e">
        <f t="shared" si="41"/>
        <v>#N/A</v>
      </c>
      <c r="Y320" t="e">
        <f t="shared" si="42"/>
        <v>#N/A</v>
      </c>
      <c r="AC320" t="s">
        <v>322</v>
      </c>
      <c r="AD320">
        <v>13124</v>
      </c>
    </row>
    <row r="321" spans="21:30" x14ac:dyDescent="0.3">
      <c r="U321" t="e">
        <f t="shared" si="40"/>
        <v>#N/A</v>
      </c>
      <c r="X321" t="e">
        <f t="shared" si="41"/>
        <v>#N/A</v>
      </c>
      <c r="Y321" t="e">
        <f t="shared" si="42"/>
        <v>#N/A</v>
      </c>
      <c r="AC321" t="s">
        <v>323</v>
      </c>
      <c r="AD321">
        <v>13125</v>
      </c>
    </row>
    <row r="322" spans="21:30" x14ac:dyDescent="0.3">
      <c r="U322" t="e">
        <f t="shared" si="40"/>
        <v>#N/A</v>
      </c>
      <c r="X322" t="e">
        <f t="shared" si="41"/>
        <v>#N/A</v>
      </c>
      <c r="Y322" t="e">
        <f t="shared" si="42"/>
        <v>#N/A</v>
      </c>
      <c r="AC322" t="s">
        <v>324</v>
      </c>
      <c r="AD322">
        <v>13126</v>
      </c>
    </row>
    <row r="323" spans="21:30" x14ac:dyDescent="0.3">
      <c r="U323" t="e">
        <f t="shared" si="40"/>
        <v>#N/A</v>
      </c>
      <c r="X323" t="e">
        <f t="shared" si="41"/>
        <v>#N/A</v>
      </c>
      <c r="Y323" t="e">
        <f t="shared" si="42"/>
        <v>#N/A</v>
      </c>
      <c r="AC323" t="s">
        <v>17</v>
      </c>
      <c r="AD323">
        <v>13127</v>
      </c>
    </row>
    <row r="324" spans="21:30" x14ac:dyDescent="0.3">
      <c r="U324" t="e">
        <f t="shared" si="40"/>
        <v>#N/A</v>
      </c>
      <c r="X324" t="e">
        <f t="shared" si="41"/>
        <v>#N/A</v>
      </c>
      <c r="Y324" t="e">
        <f t="shared" si="42"/>
        <v>#N/A</v>
      </c>
      <c r="AC324" t="s">
        <v>325</v>
      </c>
      <c r="AD324">
        <v>13128</v>
      </c>
    </row>
    <row r="325" spans="21:30" x14ac:dyDescent="0.3">
      <c r="U325" t="e">
        <f t="shared" ref="U325:U366" si="45">+VLOOKUP(W325,$J$4:$K$6,2,0)*100000+X325</f>
        <v>#N/A</v>
      </c>
      <c r="X325" t="e">
        <f t="shared" ref="X325:X366" si="46">+VLOOKUP(V325,$AC$3:$AD$364,2,0)</f>
        <v>#N/A</v>
      </c>
      <c r="Y325" t="e">
        <f t="shared" ref="Y325:Y366" si="47">+U325</f>
        <v>#N/A</v>
      </c>
      <c r="AC325" t="s">
        <v>326</v>
      </c>
      <c r="AD325">
        <v>13129</v>
      </c>
    </row>
    <row r="326" spans="21:30" x14ac:dyDescent="0.3">
      <c r="U326" t="e">
        <f t="shared" si="45"/>
        <v>#N/A</v>
      </c>
      <c r="X326" t="e">
        <f t="shared" si="46"/>
        <v>#N/A</v>
      </c>
      <c r="Y326" t="e">
        <f t="shared" si="47"/>
        <v>#N/A</v>
      </c>
      <c r="AC326" t="s">
        <v>327</v>
      </c>
      <c r="AD326">
        <v>13130</v>
      </c>
    </row>
    <row r="327" spans="21:30" x14ac:dyDescent="0.3">
      <c r="U327" t="e">
        <f t="shared" si="45"/>
        <v>#N/A</v>
      </c>
      <c r="X327" t="e">
        <f t="shared" si="46"/>
        <v>#N/A</v>
      </c>
      <c r="Y327" t="e">
        <f t="shared" si="47"/>
        <v>#N/A</v>
      </c>
      <c r="AC327" t="s">
        <v>328</v>
      </c>
      <c r="AD327">
        <v>13131</v>
      </c>
    </row>
    <row r="328" spans="21:30" x14ac:dyDescent="0.3">
      <c r="U328" t="e">
        <f t="shared" si="45"/>
        <v>#N/A</v>
      </c>
      <c r="X328" t="e">
        <f t="shared" si="46"/>
        <v>#N/A</v>
      </c>
      <c r="Y328" t="e">
        <f t="shared" si="47"/>
        <v>#N/A</v>
      </c>
      <c r="AC328" t="s">
        <v>329</v>
      </c>
      <c r="AD328">
        <v>13132</v>
      </c>
    </row>
    <row r="329" spans="21:30" x14ac:dyDescent="0.3">
      <c r="U329" t="e">
        <f t="shared" si="45"/>
        <v>#N/A</v>
      </c>
      <c r="X329" t="e">
        <f t="shared" si="46"/>
        <v>#N/A</v>
      </c>
      <c r="Y329" t="e">
        <f t="shared" si="47"/>
        <v>#N/A</v>
      </c>
      <c r="AC329" t="s">
        <v>330</v>
      </c>
      <c r="AD329">
        <v>13201</v>
      </c>
    </row>
    <row r="330" spans="21:30" x14ac:dyDescent="0.3">
      <c r="U330" t="e">
        <f t="shared" si="45"/>
        <v>#N/A</v>
      </c>
      <c r="X330" t="e">
        <f t="shared" si="46"/>
        <v>#N/A</v>
      </c>
      <c r="Y330" t="e">
        <f t="shared" si="47"/>
        <v>#N/A</v>
      </c>
      <c r="AC330" t="s">
        <v>331</v>
      </c>
      <c r="AD330">
        <v>13202</v>
      </c>
    </row>
    <row r="331" spans="21:30" x14ac:dyDescent="0.3">
      <c r="U331" t="e">
        <f t="shared" si="45"/>
        <v>#N/A</v>
      </c>
      <c r="X331" t="e">
        <f t="shared" si="46"/>
        <v>#N/A</v>
      </c>
      <c r="Y331" t="e">
        <f t="shared" si="47"/>
        <v>#N/A</v>
      </c>
      <c r="AC331" t="s">
        <v>332</v>
      </c>
      <c r="AD331">
        <v>13203</v>
      </c>
    </row>
    <row r="332" spans="21:30" x14ac:dyDescent="0.3">
      <c r="U332" t="e">
        <f t="shared" si="45"/>
        <v>#N/A</v>
      </c>
      <c r="X332" t="e">
        <f t="shared" si="46"/>
        <v>#N/A</v>
      </c>
      <c r="Y332" t="e">
        <f t="shared" si="47"/>
        <v>#N/A</v>
      </c>
      <c r="AC332" t="s">
        <v>333</v>
      </c>
      <c r="AD332">
        <v>13301</v>
      </c>
    </row>
    <row r="333" spans="21:30" x14ac:dyDescent="0.3">
      <c r="U333" t="e">
        <f t="shared" si="45"/>
        <v>#N/A</v>
      </c>
      <c r="X333" t="e">
        <f t="shared" si="46"/>
        <v>#N/A</v>
      </c>
      <c r="Y333" t="e">
        <f t="shared" si="47"/>
        <v>#N/A</v>
      </c>
      <c r="AC333" t="s">
        <v>334</v>
      </c>
      <c r="AD333">
        <v>13302</v>
      </c>
    </row>
    <row r="334" spans="21:30" x14ac:dyDescent="0.3">
      <c r="U334" t="e">
        <f t="shared" si="45"/>
        <v>#N/A</v>
      </c>
      <c r="X334" t="e">
        <f t="shared" si="46"/>
        <v>#N/A</v>
      </c>
      <c r="Y334" t="e">
        <f t="shared" si="47"/>
        <v>#N/A</v>
      </c>
      <c r="AC334" t="s">
        <v>335</v>
      </c>
      <c r="AD334">
        <v>13303</v>
      </c>
    </row>
    <row r="335" spans="21:30" x14ac:dyDescent="0.3">
      <c r="U335" t="e">
        <f t="shared" si="45"/>
        <v>#N/A</v>
      </c>
      <c r="X335" t="e">
        <f t="shared" si="46"/>
        <v>#N/A</v>
      </c>
      <c r="Y335" t="e">
        <f t="shared" si="47"/>
        <v>#N/A</v>
      </c>
      <c r="AC335" t="s">
        <v>336</v>
      </c>
      <c r="AD335">
        <v>13401</v>
      </c>
    </row>
    <row r="336" spans="21:30" x14ac:dyDescent="0.3">
      <c r="U336" t="e">
        <f t="shared" si="45"/>
        <v>#N/A</v>
      </c>
      <c r="X336" t="e">
        <f t="shared" si="46"/>
        <v>#N/A</v>
      </c>
      <c r="Y336" t="e">
        <f t="shared" si="47"/>
        <v>#N/A</v>
      </c>
      <c r="AC336" t="s">
        <v>337</v>
      </c>
      <c r="AD336">
        <v>13402</v>
      </c>
    </row>
    <row r="337" spans="21:30" x14ac:dyDescent="0.3">
      <c r="U337" t="e">
        <f t="shared" si="45"/>
        <v>#N/A</v>
      </c>
      <c r="X337" t="e">
        <f t="shared" si="46"/>
        <v>#N/A</v>
      </c>
      <c r="Y337" t="e">
        <f t="shared" si="47"/>
        <v>#N/A</v>
      </c>
      <c r="AC337" t="s">
        <v>338</v>
      </c>
      <c r="AD337">
        <v>13403</v>
      </c>
    </row>
    <row r="338" spans="21:30" x14ac:dyDescent="0.3">
      <c r="U338" t="e">
        <f t="shared" si="45"/>
        <v>#N/A</v>
      </c>
      <c r="X338" t="e">
        <f t="shared" si="46"/>
        <v>#N/A</v>
      </c>
      <c r="Y338" t="e">
        <f t="shared" si="47"/>
        <v>#N/A</v>
      </c>
      <c r="AC338" t="s">
        <v>339</v>
      </c>
      <c r="AD338">
        <v>13404</v>
      </c>
    </row>
    <row r="339" spans="21:30" x14ac:dyDescent="0.3">
      <c r="U339" t="e">
        <f t="shared" si="45"/>
        <v>#N/A</v>
      </c>
      <c r="X339" t="e">
        <f t="shared" si="46"/>
        <v>#N/A</v>
      </c>
      <c r="Y339" t="e">
        <f t="shared" si="47"/>
        <v>#N/A</v>
      </c>
      <c r="AC339" t="s">
        <v>340</v>
      </c>
      <c r="AD339">
        <v>13501</v>
      </c>
    </row>
    <row r="340" spans="21:30" x14ac:dyDescent="0.3">
      <c r="U340" t="e">
        <f t="shared" si="45"/>
        <v>#N/A</v>
      </c>
      <c r="X340" t="e">
        <f t="shared" si="46"/>
        <v>#N/A</v>
      </c>
      <c r="Y340" t="e">
        <f t="shared" si="47"/>
        <v>#N/A</v>
      </c>
      <c r="AC340" t="s">
        <v>341</v>
      </c>
      <c r="AD340">
        <v>13502</v>
      </c>
    </row>
    <row r="341" spans="21:30" x14ac:dyDescent="0.3">
      <c r="U341" t="e">
        <f t="shared" si="45"/>
        <v>#N/A</v>
      </c>
      <c r="X341" t="e">
        <f t="shared" si="46"/>
        <v>#N/A</v>
      </c>
      <c r="Y341" t="e">
        <f t="shared" si="47"/>
        <v>#N/A</v>
      </c>
      <c r="AC341" t="s">
        <v>342</v>
      </c>
      <c r="AD341">
        <v>13503</v>
      </c>
    </row>
    <row r="342" spans="21:30" x14ac:dyDescent="0.3">
      <c r="U342" t="e">
        <f t="shared" si="45"/>
        <v>#N/A</v>
      </c>
      <c r="X342" t="e">
        <f t="shared" si="46"/>
        <v>#N/A</v>
      </c>
      <c r="Y342" t="e">
        <f t="shared" si="47"/>
        <v>#N/A</v>
      </c>
      <c r="AC342" t="s">
        <v>343</v>
      </c>
      <c r="AD342">
        <v>13504</v>
      </c>
    </row>
    <row r="343" spans="21:30" x14ac:dyDescent="0.3">
      <c r="U343" t="e">
        <f t="shared" si="45"/>
        <v>#N/A</v>
      </c>
      <c r="X343" t="e">
        <f t="shared" si="46"/>
        <v>#N/A</v>
      </c>
      <c r="Y343" t="e">
        <f t="shared" si="47"/>
        <v>#N/A</v>
      </c>
      <c r="AC343" t="s">
        <v>344</v>
      </c>
      <c r="AD343">
        <v>13505</v>
      </c>
    </row>
    <row r="344" spans="21:30" x14ac:dyDescent="0.3">
      <c r="U344" t="e">
        <f t="shared" si="45"/>
        <v>#N/A</v>
      </c>
      <c r="X344" t="e">
        <f t="shared" si="46"/>
        <v>#N/A</v>
      </c>
      <c r="Y344" t="e">
        <f t="shared" si="47"/>
        <v>#N/A</v>
      </c>
      <c r="AC344" t="s">
        <v>345</v>
      </c>
      <c r="AD344">
        <v>13601</v>
      </c>
    </row>
    <row r="345" spans="21:30" x14ac:dyDescent="0.3">
      <c r="U345" t="e">
        <f t="shared" si="45"/>
        <v>#N/A</v>
      </c>
      <c r="X345" t="e">
        <f t="shared" si="46"/>
        <v>#N/A</v>
      </c>
      <c r="Y345" t="e">
        <f t="shared" si="47"/>
        <v>#N/A</v>
      </c>
      <c r="AC345" t="s">
        <v>346</v>
      </c>
      <c r="AD345">
        <v>13602</v>
      </c>
    </row>
    <row r="346" spans="21:30" x14ac:dyDescent="0.3">
      <c r="U346" t="e">
        <f t="shared" si="45"/>
        <v>#N/A</v>
      </c>
      <c r="X346" t="e">
        <f t="shared" si="46"/>
        <v>#N/A</v>
      </c>
      <c r="Y346" t="e">
        <f t="shared" si="47"/>
        <v>#N/A</v>
      </c>
      <c r="AC346" t="s">
        <v>347</v>
      </c>
      <c r="AD346">
        <v>13603</v>
      </c>
    </row>
    <row r="347" spans="21:30" x14ac:dyDescent="0.3">
      <c r="U347" t="e">
        <f t="shared" si="45"/>
        <v>#N/A</v>
      </c>
      <c r="X347" t="e">
        <f t="shared" si="46"/>
        <v>#N/A</v>
      </c>
      <c r="Y347" t="e">
        <f t="shared" si="47"/>
        <v>#N/A</v>
      </c>
      <c r="AC347" t="s">
        <v>348</v>
      </c>
      <c r="AD347">
        <v>13604</v>
      </c>
    </row>
    <row r="348" spans="21:30" x14ac:dyDescent="0.3">
      <c r="U348" t="e">
        <f t="shared" si="45"/>
        <v>#N/A</v>
      </c>
      <c r="X348" t="e">
        <f t="shared" si="46"/>
        <v>#N/A</v>
      </c>
      <c r="Y348" t="e">
        <f t="shared" si="47"/>
        <v>#N/A</v>
      </c>
      <c r="AC348" t="s">
        <v>349</v>
      </c>
      <c r="AD348">
        <v>13605</v>
      </c>
    </row>
    <row r="349" spans="21:30" x14ac:dyDescent="0.3">
      <c r="U349" t="e">
        <f t="shared" si="45"/>
        <v>#N/A</v>
      </c>
      <c r="X349" t="e">
        <f t="shared" si="46"/>
        <v>#N/A</v>
      </c>
      <c r="Y349" t="e">
        <f t="shared" si="47"/>
        <v>#N/A</v>
      </c>
      <c r="AC349" t="s">
        <v>350</v>
      </c>
      <c r="AD349">
        <v>14101</v>
      </c>
    </row>
    <row r="350" spans="21:30" x14ac:dyDescent="0.3">
      <c r="U350" t="e">
        <f t="shared" si="45"/>
        <v>#N/A</v>
      </c>
      <c r="X350" t="e">
        <f t="shared" si="46"/>
        <v>#N/A</v>
      </c>
      <c r="Y350" t="e">
        <f t="shared" si="47"/>
        <v>#N/A</v>
      </c>
      <c r="AC350" t="s">
        <v>351</v>
      </c>
      <c r="AD350">
        <v>14102</v>
      </c>
    </row>
    <row r="351" spans="21:30" x14ac:dyDescent="0.3">
      <c r="U351" t="e">
        <f t="shared" si="45"/>
        <v>#N/A</v>
      </c>
      <c r="X351" t="e">
        <f t="shared" si="46"/>
        <v>#N/A</v>
      </c>
      <c r="Y351" t="e">
        <f t="shared" si="47"/>
        <v>#N/A</v>
      </c>
      <c r="AC351" t="s">
        <v>352</v>
      </c>
      <c r="AD351">
        <v>14103</v>
      </c>
    </row>
    <row r="352" spans="21:30" x14ac:dyDescent="0.3">
      <c r="U352" t="e">
        <f t="shared" si="45"/>
        <v>#N/A</v>
      </c>
      <c r="X352" t="e">
        <f t="shared" si="46"/>
        <v>#N/A</v>
      </c>
      <c r="Y352" t="e">
        <f t="shared" si="47"/>
        <v>#N/A</v>
      </c>
      <c r="AC352" t="s">
        <v>27</v>
      </c>
      <c r="AD352">
        <v>14104</v>
      </c>
    </row>
    <row r="353" spans="21:30" x14ac:dyDescent="0.3">
      <c r="U353" t="e">
        <f t="shared" si="45"/>
        <v>#N/A</v>
      </c>
      <c r="X353" t="e">
        <f t="shared" si="46"/>
        <v>#N/A</v>
      </c>
      <c r="Y353" t="e">
        <f t="shared" si="47"/>
        <v>#N/A</v>
      </c>
      <c r="AC353" t="s">
        <v>353</v>
      </c>
      <c r="AD353">
        <v>14105</v>
      </c>
    </row>
    <row r="354" spans="21:30" x14ac:dyDescent="0.3">
      <c r="U354" t="e">
        <f t="shared" si="45"/>
        <v>#N/A</v>
      </c>
      <c r="X354" t="e">
        <f t="shared" si="46"/>
        <v>#N/A</v>
      </c>
      <c r="Y354" t="e">
        <f t="shared" si="47"/>
        <v>#N/A</v>
      </c>
      <c r="AC354" t="s">
        <v>354</v>
      </c>
      <c r="AD354">
        <v>14106</v>
      </c>
    </row>
    <row r="355" spans="21:30" x14ac:dyDescent="0.3">
      <c r="U355" t="e">
        <f t="shared" si="45"/>
        <v>#N/A</v>
      </c>
      <c r="X355" t="e">
        <f t="shared" si="46"/>
        <v>#N/A</v>
      </c>
      <c r="Y355" t="e">
        <f t="shared" si="47"/>
        <v>#N/A</v>
      </c>
      <c r="AC355" t="s">
        <v>355</v>
      </c>
      <c r="AD355">
        <v>14107</v>
      </c>
    </row>
    <row r="356" spans="21:30" x14ac:dyDescent="0.3">
      <c r="U356" t="e">
        <f t="shared" si="45"/>
        <v>#N/A</v>
      </c>
      <c r="X356" t="e">
        <f t="shared" si="46"/>
        <v>#N/A</v>
      </c>
      <c r="Y356" t="e">
        <f t="shared" si="47"/>
        <v>#N/A</v>
      </c>
      <c r="AC356" t="s">
        <v>356</v>
      </c>
      <c r="AD356">
        <v>14108</v>
      </c>
    </row>
    <row r="357" spans="21:30" x14ac:dyDescent="0.3">
      <c r="U357" t="e">
        <f t="shared" si="45"/>
        <v>#N/A</v>
      </c>
      <c r="X357" t="e">
        <f t="shared" si="46"/>
        <v>#N/A</v>
      </c>
      <c r="Y357" t="e">
        <f t="shared" si="47"/>
        <v>#N/A</v>
      </c>
      <c r="AC357" t="s">
        <v>357</v>
      </c>
      <c r="AD357">
        <v>14201</v>
      </c>
    </row>
    <row r="358" spans="21:30" x14ac:dyDescent="0.3">
      <c r="U358" t="e">
        <f t="shared" si="45"/>
        <v>#N/A</v>
      </c>
      <c r="X358" t="e">
        <f t="shared" si="46"/>
        <v>#N/A</v>
      </c>
      <c r="Y358" t="e">
        <f t="shared" si="47"/>
        <v>#N/A</v>
      </c>
      <c r="AC358" t="s">
        <v>358</v>
      </c>
      <c r="AD358">
        <v>14202</v>
      </c>
    </row>
    <row r="359" spans="21:30" x14ac:dyDescent="0.3">
      <c r="U359" t="e">
        <f t="shared" si="45"/>
        <v>#N/A</v>
      </c>
      <c r="X359" t="e">
        <f t="shared" si="46"/>
        <v>#N/A</v>
      </c>
      <c r="Y359" t="e">
        <f t="shared" si="47"/>
        <v>#N/A</v>
      </c>
      <c r="AC359" t="s">
        <v>359</v>
      </c>
      <c r="AD359">
        <v>14203</v>
      </c>
    </row>
    <row r="360" spans="21:30" x14ac:dyDescent="0.3">
      <c r="U360" t="e">
        <f t="shared" si="45"/>
        <v>#N/A</v>
      </c>
      <c r="X360" t="e">
        <f t="shared" si="46"/>
        <v>#N/A</v>
      </c>
      <c r="Y360" t="e">
        <f t="shared" si="47"/>
        <v>#N/A</v>
      </c>
      <c r="AC360" t="s">
        <v>360</v>
      </c>
      <c r="AD360">
        <v>14204</v>
      </c>
    </row>
    <row r="361" spans="21:30" x14ac:dyDescent="0.3">
      <c r="U361" t="e">
        <f t="shared" si="45"/>
        <v>#N/A</v>
      </c>
      <c r="X361" t="e">
        <f t="shared" si="46"/>
        <v>#N/A</v>
      </c>
      <c r="Y361" t="e">
        <f t="shared" si="47"/>
        <v>#N/A</v>
      </c>
      <c r="AC361" t="s">
        <v>361</v>
      </c>
      <c r="AD361">
        <v>15101</v>
      </c>
    </row>
    <row r="362" spans="21:30" x14ac:dyDescent="0.3">
      <c r="U362" t="e">
        <f t="shared" si="45"/>
        <v>#N/A</v>
      </c>
      <c r="X362" t="e">
        <f t="shared" si="46"/>
        <v>#N/A</v>
      </c>
      <c r="Y362" t="e">
        <f t="shared" si="47"/>
        <v>#N/A</v>
      </c>
      <c r="AC362" t="s">
        <v>362</v>
      </c>
      <c r="AD362">
        <v>15102</v>
      </c>
    </row>
    <row r="363" spans="21:30" x14ac:dyDescent="0.3">
      <c r="U363" t="e">
        <f t="shared" si="45"/>
        <v>#N/A</v>
      </c>
      <c r="X363" t="e">
        <f t="shared" si="46"/>
        <v>#N/A</v>
      </c>
      <c r="Y363" t="e">
        <f t="shared" si="47"/>
        <v>#N/A</v>
      </c>
      <c r="AC363" t="s">
        <v>363</v>
      </c>
      <c r="AD363">
        <v>15201</v>
      </c>
    </row>
    <row r="364" spans="21:30" x14ac:dyDescent="0.3">
      <c r="U364" t="e">
        <f t="shared" si="45"/>
        <v>#N/A</v>
      </c>
      <c r="X364" t="e">
        <f t="shared" si="46"/>
        <v>#N/A</v>
      </c>
      <c r="Y364" t="e">
        <f t="shared" si="47"/>
        <v>#N/A</v>
      </c>
      <c r="AC364" t="s">
        <v>364</v>
      </c>
      <c r="AD364">
        <v>15202</v>
      </c>
    </row>
    <row r="365" spans="21:30" x14ac:dyDescent="0.3">
      <c r="U365" t="e">
        <f t="shared" si="45"/>
        <v>#N/A</v>
      </c>
      <c r="X365" t="e">
        <f t="shared" si="46"/>
        <v>#N/A</v>
      </c>
      <c r="Y365" t="e">
        <f t="shared" si="47"/>
        <v>#N/A</v>
      </c>
    </row>
    <row r="366" spans="21:30" x14ac:dyDescent="0.3">
      <c r="U366" t="e">
        <f t="shared" si="45"/>
        <v>#N/A</v>
      </c>
      <c r="X366" t="e">
        <f t="shared" si="46"/>
        <v>#N/A</v>
      </c>
      <c r="Y366" t="e">
        <f t="shared" si="47"/>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745"/>
  <sheetViews>
    <sheetView topLeftCell="B1" workbookViewId="0">
      <selection activeCell="F226" sqref="F226"/>
    </sheetView>
  </sheetViews>
  <sheetFormatPr baseColWidth="10" defaultRowHeight="14.4" x14ac:dyDescent="0.3"/>
  <cols>
    <col min="1" max="1" width="37.21875" bestFit="1" customWidth="1"/>
    <col min="2" max="2" width="12" bestFit="1" customWidth="1"/>
    <col min="3" max="3" width="8.33203125" bestFit="1" customWidth="1"/>
    <col min="4" max="4" width="16.109375" bestFit="1" customWidth="1"/>
    <col min="5" max="5" width="24.33203125" bestFit="1" customWidth="1"/>
    <col min="6" max="6" width="39.21875" bestFit="1" customWidth="1"/>
    <col min="7" max="7" width="12.77734375" bestFit="1" customWidth="1"/>
  </cols>
  <sheetData>
    <row r="3" spans="1:7" x14ac:dyDescent="0.3">
      <c r="A3" s="4" t="s">
        <v>3</v>
      </c>
      <c r="B3" s="4" t="s">
        <v>4</v>
      </c>
      <c r="C3" s="4" t="s">
        <v>5</v>
      </c>
      <c r="D3" s="4" t="s">
        <v>22</v>
      </c>
      <c r="E3" s="4" t="s">
        <v>6</v>
      </c>
      <c r="F3" s="4" t="s">
        <v>23</v>
      </c>
      <c r="G3" s="4" t="s">
        <v>382</v>
      </c>
    </row>
    <row r="4" spans="1:7" x14ac:dyDescent="0.3">
      <c r="A4" t="s">
        <v>646</v>
      </c>
      <c r="B4" t="s">
        <v>647</v>
      </c>
      <c r="C4" t="s">
        <v>18</v>
      </c>
      <c r="D4" t="s">
        <v>15</v>
      </c>
      <c r="E4" t="s">
        <v>14</v>
      </c>
      <c r="F4" t="s">
        <v>648</v>
      </c>
      <c r="G4">
        <v>100200300</v>
      </c>
    </row>
    <row r="5" spans="1:7" x14ac:dyDescent="0.3">
      <c r="A5" t="s">
        <v>646</v>
      </c>
      <c r="B5" t="s">
        <v>647</v>
      </c>
      <c r="C5" t="s">
        <v>18</v>
      </c>
      <c r="D5" t="s">
        <v>399</v>
      </c>
      <c r="E5" t="s">
        <v>14</v>
      </c>
      <c r="F5" t="s">
        <v>653</v>
      </c>
      <c r="G5" t="s">
        <v>385</v>
      </c>
    </row>
    <row r="6" spans="1:7" x14ac:dyDescent="0.3">
      <c r="A6" t="s">
        <v>646</v>
      </c>
      <c r="B6" t="s">
        <v>647</v>
      </c>
      <c r="C6" t="s">
        <v>18</v>
      </c>
      <c r="D6" t="s">
        <v>399</v>
      </c>
      <c r="E6" t="s">
        <v>14</v>
      </c>
      <c r="F6" t="s">
        <v>655</v>
      </c>
      <c r="G6" t="s">
        <v>385</v>
      </c>
    </row>
    <row r="7" spans="1:7" x14ac:dyDescent="0.3">
      <c r="A7" t="s">
        <v>646</v>
      </c>
      <c r="B7" t="s">
        <v>647</v>
      </c>
      <c r="C7" t="s">
        <v>15</v>
      </c>
      <c r="D7" t="s">
        <v>399</v>
      </c>
      <c r="E7" t="s">
        <v>367</v>
      </c>
      <c r="F7" t="s">
        <v>648</v>
      </c>
      <c r="G7">
        <v>100200301</v>
      </c>
    </row>
    <row r="8" spans="1:7" x14ac:dyDescent="0.3">
      <c r="A8" t="s">
        <v>646</v>
      </c>
      <c r="B8" t="s">
        <v>647</v>
      </c>
      <c r="C8" t="s">
        <v>15</v>
      </c>
      <c r="D8" t="s">
        <v>399</v>
      </c>
      <c r="E8" t="s">
        <v>368</v>
      </c>
      <c r="F8" t="s">
        <v>648</v>
      </c>
      <c r="G8">
        <v>100200302</v>
      </c>
    </row>
    <row r="9" spans="1:7" x14ac:dyDescent="0.3">
      <c r="A9" t="s">
        <v>646</v>
      </c>
      <c r="B9" t="s">
        <v>647</v>
      </c>
      <c r="C9" t="s">
        <v>15</v>
      </c>
      <c r="D9" t="s">
        <v>399</v>
      </c>
      <c r="E9" t="s">
        <v>369</v>
      </c>
      <c r="F9" t="s">
        <v>648</v>
      </c>
      <c r="G9" t="s">
        <v>385</v>
      </c>
    </row>
    <row r="10" spans="1:7" x14ac:dyDescent="0.3">
      <c r="A10" t="s">
        <v>646</v>
      </c>
      <c r="B10" t="s">
        <v>647</v>
      </c>
      <c r="C10" t="s">
        <v>15</v>
      </c>
      <c r="D10" t="s">
        <v>399</v>
      </c>
      <c r="E10" t="s">
        <v>366</v>
      </c>
      <c r="F10" t="s">
        <v>648</v>
      </c>
      <c r="G10">
        <v>100200300</v>
      </c>
    </row>
    <row r="11" spans="1:7" x14ac:dyDescent="0.3">
      <c r="A11" t="s">
        <v>657</v>
      </c>
      <c r="B11" t="s">
        <v>647</v>
      </c>
      <c r="C11" t="s">
        <v>18</v>
      </c>
      <c r="D11" t="s">
        <v>399</v>
      </c>
      <c r="E11" t="s">
        <v>14</v>
      </c>
      <c r="F11" t="s">
        <v>658</v>
      </c>
      <c r="G11" t="s">
        <v>385</v>
      </c>
    </row>
    <row r="12" spans="1:7" x14ac:dyDescent="0.3">
      <c r="A12" t="s">
        <v>661</v>
      </c>
      <c r="B12" t="s">
        <v>647</v>
      </c>
      <c r="C12" t="s">
        <v>18</v>
      </c>
      <c r="D12" t="s">
        <v>399</v>
      </c>
      <c r="E12" t="s">
        <v>14</v>
      </c>
      <c r="F12" t="s">
        <v>662</v>
      </c>
      <c r="G12" t="s">
        <v>385</v>
      </c>
    </row>
    <row r="13" spans="1:7" x14ac:dyDescent="0.3">
      <c r="A13" t="s">
        <v>664</v>
      </c>
      <c r="B13" t="s">
        <v>647</v>
      </c>
      <c r="C13" t="s">
        <v>18</v>
      </c>
      <c r="D13" t="s">
        <v>15</v>
      </c>
      <c r="E13" t="s">
        <v>14</v>
      </c>
      <c r="F13" t="s">
        <v>665</v>
      </c>
      <c r="G13" t="s">
        <v>385</v>
      </c>
    </row>
    <row r="14" spans="1:7" x14ac:dyDescent="0.3">
      <c r="A14" t="s">
        <v>664</v>
      </c>
      <c r="B14" t="s">
        <v>647</v>
      </c>
      <c r="C14" t="s">
        <v>15</v>
      </c>
      <c r="D14" t="s">
        <v>399</v>
      </c>
      <c r="E14" t="s">
        <v>367</v>
      </c>
      <c r="F14" t="s">
        <v>665</v>
      </c>
      <c r="G14" t="s">
        <v>385</v>
      </c>
    </row>
    <row r="15" spans="1:7" x14ac:dyDescent="0.3">
      <c r="A15" t="s">
        <v>664</v>
      </c>
      <c r="B15" t="s">
        <v>647</v>
      </c>
      <c r="C15" t="s">
        <v>15</v>
      </c>
      <c r="D15" t="s">
        <v>399</v>
      </c>
      <c r="E15" t="s">
        <v>368</v>
      </c>
      <c r="F15" t="s">
        <v>665</v>
      </c>
      <c r="G15" t="s">
        <v>385</v>
      </c>
    </row>
    <row r="16" spans="1:7" x14ac:dyDescent="0.3">
      <c r="A16" t="s">
        <v>664</v>
      </c>
      <c r="B16" t="s">
        <v>647</v>
      </c>
      <c r="C16" t="s">
        <v>15</v>
      </c>
      <c r="D16" t="s">
        <v>399</v>
      </c>
      <c r="E16" t="s">
        <v>369</v>
      </c>
      <c r="F16" t="s">
        <v>665</v>
      </c>
      <c r="G16" t="s">
        <v>385</v>
      </c>
    </row>
    <row r="17" spans="1:7" x14ac:dyDescent="0.3">
      <c r="A17" t="s">
        <v>664</v>
      </c>
      <c r="B17" t="s">
        <v>647</v>
      </c>
      <c r="C17" t="s">
        <v>15</v>
      </c>
      <c r="D17" t="s">
        <v>399</v>
      </c>
      <c r="E17" t="s">
        <v>366</v>
      </c>
      <c r="F17" t="s">
        <v>665</v>
      </c>
      <c r="G17" t="s">
        <v>385</v>
      </c>
    </row>
    <row r="18" spans="1:7" x14ac:dyDescent="0.3">
      <c r="A18" t="s">
        <v>664</v>
      </c>
      <c r="B18" t="s">
        <v>647</v>
      </c>
      <c r="C18" t="s">
        <v>15</v>
      </c>
      <c r="D18" t="s">
        <v>399</v>
      </c>
      <c r="E18" t="s">
        <v>370</v>
      </c>
      <c r="F18" t="s">
        <v>665</v>
      </c>
      <c r="G18" t="s">
        <v>385</v>
      </c>
    </row>
    <row r="19" spans="1:7" x14ac:dyDescent="0.3">
      <c r="A19" t="s">
        <v>668</v>
      </c>
      <c r="B19" t="s">
        <v>647</v>
      </c>
      <c r="C19" t="s">
        <v>18</v>
      </c>
      <c r="D19" t="s">
        <v>15</v>
      </c>
      <c r="E19" t="s">
        <v>14</v>
      </c>
      <c r="F19" t="s">
        <v>669</v>
      </c>
      <c r="G19" t="s">
        <v>385</v>
      </c>
    </row>
    <row r="20" spans="1:7" x14ac:dyDescent="0.3">
      <c r="A20" t="s">
        <v>672</v>
      </c>
      <c r="B20" t="s">
        <v>647</v>
      </c>
      <c r="C20" t="s">
        <v>18</v>
      </c>
      <c r="D20" t="s">
        <v>15</v>
      </c>
      <c r="E20" t="s">
        <v>14</v>
      </c>
      <c r="F20" t="s">
        <v>673</v>
      </c>
      <c r="G20" t="s">
        <v>385</v>
      </c>
    </row>
    <row r="21" spans="1:7" x14ac:dyDescent="0.3">
      <c r="A21" t="s">
        <v>672</v>
      </c>
      <c r="B21" t="s">
        <v>647</v>
      </c>
      <c r="C21" t="s">
        <v>15</v>
      </c>
      <c r="D21" t="s">
        <v>399</v>
      </c>
      <c r="E21" t="s">
        <v>367</v>
      </c>
      <c r="F21" t="s">
        <v>673</v>
      </c>
      <c r="G21" t="s">
        <v>385</v>
      </c>
    </row>
    <row r="22" spans="1:7" x14ac:dyDescent="0.3">
      <c r="A22" t="s">
        <v>672</v>
      </c>
      <c r="B22" t="s">
        <v>647</v>
      </c>
      <c r="C22" t="s">
        <v>15</v>
      </c>
      <c r="D22" t="s">
        <v>399</v>
      </c>
      <c r="E22" t="s">
        <v>368</v>
      </c>
      <c r="F22" t="s">
        <v>673</v>
      </c>
      <c r="G22">
        <v>100200300</v>
      </c>
    </row>
    <row r="23" spans="1:7" x14ac:dyDescent="0.3">
      <c r="A23" t="s">
        <v>672</v>
      </c>
      <c r="B23" t="s">
        <v>647</v>
      </c>
      <c r="C23" t="s">
        <v>15</v>
      </c>
      <c r="D23" t="s">
        <v>399</v>
      </c>
      <c r="E23" t="s">
        <v>369</v>
      </c>
      <c r="F23" t="s">
        <v>673</v>
      </c>
      <c r="G23">
        <v>100200301</v>
      </c>
    </row>
    <row r="24" spans="1:7" x14ac:dyDescent="0.3">
      <c r="A24" t="s">
        <v>676</v>
      </c>
      <c r="B24" t="s">
        <v>647</v>
      </c>
      <c r="C24" t="s">
        <v>18</v>
      </c>
      <c r="D24" t="s">
        <v>399</v>
      </c>
      <c r="E24" t="s">
        <v>14</v>
      </c>
      <c r="F24" t="s">
        <v>677</v>
      </c>
      <c r="G24">
        <v>100200302</v>
      </c>
    </row>
    <row r="25" spans="1:7" x14ac:dyDescent="0.3">
      <c r="A25" t="s">
        <v>679</v>
      </c>
      <c r="B25" t="s">
        <v>647</v>
      </c>
      <c r="C25" t="s">
        <v>18</v>
      </c>
      <c r="D25" t="s">
        <v>15</v>
      </c>
      <c r="E25" t="s">
        <v>14</v>
      </c>
      <c r="F25" t="s">
        <v>680</v>
      </c>
      <c r="G25" t="s">
        <v>385</v>
      </c>
    </row>
    <row r="26" spans="1:7" x14ac:dyDescent="0.3">
      <c r="A26" t="s">
        <v>679</v>
      </c>
      <c r="B26" t="s">
        <v>647</v>
      </c>
      <c r="C26" t="s">
        <v>15</v>
      </c>
      <c r="D26" t="s">
        <v>399</v>
      </c>
      <c r="E26" t="s">
        <v>367</v>
      </c>
      <c r="F26" t="s">
        <v>680</v>
      </c>
      <c r="G26" t="s">
        <v>385</v>
      </c>
    </row>
    <row r="27" spans="1:7" x14ac:dyDescent="0.3">
      <c r="A27" t="s">
        <v>679</v>
      </c>
      <c r="B27" t="s">
        <v>647</v>
      </c>
      <c r="C27" t="s">
        <v>15</v>
      </c>
      <c r="D27" t="s">
        <v>399</v>
      </c>
      <c r="E27" t="s">
        <v>368</v>
      </c>
      <c r="F27" t="s">
        <v>680</v>
      </c>
      <c r="G27" t="s">
        <v>385</v>
      </c>
    </row>
    <row r="28" spans="1:7" x14ac:dyDescent="0.3">
      <c r="A28" t="s">
        <v>679</v>
      </c>
      <c r="B28" t="s">
        <v>647</v>
      </c>
      <c r="C28" t="s">
        <v>15</v>
      </c>
      <c r="D28" t="s">
        <v>399</v>
      </c>
      <c r="E28" t="s">
        <v>369</v>
      </c>
      <c r="F28" t="s">
        <v>680</v>
      </c>
      <c r="G28" t="s">
        <v>385</v>
      </c>
    </row>
    <row r="29" spans="1:7" x14ac:dyDescent="0.3">
      <c r="A29" t="s">
        <v>679</v>
      </c>
      <c r="B29" t="s">
        <v>647</v>
      </c>
      <c r="C29" t="s">
        <v>15</v>
      </c>
      <c r="D29" t="s">
        <v>399</v>
      </c>
      <c r="E29" t="s">
        <v>370</v>
      </c>
      <c r="F29" t="s">
        <v>680</v>
      </c>
      <c r="G29" t="s">
        <v>385</v>
      </c>
    </row>
    <row r="30" spans="1:7" x14ac:dyDescent="0.3">
      <c r="A30" t="s">
        <v>682</v>
      </c>
      <c r="B30" t="s">
        <v>683</v>
      </c>
      <c r="C30" t="s">
        <v>18</v>
      </c>
      <c r="D30" t="s">
        <v>15</v>
      </c>
      <c r="E30" t="s">
        <v>14</v>
      </c>
      <c r="F30" t="s">
        <v>684</v>
      </c>
      <c r="G30" t="s">
        <v>385</v>
      </c>
    </row>
    <row r="31" spans="1:7" x14ac:dyDescent="0.3">
      <c r="A31" t="s">
        <v>682</v>
      </c>
      <c r="B31" t="s">
        <v>683</v>
      </c>
      <c r="C31" t="s">
        <v>15</v>
      </c>
      <c r="D31" t="s">
        <v>688</v>
      </c>
      <c r="E31" t="s">
        <v>367</v>
      </c>
      <c r="F31" t="s">
        <v>684</v>
      </c>
      <c r="G31" t="s">
        <v>385</v>
      </c>
    </row>
    <row r="32" spans="1:7" x14ac:dyDescent="0.3">
      <c r="A32" t="s">
        <v>682</v>
      </c>
      <c r="B32" t="s">
        <v>683</v>
      </c>
      <c r="C32" t="s">
        <v>15</v>
      </c>
      <c r="D32" t="s">
        <v>688</v>
      </c>
      <c r="E32" t="s">
        <v>380</v>
      </c>
      <c r="F32" t="s">
        <v>684</v>
      </c>
      <c r="G32" t="s">
        <v>385</v>
      </c>
    </row>
    <row r="33" spans="1:7" x14ac:dyDescent="0.3">
      <c r="A33" t="s">
        <v>682</v>
      </c>
      <c r="B33" t="s">
        <v>683</v>
      </c>
      <c r="C33" t="s">
        <v>15</v>
      </c>
      <c r="D33" t="s">
        <v>688</v>
      </c>
      <c r="E33" t="s">
        <v>368</v>
      </c>
      <c r="F33" t="s">
        <v>684</v>
      </c>
      <c r="G33" t="s">
        <v>385</v>
      </c>
    </row>
    <row r="34" spans="1:7" x14ac:dyDescent="0.3">
      <c r="A34" t="s">
        <v>682</v>
      </c>
      <c r="B34" t="s">
        <v>683</v>
      </c>
      <c r="C34" t="s">
        <v>15</v>
      </c>
      <c r="D34" t="s">
        <v>688</v>
      </c>
      <c r="E34" t="s">
        <v>376</v>
      </c>
      <c r="F34" t="s">
        <v>684</v>
      </c>
      <c r="G34">
        <v>100200302</v>
      </c>
    </row>
    <row r="35" spans="1:7" x14ac:dyDescent="0.3">
      <c r="A35" t="s">
        <v>682</v>
      </c>
      <c r="B35" t="s">
        <v>683</v>
      </c>
      <c r="C35" t="s">
        <v>15</v>
      </c>
      <c r="D35" t="s">
        <v>688</v>
      </c>
      <c r="E35" t="s">
        <v>369</v>
      </c>
      <c r="F35" t="s">
        <v>684</v>
      </c>
      <c r="G35" t="s">
        <v>385</v>
      </c>
    </row>
    <row r="36" spans="1:7" x14ac:dyDescent="0.3">
      <c r="A36" t="s">
        <v>682</v>
      </c>
      <c r="B36" t="s">
        <v>683</v>
      </c>
      <c r="C36" t="s">
        <v>15</v>
      </c>
      <c r="D36" t="s">
        <v>688</v>
      </c>
      <c r="E36" t="s">
        <v>374</v>
      </c>
      <c r="F36" t="s">
        <v>684</v>
      </c>
      <c r="G36">
        <v>100200300</v>
      </c>
    </row>
    <row r="37" spans="1:7" x14ac:dyDescent="0.3">
      <c r="A37" t="s">
        <v>682</v>
      </c>
      <c r="B37" t="s">
        <v>683</v>
      </c>
      <c r="C37" t="s">
        <v>15</v>
      </c>
      <c r="D37" t="s">
        <v>688</v>
      </c>
      <c r="E37" t="s">
        <v>375</v>
      </c>
      <c r="F37" t="s">
        <v>684</v>
      </c>
      <c r="G37">
        <v>100200301</v>
      </c>
    </row>
    <row r="38" spans="1:7" x14ac:dyDescent="0.3">
      <c r="A38" t="s">
        <v>682</v>
      </c>
      <c r="B38" t="s">
        <v>683</v>
      </c>
      <c r="C38" t="s">
        <v>15</v>
      </c>
      <c r="D38" t="s">
        <v>688</v>
      </c>
      <c r="E38" t="s">
        <v>379</v>
      </c>
      <c r="F38" t="s">
        <v>684</v>
      </c>
      <c r="G38" t="s">
        <v>385</v>
      </c>
    </row>
    <row r="39" spans="1:7" x14ac:dyDescent="0.3">
      <c r="A39" t="s">
        <v>682</v>
      </c>
      <c r="B39" t="s">
        <v>683</v>
      </c>
      <c r="C39" t="s">
        <v>15</v>
      </c>
      <c r="D39" t="s">
        <v>688</v>
      </c>
      <c r="E39" t="s">
        <v>377</v>
      </c>
      <c r="F39" t="s">
        <v>684</v>
      </c>
      <c r="G39" t="s">
        <v>385</v>
      </c>
    </row>
    <row r="40" spans="1:7" x14ac:dyDescent="0.3">
      <c r="A40" t="s">
        <v>682</v>
      </c>
      <c r="B40" t="s">
        <v>683</v>
      </c>
      <c r="C40" t="s">
        <v>15</v>
      </c>
      <c r="D40" t="s">
        <v>688</v>
      </c>
      <c r="E40" t="s">
        <v>372</v>
      </c>
      <c r="F40" t="s">
        <v>684</v>
      </c>
      <c r="G40" t="s">
        <v>385</v>
      </c>
    </row>
    <row r="41" spans="1:7" x14ac:dyDescent="0.3">
      <c r="A41" t="s">
        <v>682</v>
      </c>
      <c r="B41" t="s">
        <v>683</v>
      </c>
      <c r="C41" t="s">
        <v>15</v>
      </c>
      <c r="D41" t="s">
        <v>688</v>
      </c>
      <c r="E41" t="s">
        <v>381</v>
      </c>
      <c r="F41" t="s">
        <v>684</v>
      </c>
      <c r="G41" t="s">
        <v>385</v>
      </c>
    </row>
    <row r="42" spans="1:7" x14ac:dyDescent="0.3">
      <c r="A42" t="s">
        <v>682</v>
      </c>
      <c r="B42" t="s">
        <v>683</v>
      </c>
      <c r="C42" t="s">
        <v>15</v>
      </c>
      <c r="D42" t="s">
        <v>688</v>
      </c>
      <c r="E42" t="s">
        <v>371</v>
      </c>
      <c r="F42" t="s">
        <v>684</v>
      </c>
      <c r="G42" t="s">
        <v>385</v>
      </c>
    </row>
    <row r="43" spans="1:7" x14ac:dyDescent="0.3">
      <c r="A43" t="s">
        <v>682</v>
      </c>
      <c r="B43" t="s">
        <v>683</v>
      </c>
      <c r="C43" t="s">
        <v>15</v>
      </c>
      <c r="D43" t="s">
        <v>688</v>
      </c>
      <c r="E43" t="s">
        <v>366</v>
      </c>
      <c r="F43" t="s">
        <v>684</v>
      </c>
      <c r="G43" t="s">
        <v>385</v>
      </c>
    </row>
    <row r="44" spans="1:7" x14ac:dyDescent="0.3">
      <c r="A44" t="s">
        <v>682</v>
      </c>
      <c r="B44" t="s">
        <v>683</v>
      </c>
      <c r="C44" t="s">
        <v>15</v>
      </c>
      <c r="D44" t="s">
        <v>688</v>
      </c>
      <c r="E44" t="s">
        <v>370</v>
      </c>
      <c r="F44" t="s">
        <v>684</v>
      </c>
      <c r="G44" t="s">
        <v>385</v>
      </c>
    </row>
    <row r="45" spans="1:7" x14ac:dyDescent="0.3">
      <c r="A45" t="s">
        <v>682</v>
      </c>
      <c r="B45" t="s">
        <v>683</v>
      </c>
      <c r="C45" t="s">
        <v>15</v>
      </c>
      <c r="D45" t="s">
        <v>688</v>
      </c>
      <c r="E45" t="s">
        <v>373</v>
      </c>
      <c r="F45" t="s">
        <v>684</v>
      </c>
      <c r="G45" t="s">
        <v>385</v>
      </c>
    </row>
    <row r="46" spans="1:7" x14ac:dyDescent="0.3">
      <c r="A46" t="s">
        <v>682</v>
      </c>
      <c r="B46" t="s">
        <v>683</v>
      </c>
      <c r="C46" t="s">
        <v>15</v>
      </c>
      <c r="D46" t="s">
        <v>688</v>
      </c>
      <c r="E46" t="s">
        <v>378</v>
      </c>
      <c r="F46" t="s">
        <v>684</v>
      </c>
      <c r="G46" t="s">
        <v>385</v>
      </c>
    </row>
    <row r="47" spans="1:7" x14ac:dyDescent="0.3">
      <c r="A47" t="s">
        <v>763</v>
      </c>
      <c r="B47" t="s">
        <v>683</v>
      </c>
      <c r="C47" t="s">
        <v>18</v>
      </c>
      <c r="D47" t="s">
        <v>15</v>
      </c>
      <c r="E47" t="s">
        <v>14</v>
      </c>
      <c r="F47" t="s">
        <v>762</v>
      </c>
      <c r="G47" t="s">
        <v>385</v>
      </c>
    </row>
    <row r="48" spans="1:7" x14ac:dyDescent="0.3">
      <c r="A48" t="s">
        <v>763</v>
      </c>
      <c r="B48" t="s">
        <v>683</v>
      </c>
      <c r="C48" t="s">
        <v>18</v>
      </c>
      <c r="D48" t="s">
        <v>15</v>
      </c>
      <c r="E48" t="s">
        <v>14</v>
      </c>
      <c r="F48" t="s">
        <v>765</v>
      </c>
      <c r="G48" t="s">
        <v>385</v>
      </c>
    </row>
    <row r="49" spans="1:7" x14ac:dyDescent="0.3">
      <c r="A49" t="s">
        <v>763</v>
      </c>
      <c r="B49" t="s">
        <v>683</v>
      </c>
      <c r="C49" t="s">
        <v>18</v>
      </c>
      <c r="D49" t="s">
        <v>15</v>
      </c>
      <c r="E49" t="s">
        <v>14</v>
      </c>
      <c r="F49" t="s">
        <v>769</v>
      </c>
      <c r="G49" t="s">
        <v>385</v>
      </c>
    </row>
    <row r="50" spans="1:7" x14ac:dyDescent="0.3">
      <c r="A50" t="s">
        <v>763</v>
      </c>
      <c r="B50" t="s">
        <v>683</v>
      </c>
      <c r="C50" t="s">
        <v>15</v>
      </c>
      <c r="D50" t="s">
        <v>688</v>
      </c>
      <c r="E50" t="s">
        <v>367</v>
      </c>
      <c r="F50" t="s">
        <v>762</v>
      </c>
      <c r="G50" t="s">
        <v>385</v>
      </c>
    </row>
    <row r="51" spans="1:7" x14ac:dyDescent="0.3">
      <c r="A51" t="s">
        <v>763</v>
      </c>
      <c r="B51" t="s">
        <v>683</v>
      </c>
      <c r="C51" t="s">
        <v>15</v>
      </c>
      <c r="D51" t="s">
        <v>688</v>
      </c>
      <c r="E51" t="s">
        <v>367</v>
      </c>
      <c r="F51" t="s">
        <v>765</v>
      </c>
      <c r="G51" t="s">
        <v>385</v>
      </c>
    </row>
    <row r="52" spans="1:7" x14ac:dyDescent="0.3">
      <c r="A52" t="s">
        <v>763</v>
      </c>
      <c r="B52" t="s">
        <v>683</v>
      </c>
      <c r="C52" t="s">
        <v>15</v>
      </c>
      <c r="D52" t="s">
        <v>688</v>
      </c>
      <c r="E52" t="s">
        <v>367</v>
      </c>
      <c r="F52" t="s">
        <v>769</v>
      </c>
      <c r="G52" t="s">
        <v>385</v>
      </c>
    </row>
    <row r="53" spans="1:7" x14ac:dyDescent="0.3">
      <c r="A53" t="s">
        <v>763</v>
      </c>
      <c r="B53" t="s">
        <v>683</v>
      </c>
      <c r="C53" t="s">
        <v>15</v>
      </c>
      <c r="D53" t="s">
        <v>688</v>
      </c>
      <c r="E53" t="s">
        <v>380</v>
      </c>
      <c r="F53" t="s">
        <v>762</v>
      </c>
      <c r="G53" t="s">
        <v>385</v>
      </c>
    </row>
    <row r="54" spans="1:7" x14ac:dyDescent="0.3">
      <c r="A54" t="s">
        <v>763</v>
      </c>
      <c r="B54" t="s">
        <v>683</v>
      </c>
      <c r="C54" t="s">
        <v>15</v>
      </c>
      <c r="D54" t="s">
        <v>688</v>
      </c>
      <c r="E54" t="s">
        <v>380</v>
      </c>
      <c r="F54" t="s">
        <v>765</v>
      </c>
      <c r="G54" t="s">
        <v>385</v>
      </c>
    </row>
    <row r="55" spans="1:7" x14ac:dyDescent="0.3">
      <c r="A55" t="s">
        <v>763</v>
      </c>
      <c r="B55" t="s">
        <v>683</v>
      </c>
      <c r="C55" t="s">
        <v>15</v>
      </c>
      <c r="D55" t="s">
        <v>688</v>
      </c>
      <c r="E55" t="s">
        <v>380</v>
      </c>
      <c r="F55" t="s">
        <v>769</v>
      </c>
      <c r="G55" t="s">
        <v>385</v>
      </c>
    </row>
    <row r="56" spans="1:7" x14ac:dyDescent="0.3">
      <c r="A56" t="s">
        <v>763</v>
      </c>
      <c r="B56" t="s">
        <v>683</v>
      </c>
      <c r="C56" t="s">
        <v>15</v>
      </c>
      <c r="D56" t="s">
        <v>688</v>
      </c>
      <c r="E56" t="s">
        <v>368</v>
      </c>
      <c r="F56" t="s">
        <v>762</v>
      </c>
      <c r="G56" t="s">
        <v>385</v>
      </c>
    </row>
    <row r="57" spans="1:7" x14ac:dyDescent="0.3">
      <c r="A57" t="s">
        <v>763</v>
      </c>
      <c r="B57" t="s">
        <v>683</v>
      </c>
      <c r="C57" t="s">
        <v>15</v>
      </c>
      <c r="D57" t="s">
        <v>688</v>
      </c>
      <c r="E57" t="s">
        <v>368</v>
      </c>
      <c r="F57" t="s">
        <v>765</v>
      </c>
      <c r="G57" t="s">
        <v>385</v>
      </c>
    </row>
    <row r="58" spans="1:7" x14ac:dyDescent="0.3">
      <c r="A58" t="s">
        <v>763</v>
      </c>
      <c r="B58" t="s">
        <v>683</v>
      </c>
      <c r="C58" t="s">
        <v>15</v>
      </c>
      <c r="D58" t="s">
        <v>688</v>
      </c>
      <c r="E58" t="s">
        <v>368</v>
      </c>
      <c r="F58" t="s">
        <v>769</v>
      </c>
      <c r="G58" t="s">
        <v>385</v>
      </c>
    </row>
    <row r="59" spans="1:7" x14ac:dyDescent="0.3">
      <c r="A59" t="s">
        <v>763</v>
      </c>
      <c r="B59" t="s">
        <v>683</v>
      </c>
      <c r="C59" t="s">
        <v>15</v>
      </c>
      <c r="D59" t="s">
        <v>688</v>
      </c>
      <c r="E59" t="s">
        <v>376</v>
      </c>
      <c r="F59" t="s">
        <v>762</v>
      </c>
      <c r="G59">
        <v>100200302</v>
      </c>
    </row>
    <row r="60" spans="1:7" x14ac:dyDescent="0.3">
      <c r="A60" t="s">
        <v>763</v>
      </c>
      <c r="B60" t="s">
        <v>683</v>
      </c>
      <c r="C60" t="s">
        <v>15</v>
      </c>
      <c r="D60" t="s">
        <v>688</v>
      </c>
      <c r="E60" t="s">
        <v>376</v>
      </c>
      <c r="F60" t="s">
        <v>765</v>
      </c>
      <c r="G60">
        <v>100200302</v>
      </c>
    </row>
    <row r="61" spans="1:7" x14ac:dyDescent="0.3">
      <c r="A61" t="s">
        <v>763</v>
      </c>
      <c r="B61" t="s">
        <v>683</v>
      </c>
      <c r="C61" t="s">
        <v>15</v>
      </c>
      <c r="D61" t="s">
        <v>688</v>
      </c>
      <c r="E61" t="s">
        <v>376</v>
      </c>
      <c r="F61" t="s">
        <v>769</v>
      </c>
      <c r="G61">
        <v>100200302</v>
      </c>
    </row>
    <row r="62" spans="1:7" x14ac:dyDescent="0.3">
      <c r="A62" t="s">
        <v>763</v>
      </c>
      <c r="B62" t="s">
        <v>683</v>
      </c>
      <c r="C62" t="s">
        <v>15</v>
      </c>
      <c r="D62" t="s">
        <v>688</v>
      </c>
      <c r="E62" t="s">
        <v>369</v>
      </c>
      <c r="F62" t="s">
        <v>762</v>
      </c>
      <c r="G62" t="s">
        <v>385</v>
      </c>
    </row>
    <row r="63" spans="1:7" x14ac:dyDescent="0.3">
      <c r="A63" t="s">
        <v>763</v>
      </c>
      <c r="B63" t="s">
        <v>683</v>
      </c>
      <c r="C63" t="s">
        <v>15</v>
      </c>
      <c r="D63" t="s">
        <v>688</v>
      </c>
      <c r="E63" t="s">
        <v>369</v>
      </c>
      <c r="F63" t="s">
        <v>765</v>
      </c>
      <c r="G63" t="s">
        <v>385</v>
      </c>
    </row>
    <row r="64" spans="1:7" x14ac:dyDescent="0.3">
      <c r="A64" t="s">
        <v>763</v>
      </c>
      <c r="B64" t="s">
        <v>683</v>
      </c>
      <c r="C64" t="s">
        <v>15</v>
      </c>
      <c r="D64" t="s">
        <v>688</v>
      </c>
      <c r="E64" t="s">
        <v>369</v>
      </c>
      <c r="F64" t="s">
        <v>769</v>
      </c>
      <c r="G64" t="s">
        <v>385</v>
      </c>
    </row>
    <row r="65" spans="1:7" x14ac:dyDescent="0.3">
      <c r="A65" t="s">
        <v>763</v>
      </c>
      <c r="B65" t="s">
        <v>683</v>
      </c>
      <c r="C65" t="s">
        <v>15</v>
      </c>
      <c r="D65" t="s">
        <v>688</v>
      </c>
      <c r="E65" t="s">
        <v>374</v>
      </c>
      <c r="F65" t="s">
        <v>762</v>
      </c>
      <c r="G65">
        <v>100200300</v>
      </c>
    </row>
    <row r="66" spans="1:7" x14ac:dyDescent="0.3">
      <c r="A66" t="s">
        <v>763</v>
      </c>
      <c r="B66" t="s">
        <v>683</v>
      </c>
      <c r="C66" t="s">
        <v>15</v>
      </c>
      <c r="D66" t="s">
        <v>688</v>
      </c>
      <c r="E66" t="s">
        <v>374</v>
      </c>
      <c r="F66" t="s">
        <v>765</v>
      </c>
      <c r="G66">
        <v>100200300</v>
      </c>
    </row>
    <row r="67" spans="1:7" x14ac:dyDescent="0.3">
      <c r="A67" t="s">
        <v>763</v>
      </c>
      <c r="B67" t="s">
        <v>683</v>
      </c>
      <c r="C67" t="s">
        <v>15</v>
      </c>
      <c r="D67" t="s">
        <v>688</v>
      </c>
      <c r="E67" t="s">
        <v>374</v>
      </c>
      <c r="F67" t="s">
        <v>769</v>
      </c>
      <c r="G67">
        <v>100200300</v>
      </c>
    </row>
    <row r="68" spans="1:7" x14ac:dyDescent="0.3">
      <c r="A68" t="s">
        <v>763</v>
      </c>
      <c r="B68" t="s">
        <v>683</v>
      </c>
      <c r="C68" t="s">
        <v>15</v>
      </c>
      <c r="D68" t="s">
        <v>688</v>
      </c>
      <c r="E68" t="s">
        <v>375</v>
      </c>
      <c r="F68" t="s">
        <v>762</v>
      </c>
      <c r="G68">
        <v>100200301</v>
      </c>
    </row>
    <row r="69" spans="1:7" x14ac:dyDescent="0.3">
      <c r="A69" t="s">
        <v>763</v>
      </c>
      <c r="B69" t="s">
        <v>683</v>
      </c>
      <c r="C69" t="s">
        <v>15</v>
      </c>
      <c r="D69" t="s">
        <v>688</v>
      </c>
      <c r="E69" t="s">
        <v>375</v>
      </c>
      <c r="F69" t="s">
        <v>765</v>
      </c>
      <c r="G69">
        <v>100200301</v>
      </c>
    </row>
    <row r="70" spans="1:7" x14ac:dyDescent="0.3">
      <c r="A70" t="s">
        <v>763</v>
      </c>
      <c r="B70" t="s">
        <v>683</v>
      </c>
      <c r="C70" t="s">
        <v>15</v>
      </c>
      <c r="D70" t="s">
        <v>688</v>
      </c>
      <c r="E70" t="s">
        <v>375</v>
      </c>
      <c r="F70" t="s">
        <v>769</v>
      </c>
      <c r="G70">
        <v>100200301</v>
      </c>
    </row>
    <row r="71" spans="1:7" x14ac:dyDescent="0.3">
      <c r="A71" t="s">
        <v>763</v>
      </c>
      <c r="B71" t="s">
        <v>683</v>
      </c>
      <c r="C71" t="s">
        <v>15</v>
      </c>
      <c r="D71" t="s">
        <v>688</v>
      </c>
      <c r="E71" t="s">
        <v>379</v>
      </c>
      <c r="F71" t="s">
        <v>762</v>
      </c>
      <c r="G71" t="s">
        <v>385</v>
      </c>
    </row>
    <row r="72" spans="1:7" x14ac:dyDescent="0.3">
      <c r="A72" t="s">
        <v>763</v>
      </c>
      <c r="B72" t="s">
        <v>683</v>
      </c>
      <c r="C72" t="s">
        <v>15</v>
      </c>
      <c r="D72" t="s">
        <v>688</v>
      </c>
      <c r="E72" t="s">
        <v>379</v>
      </c>
      <c r="F72" t="s">
        <v>765</v>
      </c>
      <c r="G72" t="s">
        <v>385</v>
      </c>
    </row>
    <row r="73" spans="1:7" x14ac:dyDescent="0.3">
      <c r="A73" t="s">
        <v>763</v>
      </c>
      <c r="B73" t="s">
        <v>683</v>
      </c>
      <c r="C73" t="s">
        <v>15</v>
      </c>
      <c r="D73" t="s">
        <v>688</v>
      </c>
      <c r="E73" t="s">
        <v>379</v>
      </c>
      <c r="F73" t="s">
        <v>769</v>
      </c>
      <c r="G73" t="s">
        <v>385</v>
      </c>
    </row>
    <row r="74" spans="1:7" x14ac:dyDescent="0.3">
      <c r="A74" t="s">
        <v>763</v>
      </c>
      <c r="B74" t="s">
        <v>683</v>
      </c>
      <c r="C74" t="s">
        <v>15</v>
      </c>
      <c r="D74" t="s">
        <v>688</v>
      </c>
      <c r="E74" t="s">
        <v>377</v>
      </c>
      <c r="F74" t="s">
        <v>762</v>
      </c>
      <c r="G74" t="s">
        <v>385</v>
      </c>
    </row>
    <row r="75" spans="1:7" x14ac:dyDescent="0.3">
      <c r="A75" t="s">
        <v>763</v>
      </c>
      <c r="B75" t="s">
        <v>683</v>
      </c>
      <c r="C75" t="s">
        <v>15</v>
      </c>
      <c r="D75" t="s">
        <v>688</v>
      </c>
      <c r="E75" t="s">
        <v>377</v>
      </c>
      <c r="F75" t="s">
        <v>765</v>
      </c>
      <c r="G75" t="s">
        <v>385</v>
      </c>
    </row>
    <row r="76" spans="1:7" x14ac:dyDescent="0.3">
      <c r="A76" t="s">
        <v>763</v>
      </c>
      <c r="B76" t="s">
        <v>683</v>
      </c>
      <c r="C76" t="s">
        <v>15</v>
      </c>
      <c r="D76" t="s">
        <v>688</v>
      </c>
      <c r="E76" t="s">
        <v>377</v>
      </c>
      <c r="F76" t="s">
        <v>769</v>
      </c>
      <c r="G76" t="s">
        <v>385</v>
      </c>
    </row>
    <row r="77" spans="1:7" x14ac:dyDescent="0.3">
      <c r="A77" t="s">
        <v>763</v>
      </c>
      <c r="B77" t="s">
        <v>683</v>
      </c>
      <c r="C77" t="s">
        <v>15</v>
      </c>
      <c r="D77" t="s">
        <v>688</v>
      </c>
      <c r="E77" t="s">
        <v>372</v>
      </c>
      <c r="F77" t="s">
        <v>762</v>
      </c>
      <c r="G77" t="s">
        <v>385</v>
      </c>
    </row>
    <row r="78" spans="1:7" x14ac:dyDescent="0.3">
      <c r="A78" t="s">
        <v>763</v>
      </c>
      <c r="B78" t="s">
        <v>683</v>
      </c>
      <c r="C78" t="s">
        <v>15</v>
      </c>
      <c r="D78" t="s">
        <v>688</v>
      </c>
      <c r="E78" t="s">
        <v>372</v>
      </c>
      <c r="F78" t="s">
        <v>765</v>
      </c>
      <c r="G78" t="s">
        <v>385</v>
      </c>
    </row>
    <row r="79" spans="1:7" x14ac:dyDescent="0.3">
      <c r="A79" t="s">
        <v>763</v>
      </c>
      <c r="B79" t="s">
        <v>683</v>
      </c>
      <c r="C79" t="s">
        <v>15</v>
      </c>
      <c r="D79" t="s">
        <v>688</v>
      </c>
      <c r="E79" t="s">
        <v>372</v>
      </c>
      <c r="F79" t="s">
        <v>769</v>
      </c>
      <c r="G79" t="s">
        <v>385</v>
      </c>
    </row>
    <row r="80" spans="1:7" x14ac:dyDescent="0.3">
      <c r="A80" t="s">
        <v>763</v>
      </c>
      <c r="B80" t="s">
        <v>683</v>
      </c>
      <c r="C80" t="s">
        <v>15</v>
      </c>
      <c r="D80" t="s">
        <v>688</v>
      </c>
      <c r="E80" t="s">
        <v>381</v>
      </c>
      <c r="F80" t="s">
        <v>762</v>
      </c>
      <c r="G80" t="s">
        <v>385</v>
      </c>
    </row>
    <row r="81" spans="1:7" x14ac:dyDescent="0.3">
      <c r="A81" t="s">
        <v>763</v>
      </c>
      <c r="B81" t="s">
        <v>683</v>
      </c>
      <c r="C81" t="s">
        <v>15</v>
      </c>
      <c r="D81" t="s">
        <v>688</v>
      </c>
      <c r="E81" t="s">
        <v>381</v>
      </c>
      <c r="F81" t="s">
        <v>765</v>
      </c>
      <c r="G81" t="s">
        <v>385</v>
      </c>
    </row>
    <row r="82" spans="1:7" x14ac:dyDescent="0.3">
      <c r="A82" t="s">
        <v>763</v>
      </c>
      <c r="B82" t="s">
        <v>683</v>
      </c>
      <c r="C82" t="s">
        <v>15</v>
      </c>
      <c r="D82" t="s">
        <v>688</v>
      </c>
      <c r="E82" t="s">
        <v>381</v>
      </c>
      <c r="F82" t="s">
        <v>769</v>
      </c>
      <c r="G82" t="s">
        <v>385</v>
      </c>
    </row>
    <row r="83" spans="1:7" x14ac:dyDescent="0.3">
      <c r="A83" t="s">
        <v>763</v>
      </c>
      <c r="B83" t="s">
        <v>683</v>
      </c>
      <c r="C83" t="s">
        <v>15</v>
      </c>
      <c r="D83" t="s">
        <v>688</v>
      </c>
      <c r="E83" t="s">
        <v>371</v>
      </c>
      <c r="F83" t="s">
        <v>762</v>
      </c>
      <c r="G83" t="s">
        <v>385</v>
      </c>
    </row>
    <row r="84" spans="1:7" x14ac:dyDescent="0.3">
      <c r="A84" t="s">
        <v>763</v>
      </c>
      <c r="B84" t="s">
        <v>683</v>
      </c>
      <c r="C84" t="s">
        <v>15</v>
      </c>
      <c r="D84" t="s">
        <v>688</v>
      </c>
      <c r="E84" t="s">
        <v>371</v>
      </c>
      <c r="F84" t="s">
        <v>765</v>
      </c>
      <c r="G84" t="s">
        <v>385</v>
      </c>
    </row>
    <row r="85" spans="1:7" x14ac:dyDescent="0.3">
      <c r="A85" t="s">
        <v>763</v>
      </c>
      <c r="B85" t="s">
        <v>683</v>
      </c>
      <c r="C85" t="s">
        <v>15</v>
      </c>
      <c r="D85" t="s">
        <v>688</v>
      </c>
      <c r="E85" t="s">
        <v>371</v>
      </c>
      <c r="F85" t="s">
        <v>769</v>
      </c>
      <c r="G85" t="s">
        <v>385</v>
      </c>
    </row>
    <row r="86" spans="1:7" x14ac:dyDescent="0.3">
      <c r="A86" t="s">
        <v>763</v>
      </c>
      <c r="B86" t="s">
        <v>683</v>
      </c>
      <c r="C86" t="s">
        <v>15</v>
      </c>
      <c r="D86" t="s">
        <v>688</v>
      </c>
      <c r="E86" t="s">
        <v>366</v>
      </c>
      <c r="F86" t="s">
        <v>762</v>
      </c>
      <c r="G86" t="s">
        <v>385</v>
      </c>
    </row>
    <row r="87" spans="1:7" x14ac:dyDescent="0.3">
      <c r="A87" t="s">
        <v>763</v>
      </c>
      <c r="B87" t="s">
        <v>683</v>
      </c>
      <c r="C87" t="s">
        <v>15</v>
      </c>
      <c r="D87" t="s">
        <v>688</v>
      </c>
      <c r="E87" t="s">
        <v>366</v>
      </c>
      <c r="F87" t="s">
        <v>765</v>
      </c>
      <c r="G87" t="s">
        <v>385</v>
      </c>
    </row>
    <row r="88" spans="1:7" x14ac:dyDescent="0.3">
      <c r="A88" t="s">
        <v>763</v>
      </c>
      <c r="B88" t="s">
        <v>683</v>
      </c>
      <c r="C88" t="s">
        <v>15</v>
      </c>
      <c r="D88" t="s">
        <v>688</v>
      </c>
      <c r="E88" t="s">
        <v>366</v>
      </c>
      <c r="F88" t="s">
        <v>769</v>
      </c>
      <c r="G88" t="s">
        <v>385</v>
      </c>
    </row>
    <row r="89" spans="1:7" x14ac:dyDescent="0.3">
      <c r="A89" t="s">
        <v>763</v>
      </c>
      <c r="B89" t="s">
        <v>683</v>
      </c>
      <c r="C89" t="s">
        <v>15</v>
      </c>
      <c r="D89" t="s">
        <v>688</v>
      </c>
      <c r="E89" t="s">
        <v>370</v>
      </c>
      <c r="F89" t="s">
        <v>762</v>
      </c>
      <c r="G89" t="s">
        <v>385</v>
      </c>
    </row>
    <row r="90" spans="1:7" x14ac:dyDescent="0.3">
      <c r="A90" t="s">
        <v>763</v>
      </c>
      <c r="B90" t="s">
        <v>683</v>
      </c>
      <c r="C90" t="s">
        <v>15</v>
      </c>
      <c r="D90" t="s">
        <v>688</v>
      </c>
      <c r="E90" t="s">
        <v>370</v>
      </c>
      <c r="F90" t="s">
        <v>765</v>
      </c>
      <c r="G90" t="s">
        <v>385</v>
      </c>
    </row>
    <row r="91" spans="1:7" x14ac:dyDescent="0.3">
      <c r="A91" t="s">
        <v>763</v>
      </c>
      <c r="B91" t="s">
        <v>683</v>
      </c>
      <c r="C91" t="s">
        <v>15</v>
      </c>
      <c r="D91" t="s">
        <v>688</v>
      </c>
      <c r="E91" t="s">
        <v>370</v>
      </c>
      <c r="F91" t="s">
        <v>769</v>
      </c>
      <c r="G91" t="s">
        <v>385</v>
      </c>
    </row>
    <row r="92" spans="1:7" x14ac:dyDescent="0.3">
      <c r="A92" t="s">
        <v>763</v>
      </c>
      <c r="B92" t="s">
        <v>683</v>
      </c>
      <c r="C92" t="s">
        <v>15</v>
      </c>
      <c r="D92" t="s">
        <v>688</v>
      </c>
      <c r="E92" t="s">
        <v>373</v>
      </c>
      <c r="F92" t="s">
        <v>762</v>
      </c>
      <c r="G92" t="s">
        <v>385</v>
      </c>
    </row>
    <row r="93" spans="1:7" x14ac:dyDescent="0.3">
      <c r="A93" t="s">
        <v>763</v>
      </c>
      <c r="B93" t="s">
        <v>683</v>
      </c>
      <c r="C93" t="s">
        <v>15</v>
      </c>
      <c r="D93" t="s">
        <v>688</v>
      </c>
      <c r="E93" t="s">
        <v>373</v>
      </c>
      <c r="F93" t="s">
        <v>765</v>
      </c>
      <c r="G93" t="s">
        <v>385</v>
      </c>
    </row>
    <row r="94" spans="1:7" x14ac:dyDescent="0.3">
      <c r="A94" t="s">
        <v>763</v>
      </c>
      <c r="B94" t="s">
        <v>683</v>
      </c>
      <c r="C94" t="s">
        <v>15</v>
      </c>
      <c r="D94" t="s">
        <v>688</v>
      </c>
      <c r="E94" t="s">
        <v>373</v>
      </c>
      <c r="F94" t="s">
        <v>769</v>
      </c>
      <c r="G94" t="s">
        <v>385</v>
      </c>
    </row>
    <row r="95" spans="1:7" x14ac:dyDescent="0.3">
      <c r="A95" t="s">
        <v>763</v>
      </c>
      <c r="B95" t="s">
        <v>683</v>
      </c>
      <c r="C95" t="s">
        <v>15</v>
      </c>
      <c r="D95" t="s">
        <v>688</v>
      </c>
      <c r="E95" t="s">
        <v>378</v>
      </c>
      <c r="F95" t="s">
        <v>762</v>
      </c>
      <c r="G95" t="s">
        <v>385</v>
      </c>
    </row>
    <row r="96" spans="1:7" x14ac:dyDescent="0.3">
      <c r="A96" t="s">
        <v>763</v>
      </c>
      <c r="B96" t="s">
        <v>683</v>
      </c>
      <c r="C96" t="s">
        <v>15</v>
      </c>
      <c r="D96" t="s">
        <v>688</v>
      </c>
      <c r="E96" t="s">
        <v>378</v>
      </c>
      <c r="F96" t="s">
        <v>765</v>
      </c>
      <c r="G96" t="s">
        <v>385</v>
      </c>
    </row>
    <row r="97" spans="1:7" x14ac:dyDescent="0.3">
      <c r="A97" t="s">
        <v>763</v>
      </c>
      <c r="B97" t="s">
        <v>683</v>
      </c>
      <c r="C97" t="s">
        <v>15</v>
      </c>
      <c r="D97" t="s">
        <v>688</v>
      </c>
      <c r="E97" t="s">
        <v>378</v>
      </c>
      <c r="F97" t="s">
        <v>769</v>
      </c>
      <c r="G97" t="s">
        <v>385</v>
      </c>
    </row>
    <row r="98" spans="1:7" x14ac:dyDescent="0.3">
      <c r="A98" t="s">
        <v>770</v>
      </c>
      <c r="B98" t="s">
        <v>683</v>
      </c>
      <c r="C98" t="s">
        <v>18</v>
      </c>
      <c r="D98" t="s">
        <v>15</v>
      </c>
      <c r="E98" t="s">
        <v>14</v>
      </c>
      <c r="F98" t="s">
        <v>771</v>
      </c>
      <c r="G98" t="s">
        <v>385</v>
      </c>
    </row>
    <row r="99" spans="1:7" x14ac:dyDescent="0.3">
      <c r="A99" t="s">
        <v>770</v>
      </c>
      <c r="B99" t="s">
        <v>683</v>
      </c>
      <c r="C99" t="s">
        <v>18</v>
      </c>
      <c r="D99" t="s">
        <v>15</v>
      </c>
      <c r="E99" t="s">
        <v>14</v>
      </c>
      <c r="F99" t="s">
        <v>775</v>
      </c>
      <c r="G99" t="s">
        <v>385</v>
      </c>
    </row>
    <row r="100" spans="1:7" x14ac:dyDescent="0.3">
      <c r="A100" t="s">
        <v>770</v>
      </c>
      <c r="B100" t="s">
        <v>683</v>
      </c>
      <c r="C100" t="s">
        <v>18</v>
      </c>
      <c r="D100" t="s">
        <v>15</v>
      </c>
      <c r="E100" t="s">
        <v>14</v>
      </c>
      <c r="F100" t="s">
        <v>777</v>
      </c>
      <c r="G100" t="s">
        <v>385</v>
      </c>
    </row>
    <row r="101" spans="1:7" x14ac:dyDescent="0.3">
      <c r="A101" t="s">
        <v>770</v>
      </c>
      <c r="B101" t="s">
        <v>683</v>
      </c>
      <c r="C101" t="s">
        <v>18</v>
      </c>
      <c r="D101" t="s">
        <v>15</v>
      </c>
      <c r="E101" t="s">
        <v>14</v>
      </c>
      <c r="F101" t="s">
        <v>780</v>
      </c>
      <c r="G101" t="s">
        <v>385</v>
      </c>
    </row>
    <row r="102" spans="1:7" x14ac:dyDescent="0.3">
      <c r="A102" t="s">
        <v>770</v>
      </c>
      <c r="B102" t="s">
        <v>683</v>
      </c>
      <c r="C102" t="s">
        <v>18</v>
      </c>
      <c r="D102" t="s">
        <v>15</v>
      </c>
      <c r="E102" t="s">
        <v>14</v>
      </c>
      <c r="F102" t="s">
        <v>783</v>
      </c>
      <c r="G102" t="s">
        <v>385</v>
      </c>
    </row>
    <row r="103" spans="1:7" x14ac:dyDescent="0.3">
      <c r="A103" t="s">
        <v>770</v>
      </c>
      <c r="B103" t="s">
        <v>683</v>
      </c>
      <c r="C103" t="s">
        <v>18</v>
      </c>
      <c r="D103" t="s">
        <v>15</v>
      </c>
      <c r="E103" t="s">
        <v>14</v>
      </c>
      <c r="F103" t="s">
        <v>787</v>
      </c>
      <c r="G103" t="s">
        <v>385</v>
      </c>
    </row>
    <row r="104" spans="1:7" x14ac:dyDescent="0.3">
      <c r="A104" t="s">
        <v>770</v>
      </c>
      <c r="B104" t="s">
        <v>683</v>
      </c>
      <c r="C104" t="s">
        <v>18</v>
      </c>
      <c r="D104" t="s">
        <v>15</v>
      </c>
      <c r="E104" t="s">
        <v>14</v>
      </c>
      <c r="F104" t="s">
        <v>790</v>
      </c>
      <c r="G104" t="s">
        <v>385</v>
      </c>
    </row>
    <row r="105" spans="1:7" x14ac:dyDescent="0.3">
      <c r="A105" t="s">
        <v>770</v>
      </c>
      <c r="B105" t="s">
        <v>683</v>
      </c>
      <c r="C105" t="s">
        <v>18</v>
      </c>
      <c r="D105" t="s">
        <v>15</v>
      </c>
      <c r="E105" t="s">
        <v>14</v>
      </c>
      <c r="F105" t="s">
        <v>792</v>
      </c>
      <c r="G105" t="s">
        <v>385</v>
      </c>
    </row>
    <row r="106" spans="1:7" x14ac:dyDescent="0.3">
      <c r="A106" t="s">
        <v>770</v>
      </c>
      <c r="B106" t="s">
        <v>683</v>
      </c>
      <c r="C106" t="s">
        <v>18</v>
      </c>
      <c r="D106" t="s">
        <v>15</v>
      </c>
      <c r="E106" t="s">
        <v>14</v>
      </c>
      <c r="F106" t="s">
        <v>795</v>
      </c>
      <c r="G106" t="s">
        <v>385</v>
      </c>
    </row>
    <row r="107" spans="1:7" x14ac:dyDescent="0.3">
      <c r="A107" t="s">
        <v>770</v>
      </c>
      <c r="B107" t="s">
        <v>683</v>
      </c>
      <c r="C107" t="s">
        <v>15</v>
      </c>
      <c r="D107" t="s">
        <v>688</v>
      </c>
      <c r="E107" t="s">
        <v>367</v>
      </c>
      <c r="F107" t="s">
        <v>771</v>
      </c>
      <c r="G107" t="s">
        <v>385</v>
      </c>
    </row>
    <row r="108" spans="1:7" x14ac:dyDescent="0.3">
      <c r="A108" t="s">
        <v>770</v>
      </c>
      <c r="B108" t="s">
        <v>683</v>
      </c>
      <c r="C108" t="s">
        <v>15</v>
      </c>
      <c r="D108" t="s">
        <v>688</v>
      </c>
      <c r="E108" t="s">
        <v>367</v>
      </c>
      <c r="F108" t="s">
        <v>775</v>
      </c>
      <c r="G108" t="s">
        <v>385</v>
      </c>
    </row>
    <row r="109" spans="1:7" x14ac:dyDescent="0.3">
      <c r="A109" t="s">
        <v>770</v>
      </c>
      <c r="B109" t="s">
        <v>683</v>
      </c>
      <c r="C109" t="s">
        <v>15</v>
      </c>
      <c r="D109" t="s">
        <v>688</v>
      </c>
      <c r="E109" t="s">
        <v>367</v>
      </c>
      <c r="F109" t="s">
        <v>777</v>
      </c>
      <c r="G109" t="s">
        <v>385</v>
      </c>
    </row>
    <row r="110" spans="1:7" x14ac:dyDescent="0.3">
      <c r="A110" t="s">
        <v>770</v>
      </c>
      <c r="B110" t="s">
        <v>683</v>
      </c>
      <c r="C110" t="s">
        <v>15</v>
      </c>
      <c r="D110" t="s">
        <v>688</v>
      </c>
      <c r="E110" t="s">
        <v>367</v>
      </c>
      <c r="F110" t="s">
        <v>780</v>
      </c>
      <c r="G110" t="s">
        <v>385</v>
      </c>
    </row>
    <row r="111" spans="1:7" x14ac:dyDescent="0.3">
      <c r="A111" t="s">
        <v>770</v>
      </c>
      <c r="B111" t="s">
        <v>683</v>
      </c>
      <c r="C111" t="s">
        <v>15</v>
      </c>
      <c r="D111" t="s">
        <v>688</v>
      </c>
      <c r="E111" t="s">
        <v>367</v>
      </c>
      <c r="F111" t="s">
        <v>783</v>
      </c>
      <c r="G111" t="s">
        <v>385</v>
      </c>
    </row>
    <row r="112" spans="1:7" x14ac:dyDescent="0.3">
      <c r="A112" t="s">
        <v>770</v>
      </c>
      <c r="B112" t="s">
        <v>683</v>
      </c>
      <c r="C112" t="s">
        <v>15</v>
      </c>
      <c r="D112" t="s">
        <v>688</v>
      </c>
      <c r="E112" t="s">
        <v>367</v>
      </c>
      <c r="F112" t="s">
        <v>787</v>
      </c>
      <c r="G112" t="s">
        <v>385</v>
      </c>
    </row>
    <row r="113" spans="1:7" x14ac:dyDescent="0.3">
      <c r="A113" t="s">
        <v>770</v>
      </c>
      <c r="B113" t="s">
        <v>683</v>
      </c>
      <c r="C113" t="s">
        <v>15</v>
      </c>
      <c r="D113" t="s">
        <v>688</v>
      </c>
      <c r="E113" t="s">
        <v>367</v>
      </c>
      <c r="F113" t="s">
        <v>790</v>
      </c>
      <c r="G113" t="s">
        <v>385</v>
      </c>
    </row>
    <row r="114" spans="1:7" x14ac:dyDescent="0.3">
      <c r="A114" t="s">
        <v>770</v>
      </c>
      <c r="B114" t="s">
        <v>683</v>
      </c>
      <c r="C114" t="s">
        <v>15</v>
      </c>
      <c r="D114" t="s">
        <v>688</v>
      </c>
      <c r="E114" t="s">
        <v>367</v>
      </c>
      <c r="F114" t="s">
        <v>792</v>
      </c>
      <c r="G114" t="s">
        <v>385</v>
      </c>
    </row>
    <row r="115" spans="1:7" x14ac:dyDescent="0.3">
      <c r="A115" t="s">
        <v>770</v>
      </c>
      <c r="B115" t="s">
        <v>683</v>
      </c>
      <c r="C115" t="s">
        <v>15</v>
      </c>
      <c r="D115" t="s">
        <v>688</v>
      </c>
      <c r="E115" t="s">
        <v>367</v>
      </c>
      <c r="F115" t="s">
        <v>795</v>
      </c>
      <c r="G115" t="s">
        <v>385</v>
      </c>
    </row>
    <row r="116" spans="1:7" x14ac:dyDescent="0.3">
      <c r="A116" t="s">
        <v>770</v>
      </c>
      <c r="B116" t="s">
        <v>683</v>
      </c>
      <c r="C116" t="s">
        <v>15</v>
      </c>
      <c r="D116" t="s">
        <v>688</v>
      </c>
      <c r="E116" t="s">
        <v>380</v>
      </c>
      <c r="F116" t="s">
        <v>771</v>
      </c>
      <c r="G116" t="s">
        <v>385</v>
      </c>
    </row>
    <row r="117" spans="1:7" x14ac:dyDescent="0.3">
      <c r="A117" t="s">
        <v>770</v>
      </c>
      <c r="B117" t="s">
        <v>683</v>
      </c>
      <c r="C117" t="s">
        <v>15</v>
      </c>
      <c r="D117" t="s">
        <v>688</v>
      </c>
      <c r="E117" t="s">
        <v>380</v>
      </c>
      <c r="F117" t="s">
        <v>775</v>
      </c>
      <c r="G117" t="s">
        <v>385</v>
      </c>
    </row>
    <row r="118" spans="1:7" x14ac:dyDescent="0.3">
      <c r="A118" t="s">
        <v>770</v>
      </c>
      <c r="B118" t="s">
        <v>683</v>
      </c>
      <c r="C118" t="s">
        <v>15</v>
      </c>
      <c r="D118" t="s">
        <v>688</v>
      </c>
      <c r="E118" t="s">
        <v>380</v>
      </c>
      <c r="F118" t="s">
        <v>777</v>
      </c>
      <c r="G118" t="s">
        <v>385</v>
      </c>
    </row>
    <row r="119" spans="1:7" x14ac:dyDescent="0.3">
      <c r="A119" t="s">
        <v>770</v>
      </c>
      <c r="B119" t="s">
        <v>683</v>
      </c>
      <c r="C119" t="s">
        <v>15</v>
      </c>
      <c r="D119" t="s">
        <v>688</v>
      </c>
      <c r="E119" t="s">
        <v>380</v>
      </c>
      <c r="F119" t="s">
        <v>780</v>
      </c>
      <c r="G119" t="s">
        <v>385</v>
      </c>
    </row>
    <row r="120" spans="1:7" x14ac:dyDescent="0.3">
      <c r="A120" t="s">
        <v>770</v>
      </c>
      <c r="B120" t="s">
        <v>683</v>
      </c>
      <c r="C120" t="s">
        <v>15</v>
      </c>
      <c r="D120" t="s">
        <v>688</v>
      </c>
      <c r="E120" t="s">
        <v>380</v>
      </c>
      <c r="F120" t="s">
        <v>783</v>
      </c>
      <c r="G120" t="s">
        <v>385</v>
      </c>
    </row>
    <row r="121" spans="1:7" x14ac:dyDescent="0.3">
      <c r="A121" t="s">
        <v>770</v>
      </c>
      <c r="B121" t="s">
        <v>683</v>
      </c>
      <c r="C121" t="s">
        <v>15</v>
      </c>
      <c r="D121" t="s">
        <v>688</v>
      </c>
      <c r="E121" t="s">
        <v>380</v>
      </c>
      <c r="F121" t="s">
        <v>787</v>
      </c>
      <c r="G121" t="s">
        <v>385</v>
      </c>
    </row>
    <row r="122" spans="1:7" x14ac:dyDescent="0.3">
      <c r="A122" t="s">
        <v>770</v>
      </c>
      <c r="B122" t="s">
        <v>683</v>
      </c>
      <c r="C122" t="s">
        <v>15</v>
      </c>
      <c r="D122" t="s">
        <v>688</v>
      </c>
      <c r="E122" t="s">
        <v>380</v>
      </c>
      <c r="F122" t="s">
        <v>790</v>
      </c>
      <c r="G122" t="s">
        <v>385</v>
      </c>
    </row>
    <row r="123" spans="1:7" x14ac:dyDescent="0.3">
      <c r="A123" t="s">
        <v>770</v>
      </c>
      <c r="B123" t="s">
        <v>683</v>
      </c>
      <c r="C123" t="s">
        <v>15</v>
      </c>
      <c r="D123" t="s">
        <v>688</v>
      </c>
      <c r="E123" t="s">
        <v>380</v>
      </c>
      <c r="F123" t="s">
        <v>792</v>
      </c>
      <c r="G123" t="s">
        <v>385</v>
      </c>
    </row>
    <row r="124" spans="1:7" x14ac:dyDescent="0.3">
      <c r="A124" t="s">
        <v>770</v>
      </c>
      <c r="B124" t="s">
        <v>683</v>
      </c>
      <c r="C124" t="s">
        <v>15</v>
      </c>
      <c r="D124" t="s">
        <v>688</v>
      </c>
      <c r="E124" t="s">
        <v>380</v>
      </c>
      <c r="F124" t="s">
        <v>795</v>
      </c>
      <c r="G124" t="s">
        <v>385</v>
      </c>
    </row>
    <row r="125" spans="1:7" x14ac:dyDescent="0.3">
      <c r="A125" t="s">
        <v>770</v>
      </c>
      <c r="B125" t="s">
        <v>683</v>
      </c>
      <c r="C125" t="s">
        <v>15</v>
      </c>
      <c r="D125" t="s">
        <v>688</v>
      </c>
      <c r="E125" t="s">
        <v>368</v>
      </c>
      <c r="F125" t="s">
        <v>771</v>
      </c>
      <c r="G125" t="s">
        <v>385</v>
      </c>
    </row>
    <row r="126" spans="1:7" x14ac:dyDescent="0.3">
      <c r="A126" t="s">
        <v>770</v>
      </c>
      <c r="B126" t="s">
        <v>683</v>
      </c>
      <c r="C126" t="s">
        <v>15</v>
      </c>
      <c r="D126" t="s">
        <v>688</v>
      </c>
      <c r="E126" t="s">
        <v>368</v>
      </c>
      <c r="F126" t="s">
        <v>775</v>
      </c>
      <c r="G126" t="s">
        <v>385</v>
      </c>
    </row>
    <row r="127" spans="1:7" x14ac:dyDescent="0.3">
      <c r="A127" t="s">
        <v>770</v>
      </c>
      <c r="B127" t="s">
        <v>683</v>
      </c>
      <c r="C127" t="s">
        <v>15</v>
      </c>
      <c r="D127" t="s">
        <v>688</v>
      </c>
      <c r="E127" t="s">
        <v>368</v>
      </c>
      <c r="F127" t="s">
        <v>777</v>
      </c>
      <c r="G127" t="s">
        <v>385</v>
      </c>
    </row>
    <row r="128" spans="1:7" x14ac:dyDescent="0.3">
      <c r="A128" t="s">
        <v>770</v>
      </c>
      <c r="B128" t="s">
        <v>683</v>
      </c>
      <c r="C128" t="s">
        <v>15</v>
      </c>
      <c r="D128" t="s">
        <v>688</v>
      </c>
      <c r="E128" t="s">
        <v>368</v>
      </c>
      <c r="F128" t="s">
        <v>780</v>
      </c>
      <c r="G128" t="s">
        <v>385</v>
      </c>
    </row>
    <row r="129" spans="1:7" x14ac:dyDescent="0.3">
      <c r="A129" t="s">
        <v>770</v>
      </c>
      <c r="B129" t="s">
        <v>683</v>
      </c>
      <c r="C129" t="s">
        <v>15</v>
      </c>
      <c r="D129" t="s">
        <v>688</v>
      </c>
      <c r="E129" t="s">
        <v>368</v>
      </c>
      <c r="F129" t="s">
        <v>783</v>
      </c>
      <c r="G129" t="s">
        <v>385</v>
      </c>
    </row>
    <row r="130" spans="1:7" x14ac:dyDescent="0.3">
      <c r="A130" t="s">
        <v>770</v>
      </c>
      <c r="B130" t="s">
        <v>683</v>
      </c>
      <c r="C130" t="s">
        <v>15</v>
      </c>
      <c r="D130" t="s">
        <v>688</v>
      </c>
      <c r="E130" t="s">
        <v>368</v>
      </c>
      <c r="F130" t="s">
        <v>787</v>
      </c>
      <c r="G130" t="s">
        <v>385</v>
      </c>
    </row>
    <row r="131" spans="1:7" x14ac:dyDescent="0.3">
      <c r="A131" t="s">
        <v>770</v>
      </c>
      <c r="B131" t="s">
        <v>683</v>
      </c>
      <c r="C131" t="s">
        <v>15</v>
      </c>
      <c r="D131" t="s">
        <v>688</v>
      </c>
      <c r="E131" t="s">
        <v>368</v>
      </c>
      <c r="F131" t="s">
        <v>790</v>
      </c>
      <c r="G131" t="s">
        <v>385</v>
      </c>
    </row>
    <row r="132" spans="1:7" x14ac:dyDescent="0.3">
      <c r="A132" t="s">
        <v>770</v>
      </c>
      <c r="B132" t="s">
        <v>683</v>
      </c>
      <c r="C132" t="s">
        <v>15</v>
      </c>
      <c r="D132" t="s">
        <v>688</v>
      </c>
      <c r="E132" t="s">
        <v>368</v>
      </c>
      <c r="F132" t="s">
        <v>792</v>
      </c>
      <c r="G132" t="s">
        <v>385</v>
      </c>
    </row>
    <row r="133" spans="1:7" x14ac:dyDescent="0.3">
      <c r="A133" t="s">
        <v>770</v>
      </c>
      <c r="B133" t="s">
        <v>683</v>
      </c>
      <c r="C133" t="s">
        <v>15</v>
      </c>
      <c r="D133" t="s">
        <v>688</v>
      </c>
      <c r="E133" t="s">
        <v>368</v>
      </c>
      <c r="F133" t="s">
        <v>795</v>
      </c>
      <c r="G133" t="s">
        <v>385</v>
      </c>
    </row>
    <row r="134" spans="1:7" x14ac:dyDescent="0.3">
      <c r="A134" t="s">
        <v>770</v>
      </c>
      <c r="B134" t="s">
        <v>683</v>
      </c>
      <c r="C134" t="s">
        <v>15</v>
      </c>
      <c r="D134" t="s">
        <v>688</v>
      </c>
      <c r="E134" t="s">
        <v>376</v>
      </c>
      <c r="F134" t="s">
        <v>771</v>
      </c>
      <c r="G134">
        <v>100200302</v>
      </c>
    </row>
    <row r="135" spans="1:7" x14ac:dyDescent="0.3">
      <c r="A135" t="s">
        <v>770</v>
      </c>
      <c r="B135" t="s">
        <v>683</v>
      </c>
      <c r="C135" t="s">
        <v>15</v>
      </c>
      <c r="D135" t="s">
        <v>688</v>
      </c>
      <c r="E135" t="s">
        <v>376</v>
      </c>
      <c r="F135" t="s">
        <v>775</v>
      </c>
      <c r="G135">
        <v>100200302</v>
      </c>
    </row>
    <row r="136" spans="1:7" x14ac:dyDescent="0.3">
      <c r="A136" t="s">
        <v>770</v>
      </c>
      <c r="B136" t="s">
        <v>683</v>
      </c>
      <c r="C136" t="s">
        <v>15</v>
      </c>
      <c r="D136" t="s">
        <v>688</v>
      </c>
      <c r="E136" t="s">
        <v>376</v>
      </c>
      <c r="F136" t="s">
        <v>777</v>
      </c>
      <c r="G136">
        <v>100200302</v>
      </c>
    </row>
    <row r="137" spans="1:7" x14ac:dyDescent="0.3">
      <c r="A137" t="s">
        <v>770</v>
      </c>
      <c r="B137" t="s">
        <v>683</v>
      </c>
      <c r="C137" t="s">
        <v>15</v>
      </c>
      <c r="D137" t="s">
        <v>688</v>
      </c>
      <c r="E137" t="s">
        <v>376</v>
      </c>
      <c r="F137" t="s">
        <v>780</v>
      </c>
      <c r="G137">
        <v>100200302</v>
      </c>
    </row>
    <row r="138" spans="1:7" x14ac:dyDescent="0.3">
      <c r="A138" t="s">
        <v>770</v>
      </c>
      <c r="B138" t="s">
        <v>683</v>
      </c>
      <c r="C138" t="s">
        <v>15</v>
      </c>
      <c r="D138" t="s">
        <v>688</v>
      </c>
      <c r="E138" t="s">
        <v>376</v>
      </c>
      <c r="F138" t="s">
        <v>783</v>
      </c>
      <c r="G138">
        <v>100200302</v>
      </c>
    </row>
    <row r="139" spans="1:7" x14ac:dyDescent="0.3">
      <c r="A139" t="s">
        <v>770</v>
      </c>
      <c r="B139" t="s">
        <v>683</v>
      </c>
      <c r="C139" t="s">
        <v>15</v>
      </c>
      <c r="D139" t="s">
        <v>688</v>
      </c>
      <c r="E139" t="s">
        <v>376</v>
      </c>
      <c r="F139" t="s">
        <v>787</v>
      </c>
      <c r="G139">
        <v>100200302</v>
      </c>
    </row>
    <row r="140" spans="1:7" x14ac:dyDescent="0.3">
      <c r="A140" t="s">
        <v>770</v>
      </c>
      <c r="B140" t="s">
        <v>683</v>
      </c>
      <c r="C140" t="s">
        <v>15</v>
      </c>
      <c r="D140" t="s">
        <v>688</v>
      </c>
      <c r="E140" t="s">
        <v>376</v>
      </c>
      <c r="F140" t="s">
        <v>790</v>
      </c>
      <c r="G140">
        <v>100200302</v>
      </c>
    </row>
    <row r="141" spans="1:7" x14ac:dyDescent="0.3">
      <c r="A141" t="s">
        <v>770</v>
      </c>
      <c r="B141" t="s">
        <v>683</v>
      </c>
      <c r="C141" t="s">
        <v>15</v>
      </c>
      <c r="D141" t="s">
        <v>688</v>
      </c>
      <c r="E141" t="s">
        <v>376</v>
      </c>
      <c r="F141" t="s">
        <v>792</v>
      </c>
      <c r="G141">
        <v>100200302</v>
      </c>
    </row>
    <row r="142" spans="1:7" x14ac:dyDescent="0.3">
      <c r="A142" t="s">
        <v>770</v>
      </c>
      <c r="B142" t="s">
        <v>683</v>
      </c>
      <c r="C142" t="s">
        <v>15</v>
      </c>
      <c r="D142" t="s">
        <v>688</v>
      </c>
      <c r="E142" t="s">
        <v>376</v>
      </c>
      <c r="F142" t="s">
        <v>795</v>
      </c>
      <c r="G142">
        <v>100200302</v>
      </c>
    </row>
    <row r="143" spans="1:7" x14ac:dyDescent="0.3">
      <c r="A143" t="s">
        <v>770</v>
      </c>
      <c r="B143" t="s">
        <v>683</v>
      </c>
      <c r="C143" t="s">
        <v>15</v>
      </c>
      <c r="D143" t="s">
        <v>688</v>
      </c>
      <c r="E143" t="s">
        <v>369</v>
      </c>
      <c r="F143" t="s">
        <v>771</v>
      </c>
      <c r="G143" t="s">
        <v>385</v>
      </c>
    </row>
    <row r="144" spans="1:7" x14ac:dyDescent="0.3">
      <c r="A144" t="s">
        <v>770</v>
      </c>
      <c r="B144" t="s">
        <v>683</v>
      </c>
      <c r="C144" t="s">
        <v>15</v>
      </c>
      <c r="D144" t="s">
        <v>688</v>
      </c>
      <c r="E144" t="s">
        <v>369</v>
      </c>
      <c r="F144" t="s">
        <v>775</v>
      </c>
      <c r="G144" t="s">
        <v>385</v>
      </c>
    </row>
    <row r="145" spans="1:7" x14ac:dyDescent="0.3">
      <c r="A145" t="s">
        <v>770</v>
      </c>
      <c r="B145" t="s">
        <v>683</v>
      </c>
      <c r="C145" t="s">
        <v>15</v>
      </c>
      <c r="D145" t="s">
        <v>688</v>
      </c>
      <c r="E145" t="s">
        <v>369</v>
      </c>
      <c r="F145" t="s">
        <v>777</v>
      </c>
      <c r="G145" t="s">
        <v>385</v>
      </c>
    </row>
    <row r="146" spans="1:7" x14ac:dyDescent="0.3">
      <c r="A146" t="s">
        <v>770</v>
      </c>
      <c r="B146" t="s">
        <v>683</v>
      </c>
      <c r="C146" t="s">
        <v>15</v>
      </c>
      <c r="D146" t="s">
        <v>688</v>
      </c>
      <c r="E146" t="s">
        <v>369</v>
      </c>
      <c r="F146" t="s">
        <v>780</v>
      </c>
      <c r="G146" t="s">
        <v>385</v>
      </c>
    </row>
    <row r="147" spans="1:7" x14ac:dyDescent="0.3">
      <c r="A147" t="s">
        <v>770</v>
      </c>
      <c r="B147" t="s">
        <v>683</v>
      </c>
      <c r="C147" t="s">
        <v>15</v>
      </c>
      <c r="D147" t="s">
        <v>688</v>
      </c>
      <c r="E147" t="s">
        <v>369</v>
      </c>
      <c r="F147" t="s">
        <v>783</v>
      </c>
      <c r="G147" t="s">
        <v>385</v>
      </c>
    </row>
    <row r="148" spans="1:7" x14ac:dyDescent="0.3">
      <c r="A148" t="s">
        <v>770</v>
      </c>
      <c r="B148" t="s">
        <v>683</v>
      </c>
      <c r="C148" t="s">
        <v>15</v>
      </c>
      <c r="D148" t="s">
        <v>688</v>
      </c>
      <c r="E148" t="s">
        <v>369</v>
      </c>
      <c r="F148" t="s">
        <v>787</v>
      </c>
      <c r="G148" t="s">
        <v>385</v>
      </c>
    </row>
    <row r="149" spans="1:7" x14ac:dyDescent="0.3">
      <c r="A149" t="s">
        <v>770</v>
      </c>
      <c r="B149" t="s">
        <v>683</v>
      </c>
      <c r="C149" t="s">
        <v>15</v>
      </c>
      <c r="D149" t="s">
        <v>688</v>
      </c>
      <c r="E149" t="s">
        <v>369</v>
      </c>
      <c r="F149" t="s">
        <v>790</v>
      </c>
      <c r="G149" t="s">
        <v>385</v>
      </c>
    </row>
    <row r="150" spans="1:7" x14ac:dyDescent="0.3">
      <c r="A150" t="s">
        <v>770</v>
      </c>
      <c r="B150" t="s">
        <v>683</v>
      </c>
      <c r="C150" t="s">
        <v>15</v>
      </c>
      <c r="D150" t="s">
        <v>688</v>
      </c>
      <c r="E150" t="s">
        <v>369</v>
      </c>
      <c r="F150" t="s">
        <v>792</v>
      </c>
      <c r="G150" t="s">
        <v>385</v>
      </c>
    </row>
    <row r="151" spans="1:7" x14ac:dyDescent="0.3">
      <c r="A151" t="s">
        <v>770</v>
      </c>
      <c r="B151" t="s">
        <v>683</v>
      </c>
      <c r="C151" t="s">
        <v>15</v>
      </c>
      <c r="D151" t="s">
        <v>688</v>
      </c>
      <c r="E151" t="s">
        <v>369</v>
      </c>
      <c r="F151" t="s">
        <v>795</v>
      </c>
      <c r="G151" t="s">
        <v>385</v>
      </c>
    </row>
    <row r="152" spans="1:7" x14ac:dyDescent="0.3">
      <c r="A152" t="s">
        <v>770</v>
      </c>
      <c r="B152" t="s">
        <v>683</v>
      </c>
      <c r="C152" t="s">
        <v>15</v>
      </c>
      <c r="D152" t="s">
        <v>688</v>
      </c>
      <c r="E152" t="s">
        <v>374</v>
      </c>
      <c r="F152" t="s">
        <v>771</v>
      </c>
      <c r="G152">
        <v>100200300</v>
      </c>
    </row>
    <row r="153" spans="1:7" x14ac:dyDescent="0.3">
      <c r="A153" t="s">
        <v>770</v>
      </c>
      <c r="B153" t="s">
        <v>683</v>
      </c>
      <c r="C153" t="s">
        <v>15</v>
      </c>
      <c r="D153" t="s">
        <v>688</v>
      </c>
      <c r="E153" t="s">
        <v>374</v>
      </c>
      <c r="F153" t="s">
        <v>775</v>
      </c>
      <c r="G153">
        <v>100200300</v>
      </c>
    </row>
    <row r="154" spans="1:7" x14ac:dyDescent="0.3">
      <c r="A154" t="s">
        <v>770</v>
      </c>
      <c r="B154" t="s">
        <v>683</v>
      </c>
      <c r="C154" t="s">
        <v>15</v>
      </c>
      <c r="D154" t="s">
        <v>688</v>
      </c>
      <c r="E154" t="s">
        <v>374</v>
      </c>
      <c r="F154" t="s">
        <v>777</v>
      </c>
      <c r="G154">
        <v>100200300</v>
      </c>
    </row>
    <row r="155" spans="1:7" x14ac:dyDescent="0.3">
      <c r="A155" t="s">
        <v>770</v>
      </c>
      <c r="B155" t="s">
        <v>683</v>
      </c>
      <c r="C155" t="s">
        <v>15</v>
      </c>
      <c r="D155" t="s">
        <v>688</v>
      </c>
      <c r="E155" t="s">
        <v>374</v>
      </c>
      <c r="F155" t="s">
        <v>780</v>
      </c>
      <c r="G155">
        <v>100200300</v>
      </c>
    </row>
    <row r="156" spans="1:7" x14ac:dyDescent="0.3">
      <c r="A156" t="s">
        <v>770</v>
      </c>
      <c r="B156" t="s">
        <v>683</v>
      </c>
      <c r="C156" t="s">
        <v>15</v>
      </c>
      <c r="D156" t="s">
        <v>688</v>
      </c>
      <c r="E156" t="s">
        <v>374</v>
      </c>
      <c r="F156" t="s">
        <v>783</v>
      </c>
      <c r="G156">
        <v>100200300</v>
      </c>
    </row>
    <row r="157" spans="1:7" x14ac:dyDescent="0.3">
      <c r="A157" t="s">
        <v>770</v>
      </c>
      <c r="B157" t="s">
        <v>683</v>
      </c>
      <c r="C157" t="s">
        <v>15</v>
      </c>
      <c r="D157" t="s">
        <v>688</v>
      </c>
      <c r="E157" t="s">
        <v>374</v>
      </c>
      <c r="F157" t="s">
        <v>787</v>
      </c>
      <c r="G157">
        <v>100200300</v>
      </c>
    </row>
    <row r="158" spans="1:7" x14ac:dyDescent="0.3">
      <c r="A158" t="s">
        <v>770</v>
      </c>
      <c r="B158" t="s">
        <v>683</v>
      </c>
      <c r="C158" t="s">
        <v>15</v>
      </c>
      <c r="D158" t="s">
        <v>688</v>
      </c>
      <c r="E158" t="s">
        <v>374</v>
      </c>
      <c r="F158" t="s">
        <v>790</v>
      </c>
      <c r="G158">
        <v>100200300</v>
      </c>
    </row>
    <row r="159" spans="1:7" x14ac:dyDescent="0.3">
      <c r="A159" t="s">
        <v>770</v>
      </c>
      <c r="B159" t="s">
        <v>683</v>
      </c>
      <c r="C159" t="s">
        <v>15</v>
      </c>
      <c r="D159" t="s">
        <v>688</v>
      </c>
      <c r="E159" t="s">
        <v>374</v>
      </c>
      <c r="F159" t="s">
        <v>792</v>
      </c>
      <c r="G159">
        <v>100200300</v>
      </c>
    </row>
    <row r="160" spans="1:7" x14ac:dyDescent="0.3">
      <c r="A160" t="s">
        <v>770</v>
      </c>
      <c r="B160" t="s">
        <v>683</v>
      </c>
      <c r="C160" t="s">
        <v>15</v>
      </c>
      <c r="D160" t="s">
        <v>688</v>
      </c>
      <c r="E160" t="s">
        <v>374</v>
      </c>
      <c r="F160" t="s">
        <v>795</v>
      </c>
      <c r="G160">
        <v>100200300</v>
      </c>
    </row>
    <row r="161" spans="1:7" x14ac:dyDescent="0.3">
      <c r="A161" t="s">
        <v>770</v>
      </c>
      <c r="B161" t="s">
        <v>683</v>
      </c>
      <c r="C161" t="s">
        <v>15</v>
      </c>
      <c r="D161" t="s">
        <v>688</v>
      </c>
      <c r="E161" t="s">
        <v>375</v>
      </c>
      <c r="F161" t="s">
        <v>771</v>
      </c>
      <c r="G161">
        <v>100200301</v>
      </c>
    </row>
    <row r="162" spans="1:7" x14ac:dyDescent="0.3">
      <c r="A162" t="s">
        <v>770</v>
      </c>
      <c r="B162" t="s">
        <v>683</v>
      </c>
      <c r="C162" t="s">
        <v>15</v>
      </c>
      <c r="D162" t="s">
        <v>688</v>
      </c>
      <c r="E162" t="s">
        <v>375</v>
      </c>
      <c r="F162" t="s">
        <v>775</v>
      </c>
      <c r="G162">
        <v>100200301</v>
      </c>
    </row>
    <row r="163" spans="1:7" x14ac:dyDescent="0.3">
      <c r="A163" t="s">
        <v>770</v>
      </c>
      <c r="B163" t="s">
        <v>683</v>
      </c>
      <c r="C163" t="s">
        <v>15</v>
      </c>
      <c r="D163" t="s">
        <v>688</v>
      </c>
      <c r="E163" t="s">
        <v>375</v>
      </c>
      <c r="F163" t="s">
        <v>777</v>
      </c>
      <c r="G163">
        <v>100200301</v>
      </c>
    </row>
    <row r="164" spans="1:7" x14ac:dyDescent="0.3">
      <c r="A164" t="s">
        <v>770</v>
      </c>
      <c r="B164" t="s">
        <v>683</v>
      </c>
      <c r="C164" t="s">
        <v>15</v>
      </c>
      <c r="D164" t="s">
        <v>688</v>
      </c>
      <c r="E164" t="s">
        <v>375</v>
      </c>
      <c r="F164" t="s">
        <v>780</v>
      </c>
      <c r="G164">
        <v>100200301</v>
      </c>
    </row>
    <row r="165" spans="1:7" x14ac:dyDescent="0.3">
      <c r="A165" t="s">
        <v>770</v>
      </c>
      <c r="B165" t="s">
        <v>683</v>
      </c>
      <c r="C165" t="s">
        <v>15</v>
      </c>
      <c r="D165" t="s">
        <v>688</v>
      </c>
      <c r="E165" t="s">
        <v>375</v>
      </c>
      <c r="F165" t="s">
        <v>783</v>
      </c>
      <c r="G165">
        <v>100200301</v>
      </c>
    </row>
    <row r="166" spans="1:7" x14ac:dyDescent="0.3">
      <c r="A166" t="s">
        <v>770</v>
      </c>
      <c r="B166" t="s">
        <v>683</v>
      </c>
      <c r="C166" t="s">
        <v>15</v>
      </c>
      <c r="D166" t="s">
        <v>688</v>
      </c>
      <c r="E166" t="s">
        <v>375</v>
      </c>
      <c r="F166" t="s">
        <v>787</v>
      </c>
      <c r="G166">
        <v>100200301</v>
      </c>
    </row>
    <row r="167" spans="1:7" x14ac:dyDescent="0.3">
      <c r="A167" t="s">
        <v>770</v>
      </c>
      <c r="B167" t="s">
        <v>683</v>
      </c>
      <c r="C167" t="s">
        <v>15</v>
      </c>
      <c r="D167" t="s">
        <v>688</v>
      </c>
      <c r="E167" t="s">
        <v>375</v>
      </c>
      <c r="F167" t="s">
        <v>790</v>
      </c>
      <c r="G167">
        <v>100200301</v>
      </c>
    </row>
    <row r="168" spans="1:7" x14ac:dyDescent="0.3">
      <c r="A168" t="s">
        <v>770</v>
      </c>
      <c r="B168" t="s">
        <v>683</v>
      </c>
      <c r="C168" t="s">
        <v>15</v>
      </c>
      <c r="D168" t="s">
        <v>688</v>
      </c>
      <c r="E168" t="s">
        <v>375</v>
      </c>
      <c r="F168" t="s">
        <v>792</v>
      </c>
      <c r="G168">
        <v>100200301</v>
      </c>
    </row>
    <row r="169" spans="1:7" x14ac:dyDescent="0.3">
      <c r="A169" t="s">
        <v>770</v>
      </c>
      <c r="B169" t="s">
        <v>683</v>
      </c>
      <c r="C169" t="s">
        <v>15</v>
      </c>
      <c r="D169" t="s">
        <v>688</v>
      </c>
      <c r="E169" t="s">
        <v>375</v>
      </c>
      <c r="F169" t="s">
        <v>795</v>
      </c>
      <c r="G169">
        <v>100200301</v>
      </c>
    </row>
    <row r="170" spans="1:7" x14ac:dyDescent="0.3">
      <c r="A170" t="s">
        <v>770</v>
      </c>
      <c r="B170" t="s">
        <v>683</v>
      </c>
      <c r="C170" t="s">
        <v>15</v>
      </c>
      <c r="D170" t="s">
        <v>688</v>
      </c>
      <c r="E170" t="s">
        <v>379</v>
      </c>
      <c r="F170" t="s">
        <v>771</v>
      </c>
      <c r="G170" t="s">
        <v>385</v>
      </c>
    </row>
    <row r="171" spans="1:7" x14ac:dyDescent="0.3">
      <c r="A171" t="s">
        <v>770</v>
      </c>
      <c r="B171" t="s">
        <v>683</v>
      </c>
      <c r="C171" t="s">
        <v>15</v>
      </c>
      <c r="D171" t="s">
        <v>688</v>
      </c>
      <c r="E171" t="s">
        <v>379</v>
      </c>
      <c r="F171" t="s">
        <v>775</v>
      </c>
      <c r="G171" t="s">
        <v>385</v>
      </c>
    </row>
    <row r="172" spans="1:7" x14ac:dyDescent="0.3">
      <c r="A172" t="s">
        <v>770</v>
      </c>
      <c r="B172" t="s">
        <v>683</v>
      </c>
      <c r="C172" t="s">
        <v>15</v>
      </c>
      <c r="D172" t="s">
        <v>688</v>
      </c>
      <c r="E172" t="s">
        <v>379</v>
      </c>
      <c r="F172" t="s">
        <v>777</v>
      </c>
      <c r="G172" t="s">
        <v>385</v>
      </c>
    </row>
    <row r="173" spans="1:7" x14ac:dyDescent="0.3">
      <c r="A173" t="s">
        <v>770</v>
      </c>
      <c r="B173" t="s">
        <v>683</v>
      </c>
      <c r="C173" t="s">
        <v>15</v>
      </c>
      <c r="D173" t="s">
        <v>688</v>
      </c>
      <c r="E173" t="s">
        <v>379</v>
      </c>
      <c r="F173" t="s">
        <v>780</v>
      </c>
      <c r="G173" t="s">
        <v>385</v>
      </c>
    </row>
    <row r="174" spans="1:7" x14ac:dyDescent="0.3">
      <c r="A174" t="s">
        <v>770</v>
      </c>
      <c r="B174" t="s">
        <v>683</v>
      </c>
      <c r="C174" t="s">
        <v>15</v>
      </c>
      <c r="D174" t="s">
        <v>688</v>
      </c>
      <c r="E174" t="s">
        <v>379</v>
      </c>
      <c r="F174" t="s">
        <v>783</v>
      </c>
      <c r="G174" t="s">
        <v>385</v>
      </c>
    </row>
    <row r="175" spans="1:7" x14ac:dyDescent="0.3">
      <c r="A175" t="s">
        <v>770</v>
      </c>
      <c r="B175" t="s">
        <v>683</v>
      </c>
      <c r="C175" t="s">
        <v>15</v>
      </c>
      <c r="D175" t="s">
        <v>688</v>
      </c>
      <c r="E175" t="s">
        <v>379</v>
      </c>
      <c r="F175" t="s">
        <v>787</v>
      </c>
      <c r="G175" t="s">
        <v>385</v>
      </c>
    </row>
    <row r="176" spans="1:7" x14ac:dyDescent="0.3">
      <c r="A176" t="s">
        <v>770</v>
      </c>
      <c r="B176" t="s">
        <v>683</v>
      </c>
      <c r="C176" t="s">
        <v>15</v>
      </c>
      <c r="D176" t="s">
        <v>688</v>
      </c>
      <c r="E176" t="s">
        <v>379</v>
      </c>
      <c r="F176" t="s">
        <v>790</v>
      </c>
      <c r="G176" t="s">
        <v>385</v>
      </c>
    </row>
    <row r="177" spans="1:7" x14ac:dyDescent="0.3">
      <c r="A177" t="s">
        <v>770</v>
      </c>
      <c r="B177" t="s">
        <v>683</v>
      </c>
      <c r="C177" t="s">
        <v>15</v>
      </c>
      <c r="D177" t="s">
        <v>688</v>
      </c>
      <c r="E177" t="s">
        <v>379</v>
      </c>
      <c r="F177" t="s">
        <v>792</v>
      </c>
      <c r="G177" t="s">
        <v>385</v>
      </c>
    </row>
    <row r="178" spans="1:7" x14ac:dyDescent="0.3">
      <c r="A178" t="s">
        <v>770</v>
      </c>
      <c r="B178" t="s">
        <v>683</v>
      </c>
      <c r="C178" t="s">
        <v>15</v>
      </c>
      <c r="D178" t="s">
        <v>688</v>
      </c>
      <c r="E178" t="s">
        <v>379</v>
      </c>
      <c r="F178" t="s">
        <v>795</v>
      </c>
      <c r="G178" t="s">
        <v>385</v>
      </c>
    </row>
    <row r="179" spans="1:7" x14ac:dyDescent="0.3">
      <c r="A179" t="s">
        <v>770</v>
      </c>
      <c r="B179" t="s">
        <v>683</v>
      </c>
      <c r="C179" t="s">
        <v>15</v>
      </c>
      <c r="D179" t="s">
        <v>688</v>
      </c>
      <c r="E179" t="s">
        <v>377</v>
      </c>
      <c r="F179" t="s">
        <v>771</v>
      </c>
      <c r="G179" t="s">
        <v>385</v>
      </c>
    </row>
    <row r="180" spans="1:7" x14ac:dyDescent="0.3">
      <c r="A180" t="s">
        <v>770</v>
      </c>
      <c r="B180" t="s">
        <v>683</v>
      </c>
      <c r="C180" t="s">
        <v>15</v>
      </c>
      <c r="D180" t="s">
        <v>688</v>
      </c>
      <c r="E180" t="s">
        <v>377</v>
      </c>
      <c r="F180" t="s">
        <v>775</v>
      </c>
      <c r="G180" t="s">
        <v>385</v>
      </c>
    </row>
    <row r="181" spans="1:7" x14ac:dyDescent="0.3">
      <c r="A181" t="s">
        <v>770</v>
      </c>
      <c r="B181" t="s">
        <v>683</v>
      </c>
      <c r="C181" t="s">
        <v>15</v>
      </c>
      <c r="D181" t="s">
        <v>688</v>
      </c>
      <c r="E181" t="s">
        <v>377</v>
      </c>
      <c r="F181" t="s">
        <v>777</v>
      </c>
      <c r="G181" t="s">
        <v>385</v>
      </c>
    </row>
    <row r="182" spans="1:7" x14ac:dyDescent="0.3">
      <c r="A182" t="s">
        <v>770</v>
      </c>
      <c r="B182" t="s">
        <v>683</v>
      </c>
      <c r="C182" t="s">
        <v>15</v>
      </c>
      <c r="D182" t="s">
        <v>688</v>
      </c>
      <c r="E182" t="s">
        <v>377</v>
      </c>
      <c r="F182" t="s">
        <v>780</v>
      </c>
      <c r="G182" t="s">
        <v>385</v>
      </c>
    </row>
    <row r="183" spans="1:7" x14ac:dyDescent="0.3">
      <c r="A183" t="s">
        <v>770</v>
      </c>
      <c r="B183" t="s">
        <v>683</v>
      </c>
      <c r="C183" t="s">
        <v>15</v>
      </c>
      <c r="D183" t="s">
        <v>688</v>
      </c>
      <c r="E183" t="s">
        <v>377</v>
      </c>
      <c r="F183" t="s">
        <v>783</v>
      </c>
      <c r="G183" t="s">
        <v>385</v>
      </c>
    </row>
    <row r="184" spans="1:7" x14ac:dyDescent="0.3">
      <c r="A184" t="s">
        <v>770</v>
      </c>
      <c r="B184" t="s">
        <v>683</v>
      </c>
      <c r="C184" t="s">
        <v>15</v>
      </c>
      <c r="D184" t="s">
        <v>688</v>
      </c>
      <c r="E184" t="s">
        <v>377</v>
      </c>
      <c r="F184" t="s">
        <v>787</v>
      </c>
      <c r="G184" t="s">
        <v>385</v>
      </c>
    </row>
    <row r="185" spans="1:7" x14ac:dyDescent="0.3">
      <c r="A185" t="s">
        <v>770</v>
      </c>
      <c r="B185" t="s">
        <v>683</v>
      </c>
      <c r="C185" t="s">
        <v>15</v>
      </c>
      <c r="D185" t="s">
        <v>688</v>
      </c>
      <c r="E185" t="s">
        <v>377</v>
      </c>
      <c r="F185" t="s">
        <v>790</v>
      </c>
      <c r="G185" t="s">
        <v>385</v>
      </c>
    </row>
    <row r="186" spans="1:7" x14ac:dyDescent="0.3">
      <c r="A186" t="s">
        <v>770</v>
      </c>
      <c r="B186" t="s">
        <v>683</v>
      </c>
      <c r="C186" t="s">
        <v>15</v>
      </c>
      <c r="D186" t="s">
        <v>688</v>
      </c>
      <c r="E186" t="s">
        <v>377</v>
      </c>
      <c r="F186" t="s">
        <v>792</v>
      </c>
      <c r="G186" t="s">
        <v>385</v>
      </c>
    </row>
    <row r="187" spans="1:7" x14ac:dyDescent="0.3">
      <c r="A187" t="s">
        <v>770</v>
      </c>
      <c r="B187" t="s">
        <v>683</v>
      </c>
      <c r="C187" t="s">
        <v>15</v>
      </c>
      <c r="D187" t="s">
        <v>688</v>
      </c>
      <c r="E187" t="s">
        <v>377</v>
      </c>
      <c r="F187" t="s">
        <v>795</v>
      </c>
      <c r="G187" t="s">
        <v>385</v>
      </c>
    </row>
    <row r="188" spans="1:7" x14ac:dyDescent="0.3">
      <c r="A188" t="s">
        <v>770</v>
      </c>
      <c r="B188" t="s">
        <v>683</v>
      </c>
      <c r="C188" t="s">
        <v>15</v>
      </c>
      <c r="D188" t="s">
        <v>688</v>
      </c>
      <c r="E188" t="s">
        <v>372</v>
      </c>
      <c r="F188" t="s">
        <v>771</v>
      </c>
      <c r="G188" t="s">
        <v>385</v>
      </c>
    </row>
    <row r="189" spans="1:7" x14ac:dyDescent="0.3">
      <c r="A189" t="s">
        <v>770</v>
      </c>
      <c r="B189" t="s">
        <v>683</v>
      </c>
      <c r="C189" t="s">
        <v>15</v>
      </c>
      <c r="D189" t="s">
        <v>688</v>
      </c>
      <c r="E189" t="s">
        <v>372</v>
      </c>
      <c r="F189" t="s">
        <v>775</v>
      </c>
      <c r="G189" t="s">
        <v>385</v>
      </c>
    </row>
    <row r="190" spans="1:7" x14ac:dyDescent="0.3">
      <c r="A190" t="s">
        <v>770</v>
      </c>
      <c r="B190" t="s">
        <v>683</v>
      </c>
      <c r="C190" t="s">
        <v>15</v>
      </c>
      <c r="D190" t="s">
        <v>688</v>
      </c>
      <c r="E190" t="s">
        <v>372</v>
      </c>
      <c r="F190" t="s">
        <v>777</v>
      </c>
      <c r="G190" t="s">
        <v>385</v>
      </c>
    </row>
    <row r="191" spans="1:7" x14ac:dyDescent="0.3">
      <c r="A191" t="s">
        <v>770</v>
      </c>
      <c r="B191" t="s">
        <v>683</v>
      </c>
      <c r="C191" t="s">
        <v>15</v>
      </c>
      <c r="D191" t="s">
        <v>688</v>
      </c>
      <c r="E191" t="s">
        <v>372</v>
      </c>
      <c r="F191" t="s">
        <v>780</v>
      </c>
      <c r="G191" t="s">
        <v>385</v>
      </c>
    </row>
    <row r="192" spans="1:7" x14ac:dyDescent="0.3">
      <c r="A192" t="s">
        <v>770</v>
      </c>
      <c r="B192" t="s">
        <v>683</v>
      </c>
      <c r="C192" t="s">
        <v>15</v>
      </c>
      <c r="D192" t="s">
        <v>688</v>
      </c>
      <c r="E192" t="s">
        <v>372</v>
      </c>
      <c r="F192" t="s">
        <v>783</v>
      </c>
      <c r="G192" t="s">
        <v>385</v>
      </c>
    </row>
    <row r="193" spans="1:7" x14ac:dyDescent="0.3">
      <c r="A193" t="s">
        <v>770</v>
      </c>
      <c r="B193" t="s">
        <v>683</v>
      </c>
      <c r="C193" t="s">
        <v>15</v>
      </c>
      <c r="D193" t="s">
        <v>688</v>
      </c>
      <c r="E193" t="s">
        <v>372</v>
      </c>
      <c r="F193" t="s">
        <v>787</v>
      </c>
      <c r="G193" t="s">
        <v>385</v>
      </c>
    </row>
    <row r="194" spans="1:7" x14ac:dyDescent="0.3">
      <c r="A194" t="s">
        <v>770</v>
      </c>
      <c r="B194" t="s">
        <v>683</v>
      </c>
      <c r="C194" t="s">
        <v>15</v>
      </c>
      <c r="D194" t="s">
        <v>688</v>
      </c>
      <c r="E194" t="s">
        <v>372</v>
      </c>
      <c r="F194" t="s">
        <v>790</v>
      </c>
      <c r="G194" t="s">
        <v>385</v>
      </c>
    </row>
    <row r="195" spans="1:7" x14ac:dyDescent="0.3">
      <c r="A195" t="s">
        <v>770</v>
      </c>
      <c r="B195" t="s">
        <v>683</v>
      </c>
      <c r="C195" t="s">
        <v>15</v>
      </c>
      <c r="D195" t="s">
        <v>688</v>
      </c>
      <c r="E195" t="s">
        <v>372</v>
      </c>
      <c r="F195" t="s">
        <v>792</v>
      </c>
      <c r="G195" t="s">
        <v>385</v>
      </c>
    </row>
    <row r="196" spans="1:7" x14ac:dyDescent="0.3">
      <c r="A196" t="s">
        <v>770</v>
      </c>
      <c r="B196" t="s">
        <v>683</v>
      </c>
      <c r="C196" t="s">
        <v>15</v>
      </c>
      <c r="D196" t="s">
        <v>688</v>
      </c>
      <c r="E196" t="s">
        <v>372</v>
      </c>
      <c r="F196" t="s">
        <v>795</v>
      </c>
      <c r="G196" t="s">
        <v>385</v>
      </c>
    </row>
    <row r="197" spans="1:7" x14ac:dyDescent="0.3">
      <c r="A197" t="s">
        <v>770</v>
      </c>
      <c r="B197" t="s">
        <v>683</v>
      </c>
      <c r="C197" t="s">
        <v>15</v>
      </c>
      <c r="D197" t="s">
        <v>688</v>
      </c>
      <c r="E197" t="s">
        <v>381</v>
      </c>
      <c r="F197" t="s">
        <v>771</v>
      </c>
      <c r="G197" t="s">
        <v>385</v>
      </c>
    </row>
    <row r="198" spans="1:7" x14ac:dyDescent="0.3">
      <c r="A198" t="s">
        <v>770</v>
      </c>
      <c r="B198" t="s">
        <v>683</v>
      </c>
      <c r="C198" t="s">
        <v>15</v>
      </c>
      <c r="D198" t="s">
        <v>688</v>
      </c>
      <c r="E198" t="s">
        <v>381</v>
      </c>
      <c r="F198" t="s">
        <v>775</v>
      </c>
      <c r="G198" t="s">
        <v>385</v>
      </c>
    </row>
    <row r="199" spans="1:7" x14ac:dyDescent="0.3">
      <c r="A199" t="s">
        <v>770</v>
      </c>
      <c r="B199" t="s">
        <v>683</v>
      </c>
      <c r="C199" t="s">
        <v>15</v>
      </c>
      <c r="D199" t="s">
        <v>688</v>
      </c>
      <c r="E199" t="s">
        <v>381</v>
      </c>
      <c r="F199" t="s">
        <v>777</v>
      </c>
      <c r="G199" t="s">
        <v>385</v>
      </c>
    </row>
    <row r="200" spans="1:7" x14ac:dyDescent="0.3">
      <c r="A200" t="s">
        <v>770</v>
      </c>
      <c r="B200" t="s">
        <v>683</v>
      </c>
      <c r="C200" t="s">
        <v>15</v>
      </c>
      <c r="D200" t="s">
        <v>688</v>
      </c>
      <c r="E200" t="s">
        <v>381</v>
      </c>
      <c r="F200" t="s">
        <v>780</v>
      </c>
      <c r="G200" t="s">
        <v>385</v>
      </c>
    </row>
    <row r="201" spans="1:7" x14ac:dyDescent="0.3">
      <c r="A201" t="s">
        <v>770</v>
      </c>
      <c r="B201" t="s">
        <v>683</v>
      </c>
      <c r="C201" t="s">
        <v>15</v>
      </c>
      <c r="D201" t="s">
        <v>688</v>
      </c>
      <c r="E201" t="s">
        <v>381</v>
      </c>
      <c r="F201" t="s">
        <v>783</v>
      </c>
      <c r="G201" t="s">
        <v>385</v>
      </c>
    </row>
    <row r="202" spans="1:7" x14ac:dyDescent="0.3">
      <c r="A202" t="s">
        <v>770</v>
      </c>
      <c r="B202" t="s">
        <v>683</v>
      </c>
      <c r="C202" t="s">
        <v>15</v>
      </c>
      <c r="D202" t="s">
        <v>688</v>
      </c>
      <c r="E202" t="s">
        <v>381</v>
      </c>
      <c r="F202" t="s">
        <v>787</v>
      </c>
      <c r="G202" t="s">
        <v>385</v>
      </c>
    </row>
    <row r="203" spans="1:7" x14ac:dyDescent="0.3">
      <c r="A203" t="s">
        <v>770</v>
      </c>
      <c r="B203" t="s">
        <v>683</v>
      </c>
      <c r="C203" t="s">
        <v>15</v>
      </c>
      <c r="D203" t="s">
        <v>688</v>
      </c>
      <c r="E203" t="s">
        <v>381</v>
      </c>
      <c r="F203" t="s">
        <v>790</v>
      </c>
      <c r="G203" t="s">
        <v>385</v>
      </c>
    </row>
    <row r="204" spans="1:7" x14ac:dyDescent="0.3">
      <c r="A204" t="s">
        <v>770</v>
      </c>
      <c r="B204" t="s">
        <v>683</v>
      </c>
      <c r="C204" t="s">
        <v>15</v>
      </c>
      <c r="D204" t="s">
        <v>688</v>
      </c>
      <c r="E204" t="s">
        <v>381</v>
      </c>
      <c r="F204" t="s">
        <v>792</v>
      </c>
      <c r="G204" t="s">
        <v>385</v>
      </c>
    </row>
    <row r="205" spans="1:7" x14ac:dyDescent="0.3">
      <c r="A205" t="s">
        <v>770</v>
      </c>
      <c r="B205" t="s">
        <v>683</v>
      </c>
      <c r="C205" t="s">
        <v>15</v>
      </c>
      <c r="D205" t="s">
        <v>688</v>
      </c>
      <c r="E205" t="s">
        <v>381</v>
      </c>
      <c r="F205" t="s">
        <v>795</v>
      </c>
      <c r="G205" t="s">
        <v>385</v>
      </c>
    </row>
    <row r="206" spans="1:7" x14ac:dyDescent="0.3">
      <c r="A206" t="s">
        <v>770</v>
      </c>
      <c r="B206" t="s">
        <v>683</v>
      </c>
      <c r="C206" t="s">
        <v>15</v>
      </c>
      <c r="D206" t="s">
        <v>688</v>
      </c>
      <c r="E206" t="s">
        <v>371</v>
      </c>
      <c r="F206" t="s">
        <v>771</v>
      </c>
      <c r="G206" t="s">
        <v>385</v>
      </c>
    </row>
    <row r="207" spans="1:7" x14ac:dyDescent="0.3">
      <c r="A207" t="s">
        <v>770</v>
      </c>
      <c r="B207" t="s">
        <v>683</v>
      </c>
      <c r="C207" t="s">
        <v>15</v>
      </c>
      <c r="D207" t="s">
        <v>688</v>
      </c>
      <c r="E207" t="s">
        <v>371</v>
      </c>
      <c r="F207" t="s">
        <v>775</v>
      </c>
      <c r="G207" t="s">
        <v>385</v>
      </c>
    </row>
    <row r="208" spans="1:7" x14ac:dyDescent="0.3">
      <c r="A208" t="s">
        <v>770</v>
      </c>
      <c r="B208" t="s">
        <v>683</v>
      </c>
      <c r="C208" t="s">
        <v>15</v>
      </c>
      <c r="D208" t="s">
        <v>688</v>
      </c>
      <c r="E208" t="s">
        <v>371</v>
      </c>
      <c r="F208" t="s">
        <v>777</v>
      </c>
      <c r="G208" t="s">
        <v>385</v>
      </c>
    </row>
    <row r="209" spans="1:7" x14ac:dyDescent="0.3">
      <c r="A209" t="s">
        <v>770</v>
      </c>
      <c r="B209" t="s">
        <v>683</v>
      </c>
      <c r="C209" t="s">
        <v>15</v>
      </c>
      <c r="D209" t="s">
        <v>688</v>
      </c>
      <c r="E209" t="s">
        <v>371</v>
      </c>
      <c r="F209" t="s">
        <v>780</v>
      </c>
      <c r="G209" t="s">
        <v>385</v>
      </c>
    </row>
    <row r="210" spans="1:7" x14ac:dyDescent="0.3">
      <c r="A210" t="s">
        <v>770</v>
      </c>
      <c r="B210" t="s">
        <v>683</v>
      </c>
      <c r="C210" t="s">
        <v>15</v>
      </c>
      <c r="D210" t="s">
        <v>688</v>
      </c>
      <c r="E210" t="s">
        <v>371</v>
      </c>
      <c r="F210" t="s">
        <v>783</v>
      </c>
      <c r="G210" t="s">
        <v>385</v>
      </c>
    </row>
    <row r="211" spans="1:7" x14ac:dyDescent="0.3">
      <c r="A211" t="s">
        <v>770</v>
      </c>
      <c r="B211" t="s">
        <v>683</v>
      </c>
      <c r="C211" t="s">
        <v>15</v>
      </c>
      <c r="D211" t="s">
        <v>688</v>
      </c>
      <c r="E211" t="s">
        <v>371</v>
      </c>
      <c r="F211" t="s">
        <v>787</v>
      </c>
      <c r="G211" t="s">
        <v>385</v>
      </c>
    </row>
    <row r="212" spans="1:7" x14ac:dyDescent="0.3">
      <c r="A212" t="s">
        <v>770</v>
      </c>
      <c r="B212" t="s">
        <v>683</v>
      </c>
      <c r="C212" t="s">
        <v>15</v>
      </c>
      <c r="D212" t="s">
        <v>688</v>
      </c>
      <c r="E212" t="s">
        <v>371</v>
      </c>
      <c r="F212" t="s">
        <v>790</v>
      </c>
      <c r="G212" t="s">
        <v>385</v>
      </c>
    </row>
    <row r="213" spans="1:7" x14ac:dyDescent="0.3">
      <c r="A213" t="s">
        <v>770</v>
      </c>
      <c r="B213" t="s">
        <v>683</v>
      </c>
      <c r="C213" t="s">
        <v>15</v>
      </c>
      <c r="D213" t="s">
        <v>688</v>
      </c>
      <c r="E213" t="s">
        <v>371</v>
      </c>
      <c r="F213" t="s">
        <v>792</v>
      </c>
      <c r="G213" t="s">
        <v>385</v>
      </c>
    </row>
    <row r="214" spans="1:7" x14ac:dyDescent="0.3">
      <c r="A214" t="s">
        <v>770</v>
      </c>
      <c r="B214" t="s">
        <v>683</v>
      </c>
      <c r="C214" t="s">
        <v>15</v>
      </c>
      <c r="D214" t="s">
        <v>688</v>
      </c>
      <c r="E214" t="s">
        <v>371</v>
      </c>
      <c r="F214" t="s">
        <v>795</v>
      </c>
      <c r="G214" t="s">
        <v>385</v>
      </c>
    </row>
    <row r="215" spans="1:7" x14ac:dyDescent="0.3">
      <c r="A215" t="s">
        <v>770</v>
      </c>
      <c r="B215" t="s">
        <v>683</v>
      </c>
      <c r="C215" t="s">
        <v>15</v>
      </c>
      <c r="D215" t="s">
        <v>688</v>
      </c>
      <c r="E215" t="s">
        <v>366</v>
      </c>
      <c r="F215" t="s">
        <v>771</v>
      </c>
      <c r="G215" t="s">
        <v>385</v>
      </c>
    </row>
    <row r="216" spans="1:7" x14ac:dyDescent="0.3">
      <c r="A216" t="s">
        <v>770</v>
      </c>
      <c r="B216" t="s">
        <v>683</v>
      </c>
      <c r="C216" t="s">
        <v>15</v>
      </c>
      <c r="D216" t="s">
        <v>688</v>
      </c>
      <c r="E216" t="s">
        <v>366</v>
      </c>
      <c r="F216" t="s">
        <v>775</v>
      </c>
      <c r="G216" t="s">
        <v>385</v>
      </c>
    </row>
    <row r="217" spans="1:7" x14ac:dyDescent="0.3">
      <c r="A217" t="s">
        <v>770</v>
      </c>
      <c r="B217" t="s">
        <v>683</v>
      </c>
      <c r="C217" t="s">
        <v>15</v>
      </c>
      <c r="D217" t="s">
        <v>688</v>
      </c>
      <c r="E217" t="s">
        <v>366</v>
      </c>
      <c r="F217" t="s">
        <v>777</v>
      </c>
      <c r="G217" t="s">
        <v>385</v>
      </c>
    </row>
    <row r="218" spans="1:7" x14ac:dyDescent="0.3">
      <c r="A218" t="s">
        <v>770</v>
      </c>
      <c r="B218" t="s">
        <v>683</v>
      </c>
      <c r="C218" t="s">
        <v>15</v>
      </c>
      <c r="D218" t="s">
        <v>688</v>
      </c>
      <c r="E218" t="s">
        <v>366</v>
      </c>
      <c r="F218" t="s">
        <v>780</v>
      </c>
      <c r="G218" t="s">
        <v>385</v>
      </c>
    </row>
    <row r="219" spans="1:7" x14ac:dyDescent="0.3">
      <c r="A219" t="s">
        <v>770</v>
      </c>
      <c r="B219" t="s">
        <v>683</v>
      </c>
      <c r="C219" t="s">
        <v>15</v>
      </c>
      <c r="D219" t="s">
        <v>688</v>
      </c>
      <c r="E219" t="s">
        <v>366</v>
      </c>
      <c r="F219" t="s">
        <v>783</v>
      </c>
      <c r="G219" t="s">
        <v>385</v>
      </c>
    </row>
    <row r="220" spans="1:7" x14ac:dyDescent="0.3">
      <c r="A220" t="s">
        <v>770</v>
      </c>
      <c r="B220" t="s">
        <v>683</v>
      </c>
      <c r="C220" t="s">
        <v>15</v>
      </c>
      <c r="D220" t="s">
        <v>688</v>
      </c>
      <c r="E220" t="s">
        <v>366</v>
      </c>
      <c r="F220" t="s">
        <v>787</v>
      </c>
      <c r="G220" t="s">
        <v>385</v>
      </c>
    </row>
    <row r="221" spans="1:7" x14ac:dyDescent="0.3">
      <c r="A221" t="s">
        <v>770</v>
      </c>
      <c r="B221" t="s">
        <v>683</v>
      </c>
      <c r="C221" t="s">
        <v>15</v>
      </c>
      <c r="D221" t="s">
        <v>688</v>
      </c>
      <c r="E221" t="s">
        <v>366</v>
      </c>
      <c r="F221" t="s">
        <v>790</v>
      </c>
      <c r="G221" t="s">
        <v>385</v>
      </c>
    </row>
    <row r="222" spans="1:7" x14ac:dyDescent="0.3">
      <c r="A222" t="s">
        <v>770</v>
      </c>
      <c r="B222" t="s">
        <v>683</v>
      </c>
      <c r="C222" t="s">
        <v>15</v>
      </c>
      <c r="D222" t="s">
        <v>688</v>
      </c>
      <c r="E222" t="s">
        <v>366</v>
      </c>
      <c r="F222" t="s">
        <v>792</v>
      </c>
      <c r="G222" t="s">
        <v>385</v>
      </c>
    </row>
    <row r="223" spans="1:7" x14ac:dyDescent="0.3">
      <c r="A223" t="s">
        <v>770</v>
      </c>
      <c r="B223" t="s">
        <v>683</v>
      </c>
      <c r="C223" t="s">
        <v>15</v>
      </c>
      <c r="D223" t="s">
        <v>688</v>
      </c>
      <c r="E223" t="s">
        <v>366</v>
      </c>
      <c r="F223" t="s">
        <v>795</v>
      </c>
      <c r="G223" t="s">
        <v>385</v>
      </c>
    </row>
    <row r="224" spans="1:7" x14ac:dyDescent="0.3">
      <c r="A224" t="s">
        <v>770</v>
      </c>
      <c r="B224" t="s">
        <v>683</v>
      </c>
      <c r="C224" t="s">
        <v>15</v>
      </c>
      <c r="D224" t="s">
        <v>688</v>
      </c>
      <c r="E224" t="s">
        <v>370</v>
      </c>
      <c r="F224" t="s">
        <v>771</v>
      </c>
      <c r="G224" t="s">
        <v>385</v>
      </c>
    </row>
    <row r="225" spans="1:7" x14ac:dyDescent="0.3">
      <c r="A225" t="s">
        <v>770</v>
      </c>
      <c r="B225" t="s">
        <v>683</v>
      </c>
      <c r="C225" t="s">
        <v>15</v>
      </c>
      <c r="D225" t="s">
        <v>688</v>
      </c>
      <c r="E225" t="s">
        <v>370</v>
      </c>
      <c r="F225" t="s">
        <v>775</v>
      </c>
      <c r="G225" t="s">
        <v>385</v>
      </c>
    </row>
    <row r="226" spans="1:7" x14ac:dyDescent="0.3">
      <c r="A226" t="s">
        <v>770</v>
      </c>
      <c r="B226" t="s">
        <v>683</v>
      </c>
      <c r="C226" t="s">
        <v>15</v>
      </c>
      <c r="D226" t="s">
        <v>688</v>
      </c>
      <c r="E226" t="s">
        <v>370</v>
      </c>
      <c r="F226" t="s">
        <v>777</v>
      </c>
      <c r="G226" t="s">
        <v>385</v>
      </c>
    </row>
    <row r="227" spans="1:7" x14ac:dyDescent="0.3">
      <c r="A227" t="s">
        <v>770</v>
      </c>
      <c r="B227" t="s">
        <v>683</v>
      </c>
      <c r="C227" t="s">
        <v>15</v>
      </c>
      <c r="D227" t="s">
        <v>688</v>
      </c>
      <c r="E227" t="s">
        <v>370</v>
      </c>
      <c r="F227" t="s">
        <v>780</v>
      </c>
      <c r="G227" t="s">
        <v>385</v>
      </c>
    </row>
    <row r="228" spans="1:7" x14ac:dyDescent="0.3">
      <c r="A228" t="s">
        <v>770</v>
      </c>
      <c r="B228" t="s">
        <v>683</v>
      </c>
      <c r="C228" t="s">
        <v>15</v>
      </c>
      <c r="D228" t="s">
        <v>688</v>
      </c>
      <c r="E228" t="s">
        <v>370</v>
      </c>
      <c r="F228" t="s">
        <v>783</v>
      </c>
      <c r="G228" t="s">
        <v>385</v>
      </c>
    </row>
    <row r="229" spans="1:7" x14ac:dyDescent="0.3">
      <c r="A229" t="s">
        <v>770</v>
      </c>
      <c r="B229" t="s">
        <v>683</v>
      </c>
      <c r="C229" t="s">
        <v>15</v>
      </c>
      <c r="D229" t="s">
        <v>688</v>
      </c>
      <c r="E229" t="s">
        <v>370</v>
      </c>
      <c r="F229" t="s">
        <v>787</v>
      </c>
      <c r="G229" t="s">
        <v>385</v>
      </c>
    </row>
    <row r="230" spans="1:7" x14ac:dyDescent="0.3">
      <c r="A230" t="s">
        <v>770</v>
      </c>
      <c r="B230" t="s">
        <v>683</v>
      </c>
      <c r="C230" t="s">
        <v>15</v>
      </c>
      <c r="D230" t="s">
        <v>688</v>
      </c>
      <c r="E230" t="s">
        <v>370</v>
      </c>
      <c r="F230" t="s">
        <v>790</v>
      </c>
      <c r="G230" t="s">
        <v>385</v>
      </c>
    </row>
    <row r="231" spans="1:7" x14ac:dyDescent="0.3">
      <c r="A231" t="s">
        <v>770</v>
      </c>
      <c r="B231" t="s">
        <v>683</v>
      </c>
      <c r="C231" t="s">
        <v>15</v>
      </c>
      <c r="D231" t="s">
        <v>688</v>
      </c>
      <c r="E231" t="s">
        <v>370</v>
      </c>
      <c r="F231" t="s">
        <v>792</v>
      </c>
      <c r="G231" t="s">
        <v>385</v>
      </c>
    </row>
    <row r="232" spans="1:7" x14ac:dyDescent="0.3">
      <c r="A232" t="s">
        <v>770</v>
      </c>
      <c r="B232" t="s">
        <v>683</v>
      </c>
      <c r="C232" t="s">
        <v>15</v>
      </c>
      <c r="D232" t="s">
        <v>688</v>
      </c>
      <c r="E232" t="s">
        <v>370</v>
      </c>
      <c r="F232" t="s">
        <v>795</v>
      </c>
      <c r="G232" t="s">
        <v>385</v>
      </c>
    </row>
    <row r="233" spans="1:7" x14ac:dyDescent="0.3">
      <c r="A233" t="s">
        <v>770</v>
      </c>
      <c r="B233" t="s">
        <v>683</v>
      </c>
      <c r="C233" t="s">
        <v>15</v>
      </c>
      <c r="D233" t="s">
        <v>688</v>
      </c>
      <c r="E233" t="s">
        <v>373</v>
      </c>
      <c r="F233" t="s">
        <v>771</v>
      </c>
      <c r="G233" t="s">
        <v>385</v>
      </c>
    </row>
    <row r="234" spans="1:7" x14ac:dyDescent="0.3">
      <c r="A234" t="s">
        <v>770</v>
      </c>
      <c r="B234" t="s">
        <v>683</v>
      </c>
      <c r="C234" t="s">
        <v>15</v>
      </c>
      <c r="D234" t="s">
        <v>688</v>
      </c>
      <c r="E234" t="s">
        <v>373</v>
      </c>
      <c r="F234" t="s">
        <v>775</v>
      </c>
      <c r="G234" t="s">
        <v>385</v>
      </c>
    </row>
    <row r="235" spans="1:7" x14ac:dyDescent="0.3">
      <c r="A235" t="s">
        <v>770</v>
      </c>
      <c r="B235" t="s">
        <v>683</v>
      </c>
      <c r="C235" t="s">
        <v>15</v>
      </c>
      <c r="D235" t="s">
        <v>688</v>
      </c>
      <c r="E235" t="s">
        <v>373</v>
      </c>
      <c r="F235" t="s">
        <v>777</v>
      </c>
      <c r="G235" t="s">
        <v>385</v>
      </c>
    </row>
    <row r="236" spans="1:7" x14ac:dyDescent="0.3">
      <c r="A236" t="s">
        <v>770</v>
      </c>
      <c r="B236" t="s">
        <v>683</v>
      </c>
      <c r="C236" t="s">
        <v>15</v>
      </c>
      <c r="D236" t="s">
        <v>688</v>
      </c>
      <c r="E236" t="s">
        <v>373</v>
      </c>
      <c r="F236" t="s">
        <v>780</v>
      </c>
      <c r="G236" t="s">
        <v>385</v>
      </c>
    </row>
    <row r="237" spans="1:7" x14ac:dyDescent="0.3">
      <c r="A237" t="s">
        <v>770</v>
      </c>
      <c r="B237" t="s">
        <v>683</v>
      </c>
      <c r="C237" t="s">
        <v>15</v>
      </c>
      <c r="D237" t="s">
        <v>688</v>
      </c>
      <c r="E237" t="s">
        <v>373</v>
      </c>
      <c r="F237" t="s">
        <v>783</v>
      </c>
      <c r="G237" t="s">
        <v>385</v>
      </c>
    </row>
    <row r="238" spans="1:7" x14ac:dyDescent="0.3">
      <c r="A238" t="s">
        <v>770</v>
      </c>
      <c r="B238" t="s">
        <v>683</v>
      </c>
      <c r="C238" t="s">
        <v>15</v>
      </c>
      <c r="D238" t="s">
        <v>688</v>
      </c>
      <c r="E238" t="s">
        <v>373</v>
      </c>
      <c r="F238" t="s">
        <v>787</v>
      </c>
      <c r="G238" t="s">
        <v>385</v>
      </c>
    </row>
    <row r="239" spans="1:7" x14ac:dyDescent="0.3">
      <c r="A239" t="s">
        <v>770</v>
      </c>
      <c r="B239" t="s">
        <v>683</v>
      </c>
      <c r="C239" t="s">
        <v>15</v>
      </c>
      <c r="D239" t="s">
        <v>688</v>
      </c>
      <c r="E239" t="s">
        <v>373</v>
      </c>
      <c r="F239" t="s">
        <v>790</v>
      </c>
      <c r="G239" t="s">
        <v>385</v>
      </c>
    </row>
    <row r="240" spans="1:7" x14ac:dyDescent="0.3">
      <c r="A240" t="s">
        <v>770</v>
      </c>
      <c r="B240" t="s">
        <v>683</v>
      </c>
      <c r="C240" t="s">
        <v>15</v>
      </c>
      <c r="D240" t="s">
        <v>688</v>
      </c>
      <c r="E240" t="s">
        <v>373</v>
      </c>
      <c r="F240" t="s">
        <v>792</v>
      </c>
      <c r="G240" t="s">
        <v>385</v>
      </c>
    </row>
    <row r="241" spans="1:7" x14ac:dyDescent="0.3">
      <c r="A241" t="s">
        <v>770</v>
      </c>
      <c r="B241" t="s">
        <v>683</v>
      </c>
      <c r="C241" t="s">
        <v>15</v>
      </c>
      <c r="D241" t="s">
        <v>688</v>
      </c>
      <c r="E241" t="s">
        <v>373</v>
      </c>
      <c r="F241" t="s">
        <v>795</v>
      </c>
      <c r="G241" t="s">
        <v>385</v>
      </c>
    </row>
    <row r="242" spans="1:7" x14ac:dyDescent="0.3">
      <c r="A242" t="s">
        <v>770</v>
      </c>
      <c r="B242" t="s">
        <v>683</v>
      </c>
      <c r="C242" t="s">
        <v>15</v>
      </c>
      <c r="D242" t="s">
        <v>688</v>
      </c>
      <c r="E242" t="s">
        <v>378</v>
      </c>
      <c r="F242" t="s">
        <v>771</v>
      </c>
      <c r="G242" t="s">
        <v>385</v>
      </c>
    </row>
    <row r="243" spans="1:7" x14ac:dyDescent="0.3">
      <c r="A243" t="s">
        <v>770</v>
      </c>
      <c r="B243" t="s">
        <v>683</v>
      </c>
      <c r="C243" t="s">
        <v>15</v>
      </c>
      <c r="D243" t="s">
        <v>688</v>
      </c>
      <c r="E243" t="s">
        <v>378</v>
      </c>
      <c r="F243" t="s">
        <v>775</v>
      </c>
      <c r="G243" t="s">
        <v>385</v>
      </c>
    </row>
    <row r="244" spans="1:7" x14ac:dyDescent="0.3">
      <c r="A244" t="s">
        <v>770</v>
      </c>
      <c r="B244" t="s">
        <v>683</v>
      </c>
      <c r="C244" t="s">
        <v>15</v>
      </c>
      <c r="D244" t="s">
        <v>688</v>
      </c>
      <c r="E244" t="s">
        <v>378</v>
      </c>
      <c r="F244" t="s">
        <v>777</v>
      </c>
      <c r="G244" t="s">
        <v>385</v>
      </c>
    </row>
    <row r="245" spans="1:7" x14ac:dyDescent="0.3">
      <c r="A245" t="s">
        <v>770</v>
      </c>
      <c r="B245" t="s">
        <v>683</v>
      </c>
      <c r="C245" t="s">
        <v>15</v>
      </c>
      <c r="D245" t="s">
        <v>688</v>
      </c>
      <c r="E245" t="s">
        <v>378</v>
      </c>
      <c r="F245" t="s">
        <v>780</v>
      </c>
      <c r="G245" t="s">
        <v>385</v>
      </c>
    </row>
    <row r="246" spans="1:7" x14ac:dyDescent="0.3">
      <c r="A246" t="s">
        <v>770</v>
      </c>
      <c r="B246" t="s">
        <v>683</v>
      </c>
      <c r="C246" t="s">
        <v>15</v>
      </c>
      <c r="D246" t="s">
        <v>688</v>
      </c>
      <c r="E246" t="s">
        <v>378</v>
      </c>
      <c r="F246" t="s">
        <v>783</v>
      </c>
      <c r="G246" t="s">
        <v>385</v>
      </c>
    </row>
    <row r="247" spans="1:7" x14ac:dyDescent="0.3">
      <c r="A247" t="s">
        <v>770</v>
      </c>
      <c r="B247" t="s">
        <v>683</v>
      </c>
      <c r="C247" t="s">
        <v>15</v>
      </c>
      <c r="D247" t="s">
        <v>688</v>
      </c>
      <c r="E247" t="s">
        <v>378</v>
      </c>
      <c r="F247" t="s">
        <v>787</v>
      </c>
      <c r="G247" t="s">
        <v>385</v>
      </c>
    </row>
    <row r="248" spans="1:7" x14ac:dyDescent="0.3">
      <c r="A248" t="s">
        <v>770</v>
      </c>
      <c r="B248" t="s">
        <v>683</v>
      </c>
      <c r="C248" t="s">
        <v>15</v>
      </c>
      <c r="D248" t="s">
        <v>688</v>
      </c>
      <c r="E248" t="s">
        <v>378</v>
      </c>
      <c r="F248" t="s">
        <v>790</v>
      </c>
      <c r="G248" t="s">
        <v>385</v>
      </c>
    </row>
    <row r="249" spans="1:7" x14ac:dyDescent="0.3">
      <c r="A249" t="s">
        <v>770</v>
      </c>
      <c r="B249" t="s">
        <v>683</v>
      </c>
      <c r="C249" t="s">
        <v>15</v>
      </c>
      <c r="D249" t="s">
        <v>688</v>
      </c>
      <c r="E249" t="s">
        <v>378</v>
      </c>
      <c r="F249" t="s">
        <v>792</v>
      </c>
      <c r="G249" t="s">
        <v>385</v>
      </c>
    </row>
    <row r="250" spans="1:7" x14ac:dyDescent="0.3">
      <c r="A250" t="s">
        <v>770</v>
      </c>
      <c r="B250" t="s">
        <v>683</v>
      </c>
      <c r="C250" t="s">
        <v>15</v>
      </c>
      <c r="D250" t="s">
        <v>688</v>
      </c>
      <c r="E250" t="s">
        <v>378</v>
      </c>
      <c r="F250" t="s">
        <v>795</v>
      </c>
      <c r="G250" t="s">
        <v>385</v>
      </c>
    </row>
    <row r="251" spans="1:7" x14ac:dyDescent="0.3">
      <c r="A251" t="s">
        <v>832</v>
      </c>
      <c r="B251" t="s">
        <v>683</v>
      </c>
      <c r="C251" t="s">
        <v>18</v>
      </c>
      <c r="D251" t="s">
        <v>15</v>
      </c>
      <c r="E251" t="s">
        <v>14</v>
      </c>
      <c r="F251" t="s">
        <v>833</v>
      </c>
      <c r="G251" t="s">
        <v>385</v>
      </c>
    </row>
    <row r="252" spans="1:7" x14ac:dyDescent="0.3">
      <c r="A252" t="s">
        <v>832</v>
      </c>
      <c r="B252" t="s">
        <v>683</v>
      </c>
      <c r="C252" t="s">
        <v>18</v>
      </c>
      <c r="D252" t="s">
        <v>15</v>
      </c>
      <c r="E252" t="s">
        <v>14</v>
      </c>
      <c r="F252" t="s">
        <v>834</v>
      </c>
      <c r="G252" t="s">
        <v>385</v>
      </c>
    </row>
    <row r="253" spans="1:7" x14ac:dyDescent="0.3">
      <c r="A253" t="s">
        <v>832</v>
      </c>
      <c r="B253" t="s">
        <v>683</v>
      </c>
      <c r="C253" t="s">
        <v>15</v>
      </c>
      <c r="D253" t="s">
        <v>688</v>
      </c>
      <c r="E253" t="s">
        <v>367</v>
      </c>
      <c r="F253" t="s">
        <v>833</v>
      </c>
      <c r="G253" t="s">
        <v>385</v>
      </c>
    </row>
    <row r="254" spans="1:7" x14ac:dyDescent="0.3">
      <c r="A254" t="s">
        <v>832</v>
      </c>
      <c r="B254" t="s">
        <v>683</v>
      </c>
      <c r="C254" t="s">
        <v>15</v>
      </c>
      <c r="D254" t="s">
        <v>688</v>
      </c>
      <c r="E254" t="s">
        <v>367</v>
      </c>
      <c r="F254" t="s">
        <v>834</v>
      </c>
      <c r="G254" t="s">
        <v>385</v>
      </c>
    </row>
    <row r="255" spans="1:7" x14ac:dyDescent="0.3">
      <c r="A255" t="s">
        <v>832</v>
      </c>
      <c r="B255" t="s">
        <v>683</v>
      </c>
      <c r="C255" t="s">
        <v>15</v>
      </c>
      <c r="D255" t="s">
        <v>688</v>
      </c>
      <c r="E255" t="s">
        <v>380</v>
      </c>
      <c r="F255" t="s">
        <v>833</v>
      </c>
      <c r="G255" t="s">
        <v>385</v>
      </c>
    </row>
    <row r="256" spans="1:7" x14ac:dyDescent="0.3">
      <c r="A256" t="s">
        <v>832</v>
      </c>
      <c r="B256" t="s">
        <v>683</v>
      </c>
      <c r="C256" t="s">
        <v>15</v>
      </c>
      <c r="D256" t="s">
        <v>688</v>
      </c>
      <c r="E256" t="s">
        <v>380</v>
      </c>
      <c r="F256" t="s">
        <v>834</v>
      </c>
      <c r="G256" t="s">
        <v>385</v>
      </c>
    </row>
    <row r="257" spans="1:7" x14ac:dyDescent="0.3">
      <c r="A257" t="s">
        <v>832</v>
      </c>
      <c r="B257" t="s">
        <v>683</v>
      </c>
      <c r="C257" t="s">
        <v>15</v>
      </c>
      <c r="D257" t="s">
        <v>688</v>
      </c>
      <c r="E257" t="s">
        <v>368</v>
      </c>
      <c r="F257" t="s">
        <v>833</v>
      </c>
      <c r="G257" t="s">
        <v>385</v>
      </c>
    </row>
    <row r="258" spans="1:7" x14ac:dyDescent="0.3">
      <c r="A258" t="s">
        <v>832</v>
      </c>
      <c r="B258" t="s">
        <v>683</v>
      </c>
      <c r="C258" t="s">
        <v>15</v>
      </c>
      <c r="D258" t="s">
        <v>688</v>
      </c>
      <c r="E258" t="s">
        <v>368</v>
      </c>
      <c r="F258" t="s">
        <v>834</v>
      </c>
      <c r="G258" t="s">
        <v>385</v>
      </c>
    </row>
    <row r="259" spans="1:7" x14ac:dyDescent="0.3">
      <c r="A259" t="s">
        <v>832</v>
      </c>
      <c r="B259" t="s">
        <v>683</v>
      </c>
      <c r="C259" t="s">
        <v>15</v>
      </c>
      <c r="D259" t="s">
        <v>688</v>
      </c>
      <c r="E259" t="s">
        <v>376</v>
      </c>
      <c r="F259" t="s">
        <v>833</v>
      </c>
      <c r="G259">
        <v>100200302</v>
      </c>
    </row>
    <row r="260" spans="1:7" x14ac:dyDescent="0.3">
      <c r="A260" t="s">
        <v>832</v>
      </c>
      <c r="B260" t="s">
        <v>683</v>
      </c>
      <c r="C260" t="s">
        <v>15</v>
      </c>
      <c r="D260" t="s">
        <v>688</v>
      </c>
      <c r="E260" t="s">
        <v>376</v>
      </c>
      <c r="F260" t="s">
        <v>834</v>
      </c>
      <c r="G260">
        <v>100200302</v>
      </c>
    </row>
    <row r="261" spans="1:7" x14ac:dyDescent="0.3">
      <c r="A261" t="s">
        <v>832</v>
      </c>
      <c r="B261" t="s">
        <v>683</v>
      </c>
      <c r="C261" t="s">
        <v>15</v>
      </c>
      <c r="D261" t="s">
        <v>688</v>
      </c>
      <c r="E261" t="s">
        <v>369</v>
      </c>
      <c r="F261" t="s">
        <v>833</v>
      </c>
      <c r="G261" t="s">
        <v>385</v>
      </c>
    </row>
    <row r="262" spans="1:7" x14ac:dyDescent="0.3">
      <c r="A262" t="s">
        <v>832</v>
      </c>
      <c r="B262" t="s">
        <v>683</v>
      </c>
      <c r="C262" t="s">
        <v>15</v>
      </c>
      <c r="D262" t="s">
        <v>688</v>
      </c>
      <c r="E262" t="s">
        <v>369</v>
      </c>
      <c r="F262" t="s">
        <v>834</v>
      </c>
      <c r="G262" t="s">
        <v>385</v>
      </c>
    </row>
    <row r="263" spans="1:7" x14ac:dyDescent="0.3">
      <c r="A263" t="s">
        <v>832</v>
      </c>
      <c r="B263" t="s">
        <v>683</v>
      </c>
      <c r="C263" t="s">
        <v>15</v>
      </c>
      <c r="D263" t="s">
        <v>688</v>
      </c>
      <c r="E263" t="s">
        <v>374</v>
      </c>
      <c r="F263" t="s">
        <v>833</v>
      </c>
      <c r="G263">
        <v>100200300</v>
      </c>
    </row>
    <row r="264" spans="1:7" x14ac:dyDescent="0.3">
      <c r="A264" t="s">
        <v>832</v>
      </c>
      <c r="B264" t="s">
        <v>683</v>
      </c>
      <c r="C264" t="s">
        <v>15</v>
      </c>
      <c r="D264" t="s">
        <v>688</v>
      </c>
      <c r="E264" t="s">
        <v>374</v>
      </c>
      <c r="F264" t="s">
        <v>834</v>
      </c>
      <c r="G264">
        <v>100200300</v>
      </c>
    </row>
    <row r="265" spans="1:7" x14ac:dyDescent="0.3">
      <c r="A265" t="s">
        <v>832</v>
      </c>
      <c r="B265" t="s">
        <v>683</v>
      </c>
      <c r="C265" t="s">
        <v>15</v>
      </c>
      <c r="D265" t="s">
        <v>688</v>
      </c>
      <c r="E265" t="s">
        <v>375</v>
      </c>
      <c r="F265" t="s">
        <v>833</v>
      </c>
      <c r="G265">
        <v>100200301</v>
      </c>
    </row>
    <row r="266" spans="1:7" x14ac:dyDescent="0.3">
      <c r="A266" t="s">
        <v>832</v>
      </c>
      <c r="B266" t="s">
        <v>683</v>
      </c>
      <c r="C266" t="s">
        <v>15</v>
      </c>
      <c r="D266" t="s">
        <v>688</v>
      </c>
      <c r="E266" t="s">
        <v>375</v>
      </c>
      <c r="F266" t="s">
        <v>834</v>
      </c>
      <c r="G266">
        <v>100200301</v>
      </c>
    </row>
    <row r="267" spans="1:7" x14ac:dyDescent="0.3">
      <c r="A267" t="s">
        <v>832</v>
      </c>
      <c r="B267" t="s">
        <v>683</v>
      </c>
      <c r="C267" t="s">
        <v>15</v>
      </c>
      <c r="D267" t="s">
        <v>688</v>
      </c>
      <c r="E267" t="s">
        <v>379</v>
      </c>
      <c r="F267" t="s">
        <v>833</v>
      </c>
      <c r="G267" t="s">
        <v>385</v>
      </c>
    </row>
    <row r="268" spans="1:7" x14ac:dyDescent="0.3">
      <c r="A268" t="s">
        <v>832</v>
      </c>
      <c r="B268" t="s">
        <v>683</v>
      </c>
      <c r="C268" t="s">
        <v>15</v>
      </c>
      <c r="D268" t="s">
        <v>688</v>
      </c>
      <c r="E268" t="s">
        <v>379</v>
      </c>
      <c r="F268" t="s">
        <v>834</v>
      </c>
      <c r="G268" t="s">
        <v>385</v>
      </c>
    </row>
    <row r="269" spans="1:7" x14ac:dyDescent="0.3">
      <c r="A269" t="s">
        <v>832</v>
      </c>
      <c r="B269" t="s">
        <v>683</v>
      </c>
      <c r="C269" t="s">
        <v>15</v>
      </c>
      <c r="D269" t="s">
        <v>688</v>
      </c>
      <c r="E269" t="s">
        <v>377</v>
      </c>
      <c r="F269" t="s">
        <v>833</v>
      </c>
      <c r="G269" t="s">
        <v>385</v>
      </c>
    </row>
    <row r="270" spans="1:7" x14ac:dyDescent="0.3">
      <c r="A270" t="s">
        <v>832</v>
      </c>
      <c r="B270" t="s">
        <v>683</v>
      </c>
      <c r="C270" t="s">
        <v>15</v>
      </c>
      <c r="D270" t="s">
        <v>688</v>
      </c>
      <c r="E270" t="s">
        <v>377</v>
      </c>
      <c r="F270" t="s">
        <v>834</v>
      </c>
      <c r="G270" t="s">
        <v>385</v>
      </c>
    </row>
    <row r="271" spans="1:7" x14ac:dyDescent="0.3">
      <c r="A271" t="s">
        <v>832</v>
      </c>
      <c r="B271" t="s">
        <v>683</v>
      </c>
      <c r="C271" t="s">
        <v>15</v>
      </c>
      <c r="D271" t="s">
        <v>688</v>
      </c>
      <c r="E271" t="s">
        <v>372</v>
      </c>
      <c r="F271" t="s">
        <v>833</v>
      </c>
      <c r="G271" t="s">
        <v>385</v>
      </c>
    </row>
    <row r="272" spans="1:7" x14ac:dyDescent="0.3">
      <c r="A272" t="s">
        <v>832</v>
      </c>
      <c r="B272" t="s">
        <v>683</v>
      </c>
      <c r="C272" t="s">
        <v>15</v>
      </c>
      <c r="D272" t="s">
        <v>688</v>
      </c>
      <c r="E272" t="s">
        <v>372</v>
      </c>
      <c r="F272" t="s">
        <v>834</v>
      </c>
      <c r="G272" t="s">
        <v>385</v>
      </c>
    </row>
    <row r="273" spans="1:7" x14ac:dyDescent="0.3">
      <c r="A273" t="s">
        <v>832</v>
      </c>
      <c r="B273" t="s">
        <v>683</v>
      </c>
      <c r="C273" t="s">
        <v>15</v>
      </c>
      <c r="D273" t="s">
        <v>688</v>
      </c>
      <c r="E273" t="s">
        <v>381</v>
      </c>
      <c r="F273" t="s">
        <v>833</v>
      </c>
      <c r="G273" t="s">
        <v>385</v>
      </c>
    </row>
    <row r="274" spans="1:7" x14ac:dyDescent="0.3">
      <c r="A274" t="s">
        <v>832</v>
      </c>
      <c r="B274" t="s">
        <v>683</v>
      </c>
      <c r="C274" t="s">
        <v>15</v>
      </c>
      <c r="D274" t="s">
        <v>688</v>
      </c>
      <c r="E274" t="s">
        <v>381</v>
      </c>
      <c r="F274" t="s">
        <v>834</v>
      </c>
      <c r="G274" t="s">
        <v>385</v>
      </c>
    </row>
    <row r="275" spans="1:7" x14ac:dyDescent="0.3">
      <c r="A275" t="s">
        <v>832</v>
      </c>
      <c r="B275" t="s">
        <v>683</v>
      </c>
      <c r="C275" t="s">
        <v>15</v>
      </c>
      <c r="D275" t="s">
        <v>688</v>
      </c>
      <c r="E275" t="s">
        <v>371</v>
      </c>
      <c r="F275" t="s">
        <v>833</v>
      </c>
      <c r="G275" t="s">
        <v>385</v>
      </c>
    </row>
    <row r="276" spans="1:7" x14ac:dyDescent="0.3">
      <c r="A276" t="s">
        <v>832</v>
      </c>
      <c r="B276" t="s">
        <v>683</v>
      </c>
      <c r="C276" t="s">
        <v>15</v>
      </c>
      <c r="D276" t="s">
        <v>688</v>
      </c>
      <c r="E276" t="s">
        <v>371</v>
      </c>
      <c r="F276" t="s">
        <v>834</v>
      </c>
      <c r="G276" t="s">
        <v>385</v>
      </c>
    </row>
    <row r="277" spans="1:7" x14ac:dyDescent="0.3">
      <c r="A277" t="s">
        <v>832</v>
      </c>
      <c r="B277" t="s">
        <v>683</v>
      </c>
      <c r="C277" t="s">
        <v>15</v>
      </c>
      <c r="D277" t="s">
        <v>688</v>
      </c>
      <c r="E277" t="s">
        <v>366</v>
      </c>
      <c r="F277" t="s">
        <v>833</v>
      </c>
      <c r="G277" t="s">
        <v>385</v>
      </c>
    </row>
    <row r="278" spans="1:7" x14ac:dyDescent="0.3">
      <c r="A278" t="s">
        <v>832</v>
      </c>
      <c r="B278" t="s">
        <v>683</v>
      </c>
      <c r="C278" t="s">
        <v>15</v>
      </c>
      <c r="D278" t="s">
        <v>688</v>
      </c>
      <c r="E278" t="s">
        <v>366</v>
      </c>
      <c r="F278" t="s">
        <v>834</v>
      </c>
      <c r="G278" t="s">
        <v>385</v>
      </c>
    </row>
    <row r="279" spans="1:7" x14ac:dyDescent="0.3">
      <c r="A279" t="s">
        <v>832</v>
      </c>
      <c r="B279" t="s">
        <v>683</v>
      </c>
      <c r="C279" t="s">
        <v>15</v>
      </c>
      <c r="D279" t="s">
        <v>688</v>
      </c>
      <c r="E279" t="s">
        <v>370</v>
      </c>
      <c r="F279" t="s">
        <v>833</v>
      </c>
      <c r="G279" t="s">
        <v>385</v>
      </c>
    </row>
    <row r="280" spans="1:7" x14ac:dyDescent="0.3">
      <c r="A280" t="s">
        <v>832</v>
      </c>
      <c r="B280" t="s">
        <v>683</v>
      </c>
      <c r="C280" t="s">
        <v>15</v>
      </c>
      <c r="D280" t="s">
        <v>688</v>
      </c>
      <c r="E280" t="s">
        <v>370</v>
      </c>
      <c r="F280" t="s">
        <v>834</v>
      </c>
      <c r="G280" t="s">
        <v>385</v>
      </c>
    </row>
    <row r="281" spans="1:7" x14ac:dyDescent="0.3">
      <c r="A281" t="s">
        <v>832</v>
      </c>
      <c r="B281" t="s">
        <v>683</v>
      </c>
      <c r="C281" t="s">
        <v>15</v>
      </c>
      <c r="D281" t="s">
        <v>688</v>
      </c>
      <c r="E281" t="s">
        <v>373</v>
      </c>
      <c r="F281" t="s">
        <v>833</v>
      </c>
      <c r="G281" t="s">
        <v>385</v>
      </c>
    </row>
    <row r="282" spans="1:7" x14ac:dyDescent="0.3">
      <c r="A282" t="s">
        <v>832</v>
      </c>
      <c r="B282" t="s">
        <v>683</v>
      </c>
      <c r="C282" t="s">
        <v>15</v>
      </c>
      <c r="D282" t="s">
        <v>688</v>
      </c>
      <c r="E282" t="s">
        <v>373</v>
      </c>
      <c r="F282" t="s">
        <v>834</v>
      </c>
      <c r="G282" t="s">
        <v>385</v>
      </c>
    </row>
    <row r="283" spans="1:7" x14ac:dyDescent="0.3">
      <c r="A283" t="s">
        <v>832</v>
      </c>
      <c r="B283" t="s">
        <v>683</v>
      </c>
      <c r="C283" t="s">
        <v>15</v>
      </c>
      <c r="D283" t="s">
        <v>688</v>
      </c>
      <c r="E283" t="s">
        <v>378</v>
      </c>
      <c r="F283" t="s">
        <v>833</v>
      </c>
      <c r="G283" t="s">
        <v>385</v>
      </c>
    </row>
    <row r="284" spans="1:7" x14ac:dyDescent="0.3">
      <c r="A284" t="s">
        <v>832</v>
      </c>
      <c r="B284" t="s">
        <v>683</v>
      </c>
      <c r="C284" t="s">
        <v>15</v>
      </c>
      <c r="D284" t="s">
        <v>688</v>
      </c>
      <c r="E284" t="s">
        <v>378</v>
      </c>
      <c r="F284" t="s">
        <v>834</v>
      </c>
      <c r="G284" t="s">
        <v>385</v>
      </c>
    </row>
    <row r="285" spans="1:7" x14ac:dyDescent="0.3">
      <c r="A285" t="s">
        <v>840</v>
      </c>
      <c r="B285" t="s">
        <v>839</v>
      </c>
      <c r="C285" t="s">
        <v>18</v>
      </c>
      <c r="D285" t="s">
        <v>15</v>
      </c>
      <c r="E285" t="s">
        <v>14</v>
      </c>
      <c r="F285" t="s">
        <v>844</v>
      </c>
      <c r="G285" t="s">
        <v>385</v>
      </c>
    </row>
    <row r="286" spans="1:7" x14ac:dyDescent="0.3">
      <c r="A286" t="s">
        <v>840</v>
      </c>
      <c r="B286" t="s">
        <v>839</v>
      </c>
      <c r="C286" t="s">
        <v>18</v>
      </c>
      <c r="D286" t="s">
        <v>15</v>
      </c>
      <c r="E286" t="s">
        <v>14</v>
      </c>
      <c r="F286" t="s">
        <v>858</v>
      </c>
      <c r="G286" t="s">
        <v>385</v>
      </c>
    </row>
    <row r="287" spans="1:7" x14ac:dyDescent="0.3">
      <c r="A287" t="s">
        <v>840</v>
      </c>
      <c r="B287" t="s">
        <v>839</v>
      </c>
      <c r="C287" t="s">
        <v>18</v>
      </c>
      <c r="D287" t="s">
        <v>15</v>
      </c>
      <c r="E287" t="s">
        <v>14</v>
      </c>
      <c r="F287" t="s">
        <v>860</v>
      </c>
      <c r="G287" t="s">
        <v>385</v>
      </c>
    </row>
    <row r="288" spans="1:7" x14ac:dyDescent="0.3">
      <c r="A288" t="s">
        <v>840</v>
      </c>
      <c r="B288" t="s">
        <v>839</v>
      </c>
      <c r="C288" t="s">
        <v>18</v>
      </c>
      <c r="D288" t="s">
        <v>15</v>
      </c>
      <c r="E288" t="s">
        <v>14</v>
      </c>
      <c r="F288" t="s">
        <v>865</v>
      </c>
      <c r="G288" t="s">
        <v>385</v>
      </c>
    </row>
    <row r="289" spans="1:7" x14ac:dyDescent="0.3">
      <c r="A289" t="s">
        <v>840</v>
      </c>
      <c r="B289" t="s">
        <v>839</v>
      </c>
      <c r="C289" t="s">
        <v>18</v>
      </c>
      <c r="D289" t="s">
        <v>399</v>
      </c>
      <c r="E289" t="s">
        <v>14</v>
      </c>
      <c r="F289" t="s">
        <v>840</v>
      </c>
      <c r="G289" t="s">
        <v>385</v>
      </c>
    </row>
    <row r="290" spans="1:7" x14ac:dyDescent="0.3">
      <c r="A290" t="s">
        <v>840</v>
      </c>
      <c r="B290" t="s">
        <v>839</v>
      </c>
      <c r="C290" t="s">
        <v>15</v>
      </c>
      <c r="D290" t="s">
        <v>688</v>
      </c>
      <c r="E290" t="s">
        <v>374</v>
      </c>
      <c r="F290" t="s">
        <v>844</v>
      </c>
      <c r="G290" t="s">
        <v>385</v>
      </c>
    </row>
    <row r="291" spans="1:7" x14ac:dyDescent="0.3">
      <c r="A291" t="s">
        <v>840</v>
      </c>
      <c r="B291" t="s">
        <v>839</v>
      </c>
      <c r="C291" t="s">
        <v>15</v>
      </c>
      <c r="D291" t="s">
        <v>688</v>
      </c>
      <c r="E291" t="s">
        <v>374</v>
      </c>
      <c r="F291" t="s">
        <v>858</v>
      </c>
      <c r="G291" t="s">
        <v>385</v>
      </c>
    </row>
    <row r="292" spans="1:7" x14ac:dyDescent="0.3">
      <c r="A292" t="s">
        <v>840</v>
      </c>
      <c r="B292" t="s">
        <v>839</v>
      </c>
      <c r="C292" t="s">
        <v>15</v>
      </c>
      <c r="D292" t="s">
        <v>688</v>
      </c>
      <c r="E292" t="s">
        <v>374</v>
      </c>
      <c r="F292" t="s">
        <v>860</v>
      </c>
      <c r="G292" t="s">
        <v>385</v>
      </c>
    </row>
    <row r="293" spans="1:7" x14ac:dyDescent="0.3">
      <c r="A293" t="s">
        <v>840</v>
      </c>
      <c r="B293" t="s">
        <v>839</v>
      </c>
      <c r="C293" t="s">
        <v>15</v>
      </c>
      <c r="D293" t="s">
        <v>688</v>
      </c>
      <c r="E293" t="s">
        <v>375</v>
      </c>
      <c r="F293" t="s">
        <v>844</v>
      </c>
      <c r="G293" t="s">
        <v>385</v>
      </c>
    </row>
    <row r="294" spans="1:7" x14ac:dyDescent="0.3">
      <c r="A294" t="s">
        <v>840</v>
      </c>
      <c r="B294" t="s">
        <v>839</v>
      </c>
      <c r="C294" t="s">
        <v>15</v>
      </c>
      <c r="D294" t="s">
        <v>688</v>
      </c>
      <c r="E294" t="s">
        <v>379</v>
      </c>
      <c r="F294" t="s">
        <v>844</v>
      </c>
      <c r="G294" t="s">
        <v>385</v>
      </c>
    </row>
    <row r="295" spans="1:7" x14ac:dyDescent="0.3">
      <c r="A295" t="s">
        <v>840</v>
      </c>
      <c r="B295" t="s">
        <v>839</v>
      </c>
      <c r="C295" t="s">
        <v>15</v>
      </c>
      <c r="D295" t="s">
        <v>688</v>
      </c>
      <c r="E295" t="s">
        <v>379</v>
      </c>
      <c r="F295" t="s">
        <v>858</v>
      </c>
      <c r="G295" t="s">
        <v>385</v>
      </c>
    </row>
    <row r="296" spans="1:7" x14ac:dyDescent="0.3">
      <c r="A296" t="s">
        <v>840</v>
      </c>
      <c r="B296" t="s">
        <v>839</v>
      </c>
      <c r="C296" t="s">
        <v>15</v>
      </c>
      <c r="D296" t="s">
        <v>688</v>
      </c>
      <c r="E296" t="s">
        <v>370</v>
      </c>
      <c r="F296" t="s">
        <v>844</v>
      </c>
      <c r="G296" t="s">
        <v>385</v>
      </c>
    </row>
    <row r="297" spans="1:7" x14ac:dyDescent="0.3">
      <c r="A297" t="s">
        <v>840</v>
      </c>
      <c r="B297" t="s">
        <v>839</v>
      </c>
      <c r="C297" t="s">
        <v>15</v>
      </c>
      <c r="D297" t="s">
        <v>688</v>
      </c>
      <c r="E297" t="s">
        <v>370</v>
      </c>
      <c r="F297" t="s">
        <v>858</v>
      </c>
      <c r="G297" t="s">
        <v>385</v>
      </c>
    </row>
    <row r="298" spans="1:7" x14ac:dyDescent="0.3">
      <c r="A298" t="s">
        <v>840</v>
      </c>
      <c r="B298" t="s">
        <v>839</v>
      </c>
      <c r="C298" t="s">
        <v>15</v>
      </c>
      <c r="D298" t="s">
        <v>688</v>
      </c>
      <c r="E298" t="s">
        <v>373</v>
      </c>
      <c r="F298" t="s">
        <v>844</v>
      </c>
      <c r="G298" t="s">
        <v>385</v>
      </c>
    </row>
    <row r="299" spans="1:7" x14ac:dyDescent="0.3">
      <c r="A299" t="s">
        <v>840</v>
      </c>
      <c r="B299" t="s">
        <v>839</v>
      </c>
      <c r="C299" t="s">
        <v>15</v>
      </c>
      <c r="D299" t="s">
        <v>688</v>
      </c>
      <c r="E299" t="s">
        <v>373</v>
      </c>
      <c r="F299" t="s">
        <v>858</v>
      </c>
      <c r="G299" t="s">
        <v>385</v>
      </c>
    </row>
    <row r="300" spans="1:7" x14ac:dyDescent="0.3">
      <c r="A300" t="s">
        <v>840</v>
      </c>
      <c r="B300" t="s">
        <v>839</v>
      </c>
      <c r="C300" t="s">
        <v>15</v>
      </c>
      <c r="D300" t="s">
        <v>688</v>
      </c>
      <c r="E300" t="s">
        <v>373</v>
      </c>
      <c r="F300" t="s">
        <v>860</v>
      </c>
      <c r="G300" t="s">
        <v>385</v>
      </c>
    </row>
    <row r="301" spans="1:7" x14ac:dyDescent="0.3">
      <c r="A301" t="s">
        <v>869</v>
      </c>
      <c r="B301" t="s">
        <v>839</v>
      </c>
      <c r="C301" t="s">
        <v>18</v>
      </c>
      <c r="D301" t="s">
        <v>15</v>
      </c>
      <c r="E301" t="s">
        <v>14</v>
      </c>
      <c r="F301" t="s">
        <v>869</v>
      </c>
      <c r="G301" t="s">
        <v>385</v>
      </c>
    </row>
    <row r="302" spans="1:7" x14ac:dyDescent="0.3">
      <c r="A302" t="s">
        <v>869</v>
      </c>
      <c r="B302" t="s">
        <v>839</v>
      </c>
      <c r="C302" t="s">
        <v>18</v>
      </c>
      <c r="D302" t="s">
        <v>15</v>
      </c>
      <c r="E302" t="s">
        <v>14</v>
      </c>
      <c r="F302" t="s">
        <v>871</v>
      </c>
      <c r="G302" t="s">
        <v>385</v>
      </c>
    </row>
    <row r="303" spans="1:7" x14ac:dyDescent="0.3">
      <c r="A303" t="s">
        <v>869</v>
      </c>
      <c r="B303" t="s">
        <v>839</v>
      </c>
      <c r="C303" t="s">
        <v>18</v>
      </c>
      <c r="D303" t="s">
        <v>15</v>
      </c>
      <c r="E303" t="s">
        <v>14</v>
      </c>
      <c r="F303" t="s">
        <v>881</v>
      </c>
      <c r="G303" t="s">
        <v>385</v>
      </c>
    </row>
    <row r="304" spans="1:7" x14ac:dyDescent="0.3">
      <c r="A304" t="s">
        <v>869</v>
      </c>
      <c r="B304" t="s">
        <v>839</v>
      </c>
      <c r="C304" t="s">
        <v>18</v>
      </c>
      <c r="D304" t="s">
        <v>15</v>
      </c>
      <c r="E304" t="s">
        <v>14</v>
      </c>
      <c r="F304" t="s">
        <v>884</v>
      </c>
      <c r="G304" t="s">
        <v>385</v>
      </c>
    </row>
    <row r="305" spans="1:7" x14ac:dyDescent="0.3">
      <c r="A305" t="s">
        <v>869</v>
      </c>
      <c r="B305" t="s">
        <v>839</v>
      </c>
      <c r="C305" t="s">
        <v>18</v>
      </c>
      <c r="D305" t="s">
        <v>15</v>
      </c>
      <c r="E305" t="s">
        <v>14</v>
      </c>
      <c r="F305" t="s">
        <v>885</v>
      </c>
      <c r="G305" t="s">
        <v>385</v>
      </c>
    </row>
    <row r="306" spans="1:7" x14ac:dyDescent="0.3">
      <c r="A306" t="s">
        <v>869</v>
      </c>
      <c r="B306" t="s">
        <v>839</v>
      </c>
      <c r="C306" t="s">
        <v>18</v>
      </c>
      <c r="D306" t="s">
        <v>15</v>
      </c>
      <c r="E306" t="s">
        <v>14</v>
      </c>
      <c r="F306" t="s">
        <v>886</v>
      </c>
      <c r="G306" t="s">
        <v>385</v>
      </c>
    </row>
    <row r="307" spans="1:7" x14ac:dyDescent="0.3">
      <c r="A307" t="s">
        <v>869</v>
      </c>
      <c r="B307" t="s">
        <v>839</v>
      </c>
      <c r="C307" t="s">
        <v>18</v>
      </c>
      <c r="D307" t="s">
        <v>15</v>
      </c>
      <c r="E307" t="s">
        <v>14</v>
      </c>
      <c r="F307" t="s">
        <v>899</v>
      </c>
      <c r="G307" t="s">
        <v>385</v>
      </c>
    </row>
    <row r="308" spans="1:7" x14ac:dyDescent="0.3">
      <c r="A308" t="s">
        <v>869</v>
      </c>
      <c r="B308" t="s">
        <v>839</v>
      </c>
      <c r="C308" t="s">
        <v>15</v>
      </c>
      <c r="D308" t="s">
        <v>688</v>
      </c>
      <c r="E308" t="s">
        <v>374</v>
      </c>
      <c r="F308" t="s">
        <v>871</v>
      </c>
      <c r="G308" t="s">
        <v>385</v>
      </c>
    </row>
    <row r="309" spans="1:7" x14ac:dyDescent="0.3">
      <c r="A309" t="s">
        <v>869</v>
      </c>
      <c r="B309" t="s">
        <v>839</v>
      </c>
      <c r="C309" t="s">
        <v>15</v>
      </c>
      <c r="D309" t="s">
        <v>688</v>
      </c>
      <c r="E309" t="s">
        <v>374</v>
      </c>
      <c r="F309" t="s">
        <v>881</v>
      </c>
      <c r="G309" t="s">
        <v>385</v>
      </c>
    </row>
    <row r="310" spans="1:7" x14ac:dyDescent="0.3">
      <c r="A310" t="s">
        <v>869</v>
      </c>
      <c r="B310" t="s">
        <v>839</v>
      </c>
      <c r="C310" t="s">
        <v>15</v>
      </c>
      <c r="D310" t="s">
        <v>688</v>
      </c>
      <c r="E310" t="s">
        <v>374</v>
      </c>
      <c r="F310" t="s">
        <v>886</v>
      </c>
      <c r="G310" t="s">
        <v>385</v>
      </c>
    </row>
    <row r="311" spans="1:7" x14ac:dyDescent="0.3">
      <c r="A311" t="s">
        <v>869</v>
      </c>
      <c r="B311" t="s">
        <v>839</v>
      </c>
      <c r="C311" t="s">
        <v>15</v>
      </c>
      <c r="D311" t="s">
        <v>688</v>
      </c>
      <c r="E311" t="s">
        <v>374</v>
      </c>
      <c r="F311" t="s">
        <v>899</v>
      </c>
      <c r="G311" t="s">
        <v>385</v>
      </c>
    </row>
    <row r="312" spans="1:7" x14ac:dyDescent="0.3">
      <c r="A312" t="s">
        <v>869</v>
      </c>
      <c r="B312" t="s">
        <v>839</v>
      </c>
      <c r="C312" t="s">
        <v>15</v>
      </c>
      <c r="D312" t="s">
        <v>688</v>
      </c>
      <c r="E312" t="s">
        <v>379</v>
      </c>
      <c r="F312" t="s">
        <v>871</v>
      </c>
      <c r="G312" t="s">
        <v>385</v>
      </c>
    </row>
    <row r="313" spans="1:7" x14ac:dyDescent="0.3">
      <c r="A313" t="s">
        <v>869</v>
      </c>
      <c r="B313" t="s">
        <v>839</v>
      </c>
      <c r="C313" t="s">
        <v>15</v>
      </c>
      <c r="D313" t="s">
        <v>688</v>
      </c>
      <c r="E313" t="s">
        <v>379</v>
      </c>
      <c r="F313" t="s">
        <v>881</v>
      </c>
      <c r="G313" t="s">
        <v>385</v>
      </c>
    </row>
    <row r="314" spans="1:7" x14ac:dyDescent="0.3">
      <c r="A314" t="s">
        <v>869</v>
      </c>
      <c r="B314" t="s">
        <v>839</v>
      </c>
      <c r="C314" t="s">
        <v>15</v>
      </c>
      <c r="D314" t="s">
        <v>688</v>
      </c>
      <c r="E314" t="s">
        <v>379</v>
      </c>
      <c r="F314" t="s">
        <v>886</v>
      </c>
      <c r="G314" t="s">
        <v>385</v>
      </c>
    </row>
    <row r="315" spans="1:7" x14ac:dyDescent="0.3">
      <c r="A315" t="s">
        <v>869</v>
      </c>
      <c r="B315" t="s">
        <v>839</v>
      </c>
      <c r="C315" t="s">
        <v>15</v>
      </c>
      <c r="D315" t="s">
        <v>688</v>
      </c>
      <c r="E315" t="s">
        <v>379</v>
      </c>
      <c r="F315" t="s">
        <v>899</v>
      </c>
      <c r="G315" t="s">
        <v>385</v>
      </c>
    </row>
    <row r="316" spans="1:7" x14ac:dyDescent="0.3">
      <c r="A316" t="s">
        <v>869</v>
      </c>
      <c r="B316" t="s">
        <v>839</v>
      </c>
      <c r="C316" t="s">
        <v>15</v>
      </c>
      <c r="D316" t="s">
        <v>688</v>
      </c>
      <c r="E316" t="s">
        <v>872</v>
      </c>
      <c r="F316" t="s">
        <v>871</v>
      </c>
      <c r="G316" t="s">
        <v>385</v>
      </c>
    </row>
    <row r="317" spans="1:7" x14ac:dyDescent="0.3">
      <c r="A317" t="s">
        <v>869</v>
      </c>
      <c r="B317" t="s">
        <v>839</v>
      </c>
      <c r="C317" t="s">
        <v>15</v>
      </c>
      <c r="D317" t="s">
        <v>688</v>
      </c>
      <c r="E317" t="s">
        <v>872</v>
      </c>
      <c r="F317" t="s">
        <v>881</v>
      </c>
      <c r="G317" t="s">
        <v>385</v>
      </c>
    </row>
    <row r="318" spans="1:7" x14ac:dyDescent="0.3">
      <c r="A318" t="s">
        <v>869</v>
      </c>
      <c r="B318" t="s">
        <v>839</v>
      </c>
      <c r="C318" t="s">
        <v>15</v>
      </c>
      <c r="D318" t="s">
        <v>688</v>
      </c>
      <c r="E318" t="s">
        <v>872</v>
      </c>
      <c r="F318" t="s">
        <v>886</v>
      </c>
      <c r="G318" t="s">
        <v>385</v>
      </c>
    </row>
    <row r="319" spans="1:7" x14ac:dyDescent="0.3">
      <c r="A319" t="s">
        <v>908</v>
      </c>
      <c r="B319" t="s">
        <v>907</v>
      </c>
      <c r="C319" t="s">
        <v>18</v>
      </c>
      <c r="D319" t="s">
        <v>15</v>
      </c>
      <c r="E319" t="s">
        <v>14</v>
      </c>
      <c r="F319" t="s">
        <v>908</v>
      </c>
      <c r="G319" t="s">
        <v>385</v>
      </c>
    </row>
    <row r="320" spans="1:7" x14ac:dyDescent="0.3">
      <c r="A320" t="s">
        <v>908</v>
      </c>
      <c r="B320" t="s">
        <v>907</v>
      </c>
      <c r="C320" t="s">
        <v>18</v>
      </c>
      <c r="D320" t="s">
        <v>15</v>
      </c>
      <c r="E320" t="s">
        <v>14</v>
      </c>
      <c r="F320" t="s">
        <v>916</v>
      </c>
      <c r="G320" t="s">
        <v>385</v>
      </c>
    </row>
    <row r="321" spans="1:7" x14ac:dyDescent="0.3">
      <c r="A321" t="s">
        <v>908</v>
      </c>
      <c r="B321" t="s">
        <v>907</v>
      </c>
      <c r="C321" t="s">
        <v>18</v>
      </c>
      <c r="D321" t="s">
        <v>15</v>
      </c>
      <c r="E321" t="s">
        <v>14</v>
      </c>
      <c r="F321" t="s">
        <v>922</v>
      </c>
      <c r="G321" t="s">
        <v>385</v>
      </c>
    </row>
    <row r="322" spans="1:7" x14ac:dyDescent="0.3">
      <c r="A322" t="s">
        <v>908</v>
      </c>
      <c r="B322" t="s">
        <v>907</v>
      </c>
      <c r="C322" t="s">
        <v>18</v>
      </c>
      <c r="D322" t="s">
        <v>15</v>
      </c>
      <c r="E322" t="s">
        <v>14</v>
      </c>
      <c r="F322" t="s">
        <v>928</v>
      </c>
      <c r="G322" t="s">
        <v>385</v>
      </c>
    </row>
    <row r="323" spans="1:7" x14ac:dyDescent="0.3">
      <c r="A323" t="s">
        <v>908</v>
      </c>
      <c r="B323" t="s">
        <v>907</v>
      </c>
      <c r="C323" t="s">
        <v>18</v>
      </c>
      <c r="D323" t="s">
        <v>15</v>
      </c>
      <c r="E323" t="s">
        <v>14</v>
      </c>
      <c r="F323" t="s">
        <v>933</v>
      </c>
      <c r="G323" t="s">
        <v>385</v>
      </c>
    </row>
    <row r="324" spans="1:7" x14ac:dyDescent="0.3">
      <c r="A324" t="s">
        <v>908</v>
      </c>
      <c r="B324" t="s">
        <v>907</v>
      </c>
      <c r="C324" t="s">
        <v>18</v>
      </c>
      <c r="D324" t="s">
        <v>15</v>
      </c>
      <c r="E324" t="s">
        <v>14</v>
      </c>
      <c r="F324" t="s">
        <v>935</v>
      </c>
      <c r="G324" t="s">
        <v>385</v>
      </c>
    </row>
    <row r="325" spans="1:7" x14ac:dyDescent="0.3">
      <c r="A325" t="s">
        <v>908</v>
      </c>
      <c r="B325" t="s">
        <v>907</v>
      </c>
      <c r="C325" t="s">
        <v>18</v>
      </c>
      <c r="D325" t="s">
        <v>15</v>
      </c>
      <c r="E325" t="s">
        <v>14</v>
      </c>
      <c r="F325" t="s">
        <v>942</v>
      </c>
      <c r="G325" t="s">
        <v>385</v>
      </c>
    </row>
    <row r="326" spans="1:7" x14ac:dyDescent="0.3">
      <c r="A326" t="s">
        <v>908</v>
      </c>
      <c r="B326" t="s">
        <v>907</v>
      </c>
      <c r="C326" t="s">
        <v>18</v>
      </c>
      <c r="D326" t="s">
        <v>15</v>
      </c>
      <c r="E326" t="s">
        <v>14</v>
      </c>
      <c r="F326" t="s">
        <v>945</v>
      </c>
      <c r="G326" t="s">
        <v>385</v>
      </c>
    </row>
    <row r="327" spans="1:7" x14ac:dyDescent="0.3">
      <c r="A327" t="s">
        <v>908</v>
      </c>
      <c r="B327" t="s">
        <v>907</v>
      </c>
      <c r="C327" t="s">
        <v>18</v>
      </c>
      <c r="D327" t="s">
        <v>15</v>
      </c>
      <c r="E327" t="s">
        <v>14</v>
      </c>
      <c r="F327" t="s">
        <v>954</v>
      </c>
      <c r="G327" t="s">
        <v>385</v>
      </c>
    </row>
    <row r="328" spans="1:7" x14ac:dyDescent="0.3">
      <c r="A328" t="s">
        <v>908</v>
      </c>
      <c r="B328" t="s">
        <v>907</v>
      </c>
      <c r="C328" t="s">
        <v>18</v>
      </c>
      <c r="D328" t="s">
        <v>15</v>
      </c>
      <c r="E328" t="s">
        <v>14</v>
      </c>
      <c r="F328" t="s">
        <v>955</v>
      </c>
      <c r="G328" t="s">
        <v>385</v>
      </c>
    </row>
    <row r="329" spans="1:7" x14ac:dyDescent="0.3">
      <c r="A329" t="s">
        <v>908</v>
      </c>
      <c r="B329" t="s">
        <v>907</v>
      </c>
      <c r="C329" t="s">
        <v>18</v>
      </c>
      <c r="D329" t="s">
        <v>15</v>
      </c>
      <c r="E329" t="s">
        <v>14</v>
      </c>
      <c r="F329" t="s">
        <v>957</v>
      </c>
      <c r="G329" t="s">
        <v>385</v>
      </c>
    </row>
    <row r="330" spans="1:7" x14ac:dyDescent="0.3">
      <c r="A330" t="s">
        <v>908</v>
      </c>
      <c r="B330" t="s">
        <v>907</v>
      </c>
      <c r="C330" t="s">
        <v>18</v>
      </c>
      <c r="D330" t="s">
        <v>15</v>
      </c>
      <c r="E330" t="s">
        <v>14</v>
      </c>
      <c r="F330" t="s">
        <v>959</v>
      </c>
      <c r="G330" t="s">
        <v>385</v>
      </c>
    </row>
    <row r="331" spans="1:7" x14ac:dyDescent="0.3">
      <c r="A331" t="s">
        <v>908</v>
      </c>
      <c r="B331" t="s">
        <v>907</v>
      </c>
      <c r="C331" t="s">
        <v>18</v>
      </c>
      <c r="D331" t="s">
        <v>15</v>
      </c>
      <c r="E331" t="s">
        <v>14</v>
      </c>
      <c r="F331" t="s">
        <v>961</v>
      </c>
      <c r="G331" t="s">
        <v>385</v>
      </c>
    </row>
    <row r="332" spans="1:7" x14ac:dyDescent="0.3">
      <c r="A332" t="s">
        <v>908</v>
      </c>
      <c r="B332" t="s">
        <v>907</v>
      </c>
      <c r="C332" t="s">
        <v>18</v>
      </c>
      <c r="D332" t="s">
        <v>15</v>
      </c>
      <c r="E332" t="s">
        <v>14</v>
      </c>
      <c r="F332" t="s">
        <v>964</v>
      </c>
      <c r="G332" t="s">
        <v>385</v>
      </c>
    </row>
    <row r="333" spans="1:7" x14ac:dyDescent="0.3">
      <c r="A333" t="s">
        <v>908</v>
      </c>
      <c r="B333" t="s">
        <v>907</v>
      </c>
      <c r="C333" t="s">
        <v>18</v>
      </c>
      <c r="D333" t="s">
        <v>15</v>
      </c>
      <c r="E333" t="s">
        <v>14</v>
      </c>
      <c r="F333" t="s">
        <v>966</v>
      </c>
      <c r="G333" t="s">
        <v>385</v>
      </c>
    </row>
    <row r="334" spans="1:7" x14ac:dyDescent="0.3">
      <c r="A334" t="s">
        <v>908</v>
      </c>
      <c r="B334" t="s">
        <v>907</v>
      </c>
      <c r="C334" t="s">
        <v>18</v>
      </c>
      <c r="D334" t="s">
        <v>15</v>
      </c>
      <c r="E334" t="s">
        <v>14</v>
      </c>
      <c r="F334" t="s">
        <v>967</v>
      </c>
      <c r="G334" t="s">
        <v>385</v>
      </c>
    </row>
    <row r="335" spans="1:7" x14ac:dyDescent="0.3">
      <c r="A335" t="s">
        <v>908</v>
      </c>
      <c r="B335" t="s">
        <v>907</v>
      </c>
      <c r="C335" t="s">
        <v>18</v>
      </c>
      <c r="D335" t="s">
        <v>15</v>
      </c>
      <c r="E335" t="s">
        <v>14</v>
      </c>
      <c r="F335" t="s">
        <v>970</v>
      </c>
      <c r="G335" t="s">
        <v>385</v>
      </c>
    </row>
    <row r="336" spans="1:7" x14ac:dyDescent="0.3">
      <c r="A336" t="s">
        <v>908</v>
      </c>
      <c r="B336" t="s">
        <v>907</v>
      </c>
      <c r="C336" t="s">
        <v>18</v>
      </c>
      <c r="D336" t="s">
        <v>15</v>
      </c>
      <c r="E336" t="s">
        <v>14</v>
      </c>
      <c r="F336" t="s">
        <v>971</v>
      </c>
      <c r="G336" t="s">
        <v>385</v>
      </c>
    </row>
    <row r="337" spans="1:7" x14ac:dyDescent="0.3">
      <c r="A337" t="s">
        <v>908</v>
      </c>
      <c r="B337" t="s">
        <v>907</v>
      </c>
      <c r="C337" t="s">
        <v>18</v>
      </c>
      <c r="D337" t="s">
        <v>15</v>
      </c>
      <c r="E337" t="s">
        <v>14</v>
      </c>
      <c r="F337" t="s">
        <v>972</v>
      </c>
      <c r="G337" t="s">
        <v>385</v>
      </c>
    </row>
    <row r="338" spans="1:7" x14ac:dyDescent="0.3">
      <c r="A338" t="s">
        <v>908</v>
      </c>
      <c r="B338" t="s">
        <v>907</v>
      </c>
      <c r="C338" t="s">
        <v>15</v>
      </c>
      <c r="D338" t="s">
        <v>688</v>
      </c>
      <c r="E338" t="s">
        <v>374</v>
      </c>
      <c r="F338" t="s">
        <v>908</v>
      </c>
      <c r="G338" t="s">
        <v>385</v>
      </c>
    </row>
    <row r="339" spans="1:7" x14ac:dyDescent="0.3">
      <c r="A339" t="s">
        <v>908</v>
      </c>
      <c r="B339" t="s">
        <v>907</v>
      </c>
      <c r="C339" t="s">
        <v>15</v>
      </c>
      <c r="D339" t="s">
        <v>688</v>
      </c>
      <c r="E339" t="s">
        <v>374</v>
      </c>
      <c r="F339" t="s">
        <v>957</v>
      </c>
      <c r="G339" t="s">
        <v>385</v>
      </c>
    </row>
    <row r="340" spans="1:7" x14ac:dyDescent="0.3">
      <c r="A340" t="s">
        <v>908</v>
      </c>
      <c r="B340" t="s">
        <v>907</v>
      </c>
      <c r="C340" t="s">
        <v>15</v>
      </c>
      <c r="D340" t="s">
        <v>688</v>
      </c>
      <c r="E340" t="s">
        <v>374</v>
      </c>
      <c r="F340" t="s">
        <v>959</v>
      </c>
      <c r="G340" t="s">
        <v>385</v>
      </c>
    </row>
    <row r="341" spans="1:7" x14ac:dyDescent="0.3">
      <c r="A341" t="s">
        <v>908</v>
      </c>
      <c r="B341" t="s">
        <v>907</v>
      </c>
      <c r="C341" t="s">
        <v>15</v>
      </c>
      <c r="D341" t="s">
        <v>688</v>
      </c>
      <c r="E341" t="s">
        <v>374</v>
      </c>
      <c r="F341" t="s">
        <v>966</v>
      </c>
      <c r="G341" t="s">
        <v>385</v>
      </c>
    </row>
    <row r="342" spans="1:7" x14ac:dyDescent="0.3">
      <c r="A342" t="s">
        <v>908</v>
      </c>
      <c r="B342" t="s">
        <v>907</v>
      </c>
      <c r="C342" t="s">
        <v>15</v>
      </c>
      <c r="D342" t="s">
        <v>688</v>
      </c>
      <c r="E342" t="s">
        <v>374</v>
      </c>
      <c r="F342" t="s">
        <v>972</v>
      </c>
      <c r="G342" t="s">
        <v>385</v>
      </c>
    </row>
    <row r="343" spans="1:7" x14ac:dyDescent="0.3">
      <c r="A343" t="s">
        <v>908</v>
      </c>
      <c r="B343" t="s">
        <v>907</v>
      </c>
      <c r="C343" t="s">
        <v>15</v>
      </c>
      <c r="D343" t="s">
        <v>688</v>
      </c>
      <c r="E343" t="s">
        <v>379</v>
      </c>
      <c r="F343" t="s">
        <v>908</v>
      </c>
      <c r="G343" t="s">
        <v>385</v>
      </c>
    </row>
    <row r="344" spans="1:7" x14ac:dyDescent="0.3">
      <c r="A344" t="s">
        <v>908</v>
      </c>
      <c r="B344" t="s">
        <v>907</v>
      </c>
      <c r="C344" t="s">
        <v>15</v>
      </c>
      <c r="D344" t="s">
        <v>688</v>
      </c>
      <c r="E344" t="s">
        <v>379</v>
      </c>
      <c r="F344" t="s">
        <v>916</v>
      </c>
      <c r="G344" t="s">
        <v>385</v>
      </c>
    </row>
    <row r="345" spans="1:7" x14ac:dyDescent="0.3">
      <c r="A345" t="s">
        <v>908</v>
      </c>
      <c r="B345" t="s">
        <v>907</v>
      </c>
      <c r="C345" t="s">
        <v>15</v>
      </c>
      <c r="D345" t="s">
        <v>688</v>
      </c>
      <c r="E345" t="s">
        <v>379</v>
      </c>
      <c r="F345" t="s">
        <v>922</v>
      </c>
      <c r="G345" t="s">
        <v>385</v>
      </c>
    </row>
    <row r="346" spans="1:7" x14ac:dyDescent="0.3">
      <c r="A346" t="s">
        <v>908</v>
      </c>
      <c r="B346" t="s">
        <v>907</v>
      </c>
      <c r="C346" t="s">
        <v>15</v>
      </c>
      <c r="D346" t="s">
        <v>688</v>
      </c>
      <c r="E346" t="s">
        <v>379</v>
      </c>
      <c r="F346" t="s">
        <v>933</v>
      </c>
      <c r="G346" t="s">
        <v>385</v>
      </c>
    </row>
    <row r="347" spans="1:7" x14ac:dyDescent="0.3">
      <c r="A347" t="s">
        <v>908</v>
      </c>
      <c r="B347" t="s">
        <v>907</v>
      </c>
      <c r="C347" t="s">
        <v>15</v>
      </c>
      <c r="D347" t="s">
        <v>688</v>
      </c>
      <c r="E347" t="s">
        <v>379</v>
      </c>
      <c r="F347" t="s">
        <v>935</v>
      </c>
      <c r="G347" t="s">
        <v>385</v>
      </c>
    </row>
    <row r="348" spans="1:7" x14ac:dyDescent="0.3">
      <c r="A348" t="s">
        <v>908</v>
      </c>
      <c r="B348" t="s">
        <v>907</v>
      </c>
      <c r="C348" t="s">
        <v>15</v>
      </c>
      <c r="D348" t="s">
        <v>688</v>
      </c>
      <c r="E348" t="s">
        <v>379</v>
      </c>
      <c r="F348" t="s">
        <v>959</v>
      </c>
      <c r="G348" t="s">
        <v>385</v>
      </c>
    </row>
    <row r="349" spans="1:7" x14ac:dyDescent="0.3">
      <c r="A349" t="s">
        <v>908</v>
      </c>
      <c r="B349" t="s">
        <v>907</v>
      </c>
      <c r="C349" t="s">
        <v>15</v>
      </c>
      <c r="D349" t="s">
        <v>688</v>
      </c>
      <c r="E349" t="s">
        <v>379</v>
      </c>
      <c r="F349" t="s">
        <v>971</v>
      </c>
      <c r="G349" t="s">
        <v>385</v>
      </c>
    </row>
    <row r="350" spans="1:7" x14ac:dyDescent="0.3">
      <c r="A350" t="s">
        <v>908</v>
      </c>
      <c r="B350" t="s">
        <v>907</v>
      </c>
      <c r="C350" t="s">
        <v>15</v>
      </c>
      <c r="D350" t="s">
        <v>688</v>
      </c>
      <c r="E350" t="s">
        <v>371</v>
      </c>
      <c r="F350" t="s">
        <v>908</v>
      </c>
      <c r="G350" t="s">
        <v>385</v>
      </c>
    </row>
    <row r="351" spans="1:7" x14ac:dyDescent="0.3">
      <c r="A351" t="s">
        <v>908</v>
      </c>
      <c r="B351" t="s">
        <v>907</v>
      </c>
      <c r="C351" t="s">
        <v>15</v>
      </c>
      <c r="D351" t="s">
        <v>688</v>
      </c>
      <c r="E351" t="s">
        <v>371</v>
      </c>
      <c r="F351" t="s">
        <v>916</v>
      </c>
      <c r="G351" t="s">
        <v>385</v>
      </c>
    </row>
    <row r="352" spans="1:7" x14ac:dyDescent="0.3">
      <c r="A352" t="s">
        <v>908</v>
      </c>
      <c r="B352" t="s">
        <v>907</v>
      </c>
      <c r="C352" t="s">
        <v>15</v>
      </c>
      <c r="D352" t="s">
        <v>688</v>
      </c>
      <c r="E352" t="s">
        <v>371</v>
      </c>
      <c r="F352" t="s">
        <v>922</v>
      </c>
      <c r="G352" t="s">
        <v>385</v>
      </c>
    </row>
    <row r="353" spans="1:7" x14ac:dyDescent="0.3">
      <c r="A353" t="s">
        <v>908</v>
      </c>
      <c r="B353" t="s">
        <v>907</v>
      </c>
      <c r="C353" t="s">
        <v>15</v>
      </c>
      <c r="D353" t="s">
        <v>688</v>
      </c>
      <c r="E353" t="s">
        <v>371</v>
      </c>
      <c r="F353" t="s">
        <v>928</v>
      </c>
      <c r="G353" t="s">
        <v>385</v>
      </c>
    </row>
    <row r="354" spans="1:7" x14ac:dyDescent="0.3">
      <c r="A354" t="s">
        <v>908</v>
      </c>
      <c r="B354" t="s">
        <v>907</v>
      </c>
      <c r="C354" t="s">
        <v>15</v>
      </c>
      <c r="D354" t="s">
        <v>688</v>
      </c>
      <c r="E354" t="s">
        <v>371</v>
      </c>
      <c r="F354" t="s">
        <v>935</v>
      </c>
      <c r="G354" t="s">
        <v>385</v>
      </c>
    </row>
    <row r="355" spans="1:7" x14ac:dyDescent="0.3">
      <c r="A355" t="s">
        <v>908</v>
      </c>
      <c r="B355" t="s">
        <v>907</v>
      </c>
      <c r="C355" t="s">
        <v>15</v>
      </c>
      <c r="D355" t="s">
        <v>688</v>
      </c>
      <c r="E355" t="s">
        <v>371</v>
      </c>
      <c r="F355" t="s">
        <v>954</v>
      </c>
      <c r="G355" t="s">
        <v>385</v>
      </c>
    </row>
    <row r="356" spans="1:7" x14ac:dyDescent="0.3">
      <c r="A356" t="s">
        <v>908</v>
      </c>
      <c r="B356" t="s">
        <v>907</v>
      </c>
      <c r="C356" t="s">
        <v>15</v>
      </c>
      <c r="D356" t="s">
        <v>688</v>
      </c>
      <c r="E356" t="s">
        <v>371</v>
      </c>
      <c r="F356" t="s">
        <v>959</v>
      </c>
      <c r="G356" t="s">
        <v>385</v>
      </c>
    </row>
    <row r="357" spans="1:7" x14ac:dyDescent="0.3">
      <c r="A357" t="s">
        <v>908</v>
      </c>
      <c r="B357" t="s">
        <v>907</v>
      </c>
      <c r="C357" t="s">
        <v>15</v>
      </c>
      <c r="D357" t="s">
        <v>688</v>
      </c>
      <c r="E357" t="s">
        <v>370</v>
      </c>
      <c r="F357" t="s">
        <v>908</v>
      </c>
      <c r="G357" t="s">
        <v>385</v>
      </c>
    </row>
    <row r="358" spans="1:7" x14ac:dyDescent="0.3">
      <c r="A358" t="s">
        <v>908</v>
      </c>
      <c r="B358" t="s">
        <v>907</v>
      </c>
      <c r="C358" t="s">
        <v>15</v>
      </c>
      <c r="D358" t="s">
        <v>688</v>
      </c>
      <c r="E358" t="s">
        <v>370</v>
      </c>
      <c r="F358" t="s">
        <v>916</v>
      </c>
      <c r="G358" t="s">
        <v>385</v>
      </c>
    </row>
    <row r="359" spans="1:7" x14ac:dyDescent="0.3">
      <c r="A359" t="s">
        <v>908</v>
      </c>
      <c r="B359" t="s">
        <v>907</v>
      </c>
      <c r="C359" t="s">
        <v>15</v>
      </c>
      <c r="D359" t="s">
        <v>688</v>
      </c>
      <c r="E359" t="s">
        <v>370</v>
      </c>
      <c r="F359" t="s">
        <v>922</v>
      </c>
      <c r="G359" t="s">
        <v>385</v>
      </c>
    </row>
    <row r="360" spans="1:7" x14ac:dyDescent="0.3">
      <c r="A360" t="s">
        <v>908</v>
      </c>
      <c r="B360" t="s">
        <v>907</v>
      </c>
      <c r="C360" t="s">
        <v>15</v>
      </c>
      <c r="D360" t="s">
        <v>688</v>
      </c>
      <c r="E360" t="s">
        <v>370</v>
      </c>
      <c r="F360" t="s">
        <v>928</v>
      </c>
      <c r="G360" t="s">
        <v>385</v>
      </c>
    </row>
    <row r="361" spans="1:7" x14ac:dyDescent="0.3">
      <c r="A361" t="s">
        <v>908</v>
      </c>
      <c r="B361" t="s">
        <v>907</v>
      </c>
      <c r="C361" t="s">
        <v>15</v>
      </c>
      <c r="D361" t="s">
        <v>688</v>
      </c>
      <c r="E361" t="s">
        <v>370</v>
      </c>
      <c r="F361" t="s">
        <v>935</v>
      </c>
      <c r="G361" t="s">
        <v>385</v>
      </c>
    </row>
    <row r="362" spans="1:7" x14ac:dyDescent="0.3">
      <c r="A362" t="s">
        <v>908</v>
      </c>
      <c r="B362" t="s">
        <v>907</v>
      </c>
      <c r="C362" t="s">
        <v>15</v>
      </c>
      <c r="D362" t="s">
        <v>688</v>
      </c>
      <c r="E362" t="s">
        <v>370</v>
      </c>
      <c r="F362" t="s">
        <v>945</v>
      </c>
      <c r="G362" t="s">
        <v>385</v>
      </c>
    </row>
    <row r="363" spans="1:7" x14ac:dyDescent="0.3">
      <c r="A363" t="s">
        <v>908</v>
      </c>
      <c r="B363" t="s">
        <v>907</v>
      </c>
      <c r="C363" t="s">
        <v>15</v>
      </c>
      <c r="D363" t="s">
        <v>688</v>
      </c>
      <c r="E363" t="s">
        <v>370</v>
      </c>
      <c r="F363" t="s">
        <v>954</v>
      </c>
      <c r="G363" t="s">
        <v>385</v>
      </c>
    </row>
    <row r="364" spans="1:7" x14ac:dyDescent="0.3">
      <c r="A364" t="s">
        <v>908</v>
      </c>
      <c r="B364" t="s">
        <v>907</v>
      </c>
      <c r="C364" t="s">
        <v>15</v>
      </c>
      <c r="D364" t="s">
        <v>688</v>
      </c>
      <c r="E364" t="s">
        <v>370</v>
      </c>
      <c r="F364" t="s">
        <v>957</v>
      </c>
      <c r="G364" t="s">
        <v>385</v>
      </c>
    </row>
    <row r="365" spans="1:7" x14ac:dyDescent="0.3">
      <c r="A365" t="s">
        <v>908</v>
      </c>
      <c r="B365" t="s">
        <v>907</v>
      </c>
      <c r="C365" t="s">
        <v>15</v>
      </c>
      <c r="D365" t="s">
        <v>688</v>
      </c>
      <c r="E365" t="s">
        <v>370</v>
      </c>
      <c r="F365" t="s">
        <v>959</v>
      </c>
      <c r="G365" t="s">
        <v>385</v>
      </c>
    </row>
    <row r="366" spans="1:7" x14ac:dyDescent="0.3">
      <c r="A366" t="s">
        <v>908</v>
      </c>
      <c r="B366" t="s">
        <v>907</v>
      </c>
      <c r="C366" t="s">
        <v>15</v>
      </c>
      <c r="D366" t="s">
        <v>688</v>
      </c>
      <c r="E366" t="s">
        <v>370</v>
      </c>
      <c r="F366" t="s">
        <v>964</v>
      </c>
      <c r="G366" t="s">
        <v>385</v>
      </c>
    </row>
    <row r="367" spans="1:7" x14ac:dyDescent="0.3">
      <c r="A367" t="s">
        <v>908</v>
      </c>
      <c r="B367" t="s">
        <v>907</v>
      </c>
      <c r="C367" t="s">
        <v>15</v>
      </c>
      <c r="D367" t="s">
        <v>688</v>
      </c>
      <c r="E367" t="s">
        <v>370</v>
      </c>
      <c r="F367" t="s">
        <v>966</v>
      </c>
      <c r="G367" t="s">
        <v>385</v>
      </c>
    </row>
    <row r="368" spans="1:7" x14ac:dyDescent="0.3">
      <c r="A368" t="s">
        <v>908</v>
      </c>
      <c r="B368" t="s">
        <v>907</v>
      </c>
      <c r="C368" t="s">
        <v>15</v>
      </c>
      <c r="D368" t="s">
        <v>688</v>
      </c>
      <c r="E368" t="s">
        <v>370</v>
      </c>
      <c r="F368" t="s">
        <v>972</v>
      </c>
      <c r="G368" t="s">
        <v>385</v>
      </c>
    </row>
    <row r="369" spans="1:7" x14ac:dyDescent="0.3">
      <c r="A369" t="s">
        <v>908</v>
      </c>
      <c r="B369" t="s">
        <v>907</v>
      </c>
      <c r="C369" t="s">
        <v>15</v>
      </c>
      <c r="D369" t="s">
        <v>688</v>
      </c>
      <c r="E369" t="s">
        <v>373</v>
      </c>
      <c r="F369" t="s">
        <v>908</v>
      </c>
      <c r="G369" t="s">
        <v>385</v>
      </c>
    </row>
    <row r="370" spans="1:7" x14ac:dyDescent="0.3">
      <c r="A370" t="s">
        <v>908</v>
      </c>
      <c r="B370" t="s">
        <v>907</v>
      </c>
      <c r="C370" t="s">
        <v>15</v>
      </c>
      <c r="D370" t="s">
        <v>688</v>
      </c>
      <c r="E370" t="s">
        <v>373</v>
      </c>
      <c r="F370" t="s">
        <v>916</v>
      </c>
      <c r="G370" t="s">
        <v>385</v>
      </c>
    </row>
    <row r="371" spans="1:7" x14ac:dyDescent="0.3">
      <c r="A371" t="s">
        <v>908</v>
      </c>
      <c r="B371" t="s">
        <v>907</v>
      </c>
      <c r="C371" t="s">
        <v>15</v>
      </c>
      <c r="D371" t="s">
        <v>688</v>
      </c>
      <c r="E371" t="s">
        <v>373</v>
      </c>
      <c r="F371" t="s">
        <v>922</v>
      </c>
      <c r="G371" t="s">
        <v>385</v>
      </c>
    </row>
    <row r="372" spans="1:7" x14ac:dyDescent="0.3">
      <c r="A372" t="s">
        <v>908</v>
      </c>
      <c r="B372" t="s">
        <v>907</v>
      </c>
      <c r="C372" t="s">
        <v>15</v>
      </c>
      <c r="D372" t="s">
        <v>688</v>
      </c>
      <c r="E372" t="s">
        <v>373</v>
      </c>
      <c r="F372" t="s">
        <v>933</v>
      </c>
      <c r="G372" t="s">
        <v>385</v>
      </c>
    </row>
    <row r="373" spans="1:7" x14ac:dyDescent="0.3">
      <c r="A373" t="s">
        <v>908</v>
      </c>
      <c r="B373" t="s">
        <v>907</v>
      </c>
      <c r="C373" t="s">
        <v>15</v>
      </c>
      <c r="D373" t="s">
        <v>688</v>
      </c>
      <c r="E373" t="s">
        <v>373</v>
      </c>
      <c r="F373" t="s">
        <v>935</v>
      </c>
      <c r="G373" t="s">
        <v>385</v>
      </c>
    </row>
    <row r="374" spans="1:7" x14ac:dyDescent="0.3">
      <c r="A374" t="s">
        <v>908</v>
      </c>
      <c r="B374" t="s">
        <v>907</v>
      </c>
      <c r="C374" t="s">
        <v>15</v>
      </c>
      <c r="D374" t="s">
        <v>688</v>
      </c>
      <c r="E374" t="s">
        <v>373</v>
      </c>
      <c r="F374" t="s">
        <v>945</v>
      </c>
      <c r="G374" t="s">
        <v>385</v>
      </c>
    </row>
    <row r="375" spans="1:7" x14ac:dyDescent="0.3">
      <c r="A375" t="s">
        <v>908</v>
      </c>
      <c r="B375" t="s">
        <v>907</v>
      </c>
      <c r="C375" t="s">
        <v>15</v>
      </c>
      <c r="D375" t="s">
        <v>688</v>
      </c>
      <c r="E375" t="s">
        <v>373</v>
      </c>
      <c r="F375" t="s">
        <v>954</v>
      </c>
      <c r="G375" t="s">
        <v>385</v>
      </c>
    </row>
    <row r="376" spans="1:7" x14ac:dyDescent="0.3">
      <c r="A376" t="s">
        <v>908</v>
      </c>
      <c r="B376" t="s">
        <v>907</v>
      </c>
      <c r="C376" t="s">
        <v>15</v>
      </c>
      <c r="D376" t="s">
        <v>688</v>
      </c>
      <c r="E376" t="s">
        <v>373</v>
      </c>
      <c r="F376" t="s">
        <v>957</v>
      </c>
      <c r="G376" t="s">
        <v>385</v>
      </c>
    </row>
    <row r="377" spans="1:7" x14ac:dyDescent="0.3">
      <c r="A377" t="s">
        <v>908</v>
      </c>
      <c r="B377" t="s">
        <v>907</v>
      </c>
      <c r="C377" t="s">
        <v>15</v>
      </c>
      <c r="D377" t="s">
        <v>688</v>
      </c>
      <c r="E377" t="s">
        <v>373</v>
      </c>
      <c r="F377" t="s">
        <v>959</v>
      </c>
      <c r="G377" t="s">
        <v>385</v>
      </c>
    </row>
    <row r="378" spans="1:7" x14ac:dyDescent="0.3">
      <c r="A378" t="s">
        <v>908</v>
      </c>
      <c r="B378" t="s">
        <v>907</v>
      </c>
      <c r="C378" t="s">
        <v>15</v>
      </c>
      <c r="D378" t="s">
        <v>688</v>
      </c>
      <c r="E378" t="s">
        <v>373</v>
      </c>
      <c r="F378" t="s">
        <v>964</v>
      </c>
      <c r="G378" t="s">
        <v>385</v>
      </c>
    </row>
    <row r="379" spans="1:7" x14ac:dyDescent="0.3">
      <c r="A379" t="s">
        <v>908</v>
      </c>
      <c r="B379" t="s">
        <v>907</v>
      </c>
      <c r="C379" t="s">
        <v>15</v>
      </c>
      <c r="D379" t="s">
        <v>688</v>
      </c>
      <c r="E379" t="s">
        <v>373</v>
      </c>
      <c r="F379" t="s">
        <v>971</v>
      </c>
      <c r="G379" t="s">
        <v>385</v>
      </c>
    </row>
    <row r="380" spans="1:7" x14ac:dyDescent="0.3">
      <c r="A380" t="s">
        <v>983</v>
      </c>
      <c r="B380" t="s">
        <v>907</v>
      </c>
      <c r="C380" t="s">
        <v>18</v>
      </c>
      <c r="D380" t="s">
        <v>15</v>
      </c>
      <c r="E380" t="s">
        <v>14</v>
      </c>
      <c r="F380" t="s">
        <v>979</v>
      </c>
      <c r="G380" t="s">
        <v>385</v>
      </c>
    </row>
    <row r="381" spans="1:7" x14ac:dyDescent="0.3">
      <c r="A381" t="s">
        <v>983</v>
      </c>
      <c r="B381" t="s">
        <v>907</v>
      </c>
      <c r="C381" t="s">
        <v>18</v>
      </c>
      <c r="D381" t="s">
        <v>15</v>
      </c>
      <c r="E381" t="s">
        <v>14</v>
      </c>
      <c r="F381" t="s">
        <v>980</v>
      </c>
      <c r="G381" t="s">
        <v>385</v>
      </c>
    </row>
    <row r="382" spans="1:7" x14ac:dyDescent="0.3">
      <c r="A382" t="s">
        <v>983</v>
      </c>
      <c r="B382" t="s">
        <v>907</v>
      </c>
      <c r="C382" t="s">
        <v>18</v>
      </c>
      <c r="D382" t="s">
        <v>15</v>
      </c>
      <c r="E382" t="s">
        <v>14</v>
      </c>
      <c r="F382" t="s">
        <v>981</v>
      </c>
      <c r="G382" t="s">
        <v>385</v>
      </c>
    </row>
    <row r="383" spans="1:7" x14ac:dyDescent="0.3">
      <c r="A383" t="s">
        <v>983</v>
      </c>
      <c r="B383" t="s">
        <v>907</v>
      </c>
      <c r="C383" t="s">
        <v>18</v>
      </c>
      <c r="D383" t="s">
        <v>15</v>
      </c>
      <c r="E383" t="s">
        <v>14</v>
      </c>
      <c r="F383" t="s">
        <v>982</v>
      </c>
      <c r="G383" t="s">
        <v>385</v>
      </c>
    </row>
    <row r="384" spans="1:7" x14ac:dyDescent="0.3">
      <c r="A384" t="s">
        <v>983</v>
      </c>
      <c r="B384" t="s">
        <v>907</v>
      </c>
      <c r="C384" t="s">
        <v>18</v>
      </c>
      <c r="D384" t="s">
        <v>15</v>
      </c>
      <c r="E384" t="s">
        <v>14</v>
      </c>
      <c r="F384" t="s">
        <v>984</v>
      </c>
      <c r="G384" t="s">
        <v>385</v>
      </c>
    </row>
    <row r="385" spans="1:7" x14ac:dyDescent="0.3">
      <c r="A385" t="s">
        <v>983</v>
      </c>
      <c r="B385" t="s">
        <v>907</v>
      </c>
      <c r="C385" t="s">
        <v>15</v>
      </c>
      <c r="D385" t="s">
        <v>688</v>
      </c>
      <c r="E385" t="s">
        <v>374</v>
      </c>
      <c r="F385" t="s">
        <v>984</v>
      </c>
      <c r="G385" t="s">
        <v>385</v>
      </c>
    </row>
    <row r="386" spans="1:7" x14ac:dyDescent="0.3">
      <c r="A386" t="s">
        <v>983</v>
      </c>
      <c r="B386" t="s">
        <v>907</v>
      </c>
      <c r="C386" t="s">
        <v>15</v>
      </c>
      <c r="D386" t="s">
        <v>688</v>
      </c>
      <c r="E386" t="s">
        <v>381</v>
      </c>
      <c r="F386" t="s">
        <v>984</v>
      </c>
      <c r="G386" t="s">
        <v>385</v>
      </c>
    </row>
    <row r="387" spans="1:7" x14ac:dyDescent="0.3">
      <c r="A387" t="s">
        <v>983</v>
      </c>
      <c r="B387" t="s">
        <v>907</v>
      </c>
      <c r="C387" t="s">
        <v>15</v>
      </c>
      <c r="D387" t="s">
        <v>688</v>
      </c>
      <c r="E387" t="s">
        <v>371</v>
      </c>
      <c r="F387" t="s">
        <v>984</v>
      </c>
      <c r="G387" t="s">
        <v>385</v>
      </c>
    </row>
    <row r="388" spans="1:7" x14ac:dyDescent="0.3">
      <c r="A388" t="s">
        <v>983</v>
      </c>
      <c r="B388" t="s">
        <v>907</v>
      </c>
      <c r="C388" t="s">
        <v>15</v>
      </c>
      <c r="D388" t="s">
        <v>688</v>
      </c>
      <c r="E388" t="s">
        <v>370</v>
      </c>
      <c r="F388" t="s">
        <v>984</v>
      </c>
      <c r="G388" t="s">
        <v>385</v>
      </c>
    </row>
    <row r="389" spans="1:7" x14ac:dyDescent="0.3">
      <c r="A389" t="s">
        <v>983</v>
      </c>
      <c r="B389" t="s">
        <v>907</v>
      </c>
      <c r="C389" t="s">
        <v>15</v>
      </c>
      <c r="D389" t="s">
        <v>688</v>
      </c>
      <c r="E389" t="s">
        <v>373</v>
      </c>
      <c r="F389" t="s">
        <v>984</v>
      </c>
      <c r="G389" t="s">
        <v>385</v>
      </c>
    </row>
    <row r="390" spans="1:7" x14ac:dyDescent="0.3">
      <c r="A390" t="s">
        <v>983</v>
      </c>
      <c r="B390" t="s">
        <v>907</v>
      </c>
      <c r="C390" t="s">
        <v>15</v>
      </c>
      <c r="D390" t="s">
        <v>688</v>
      </c>
      <c r="E390" t="s">
        <v>378</v>
      </c>
      <c r="F390" t="s">
        <v>984</v>
      </c>
      <c r="G390" t="s">
        <v>385</v>
      </c>
    </row>
    <row r="391" spans="1:7" x14ac:dyDescent="0.3">
      <c r="A391" t="s">
        <v>1025</v>
      </c>
      <c r="B391" t="s">
        <v>1024</v>
      </c>
      <c r="C391" t="s">
        <v>18</v>
      </c>
      <c r="D391" t="s">
        <v>15</v>
      </c>
      <c r="E391" t="s">
        <v>14</v>
      </c>
      <c r="F391" t="s">
        <v>1026</v>
      </c>
      <c r="G391" t="s">
        <v>385</v>
      </c>
    </row>
    <row r="392" spans="1:7" x14ac:dyDescent="0.3">
      <c r="A392" t="s">
        <v>1025</v>
      </c>
      <c r="B392" t="s">
        <v>1024</v>
      </c>
      <c r="C392" t="s">
        <v>18</v>
      </c>
      <c r="D392" t="s">
        <v>15</v>
      </c>
      <c r="E392" t="s">
        <v>14</v>
      </c>
      <c r="F392" t="s">
        <v>1028</v>
      </c>
      <c r="G392" t="s">
        <v>385</v>
      </c>
    </row>
    <row r="393" spans="1:7" x14ac:dyDescent="0.3">
      <c r="A393" t="s">
        <v>1025</v>
      </c>
      <c r="B393" t="s">
        <v>1024</v>
      </c>
      <c r="C393" t="s">
        <v>18</v>
      </c>
      <c r="D393" t="s">
        <v>15</v>
      </c>
      <c r="E393" t="s">
        <v>14</v>
      </c>
      <c r="F393" t="s">
        <v>1032</v>
      </c>
      <c r="G393" t="s">
        <v>385</v>
      </c>
    </row>
    <row r="394" spans="1:7" x14ac:dyDescent="0.3">
      <c r="A394" t="s">
        <v>1025</v>
      </c>
      <c r="B394" t="s">
        <v>1024</v>
      </c>
      <c r="C394" t="s">
        <v>18</v>
      </c>
      <c r="D394" t="s">
        <v>15</v>
      </c>
      <c r="E394" t="s">
        <v>14</v>
      </c>
      <c r="F394" t="s">
        <v>1036</v>
      </c>
      <c r="G394" t="s">
        <v>385</v>
      </c>
    </row>
    <row r="395" spans="1:7" x14ac:dyDescent="0.3">
      <c r="A395" t="s">
        <v>1025</v>
      </c>
      <c r="B395" t="s">
        <v>1024</v>
      </c>
      <c r="C395" t="s">
        <v>15</v>
      </c>
      <c r="D395" t="s">
        <v>688</v>
      </c>
      <c r="E395" t="s">
        <v>367</v>
      </c>
      <c r="F395" t="s">
        <v>1026</v>
      </c>
      <c r="G395" t="s">
        <v>385</v>
      </c>
    </row>
    <row r="396" spans="1:7" x14ac:dyDescent="0.3">
      <c r="A396" t="s">
        <v>1025</v>
      </c>
      <c r="B396" t="s">
        <v>1024</v>
      </c>
      <c r="C396" t="s">
        <v>15</v>
      </c>
      <c r="D396" t="s">
        <v>688</v>
      </c>
      <c r="E396" t="s">
        <v>367</v>
      </c>
      <c r="F396" t="s">
        <v>1028</v>
      </c>
      <c r="G396" t="s">
        <v>385</v>
      </c>
    </row>
    <row r="397" spans="1:7" x14ac:dyDescent="0.3">
      <c r="A397" t="s">
        <v>1025</v>
      </c>
      <c r="B397" t="s">
        <v>1024</v>
      </c>
      <c r="C397" t="s">
        <v>15</v>
      </c>
      <c r="D397" t="s">
        <v>688</v>
      </c>
      <c r="E397" t="s">
        <v>367</v>
      </c>
      <c r="F397" t="s">
        <v>1032</v>
      </c>
      <c r="G397" t="s">
        <v>385</v>
      </c>
    </row>
    <row r="398" spans="1:7" x14ac:dyDescent="0.3">
      <c r="A398" t="s">
        <v>1025</v>
      </c>
      <c r="B398" t="s">
        <v>1024</v>
      </c>
      <c r="C398" t="s">
        <v>15</v>
      </c>
      <c r="D398" t="s">
        <v>688</v>
      </c>
      <c r="E398" t="s">
        <v>367</v>
      </c>
      <c r="F398" t="s">
        <v>1036</v>
      </c>
      <c r="G398" t="s">
        <v>385</v>
      </c>
    </row>
    <row r="399" spans="1:7" x14ac:dyDescent="0.3">
      <c r="A399" t="s">
        <v>1025</v>
      </c>
      <c r="B399" t="s">
        <v>1024</v>
      </c>
      <c r="C399" t="s">
        <v>15</v>
      </c>
      <c r="D399" t="s">
        <v>688</v>
      </c>
      <c r="E399" t="s">
        <v>380</v>
      </c>
      <c r="F399" t="s">
        <v>1026</v>
      </c>
      <c r="G399" t="s">
        <v>385</v>
      </c>
    </row>
    <row r="400" spans="1:7" x14ac:dyDescent="0.3">
      <c r="A400" t="s">
        <v>1025</v>
      </c>
      <c r="B400" t="s">
        <v>1024</v>
      </c>
      <c r="C400" t="s">
        <v>15</v>
      </c>
      <c r="D400" t="s">
        <v>688</v>
      </c>
      <c r="E400" t="s">
        <v>380</v>
      </c>
      <c r="F400" t="s">
        <v>1028</v>
      </c>
      <c r="G400" t="s">
        <v>385</v>
      </c>
    </row>
    <row r="401" spans="1:7" x14ac:dyDescent="0.3">
      <c r="A401" t="s">
        <v>1025</v>
      </c>
      <c r="B401" t="s">
        <v>1024</v>
      </c>
      <c r="C401" t="s">
        <v>15</v>
      </c>
      <c r="D401" t="s">
        <v>688</v>
      </c>
      <c r="E401" t="s">
        <v>380</v>
      </c>
      <c r="F401" t="s">
        <v>1032</v>
      </c>
      <c r="G401" t="s">
        <v>385</v>
      </c>
    </row>
    <row r="402" spans="1:7" x14ac:dyDescent="0.3">
      <c r="A402" t="s">
        <v>1025</v>
      </c>
      <c r="B402" t="s">
        <v>1024</v>
      </c>
      <c r="C402" t="s">
        <v>15</v>
      </c>
      <c r="D402" t="s">
        <v>688</v>
      </c>
      <c r="E402" t="s">
        <v>380</v>
      </c>
      <c r="F402" t="s">
        <v>1036</v>
      </c>
      <c r="G402" t="s">
        <v>385</v>
      </c>
    </row>
    <row r="403" spans="1:7" x14ac:dyDescent="0.3">
      <c r="A403" t="s">
        <v>1025</v>
      </c>
      <c r="B403" t="s">
        <v>1024</v>
      </c>
      <c r="C403" t="s">
        <v>15</v>
      </c>
      <c r="D403" t="s">
        <v>688</v>
      </c>
      <c r="E403" t="s">
        <v>368</v>
      </c>
      <c r="F403" t="s">
        <v>1026</v>
      </c>
      <c r="G403" t="s">
        <v>385</v>
      </c>
    </row>
    <row r="404" spans="1:7" x14ac:dyDescent="0.3">
      <c r="A404" t="s">
        <v>1025</v>
      </c>
      <c r="B404" t="s">
        <v>1024</v>
      </c>
      <c r="C404" t="s">
        <v>15</v>
      </c>
      <c r="D404" t="s">
        <v>688</v>
      </c>
      <c r="E404" t="s">
        <v>368</v>
      </c>
      <c r="F404" t="s">
        <v>1028</v>
      </c>
      <c r="G404" t="s">
        <v>385</v>
      </c>
    </row>
    <row r="405" spans="1:7" x14ac:dyDescent="0.3">
      <c r="A405" t="s">
        <v>1025</v>
      </c>
      <c r="B405" t="s">
        <v>1024</v>
      </c>
      <c r="C405" t="s">
        <v>15</v>
      </c>
      <c r="D405" t="s">
        <v>688</v>
      </c>
      <c r="E405" t="s">
        <v>368</v>
      </c>
      <c r="F405" t="s">
        <v>1032</v>
      </c>
      <c r="G405" t="s">
        <v>385</v>
      </c>
    </row>
    <row r="406" spans="1:7" x14ac:dyDescent="0.3">
      <c r="A406" t="s">
        <v>1025</v>
      </c>
      <c r="B406" t="s">
        <v>1024</v>
      </c>
      <c r="C406" t="s">
        <v>15</v>
      </c>
      <c r="D406" t="s">
        <v>688</v>
      </c>
      <c r="E406" t="s">
        <v>368</v>
      </c>
      <c r="F406" t="s">
        <v>1036</v>
      </c>
      <c r="G406" t="s">
        <v>385</v>
      </c>
    </row>
    <row r="407" spans="1:7" x14ac:dyDescent="0.3">
      <c r="A407" t="s">
        <v>1025</v>
      </c>
      <c r="B407" t="s">
        <v>1024</v>
      </c>
      <c r="C407" t="s">
        <v>15</v>
      </c>
      <c r="D407" t="s">
        <v>688</v>
      </c>
      <c r="E407" t="s">
        <v>376</v>
      </c>
      <c r="F407" t="s">
        <v>1026</v>
      </c>
      <c r="G407">
        <v>100200302</v>
      </c>
    </row>
    <row r="408" spans="1:7" x14ac:dyDescent="0.3">
      <c r="A408" t="s">
        <v>1025</v>
      </c>
      <c r="B408" t="s">
        <v>1024</v>
      </c>
      <c r="C408" t="s">
        <v>15</v>
      </c>
      <c r="D408" t="s">
        <v>688</v>
      </c>
      <c r="E408" t="s">
        <v>376</v>
      </c>
      <c r="F408" t="s">
        <v>1028</v>
      </c>
      <c r="G408">
        <v>100200302</v>
      </c>
    </row>
    <row r="409" spans="1:7" x14ac:dyDescent="0.3">
      <c r="A409" t="s">
        <v>1025</v>
      </c>
      <c r="B409" t="s">
        <v>1024</v>
      </c>
      <c r="C409" t="s">
        <v>15</v>
      </c>
      <c r="D409" t="s">
        <v>688</v>
      </c>
      <c r="E409" t="s">
        <v>376</v>
      </c>
      <c r="F409" t="s">
        <v>1032</v>
      </c>
      <c r="G409">
        <v>100200302</v>
      </c>
    </row>
    <row r="410" spans="1:7" x14ac:dyDescent="0.3">
      <c r="A410" t="s">
        <v>1025</v>
      </c>
      <c r="B410" t="s">
        <v>1024</v>
      </c>
      <c r="C410" t="s">
        <v>15</v>
      </c>
      <c r="D410" t="s">
        <v>688</v>
      </c>
      <c r="E410" t="s">
        <v>376</v>
      </c>
      <c r="F410" t="s">
        <v>1036</v>
      </c>
      <c r="G410">
        <v>100200302</v>
      </c>
    </row>
    <row r="411" spans="1:7" x14ac:dyDescent="0.3">
      <c r="A411" t="s">
        <v>1025</v>
      </c>
      <c r="B411" t="s">
        <v>1024</v>
      </c>
      <c r="C411" t="s">
        <v>15</v>
      </c>
      <c r="D411" t="s">
        <v>688</v>
      </c>
      <c r="E411" t="s">
        <v>369</v>
      </c>
      <c r="F411" t="s">
        <v>1026</v>
      </c>
      <c r="G411" t="s">
        <v>385</v>
      </c>
    </row>
    <row r="412" spans="1:7" x14ac:dyDescent="0.3">
      <c r="A412" t="s">
        <v>1025</v>
      </c>
      <c r="B412" t="s">
        <v>1024</v>
      </c>
      <c r="C412" t="s">
        <v>15</v>
      </c>
      <c r="D412" t="s">
        <v>688</v>
      </c>
      <c r="E412" t="s">
        <v>369</v>
      </c>
      <c r="F412" t="s">
        <v>1028</v>
      </c>
      <c r="G412" t="s">
        <v>385</v>
      </c>
    </row>
    <row r="413" spans="1:7" x14ac:dyDescent="0.3">
      <c r="A413" t="s">
        <v>1025</v>
      </c>
      <c r="B413" t="s">
        <v>1024</v>
      </c>
      <c r="C413" t="s">
        <v>15</v>
      </c>
      <c r="D413" t="s">
        <v>688</v>
      </c>
      <c r="E413" t="s">
        <v>369</v>
      </c>
      <c r="F413" t="s">
        <v>1032</v>
      </c>
      <c r="G413" t="s">
        <v>385</v>
      </c>
    </row>
    <row r="414" spans="1:7" x14ac:dyDescent="0.3">
      <c r="A414" t="s">
        <v>1025</v>
      </c>
      <c r="B414" t="s">
        <v>1024</v>
      </c>
      <c r="C414" t="s">
        <v>15</v>
      </c>
      <c r="D414" t="s">
        <v>688</v>
      </c>
      <c r="E414" t="s">
        <v>369</v>
      </c>
      <c r="F414" t="s">
        <v>1036</v>
      </c>
      <c r="G414" t="s">
        <v>385</v>
      </c>
    </row>
    <row r="415" spans="1:7" x14ac:dyDescent="0.3">
      <c r="A415" t="s">
        <v>1025</v>
      </c>
      <c r="B415" t="s">
        <v>1024</v>
      </c>
      <c r="C415" t="s">
        <v>15</v>
      </c>
      <c r="D415" t="s">
        <v>688</v>
      </c>
      <c r="E415" t="s">
        <v>374</v>
      </c>
      <c r="F415" t="s">
        <v>1026</v>
      </c>
      <c r="G415">
        <v>100200300</v>
      </c>
    </row>
    <row r="416" spans="1:7" x14ac:dyDescent="0.3">
      <c r="A416" t="s">
        <v>1025</v>
      </c>
      <c r="B416" t="s">
        <v>1024</v>
      </c>
      <c r="C416" t="s">
        <v>15</v>
      </c>
      <c r="D416" t="s">
        <v>688</v>
      </c>
      <c r="E416" t="s">
        <v>374</v>
      </c>
      <c r="F416" t="s">
        <v>1028</v>
      </c>
      <c r="G416">
        <v>100200300</v>
      </c>
    </row>
    <row r="417" spans="1:7" x14ac:dyDescent="0.3">
      <c r="A417" t="s">
        <v>1025</v>
      </c>
      <c r="B417" t="s">
        <v>1024</v>
      </c>
      <c r="C417" t="s">
        <v>15</v>
      </c>
      <c r="D417" t="s">
        <v>688</v>
      </c>
      <c r="E417" t="s">
        <v>374</v>
      </c>
      <c r="F417" t="s">
        <v>1032</v>
      </c>
      <c r="G417">
        <v>100200300</v>
      </c>
    </row>
    <row r="418" spans="1:7" x14ac:dyDescent="0.3">
      <c r="A418" t="s">
        <v>1025</v>
      </c>
      <c r="B418" t="s">
        <v>1024</v>
      </c>
      <c r="C418" t="s">
        <v>15</v>
      </c>
      <c r="D418" t="s">
        <v>688</v>
      </c>
      <c r="E418" t="s">
        <v>374</v>
      </c>
      <c r="F418" t="s">
        <v>1036</v>
      </c>
      <c r="G418">
        <v>100200300</v>
      </c>
    </row>
    <row r="419" spans="1:7" x14ac:dyDescent="0.3">
      <c r="A419" t="s">
        <v>1025</v>
      </c>
      <c r="B419" t="s">
        <v>1024</v>
      </c>
      <c r="C419" t="s">
        <v>15</v>
      </c>
      <c r="D419" t="s">
        <v>688</v>
      </c>
      <c r="E419" t="s">
        <v>375</v>
      </c>
      <c r="F419" t="s">
        <v>1026</v>
      </c>
      <c r="G419">
        <v>100200301</v>
      </c>
    </row>
    <row r="420" spans="1:7" x14ac:dyDescent="0.3">
      <c r="A420" t="s">
        <v>1025</v>
      </c>
      <c r="B420" t="s">
        <v>1024</v>
      </c>
      <c r="C420" t="s">
        <v>15</v>
      </c>
      <c r="D420" t="s">
        <v>688</v>
      </c>
      <c r="E420" t="s">
        <v>375</v>
      </c>
      <c r="F420" t="s">
        <v>1028</v>
      </c>
      <c r="G420">
        <v>100200301</v>
      </c>
    </row>
    <row r="421" spans="1:7" x14ac:dyDescent="0.3">
      <c r="A421" t="s">
        <v>1025</v>
      </c>
      <c r="B421" t="s">
        <v>1024</v>
      </c>
      <c r="C421" t="s">
        <v>15</v>
      </c>
      <c r="D421" t="s">
        <v>688</v>
      </c>
      <c r="E421" t="s">
        <v>375</v>
      </c>
      <c r="F421" t="s">
        <v>1032</v>
      </c>
      <c r="G421">
        <v>100200301</v>
      </c>
    </row>
    <row r="422" spans="1:7" x14ac:dyDescent="0.3">
      <c r="A422" t="s">
        <v>1025</v>
      </c>
      <c r="B422" t="s">
        <v>1024</v>
      </c>
      <c r="C422" t="s">
        <v>15</v>
      </c>
      <c r="D422" t="s">
        <v>688</v>
      </c>
      <c r="E422" t="s">
        <v>375</v>
      </c>
      <c r="F422" t="s">
        <v>1036</v>
      </c>
      <c r="G422">
        <v>100200301</v>
      </c>
    </row>
    <row r="423" spans="1:7" x14ac:dyDescent="0.3">
      <c r="A423" t="s">
        <v>1025</v>
      </c>
      <c r="B423" t="s">
        <v>1024</v>
      </c>
      <c r="C423" t="s">
        <v>15</v>
      </c>
      <c r="D423" t="s">
        <v>688</v>
      </c>
      <c r="E423" t="s">
        <v>379</v>
      </c>
      <c r="F423" t="s">
        <v>1026</v>
      </c>
      <c r="G423" t="s">
        <v>385</v>
      </c>
    </row>
    <row r="424" spans="1:7" x14ac:dyDescent="0.3">
      <c r="A424" t="s">
        <v>1025</v>
      </c>
      <c r="B424" t="s">
        <v>1024</v>
      </c>
      <c r="C424" t="s">
        <v>15</v>
      </c>
      <c r="D424" t="s">
        <v>688</v>
      </c>
      <c r="E424" t="s">
        <v>379</v>
      </c>
      <c r="F424" t="s">
        <v>1028</v>
      </c>
      <c r="G424" t="s">
        <v>385</v>
      </c>
    </row>
    <row r="425" spans="1:7" x14ac:dyDescent="0.3">
      <c r="A425" t="s">
        <v>1025</v>
      </c>
      <c r="B425" t="s">
        <v>1024</v>
      </c>
      <c r="C425" t="s">
        <v>15</v>
      </c>
      <c r="D425" t="s">
        <v>688</v>
      </c>
      <c r="E425" t="s">
        <v>379</v>
      </c>
      <c r="F425" t="s">
        <v>1032</v>
      </c>
      <c r="G425" t="s">
        <v>385</v>
      </c>
    </row>
    <row r="426" spans="1:7" x14ac:dyDescent="0.3">
      <c r="A426" t="s">
        <v>1025</v>
      </c>
      <c r="B426" t="s">
        <v>1024</v>
      </c>
      <c r="C426" t="s">
        <v>15</v>
      </c>
      <c r="D426" t="s">
        <v>688</v>
      </c>
      <c r="E426" t="s">
        <v>379</v>
      </c>
      <c r="F426" t="s">
        <v>1036</v>
      </c>
      <c r="G426" t="s">
        <v>385</v>
      </c>
    </row>
    <row r="427" spans="1:7" x14ac:dyDescent="0.3">
      <c r="A427" t="s">
        <v>1025</v>
      </c>
      <c r="B427" t="s">
        <v>1024</v>
      </c>
      <c r="C427" t="s">
        <v>15</v>
      </c>
      <c r="D427" t="s">
        <v>688</v>
      </c>
      <c r="E427" t="s">
        <v>377</v>
      </c>
      <c r="F427" t="s">
        <v>1026</v>
      </c>
      <c r="G427" t="s">
        <v>385</v>
      </c>
    </row>
    <row r="428" spans="1:7" x14ac:dyDescent="0.3">
      <c r="A428" t="s">
        <v>1025</v>
      </c>
      <c r="B428" t="s">
        <v>1024</v>
      </c>
      <c r="C428" t="s">
        <v>15</v>
      </c>
      <c r="D428" t="s">
        <v>688</v>
      </c>
      <c r="E428" t="s">
        <v>377</v>
      </c>
      <c r="F428" t="s">
        <v>1028</v>
      </c>
      <c r="G428" t="s">
        <v>385</v>
      </c>
    </row>
    <row r="429" spans="1:7" x14ac:dyDescent="0.3">
      <c r="A429" t="s">
        <v>1025</v>
      </c>
      <c r="B429" t="s">
        <v>1024</v>
      </c>
      <c r="C429" t="s">
        <v>15</v>
      </c>
      <c r="D429" t="s">
        <v>688</v>
      </c>
      <c r="E429" t="s">
        <v>377</v>
      </c>
      <c r="F429" t="s">
        <v>1032</v>
      </c>
      <c r="G429" t="s">
        <v>385</v>
      </c>
    </row>
    <row r="430" spans="1:7" x14ac:dyDescent="0.3">
      <c r="A430" t="s">
        <v>1025</v>
      </c>
      <c r="B430" t="s">
        <v>1024</v>
      </c>
      <c r="C430" t="s">
        <v>15</v>
      </c>
      <c r="D430" t="s">
        <v>688</v>
      </c>
      <c r="E430" t="s">
        <v>377</v>
      </c>
      <c r="F430" t="s">
        <v>1036</v>
      </c>
      <c r="G430" t="s">
        <v>385</v>
      </c>
    </row>
    <row r="431" spans="1:7" x14ac:dyDescent="0.3">
      <c r="A431" t="s">
        <v>1025</v>
      </c>
      <c r="B431" t="s">
        <v>1024</v>
      </c>
      <c r="C431" t="s">
        <v>15</v>
      </c>
      <c r="D431" t="s">
        <v>688</v>
      </c>
      <c r="E431" t="s">
        <v>372</v>
      </c>
      <c r="F431" t="s">
        <v>1026</v>
      </c>
      <c r="G431" t="s">
        <v>385</v>
      </c>
    </row>
    <row r="432" spans="1:7" x14ac:dyDescent="0.3">
      <c r="A432" t="s">
        <v>1025</v>
      </c>
      <c r="B432" t="s">
        <v>1024</v>
      </c>
      <c r="C432" t="s">
        <v>15</v>
      </c>
      <c r="D432" t="s">
        <v>688</v>
      </c>
      <c r="E432" t="s">
        <v>372</v>
      </c>
      <c r="F432" t="s">
        <v>1028</v>
      </c>
      <c r="G432" t="s">
        <v>385</v>
      </c>
    </row>
    <row r="433" spans="1:7" x14ac:dyDescent="0.3">
      <c r="A433" t="s">
        <v>1025</v>
      </c>
      <c r="B433" t="s">
        <v>1024</v>
      </c>
      <c r="C433" t="s">
        <v>15</v>
      </c>
      <c r="D433" t="s">
        <v>688</v>
      </c>
      <c r="E433" t="s">
        <v>372</v>
      </c>
      <c r="F433" t="s">
        <v>1032</v>
      </c>
      <c r="G433" t="s">
        <v>385</v>
      </c>
    </row>
    <row r="434" spans="1:7" x14ac:dyDescent="0.3">
      <c r="A434" t="s">
        <v>1025</v>
      </c>
      <c r="B434" t="s">
        <v>1024</v>
      </c>
      <c r="C434" t="s">
        <v>15</v>
      </c>
      <c r="D434" t="s">
        <v>688</v>
      </c>
      <c r="E434" t="s">
        <v>372</v>
      </c>
      <c r="F434" t="s">
        <v>1036</v>
      </c>
      <c r="G434" t="s">
        <v>385</v>
      </c>
    </row>
    <row r="435" spans="1:7" x14ac:dyDescent="0.3">
      <c r="A435" t="s">
        <v>1025</v>
      </c>
      <c r="B435" t="s">
        <v>1024</v>
      </c>
      <c r="C435" t="s">
        <v>15</v>
      </c>
      <c r="D435" t="s">
        <v>688</v>
      </c>
      <c r="E435" t="s">
        <v>381</v>
      </c>
      <c r="F435" t="s">
        <v>1026</v>
      </c>
      <c r="G435" t="s">
        <v>385</v>
      </c>
    </row>
    <row r="436" spans="1:7" x14ac:dyDescent="0.3">
      <c r="A436" t="s">
        <v>1025</v>
      </c>
      <c r="B436" t="s">
        <v>1024</v>
      </c>
      <c r="C436" t="s">
        <v>15</v>
      </c>
      <c r="D436" t="s">
        <v>688</v>
      </c>
      <c r="E436" t="s">
        <v>381</v>
      </c>
      <c r="F436" t="s">
        <v>1028</v>
      </c>
      <c r="G436" t="s">
        <v>385</v>
      </c>
    </row>
    <row r="437" spans="1:7" x14ac:dyDescent="0.3">
      <c r="A437" t="s">
        <v>1025</v>
      </c>
      <c r="B437" t="s">
        <v>1024</v>
      </c>
      <c r="C437" t="s">
        <v>15</v>
      </c>
      <c r="D437" t="s">
        <v>688</v>
      </c>
      <c r="E437" t="s">
        <v>381</v>
      </c>
      <c r="F437" t="s">
        <v>1032</v>
      </c>
      <c r="G437" t="s">
        <v>385</v>
      </c>
    </row>
    <row r="438" spans="1:7" x14ac:dyDescent="0.3">
      <c r="A438" t="s">
        <v>1025</v>
      </c>
      <c r="B438" t="s">
        <v>1024</v>
      </c>
      <c r="C438" t="s">
        <v>15</v>
      </c>
      <c r="D438" t="s">
        <v>688</v>
      </c>
      <c r="E438" t="s">
        <v>381</v>
      </c>
      <c r="F438" t="s">
        <v>1036</v>
      </c>
      <c r="G438" t="s">
        <v>385</v>
      </c>
    </row>
    <row r="439" spans="1:7" x14ac:dyDescent="0.3">
      <c r="A439" t="s">
        <v>1025</v>
      </c>
      <c r="B439" t="s">
        <v>1024</v>
      </c>
      <c r="C439" t="s">
        <v>15</v>
      </c>
      <c r="D439" t="s">
        <v>688</v>
      </c>
      <c r="E439" t="s">
        <v>371</v>
      </c>
      <c r="F439" t="s">
        <v>1026</v>
      </c>
      <c r="G439" t="s">
        <v>385</v>
      </c>
    </row>
    <row r="440" spans="1:7" x14ac:dyDescent="0.3">
      <c r="A440" t="s">
        <v>1025</v>
      </c>
      <c r="B440" t="s">
        <v>1024</v>
      </c>
      <c r="C440" t="s">
        <v>15</v>
      </c>
      <c r="D440" t="s">
        <v>688</v>
      </c>
      <c r="E440" t="s">
        <v>371</v>
      </c>
      <c r="F440" t="s">
        <v>1028</v>
      </c>
      <c r="G440" t="s">
        <v>385</v>
      </c>
    </row>
    <row r="441" spans="1:7" x14ac:dyDescent="0.3">
      <c r="A441" t="s">
        <v>1025</v>
      </c>
      <c r="B441" t="s">
        <v>1024</v>
      </c>
      <c r="C441" t="s">
        <v>15</v>
      </c>
      <c r="D441" t="s">
        <v>688</v>
      </c>
      <c r="E441" t="s">
        <v>371</v>
      </c>
      <c r="F441" t="s">
        <v>1032</v>
      </c>
      <c r="G441" t="s">
        <v>385</v>
      </c>
    </row>
    <row r="442" spans="1:7" x14ac:dyDescent="0.3">
      <c r="A442" t="s">
        <v>1025</v>
      </c>
      <c r="B442" t="s">
        <v>1024</v>
      </c>
      <c r="C442" t="s">
        <v>15</v>
      </c>
      <c r="D442" t="s">
        <v>688</v>
      </c>
      <c r="E442" t="s">
        <v>371</v>
      </c>
      <c r="F442" t="s">
        <v>1036</v>
      </c>
      <c r="G442" t="s">
        <v>385</v>
      </c>
    </row>
    <row r="443" spans="1:7" x14ac:dyDescent="0.3">
      <c r="A443" t="s">
        <v>1025</v>
      </c>
      <c r="B443" t="s">
        <v>1024</v>
      </c>
      <c r="C443" t="s">
        <v>15</v>
      </c>
      <c r="D443" t="s">
        <v>688</v>
      </c>
      <c r="E443" t="s">
        <v>366</v>
      </c>
      <c r="F443" t="s">
        <v>1026</v>
      </c>
      <c r="G443" t="s">
        <v>385</v>
      </c>
    </row>
    <row r="444" spans="1:7" x14ac:dyDescent="0.3">
      <c r="A444" t="s">
        <v>1025</v>
      </c>
      <c r="B444" t="s">
        <v>1024</v>
      </c>
      <c r="C444" t="s">
        <v>15</v>
      </c>
      <c r="D444" t="s">
        <v>688</v>
      </c>
      <c r="E444" t="s">
        <v>366</v>
      </c>
      <c r="F444" t="s">
        <v>1028</v>
      </c>
      <c r="G444" t="s">
        <v>385</v>
      </c>
    </row>
    <row r="445" spans="1:7" x14ac:dyDescent="0.3">
      <c r="A445" t="s">
        <v>1025</v>
      </c>
      <c r="B445" t="s">
        <v>1024</v>
      </c>
      <c r="C445" t="s">
        <v>15</v>
      </c>
      <c r="D445" t="s">
        <v>688</v>
      </c>
      <c r="E445" t="s">
        <v>366</v>
      </c>
      <c r="F445" t="s">
        <v>1032</v>
      </c>
      <c r="G445" t="s">
        <v>385</v>
      </c>
    </row>
    <row r="446" spans="1:7" x14ac:dyDescent="0.3">
      <c r="A446" t="s">
        <v>1025</v>
      </c>
      <c r="B446" t="s">
        <v>1024</v>
      </c>
      <c r="C446" t="s">
        <v>15</v>
      </c>
      <c r="D446" t="s">
        <v>688</v>
      </c>
      <c r="E446" t="s">
        <v>366</v>
      </c>
      <c r="F446" t="s">
        <v>1036</v>
      </c>
      <c r="G446" t="s">
        <v>385</v>
      </c>
    </row>
    <row r="447" spans="1:7" x14ac:dyDescent="0.3">
      <c r="A447" t="s">
        <v>1025</v>
      </c>
      <c r="B447" t="s">
        <v>1024</v>
      </c>
      <c r="C447" t="s">
        <v>15</v>
      </c>
      <c r="D447" t="s">
        <v>688</v>
      </c>
      <c r="E447" t="s">
        <v>370</v>
      </c>
      <c r="F447" t="s">
        <v>1026</v>
      </c>
      <c r="G447" t="s">
        <v>385</v>
      </c>
    </row>
    <row r="448" spans="1:7" x14ac:dyDescent="0.3">
      <c r="A448" t="s">
        <v>1025</v>
      </c>
      <c r="B448" t="s">
        <v>1024</v>
      </c>
      <c r="C448" t="s">
        <v>15</v>
      </c>
      <c r="D448" t="s">
        <v>688</v>
      </c>
      <c r="E448" t="s">
        <v>370</v>
      </c>
      <c r="F448" t="s">
        <v>1028</v>
      </c>
      <c r="G448" t="s">
        <v>385</v>
      </c>
    </row>
    <row r="449" spans="1:7" x14ac:dyDescent="0.3">
      <c r="A449" t="s">
        <v>1025</v>
      </c>
      <c r="B449" t="s">
        <v>1024</v>
      </c>
      <c r="C449" t="s">
        <v>15</v>
      </c>
      <c r="D449" t="s">
        <v>688</v>
      </c>
      <c r="E449" t="s">
        <v>370</v>
      </c>
      <c r="F449" t="s">
        <v>1032</v>
      </c>
      <c r="G449" t="s">
        <v>385</v>
      </c>
    </row>
    <row r="450" spans="1:7" x14ac:dyDescent="0.3">
      <c r="A450" t="s">
        <v>1025</v>
      </c>
      <c r="B450" t="s">
        <v>1024</v>
      </c>
      <c r="C450" t="s">
        <v>15</v>
      </c>
      <c r="D450" t="s">
        <v>688</v>
      </c>
      <c r="E450" t="s">
        <v>370</v>
      </c>
      <c r="F450" t="s">
        <v>1036</v>
      </c>
      <c r="G450" t="s">
        <v>385</v>
      </c>
    </row>
    <row r="451" spans="1:7" x14ac:dyDescent="0.3">
      <c r="A451" t="s">
        <v>1025</v>
      </c>
      <c r="B451" t="s">
        <v>1024</v>
      </c>
      <c r="C451" t="s">
        <v>15</v>
      </c>
      <c r="D451" t="s">
        <v>688</v>
      </c>
      <c r="E451" t="s">
        <v>373</v>
      </c>
      <c r="F451" t="s">
        <v>1026</v>
      </c>
      <c r="G451" t="s">
        <v>385</v>
      </c>
    </row>
    <row r="452" spans="1:7" x14ac:dyDescent="0.3">
      <c r="A452" t="s">
        <v>1025</v>
      </c>
      <c r="B452" t="s">
        <v>1024</v>
      </c>
      <c r="C452" t="s">
        <v>15</v>
      </c>
      <c r="D452" t="s">
        <v>688</v>
      </c>
      <c r="E452" t="s">
        <v>373</v>
      </c>
      <c r="F452" t="s">
        <v>1028</v>
      </c>
      <c r="G452" t="s">
        <v>385</v>
      </c>
    </row>
    <row r="453" spans="1:7" x14ac:dyDescent="0.3">
      <c r="A453" t="s">
        <v>1025</v>
      </c>
      <c r="B453" t="s">
        <v>1024</v>
      </c>
      <c r="C453" t="s">
        <v>15</v>
      </c>
      <c r="D453" t="s">
        <v>688</v>
      </c>
      <c r="E453" t="s">
        <v>373</v>
      </c>
      <c r="F453" t="s">
        <v>1032</v>
      </c>
      <c r="G453" t="s">
        <v>385</v>
      </c>
    </row>
    <row r="454" spans="1:7" x14ac:dyDescent="0.3">
      <c r="A454" t="s">
        <v>1025</v>
      </c>
      <c r="B454" t="s">
        <v>1024</v>
      </c>
      <c r="C454" t="s">
        <v>15</v>
      </c>
      <c r="D454" t="s">
        <v>688</v>
      </c>
      <c r="E454" t="s">
        <v>373</v>
      </c>
      <c r="F454" t="s">
        <v>1036</v>
      </c>
      <c r="G454" t="s">
        <v>385</v>
      </c>
    </row>
    <row r="455" spans="1:7" x14ac:dyDescent="0.3">
      <c r="A455" t="s">
        <v>1025</v>
      </c>
      <c r="B455" t="s">
        <v>1024</v>
      </c>
      <c r="C455" t="s">
        <v>15</v>
      </c>
      <c r="D455" t="s">
        <v>688</v>
      </c>
      <c r="E455" t="s">
        <v>378</v>
      </c>
      <c r="F455" t="s">
        <v>1026</v>
      </c>
      <c r="G455" t="s">
        <v>385</v>
      </c>
    </row>
    <row r="456" spans="1:7" x14ac:dyDescent="0.3">
      <c r="A456" t="s">
        <v>1025</v>
      </c>
      <c r="B456" t="s">
        <v>1024</v>
      </c>
      <c r="C456" t="s">
        <v>15</v>
      </c>
      <c r="D456" t="s">
        <v>688</v>
      </c>
      <c r="E456" t="s">
        <v>378</v>
      </c>
      <c r="F456" t="s">
        <v>1028</v>
      </c>
      <c r="G456" t="s">
        <v>385</v>
      </c>
    </row>
    <row r="457" spans="1:7" x14ac:dyDescent="0.3">
      <c r="A457" t="s">
        <v>1025</v>
      </c>
      <c r="B457" t="s">
        <v>1024</v>
      </c>
      <c r="C457" t="s">
        <v>15</v>
      </c>
      <c r="D457" t="s">
        <v>688</v>
      </c>
      <c r="E457" t="s">
        <v>378</v>
      </c>
      <c r="F457" t="s">
        <v>1032</v>
      </c>
      <c r="G457" t="s">
        <v>385</v>
      </c>
    </row>
    <row r="458" spans="1:7" x14ac:dyDescent="0.3">
      <c r="A458" t="s">
        <v>1025</v>
      </c>
      <c r="B458" t="s">
        <v>1024</v>
      </c>
      <c r="C458" t="s">
        <v>15</v>
      </c>
      <c r="D458" t="s">
        <v>688</v>
      </c>
      <c r="E458" t="s">
        <v>378</v>
      </c>
      <c r="F458" t="s">
        <v>1036</v>
      </c>
      <c r="G458" t="s">
        <v>385</v>
      </c>
    </row>
    <row r="459" spans="1:7" x14ac:dyDescent="0.3">
      <c r="A459" t="s">
        <v>1117</v>
      </c>
      <c r="B459" t="s">
        <v>1112</v>
      </c>
      <c r="C459" t="s">
        <v>18</v>
      </c>
      <c r="D459" t="s">
        <v>15</v>
      </c>
      <c r="E459" t="s">
        <v>14</v>
      </c>
      <c r="F459" t="s">
        <v>1114</v>
      </c>
      <c r="G459" t="s">
        <v>385</v>
      </c>
    </row>
    <row r="460" spans="1:7" x14ac:dyDescent="0.3">
      <c r="A460" t="s">
        <v>1117</v>
      </c>
      <c r="B460" t="s">
        <v>1112</v>
      </c>
      <c r="C460" t="s">
        <v>18</v>
      </c>
      <c r="D460" t="s">
        <v>15</v>
      </c>
      <c r="E460" t="s">
        <v>14</v>
      </c>
      <c r="F460" t="s">
        <v>1115</v>
      </c>
      <c r="G460" t="s">
        <v>385</v>
      </c>
    </row>
    <row r="461" spans="1:7" x14ac:dyDescent="0.3">
      <c r="A461" t="s">
        <v>1117</v>
      </c>
      <c r="B461" t="s">
        <v>1112</v>
      </c>
      <c r="C461" t="s">
        <v>18</v>
      </c>
      <c r="D461" t="s">
        <v>15</v>
      </c>
      <c r="E461" t="s">
        <v>14</v>
      </c>
      <c r="F461" t="s">
        <v>1116</v>
      </c>
      <c r="G461" t="s">
        <v>385</v>
      </c>
    </row>
    <row r="462" spans="1:7" x14ac:dyDescent="0.3">
      <c r="A462" t="s">
        <v>1117</v>
      </c>
      <c r="B462" t="s">
        <v>1112</v>
      </c>
      <c r="C462" t="s">
        <v>15</v>
      </c>
      <c r="D462" t="s">
        <v>688</v>
      </c>
      <c r="E462" t="s">
        <v>367</v>
      </c>
      <c r="F462" t="s">
        <v>1114</v>
      </c>
      <c r="G462" t="s">
        <v>385</v>
      </c>
    </row>
    <row r="463" spans="1:7" x14ac:dyDescent="0.3">
      <c r="A463" t="s">
        <v>1117</v>
      </c>
      <c r="B463" t="s">
        <v>1112</v>
      </c>
      <c r="C463" t="s">
        <v>15</v>
      </c>
      <c r="D463" t="s">
        <v>688</v>
      </c>
      <c r="E463" t="s">
        <v>367</v>
      </c>
      <c r="F463" t="s">
        <v>1115</v>
      </c>
      <c r="G463" t="s">
        <v>385</v>
      </c>
    </row>
    <row r="464" spans="1:7" x14ac:dyDescent="0.3">
      <c r="A464" t="s">
        <v>1117</v>
      </c>
      <c r="B464" t="s">
        <v>1112</v>
      </c>
      <c r="C464" t="s">
        <v>15</v>
      </c>
      <c r="D464" t="s">
        <v>688</v>
      </c>
      <c r="E464" t="s">
        <v>380</v>
      </c>
      <c r="F464" t="s">
        <v>1114</v>
      </c>
      <c r="G464" t="s">
        <v>385</v>
      </c>
    </row>
    <row r="465" spans="1:7" x14ac:dyDescent="0.3">
      <c r="A465" t="s">
        <v>1117</v>
      </c>
      <c r="B465" t="s">
        <v>1112</v>
      </c>
      <c r="C465" t="s">
        <v>15</v>
      </c>
      <c r="D465" t="s">
        <v>688</v>
      </c>
      <c r="E465" t="s">
        <v>380</v>
      </c>
      <c r="F465" t="s">
        <v>1115</v>
      </c>
      <c r="G465" t="s">
        <v>385</v>
      </c>
    </row>
    <row r="466" spans="1:7" x14ac:dyDescent="0.3">
      <c r="A466" t="s">
        <v>1117</v>
      </c>
      <c r="B466" t="s">
        <v>1112</v>
      </c>
      <c r="C466" t="s">
        <v>15</v>
      </c>
      <c r="D466" t="s">
        <v>688</v>
      </c>
      <c r="E466" t="s">
        <v>368</v>
      </c>
      <c r="F466" t="s">
        <v>1114</v>
      </c>
      <c r="G466" t="s">
        <v>385</v>
      </c>
    </row>
    <row r="467" spans="1:7" x14ac:dyDescent="0.3">
      <c r="A467" t="s">
        <v>1117</v>
      </c>
      <c r="B467" t="s">
        <v>1112</v>
      </c>
      <c r="C467" t="s">
        <v>15</v>
      </c>
      <c r="D467" t="s">
        <v>688</v>
      </c>
      <c r="E467" t="s">
        <v>368</v>
      </c>
      <c r="F467" t="s">
        <v>1115</v>
      </c>
      <c r="G467" t="s">
        <v>385</v>
      </c>
    </row>
    <row r="468" spans="1:7" x14ac:dyDescent="0.3">
      <c r="A468" t="s">
        <v>1117</v>
      </c>
      <c r="B468" t="s">
        <v>1112</v>
      </c>
      <c r="C468" t="s">
        <v>15</v>
      </c>
      <c r="D468" t="s">
        <v>688</v>
      </c>
      <c r="E468" t="s">
        <v>376</v>
      </c>
      <c r="F468" t="s">
        <v>1114</v>
      </c>
      <c r="G468">
        <v>100200302</v>
      </c>
    </row>
    <row r="469" spans="1:7" x14ac:dyDescent="0.3">
      <c r="A469" t="s">
        <v>1117</v>
      </c>
      <c r="B469" t="s">
        <v>1112</v>
      </c>
      <c r="C469" t="s">
        <v>15</v>
      </c>
      <c r="D469" t="s">
        <v>688</v>
      </c>
      <c r="E469" t="s">
        <v>376</v>
      </c>
      <c r="F469" t="s">
        <v>1115</v>
      </c>
      <c r="G469">
        <v>100200302</v>
      </c>
    </row>
    <row r="470" spans="1:7" x14ac:dyDescent="0.3">
      <c r="A470" t="s">
        <v>1117</v>
      </c>
      <c r="B470" t="s">
        <v>1112</v>
      </c>
      <c r="C470" t="s">
        <v>15</v>
      </c>
      <c r="D470" t="s">
        <v>688</v>
      </c>
      <c r="E470" t="s">
        <v>369</v>
      </c>
      <c r="F470" t="s">
        <v>1114</v>
      </c>
      <c r="G470" t="s">
        <v>385</v>
      </c>
    </row>
    <row r="471" spans="1:7" x14ac:dyDescent="0.3">
      <c r="A471" t="s">
        <v>1117</v>
      </c>
      <c r="B471" t="s">
        <v>1112</v>
      </c>
      <c r="C471" t="s">
        <v>15</v>
      </c>
      <c r="D471" t="s">
        <v>688</v>
      </c>
      <c r="E471" t="s">
        <v>369</v>
      </c>
      <c r="F471" t="s">
        <v>1115</v>
      </c>
      <c r="G471" t="s">
        <v>385</v>
      </c>
    </row>
    <row r="472" spans="1:7" x14ac:dyDescent="0.3">
      <c r="A472" t="s">
        <v>1117</v>
      </c>
      <c r="B472" t="s">
        <v>1112</v>
      </c>
      <c r="C472" t="s">
        <v>15</v>
      </c>
      <c r="D472" t="s">
        <v>688</v>
      </c>
      <c r="E472" t="s">
        <v>374</v>
      </c>
      <c r="F472" t="s">
        <v>1114</v>
      </c>
      <c r="G472">
        <v>100200300</v>
      </c>
    </row>
    <row r="473" spans="1:7" x14ac:dyDescent="0.3">
      <c r="A473" t="s">
        <v>1117</v>
      </c>
      <c r="B473" t="s">
        <v>1112</v>
      </c>
      <c r="C473" t="s">
        <v>15</v>
      </c>
      <c r="D473" t="s">
        <v>688</v>
      </c>
      <c r="E473" t="s">
        <v>374</v>
      </c>
      <c r="F473" t="s">
        <v>1115</v>
      </c>
      <c r="G473">
        <v>100200300</v>
      </c>
    </row>
    <row r="474" spans="1:7" x14ac:dyDescent="0.3">
      <c r="A474" t="s">
        <v>1117</v>
      </c>
      <c r="B474" t="s">
        <v>1112</v>
      </c>
      <c r="C474" t="s">
        <v>15</v>
      </c>
      <c r="D474" t="s">
        <v>688</v>
      </c>
      <c r="E474" t="s">
        <v>375</v>
      </c>
      <c r="F474" t="s">
        <v>1114</v>
      </c>
      <c r="G474">
        <v>100200301</v>
      </c>
    </row>
    <row r="475" spans="1:7" x14ac:dyDescent="0.3">
      <c r="A475" t="s">
        <v>1117</v>
      </c>
      <c r="B475" t="s">
        <v>1112</v>
      </c>
      <c r="C475" t="s">
        <v>15</v>
      </c>
      <c r="D475" t="s">
        <v>688</v>
      </c>
      <c r="E475" t="s">
        <v>375</v>
      </c>
      <c r="F475" t="s">
        <v>1115</v>
      </c>
      <c r="G475">
        <v>100200301</v>
      </c>
    </row>
    <row r="476" spans="1:7" x14ac:dyDescent="0.3">
      <c r="A476" t="s">
        <v>1117</v>
      </c>
      <c r="B476" t="s">
        <v>1112</v>
      </c>
      <c r="C476" t="s">
        <v>15</v>
      </c>
      <c r="D476" t="s">
        <v>688</v>
      </c>
      <c r="E476" t="s">
        <v>379</v>
      </c>
      <c r="F476" t="s">
        <v>1114</v>
      </c>
      <c r="G476" t="s">
        <v>385</v>
      </c>
    </row>
    <row r="477" spans="1:7" x14ac:dyDescent="0.3">
      <c r="A477" t="s">
        <v>1117</v>
      </c>
      <c r="B477" t="s">
        <v>1112</v>
      </c>
      <c r="C477" t="s">
        <v>15</v>
      </c>
      <c r="D477" t="s">
        <v>688</v>
      </c>
      <c r="E477" t="s">
        <v>379</v>
      </c>
      <c r="F477" t="s">
        <v>1115</v>
      </c>
      <c r="G477" t="s">
        <v>385</v>
      </c>
    </row>
    <row r="478" spans="1:7" x14ac:dyDescent="0.3">
      <c r="A478" t="s">
        <v>1117</v>
      </c>
      <c r="B478" t="s">
        <v>1112</v>
      </c>
      <c r="C478" t="s">
        <v>15</v>
      </c>
      <c r="D478" t="s">
        <v>688</v>
      </c>
      <c r="E478" t="s">
        <v>377</v>
      </c>
      <c r="F478" t="s">
        <v>1114</v>
      </c>
      <c r="G478" t="s">
        <v>385</v>
      </c>
    </row>
    <row r="479" spans="1:7" x14ac:dyDescent="0.3">
      <c r="A479" t="s">
        <v>1117</v>
      </c>
      <c r="B479" t="s">
        <v>1112</v>
      </c>
      <c r="C479" t="s">
        <v>15</v>
      </c>
      <c r="D479" t="s">
        <v>688</v>
      </c>
      <c r="E479" t="s">
        <v>377</v>
      </c>
      <c r="F479" t="s">
        <v>1115</v>
      </c>
      <c r="G479" t="s">
        <v>385</v>
      </c>
    </row>
    <row r="480" spans="1:7" x14ac:dyDescent="0.3">
      <c r="A480" t="s">
        <v>1117</v>
      </c>
      <c r="B480" t="s">
        <v>1112</v>
      </c>
      <c r="C480" t="s">
        <v>15</v>
      </c>
      <c r="D480" t="s">
        <v>688</v>
      </c>
      <c r="E480" t="s">
        <v>372</v>
      </c>
      <c r="F480" t="s">
        <v>1114</v>
      </c>
      <c r="G480" t="s">
        <v>385</v>
      </c>
    </row>
    <row r="481" spans="1:7" x14ac:dyDescent="0.3">
      <c r="A481" t="s">
        <v>1117</v>
      </c>
      <c r="B481" t="s">
        <v>1112</v>
      </c>
      <c r="C481" t="s">
        <v>15</v>
      </c>
      <c r="D481" t="s">
        <v>688</v>
      </c>
      <c r="E481" t="s">
        <v>372</v>
      </c>
      <c r="F481" t="s">
        <v>1115</v>
      </c>
      <c r="G481" t="s">
        <v>385</v>
      </c>
    </row>
    <row r="482" spans="1:7" x14ac:dyDescent="0.3">
      <c r="A482" t="s">
        <v>1117</v>
      </c>
      <c r="B482" t="s">
        <v>1112</v>
      </c>
      <c r="C482" t="s">
        <v>15</v>
      </c>
      <c r="D482" t="s">
        <v>688</v>
      </c>
      <c r="E482" t="s">
        <v>381</v>
      </c>
      <c r="F482" t="s">
        <v>1114</v>
      </c>
      <c r="G482" t="s">
        <v>385</v>
      </c>
    </row>
    <row r="483" spans="1:7" x14ac:dyDescent="0.3">
      <c r="A483" t="s">
        <v>1117</v>
      </c>
      <c r="B483" t="s">
        <v>1112</v>
      </c>
      <c r="C483" t="s">
        <v>15</v>
      </c>
      <c r="D483" t="s">
        <v>688</v>
      </c>
      <c r="E483" t="s">
        <v>381</v>
      </c>
      <c r="F483" t="s">
        <v>1115</v>
      </c>
      <c r="G483" t="s">
        <v>385</v>
      </c>
    </row>
    <row r="484" spans="1:7" x14ac:dyDescent="0.3">
      <c r="A484" t="s">
        <v>1117</v>
      </c>
      <c r="B484" t="s">
        <v>1112</v>
      </c>
      <c r="C484" t="s">
        <v>15</v>
      </c>
      <c r="D484" t="s">
        <v>688</v>
      </c>
      <c r="E484" t="s">
        <v>371</v>
      </c>
      <c r="F484" t="s">
        <v>1114</v>
      </c>
      <c r="G484" t="s">
        <v>385</v>
      </c>
    </row>
    <row r="485" spans="1:7" x14ac:dyDescent="0.3">
      <c r="A485" t="s">
        <v>1117</v>
      </c>
      <c r="B485" t="s">
        <v>1112</v>
      </c>
      <c r="C485" t="s">
        <v>15</v>
      </c>
      <c r="D485" t="s">
        <v>688</v>
      </c>
      <c r="E485" t="s">
        <v>371</v>
      </c>
      <c r="F485" t="s">
        <v>1115</v>
      </c>
      <c r="G485" t="s">
        <v>385</v>
      </c>
    </row>
    <row r="486" spans="1:7" x14ac:dyDescent="0.3">
      <c r="A486" t="s">
        <v>1117</v>
      </c>
      <c r="B486" t="s">
        <v>1112</v>
      </c>
      <c r="C486" t="s">
        <v>15</v>
      </c>
      <c r="D486" t="s">
        <v>688</v>
      </c>
      <c r="E486" t="s">
        <v>366</v>
      </c>
      <c r="F486" t="s">
        <v>1114</v>
      </c>
      <c r="G486" t="s">
        <v>385</v>
      </c>
    </row>
    <row r="487" spans="1:7" x14ac:dyDescent="0.3">
      <c r="A487" t="s">
        <v>1117</v>
      </c>
      <c r="B487" t="s">
        <v>1112</v>
      </c>
      <c r="C487" t="s">
        <v>15</v>
      </c>
      <c r="D487" t="s">
        <v>688</v>
      </c>
      <c r="E487" t="s">
        <v>366</v>
      </c>
      <c r="F487" t="s">
        <v>1115</v>
      </c>
      <c r="G487" t="s">
        <v>385</v>
      </c>
    </row>
    <row r="488" spans="1:7" x14ac:dyDescent="0.3">
      <c r="A488" t="s">
        <v>1117</v>
      </c>
      <c r="B488" t="s">
        <v>1112</v>
      </c>
      <c r="C488" t="s">
        <v>15</v>
      </c>
      <c r="D488" t="s">
        <v>688</v>
      </c>
      <c r="E488" t="s">
        <v>370</v>
      </c>
      <c r="F488" t="s">
        <v>1114</v>
      </c>
      <c r="G488" t="s">
        <v>385</v>
      </c>
    </row>
    <row r="489" spans="1:7" x14ac:dyDescent="0.3">
      <c r="A489" t="s">
        <v>1117</v>
      </c>
      <c r="B489" t="s">
        <v>1112</v>
      </c>
      <c r="C489" t="s">
        <v>15</v>
      </c>
      <c r="D489" t="s">
        <v>688</v>
      </c>
      <c r="E489" t="s">
        <v>370</v>
      </c>
      <c r="F489" t="s">
        <v>1115</v>
      </c>
      <c r="G489" t="s">
        <v>385</v>
      </c>
    </row>
    <row r="490" spans="1:7" x14ac:dyDescent="0.3">
      <c r="A490" t="s">
        <v>1117</v>
      </c>
      <c r="B490" t="s">
        <v>1112</v>
      </c>
      <c r="C490" t="s">
        <v>15</v>
      </c>
      <c r="D490" t="s">
        <v>688</v>
      </c>
      <c r="E490" t="s">
        <v>373</v>
      </c>
      <c r="F490" t="s">
        <v>1114</v>
      </c>
      <c r="G490" t="s">
        <v>385</v>
      </c>
    </row>
    <row r="491" spans="1:7" x14ac:dyDescent="0.3">
      <c r="A491" t="s">
        <v>1117</v>
      </c>
      <c r="B491" t="s">
        <v>1112</v>
      </c>
      <c r="C491" t="s">
        <v>15</v>
      </c>
      <c r="D491" t="s">
        <v>688</v>
      </c>
      <c r="E491" t="s">
        <v>373</v>
      </c>
      <c r="F491" t="s">
        <v>1115</v>
      </c>
      <c r="G491" t="s">
        <v>385</v>
      </c>
    </row>
    <row r="492" spans="1:7" x14ac:dyDescent="0.3">
      <c r="A492" t="s">
        <v>1117</v>
      </c>
      <c r="B492" t="s">
        <v>1112</v>
      </c>
      <c r="C492" t="s">
        <v>15</v>
      </c>
      <c r="D492" t="s">
        <v>688</v>
      </c>
      <c r="E492" t="s">
        <v>378</v>
      </c>
      <c r="F492" t="s">
        <v>1114</v>
      </c>
      <c r="G492" t="s">
        <v>385</v>
      </c>
    </row>
    <row r="493" spans="1:7" x14ac:dyDescent="0.3">
      <c r="A493" t="s">
        <v>1117</v>
      </c>
      <c r="B493" t="s">
        <v>1112</v>
      </c>
      <c r="C493" t="s">
        <v>15</v>
      </c>
      <c r="D493" t="s">
        <v>688</v>
      </c>
      <c r="E493" t="s">
        <v>378</v>
      </c>
      <c r="F493" t="s">
        <v>1115</v>
      </c>
      <c r="G493" t="s">
        <v>385</v>
      </c>
    </row>
    <row r="494" spans="1:7" x14ac:dyDescent="0.3">
      <c r="A494" t="s">
        <v>1118</v>
      </c>
      <c r="B494" t="s">
        <v>1112</v>
      </c>
      <c r="C494" t="s">
        <v>18</v>
      </c>
      <c r="D494" t="s">
        <v>15</v>
      </c>
      <c r="E494" t="s">
        <v>14</v>
      </c>
      <c r="F494" t="s">
        <v>1120</v>
      </c>
      <c r="G494" t="s">
        <v>385</v>
      </c>
    </row>
    <row r="495" spans="1:7" x14ac:dyDescent="0.3">
      <c r="A495" t="s">
        <v>1118</v>
      </c>
      <c r="B495" t="s">
        <v>1112</v>
      </c>
      <c r="C495" t="s">
        <v>18</v>
      </c>
      <c r="D495" t="s">
        <v>15</v>
      </c>
      <c r="E495" t="s">
        <v>14</v>
      </c>
      <c r="F495" t="s">
        <v>1122</v>
      </c>
      <c r="G495" t="s">
        <v>385</v>
      </c>
    </row>
    <row r="496" spans="1:7" x14ac:dyDescent="0.3">
      <c r="A496" t="s">
        <v>1118</v>
      </c>
      <c r="B496" t="s">
        <v>1112</v>
      </c>
      <c r="C496" t="s">
        <v>18</v>
      </c>
      <c r="D496" t="s">
        <v>15</v>
      </c>
      <c r="E496" t="s">
        <v>14</v>
      </c>
      <c r="F496" t="s">
        <v>1123</v>
      </c>
      <c r="G496" t="s">
        <v>385</v>
      </c>
    </row>
    <row r="497" spans="1:7" x14ac:dyDescent="0.3">
      <c r="A497" t="s">
        <v>1118</v>
      </c>
      <c r="B497" t="s">
        <v>1112</v>
      </c>
      <c r="C497" t="s">
        <v>18</v>
      </c>
      <c r="D497" t="s">
        <v>15</v>
      </c>
      <c r="E497" t="s">
        <v>14</v>
      </c>
      <c r="F497" t="s">
        <v>1125</v>
      </c>
      <c r="G497" t="s">
        <v>385</v>
      </c>
    </row>
    <row r="498" spans="1:7" x14ac:dyDescent="0.3">
      <c r="A498" t="s">
        <v>1118</v>
      </c>
      <c r="B498" t="s">
        <v>1112</v>
      </c>
      <c r="C498" t="s">
        <v>15</v>
      </c>
      <c r="D498" t="s">
        <v>688</v>
      </c>
      <c r="E498" t="s">
        <v>367</v>
      </c>
      <c r="F498" t="s">
        <v>1116</v>
      </c>
      <c r="G498" t="s">
        <v>385</v>
      </c>
    </row>
    <row r="499" spans="1:7" x14ac:dyDescent="0.3">
      <c r="A499" t="s">
        <v>1118</v>
      </c>
      <c r="B499" t="s">
        <v>1112</v>
      </c>
      <c r="C499" t="s">
        <v>15</v>
      </c>
      <c r="D499" t="s">
        <v>688</v>
      </c>
      <c r="E499" t="s">
        <v>367</v>
      </c>
      <c r="F499" t="s">
        <v>1120</v>
      </c>
      <c r="G499" t="s">
        <v>385</v>
      </c>
    </row>
    <row r="500" spans="1:7" x14ac:dyDescent="0.3">
      <c r="A500" t="s">
        <v>1118</v>
      </c>
      <c r="B500" t="s">
        <v>1112</v>
      </c>
      <c r="C500" t="s">
        <v>15</v>
      </c>
      <c r="D500" t="s">
        <v>688</v>
      </c>
      <c r="E500" t="s">
        <v>367</v>
      </c>
      <c r="F500" t="s">
        <v>1122</v>
      </c>
      <c r="G500" t="s">
        <v>385</v>
      </c>
    </row>
    <row r="501" spans="1:7" x14ac:dyDescent="0.3">
      <c r="A501" t="s">
        <v>1118</v>
      </c>
      <c r="B501" t="s">
        <v>1112</v>
      </c>
      <c r="C501" t="s">
        <v>15</v>
      </c>
      <c r="D501" t="s">
        <v>688</v>
      </c>
      <c r="E501" t="s">
        <v>367</v>
      </c>
      <c r="F501" t="s">
        <v>1123</v>
      </c>
      <c r="G501" t="s">
        <v>385</v>
      </c>
    </row>
    <row r="502" spans="1:7" x14ac:dyDescent="0.3">
      <c r="A502" t="s">
        <v>1118</v>
      </c>
      <c r="B502" t="s">
        <v>1112</v>
      </c>
      <c r="C502" t="s">
        <v>15</v>
      </c>
      <c r="D502" t="s">
        <v>688</v>
      </c>
      <c r="E502" t="s">
        <v>367</v>
      </c>
      <c r="F502" t="s">
        <v>1125</v>
      </c>
      <c r="G502" t="s">
        <v>385</v>
      </c>
    </row>
    <row r="503" spans="1:7" x14ac:dyDescent="0.3">
      <c r="A503" t="s">
        <v>1118</v>
      </c>
      <c r="B503" t="s">
        <v>1112</v>
      </c>
      <c r="C503" t="s">
        <v>15</v>
      </c>
      <c r="D503" t="s">
        <v>688</v>
      </c>
      <c r="E503" t="s">
        <v>380</v>
      </c>
      <c r="F503" t="s">
        <v>1116</v>
      </c>
      <c r="G503" t="s">
        <v>385</v>
      </c>
    </row>
    <row r="504" spans="1:7" x14ac:dyDescent="0.3">
      <c r="A504" t="s">
        <v>1118</v>
      </c>
      <c r="B504" t="s">
        <v>1112</v>
      </c>
      <c r="C504" t="s">
        <v>15</v>
      </c>
      <c r="D504" t="s">
        <v>688</v>
      </c>
      <c r="E504" t="s">
        <v>380</v>
      </c>
      <c r="F504" t="s">
        <v>1120</v>
      </c>
      <c r="G504" t="s">
        <v>385</v>
      </c>
    </row>
    <row r="505" spans="1:7" x14ac:dyDescent="0.3">
      <c r="A505" t="s">
        <v>1118</v>
      </c>
      <c r="B505" t="s">
        <v>1112</v>
      </c>
      <c r="C505" t="s">
        <v>15</v>
      </c>
      <c r="D505" t="s">
        <v>688</v>
      </c>
      <c r="E505" t="s">
        <v>380</v>
      </c>
      <c r="F505" t="s">
        <v>1122</v>
      </c>
      <c r="G505" t="s">
        <v>385</v>
      </c>
    </row>
    <row r="506" spans="1:7" x14ac:dyDescent="0.3">
      <c r="A506" t="s">
        <v>1118</v>
      </c>
      <c r="B506" t="s">
        <v>1112</v>
      </c>
      <c r="C506" t="s">
        <v>15</v>
      </c>
      <c r="D506" t="s">
        <v>688</v>
      </c>
      <c r="E506" t="s">
        <v>380</v>
      </c>
      <c r="F506" t="s">
        <v>1123</v>
      </c>
      <c r="G506" t="s">
        <v>385</v>
      </c>
    </row>
    <row r="507" spans="1:7" x14ac:dyDescent="0.3">
      <c r="A507" t="s">
        <v>1118</v>
      </c>
      <c r="B507" t="s">
        <v>1112</v>
      </c>
      <c r="C507" t="s">
        <v>15</v>
      </c>
      <c r="D507" t="s">
        <v>688</v>
      </c>
      <c r="E507" t="s">
        <v>380</v>
      </c>
      <c r="F507" t="s">
        <v>1125</v>
      </c>
      <c r="G507" t="s">
        <v>385</v>
      </c>
    </row>
    <row r="508" spans="1:7" x14ac:dyDescent="0.3">
      <c r="A508" t="s">
        <v>1118</v>
      </c>
      <c r="B508" t="s">
        <v>1112</v>
      </c>
      <c r="C508" t="s">
        <v>15</v>
      </c>
      <c r="D508" t="s">
        <v>688</v>
      </c>
      <c r="E508" t="s">
        <v>368</v>
      </c>
      <c r="F508" t="s">
        <v>1116</v>
      </c>
      <c r="G508" t="s">
        <v>385</v>
      </c>
    </row>
    <row r="509" spans="1:7" x14ac:dyDescent="0.3">
      <c r="A509" t="s">
        <v>1118</v>
      </c>
      <c r="B509" t="s">
        <v>1112</v>
      </c>
      <c r="C509" t="s">
        <v>15</v>
      </c>
      <c r="D509" t="s">
        <v>688</v>
      </c>
      <c r="E509" t="s">
        <v>368</v>
      </c>
      <c r="F509" t="s">
        <v>1120</v>
      </c>
      <c r="G509" t="s">
        <v>385</v>
      </c>
    </row>
    <row r="510" spans="1:7" x14ac:dyDescent="0.3">
      <c r="A510" t="s">
        <v>1118</v>
      </c>
      <c r="B510" t="s">
        <v>1112</v>
      </c>
      <c r="C510" t="s">
        <v>15</v>
      </c>
      <c r="D510" t="s">
        <v>688</v>
      </c>
      <c r="E510" t="s">
        <v>368</v>
      </c>
      <c r="F510" t="s">
        <v>1122</v>
      </c>
      <c r="G510" t="s">
        <v>385</v>
      </c>
    </row>
    <row r="511" spans="1:7" x14ac:dyDescent="0.3">
      <c r="A511" t="s">
        <v>1118</v>
      </c>
      <c r="B511" t="s">
        <v>1112</v>
      </c>
      <c r="C511" t="s">
        <v>15</v>
      </c>
      <c r="D511" t="s">
        <v>688</v>
      </c>
      <c r="E511" t="s">
        <v>368</v>
      </c>
      <c r="F511" t="s">
        <v>1123</v>
      </c>
      <c r="G511" t="s">
        <v>385</v>
      </c>
    </row>
    <row r="512" spans="1:7" x14ac:dyDescent="0.3">
      <c r="A512" t="s">
        <v>1118</v>
      </c>
      <c r="B512" t="s">
        <v>1112</v>
      </c>
      <c r="C512" t="s">
        <v>15</v>
      </c>
      <c r="D512" t="s">
        <v>688</v>
      </c>
      <c r="E512" t="s">
        <v>368</v>
      </c>
      <c r="F512" t="s">
        <v>1125</v>
      </c>
      <c r="G512" t="s">
        <v>385</v>
      </c>
    </row>
    <row r="513" spans="1:7" x14ac:dyDescent="0.3">
      <c r="A513" t="s">
        <v>1118</v>
      </c>
      <c r="B513" t="s">
        <v>1112</v>
      </c>
      <c r="C513" t="s">
        <v>15</v>
      </c>
      <c r="D513" t="s">
        <v>688</v>
      </c>
      <c r="E513" t="s">
        <v>376</v>
      </c>
      <c r="F513" t="s">
        <v>1116</v>
      </c>
      <c r="G513">
        <v>100200302</v>
      </c>
    </row>
    <row r="514" spans="1:7" x14ac:dyDescent="0.3">
      <c r="A514" t="s">
        <v>1118</v>
      </c>
      <c r="B514" t="s">
        <v>1112</v>
      </c>
      <c r="C514" t="s">
        <v>15</v>
      </c>
      <c r="D514" t="s">
        <v>688</v>
      </c>
      <c r="E514" t="s">
        <v>376</v>
      </c>
      <c r="F514" t="s">
        <v>1120</v>
      </c>
      <c r="G514">
        <v>100200302</v>
      </c>
    </row>
    <row r="515" spans="1:7" x14ac:dyDescent="0.3">
      <c r="A515" t="s">
        <v>1118</v>
      </c>
      <c r="B515" t="s">
        <v>1112</v>
      </c>
      <c r="C515" t="s">
        <v>15</v>
      </c>
      <c r="D515" t="s">
        <v>688</v>
      </c>
      <c r="E515" t="s">
        <v>376</v>
      </c>
      <c r="F515" t="s">
        <v>1122</v>
      </c>
      <c r="G515">
        <v>100200302</v>
      </c>
    </row>
    <row r="516" spans="1:7" x14ac:dyDescent="0.3">
      <c r="A516" t="s">
        <v>1118</v>
      </c>
      <c r="B516" t="s">
        <v>1112</v>
      </c>
      <c r="C516" t="s">
        <v>15</v>
      </c>
      <c r="D516" t="s">
        <v>688</v>
      </c>
      <c r="E516" t="s">
        <v>376</v>
      </c>
      <c r="F516" t="s">
        <v>1123</v>
      </c>
      <c r="G516">
        <v>100200302</v>
      </c>
    </row>
    <row r="517" spans="1:7" x14ac:dyDescent="0.3">
      <c r="A517" t="s">
        <v>1118</v>
      </c>
      <c r="B517" t="s">
        <v>1112</v>
      </c>
      <c r="C517" t="s">
        <v>15</v>
      </c>
      <c r="D517" t="s">
        <v>688</v>
      </c>
      <c r="E517" t="s">
        <v>376</v>
      </c>
      <c r="F517" t="s">
        <v>1125</v>
      </c>
      <c r="G517">
        <v>100200302</v>
      </c>
    </row>
    <row r="518" spans="1:7" x14ac:dyDescent="0.3">
      <c r="A518" t="s">
        <v>1118</v>
      </c>
      <c r="B518" t="s">
        <v>1112</v>
      </c>
      <c r="C518" t="s">
        <v>15</v>
      </c>
      <c r="D518" t="s">
        <v>688</v>
      </c>
      <c r="E518" t="s">
        <v>369</v>
      </c>
      <c r="F518" t="s">
        <v>1116</v>
      </c>
      <c r="G518" t="s">
        <v>385</v>
      </c>
    </row>
    <row r="519" spans="1:7" x14ac:dyDescent="0.3">
      <c r="A519" t="s">
        <v>1118</v>
      </c>
      <c r="B519" t="s">
        <v>1112</v>
      </c>
      <c r="C519" t="s">
        <v>15</v>
      </c>
      <c r="D519" t="s">
        <v>688</v>
      </c>
      <c r="E519" t="s">
        <v>369</v>
      </c>
      <c r="F519" t="s">
        <v>1120</v>
      </c>
      <c r="G519" t="s">
        <v>385</v>
      </c>
    </row>
    <row r="520" spans="1:7" x14ac:dyDescent="0.3">
      <c r="A520" t="s">
        <v>1118</v>
      </c>
      <c r="B520" t="s">
        <v>1112</v>
      </c>
      <c r="C520" t="s">
        <v>15</v>
      </c>
      <c r="D520" t="s">
        <v>688</v>
      </c>
      <c r="E520" t="s">
        <v>369</v>
      </c>
      <c r="F520" t="s">
        <v>1122</v>
      </c>
      <c r="G520" t="s">
        <v>385</v>
      </c>
    </row>
    <row r="521" spans="1:7" x14ac:dyDescent="0.3">
      <c r="A521" t="s">
        <v>1118</v>
      </c>
      <c r="B521" t="s">
        <v>1112</v>
      </c>
      <c r="C521" t="s">
        <v>15</v>
      </c>
      <c r="D521" t="s">
        <v>688</v>
      </c>
      <c r="E521" t="s">
        <v>369</v>
      </c>
      <c r="F521" t="s">
        <v>1123</v>
      </c>
      <c r="G521" t="s">
        <v>385</v>
      </c>
    </row>
    <row r="522" spans="1:7" x14ac:dyDescent="0.3">
      <c r="A522" t="s">
        <v>1118</v>
      </c>
      <c r="B522" t="s">
        <v>1112</v>
      </c>
      <c r="C522" t="s">
        <v>15</v>
      </c>
      <c r="D522" t="s">
        <v>688</v>
      </c>
      <c r="E522" t="s">
        <v>369</v>
      </c>
      <c r="F522" t="s">
        <v>1125</v>
      </c>
      <c r="G522" t="s">
        <v>385</v>
      </c>
    </row>
    <row r="523" spans="1:7" x14ac:dyDescent="0.3">
      <c r="A523" t="s">
        <v>1118</v>
      </c>
      <c r="B523" t="s">
        <v>1112</v>
      </c>
      <c r="C523" t="s">
        <v>15</v>
      </c>
      <c r="D523" t="s">
        <v>688</v>
      </c>
      <c r="E523" t="s">
        <v>374</v>
      </c>
      <c r="F523" t="s">
        <v>1116</v>
      </c>
      <c r="G523">
        <v>100200300</v>
      </c>
    </row>
    <row r="524" spans="1:7" x14ac:dyDescent="0.3">
      <c r="A524" t="s">
        <v>1118</v>
      </c>
      <c r="B524" t="s">
        <v>1112</v>
      </c>
      <c r="C524" t="s">
        <v>15</v>
      </c>
      <c r="D524" t="s">
        <v>688</v>
      </c>
      <c r="E524" t="s">
        <v>374</v>
      </c>
      <c r="F524" t="s">
        <v>1120</v>
      </c>
      <c r="G524">
        <v>100200300</v>
      </c>
    </row>
    <row r="525" spans="1:7" x14ac:dyDescent="0.3">
      <c r="A525" t="s">
        <v>1118</v>
      </c>
      <c r="B525" t="s">
        <v>1112</v>
      </c>
      <c r="C525" t="s">
        <v>15</v>
      </c>
      <c r="D525" t="s">
        <v>688</v>
      </c>
      <c r="E525" t="s">
        <v>374</v>
      </c>
      <c r="F525" t="s">
        <v>1122</v>
      </c>
      <c r="G525">
        <v>100200300</v>
      </c>
    </row>
    <row r="526" spans="1:7" x14ac:dyDescent="0.3">
      <c r="A526" t="s">
        <v>1118</v>
      </c>
      <c r="B526" t="s">
        <v>1112</v>
      </c>
      <c r="C526" t="s">
        <v>15</v>
      </c>
      <c r="D526" t="s">
        <v>688</v>
      </c>
      <c r="E526" t="s">
        <v>374</v>
      </c>
      <c r="F526" t="s">
        <v>1123</v>
      </c>
      <c r="G526">
        <v>100200300</v>
      </c>
    </row>
    <row r="527" spans="1:7" x14ac:dyDescent="0.3">
      <c r="A527" t="s">
        <v>1118</v>
      </c>
      <c r="B527" t="s">
        <v>1112</v>
      </c>
      <c r="C527" t="s">
        <v>15</v>
      </c>
      <c r="D527" t="s">
        <v>688</v>
      </c>
      <c r="E527" t="s">
        <v>374</v>
      </c>
      <c r="F527" t="s">
        <v>1125</v>
      </c>
      <c r="G527">
        <v>100200300</v>
      </c>
    </row>
    <row r="528" spans="1:7" x14ac:dyDescent="0.3">
      <c r="A528" t="s">
        <v>1118</v>
      </c>
      <c r="B528" t="s">
        <v>1112</v>
      </c>
      <c r="C528" t="s">
        <v>15</v>
      </c>
      <c r="D528" t="s">
        <v>688</v>
      </c>
      <c r="E528" t="s">
        <v>375</v>
      </c>
      <c r="F528" t="s">
        <v>1116</v>
      </c>
      <c r="G528">
        <v>100200301</v>
      </c>
    </row>
    <row r="529" spans="1:7" x14ac:dyDescent="0.3">
      <c r="A529" t="s">
        <v>1118</v>
      </c>
      <c r="B529" t="s">
        <v>1112</v>
      </c>
      <c r="C529" t="s">
        <v>15</v>
      </c>
      <c r="D529" t="s">
        <v>688</v>
      </c>
      <c r="E529" t="s">
        <v>375</v>
      </c>
      <c r="F529" t="s">
        <v>1120</v>
      </c>
      <c r="G529">
        <v>100200301</v>
      </c>
    </row>
    <row r="530" spans="1:7" x14ac:dyDescent="0.3">
      <c r="A530" t="s">
        <v>1118</v>
      </c>
      <c r="B530" t="s">
        <v>1112</v>
      </c>
      <c r="C530" t="s">
        <v>15</v>
      </c>
      <c r="D530" t="s">
        <v>688</v>
      </c>
      <c r="E530" t="s">
        <v>375</v>
      </c>
      <c r="F530" t="s">
        <v>1122</v>
      </c>
      <c r="G530">
        <v>100200301</v>
      </c>
    </row>
    <row r="531" spans="1:7" x14ac:dyDescent="0.3">
      <c r="A531" t="s">
        <v>1118</v>
      </c>
      <c r="B531" t="s">
        <v>1112</v>
      </c>
      <c r="C531" t="s">
        <v>15</v>
      </c>
      <c r="D531" t="s">
        <v>688</v>
      </c>
      <c r="E531" t="s">
        <v>375</v>
      </c>
      <c r="F531" t="s">
        <v>1123</v>
      </c>
      <c r="G531">
        <v>100200301</v>
      </c>
    </row>
    <row r="532" spans="1:7" x14ac:dyDescent="0.3">
      <c r="A532" t="s">
        <v>1118</v>
      </c>
      <c r="B532" t="s">
        <v>1112</v>
      </c>
      <c r="C532" t="s">
        <v>15</v>
      </c>
      <c r="D532" t="s">
        <v>688</v>
      </c>
      <c r="E532" t="s">
        <v>375</v>
      </c>
      <c r="F532" t="s">
        <v>1125</v>
      </c>
      <c r="G532">
        <v>100200301</v>
      </c>
    </row>
    <row r="533" spans="1:7" x14ac:dyDescent="0.3">
      <c r="A533" t="s">
        <v>1118</v>
      </c>
      <c r="B533" t="s">
        <v>1112</v>
      </c>
      <c r="C533" t="s">
        <v>15</v>
      </c>
      <c r="D533" t="s">
        <v>688</v>
      </c>
      <c r="E533" t="s">
        <v>379</v>
      </c>
      <c r="F533" t="s">
        <v>1116</v>
      </c>
      <c r="G533" t="s">
        <v>385</v>
      </c>
    </row>
    <row r="534" spans="1:7" x14ac:dyDescent="0.3">
      <c r="A534" t="s">
        <v>1118</v>
      </c>
      <c r="B534" t="s">
        <v>1112</v>
      </c>
      <c r="C534" t="s">
        <v>15</v>
      </c>
      <c r="D534" t="s">
        <v>688</v>
      </c>
      <c r="E534" t="s">
        <v>379</v>
      </c>
      <c r="F534" t="s">
        <v>1120</v>
      </c>
      <c r="G534" t="s">
        <v>385</v>
      </c>
    </row>
    <row r="535" spans="1:7" x14ac:dyDescent="0.3">
      <c r="A535" t="s">
        <v>1118</v>
      </c>
      <c r="B535" t="s">
        <v>1112</v>
      </c>
      <c r="C535" t="s">
        <v>15</v>
      </c>
      <c r="D535" t="s">
        <v>688</v>
      </c>
      <c r="E535" t="s">
        <v>379</v>
      </c>
      <c r="F535" t="s">
        <v>1122</v>
      </c>
      <c r="G535" t="s">
        <v>385</v>
      </c>
    </row>
    <row r="536" spans="1:7" x14ac:dyDescent="0.3">
      <c r="A536" t="s">
        <v>1118</v>
      </c>
      <c r="B536" t="s">
        <v>1112</v>
      </c>
      <c r="C536" t="s">
        <v>15</v>
      </c>
      <c r="D536" t="s">
        <v>688</v>
      </c>
      <c r="E536" t="s">
        <v>379</v>
      </c>
      <c r="F536" t="s">
        <v>1123</v>
      </c>
      <c r="G536" t="s">
        <v>385</v>
      </c>
    </row>
    <row r="537" spans="1:7" x14ac:dyDescent="0.3">
      <c r="A537" t="s">
        <v>1118</v>
      </c>
      <c r="B537" t="s">
        <v>1112</v>
      </c>
      <c r="C537" t="s">
        <v>15</v>
      </c>
      <c r="D537" t="s">
        <v>688</v>
      </c>
      <c r="E537" t="s">
        <v>379</v>
      </c>
      <c r="F537" t="s">
        <v>1125</v>
      </c>
      <c r="G537" t="s">
        <v>385</v>
      </c>
    </row>
    <row r="538" spans="1:7" x14ac:dyDescent="0.3">
      <c r="A538" t="s">
        <v>1118</v>
      </c>
      <c r="B538" t="s">
        <v>1112</v>
      </c>
      <c r="C538" t="s">
        <v>15</v>
      </c>
      <c r="D538" t="s">
        <v>688</v>
      </c>
      <c r="E538" t="s">
        <v>377</v>
      </c>
      <c r="F538" t="s">
        <v>1116</v>
      </c>
      <c r="G538" t="s">
        <v>385</v>
      </c>
    </row>
    <row r="539" spans="1:7" x14ac:dyDescent="0.3">
      <c r="A539" t="s">
        <v>1118</v>
      </c>
      <c r="B539" t="s">
        <v>1112</v>
      </c>
      <c r="C539" t="s">
        <v>15</v>
      </c>
      <c r="D539" t="s">
        <v>688</v>
      </c>
      <c r="E539" t="s">
        <v>377</v>
      </c>
      <c r="F539" t="s">
        <v>1120</v>
      </c>
      <c r="G539" t="s">
        <v>385</v>
      </c>
    </row>
    <row r="540" spans="1:7" x14ac:dyDescent="0.3">
      <c r="A540" t="s">
        <v>1118</v>
      </c>
      <c r="B540" t="s">
        <v>1112</v>
      </c>
      <c r="C540" t="s">
        <v>15</v>
      </c>
      <c r="D540" t="s">
        <v>688</v>
      </c>
      <c r="E540" t="s">
        <v>377</v>
      </c>
      <c r="F540" t="s">
        <v>1122</v>
      </c>
      <c r="G540" t="s">
        <v>385</v>
      </c>
    </row>
    <row r="541" spans="1:7" x14ac:dyDescent="0.3">
      <c r="A541" t="s">
        <v>1118</v>
      </c>
      <c r="B541" t="s">
        <v>1112</v>
      </c>
      <c r="C541" t="s">
        <v>15</v>
      </c>
      <c r="D541" t="s">
        <v>688</v>
      </c>
      <c r="E541" t="s">
        <v>377</v>
      </c>
      <c r="F541" t="s">
        <v>1123</v>
      </c>
      <c r="G541" t="s">
        <v>385</v>
      </c>
    </row>
    <row r="542" spans="1:7" x14ac:dyDescent="0.3">
      <c r="A542" t="s">
        <v>1118</v>
      </c>
      <c r="B542" t="s">
        <v>1112</v>
      </c>
      <c r="C542" t="s">
        <v>15</v>
      </c>
      <c r="D542" t="s">
        <v>688</v>
      </c>
      <c r="E542" t="s">
        <v>377</v>
      </c>
      <c r="F542" t="s">
        <v>1125</v>
      </c>
      <c r="G542" t="s">
        <v>385</v>
      </c>
    </row>
    <row r="543" spans="1:7" x14ac:dyDescent="0.3">
      <c r="A543" t="s">
        <v>1118</v>
      </c>
      <c r="B543" t="s">
        <v>1112</v>
      </c>
      <c r="C543" t="s">
        <v>15</v>
      </c>
      <c r="D543" t="s">
        <v>688</v>
      </c>
      <c r="E543" t="s">
        <v>372</v>
      </c>
      <c r="F543" t="s">
        <v>1116</v>
      </c>
      <c r="G543" t="s">
        <v>385</v>
      </c>
    </row>
    <row r="544" spans="1:7" x14ac:dyDescent="0.3">
      <c r="A544" t="s">
        <v>1118</v>
      </c>
      <c r="B544" t="s">
        <v>1112</v>
      </c>
      <c r="C544" t="s">
        <v>15</v>
      </c>
      <c r="D544" t="s">
        <v>688</v>
      </c>
      <c r="E544" t="s">
        <v>372</v>
      </c>
      <c r="F544" t="s">
        <v>1120</v>
      </c>
      <c r="G544" t="s">
        <v>385</v>
      </c>
    </row>
    <row r="545" spans="1:7" x14ac:dyDescent="0.3">
      <c r="A545" t="s">
        <v>1118</v>
      </c>
      <c r="B545" t="s">
        <v>1112</v>
      </c>
      <c r="C545" t="s">
        <v>15</v>
      </c>
      <c r="D545" t="s">
        <v>688</v>
      </c>
      <c r="E545" t="s">
        <v>372</v>
      </c>
      <c r="F545" t="s">
        <v>1122</v>
      </c>
      <c r="G545" t="s">
        <v>385</v>
      </c>
    </row>
    <row r="546" spans="1:7" x14ac:dyDescent="0.3">
      <c r="A546" t="s">
        <v>1118</v>
      </c>
      <c r="B546" t="s">
        <v>1112</v>
      </c>
      <c r="C546" t="s">
        <v>15</v>
      </c>
      <c r="D546" t="s">
        <v>688</v>
      </c>
      <c r="E546" t="s">
        <v>372</v>
      </c>
      <c r="F546" t="s">
        <v>1123</v>
      </c>
      <c r="G546" t="s">
        <v>385</v>
      </c>
    </row>
    <row r="547" spans="1:7" x14ac:dyDescent="0.3">
      <c r="A547" t="s">
        <v>1118</v>
      </c>
      <c r="B547" t="s">
        <v>1112</v>
      </c>
      <c r="C547" t="s">
        <v>15</v>
      </c>
      <c r="D547" t="s">
        <v>688</v>
      </c>
      <c r="E547" t="s">
        <v>372</v>
      </c>
      <c r="F547" t="s">
        <v>1125</v>
      </c>
      <c r="G547" t="s">
        <v>385</v>
      </c>
    </row>
    <row r="548" spans="1:7" x14ac:dyDescent="0.3">
      <c r="A548" t="s">
        <v>1118</v>
      </c>
      <c r="B548" t="s">
        <v>1112</v>
      </c>
      <c r="C548" t="s">
        <v>15</v>
      </c>
      <c r="D548" t="s">
        <v>688</v>
      </c>
      <c r="E548" t="s">
        <v>381</v>
      </c>
      <c r="F548" t="s">
        <v>1116</v>
      </c>
      <c r="G548" t="s">
        <v>385</v>
      </c>
    </row>
    <row r="549" spans="1:7" x14ac:dyDescent="0.3">
      <c r="A549" t="s">
        <v>1118</v>
      </c>
      <c r="B549" t="s">
        <v>1112</v>
      </c>
      <c r="C549" t="s">
        <v>15</v>
      </c>
      <c r="D549" t="s">
        <v>688</v>
      </c>
      <c r="E549" t="s">
        <v>381</v>
      </c>
      <c r="F549" t="s">
        <v>1120</v>
      </c>
      <c r="G549" t="s">
        <v>385</v>
      </c>
    </row>
    <row r="550" spans="1:7" x14ac:dyDescent="0.3">
      <c r="A550" t="s">
        <v>1118</v>
      </c>
      <c r="B550" t="s">
        <v>1112</v>
      </c>
      <c r="C550" t="s">
        <v>15</v>
      </c>
      <c r="D550" t="s">
        <v>688</v>
      </c>
      <c r="E550" t="s">
        <v>381</v>
      </c>
      <c r="F550" t="s">
        <v>1122</v>
      </c>
      <c r="G550" t="s">
        <v>385</v>
      </c>
    </row>
    <row r="551" spans="1:7" x14ac:dyDescent="0.3">
      <c r="A551" t="s">
        <v>1118</v>
      </c>
      <c r="B551" t="s">
        <v>1112</v>
      </c>
      <c r="C551" t="s">
        <v>15</v>
      </c>
      <c r="D551" t="s">
        <v>688</v>
      </c>
      <c r="E551" t="s">
        <v>381</v>
      </c>
      <c r="F551" t="s">
        <v>1123</v>
      </c>
      <c r="G551" t="s">
        <v>385</v>
      </c>
    </row>
    <row r="552" spans="1:7" x14ac:dyDescent="0.3">
      <c r="A552" t="s">
        <v>1118</v>
      </c>
      <c r="B552" t="s">
        <v>1112</v>
      </c>
      <c r="C552" t="s">
        <v>15</v>
      </c>
      <c r="D552" t="s">
        <v>688</v>
      </c>
      <c r="E552" t="s">
        <v>381</v>
      </c>
      <c r="F552" t="s">
        <v>1125</v>
      </c>
      <c r="G552" t="s">
        <v>385</v>
      </c>
    </row>
    <row r="553" spans="1:7" x14ac:dyDescent="0.3">
      <c r="A553" t="s">
        <v>1118</v>
      </c>
      <c r="B553" t="s">
        <v>1112</v>
      </c>
      <c r="C553" t="s">
        <v>15</v>
      </c>
      <c r="D553" t="s">
        <v>688</v>
      </c>
      <c r="E553" t="s">
        <v>371</v>
      </c>
      <c r="F553" t="s">
        <v>1116</v>
      </c>
      <c r="G553" t="s">
        <v>385</v>
      </c>
    </row>
    <row r="554" spans="1:7" x14ac:dyDescent="0.3">
      <c r="A554" t="s">
        <v>1118</v>
      </c>
      <c r="B554" t="s">
        <v>1112</v>
      </c>
      <c r="C554" t="s">
        <v>15</v>
      </c>
      <c r="D554" t="s">
        <v>688</v>
      </c>
      <c r="E554" t="s">
        <v>371</v>
      </c>
      <c r="F554" t="s">
        <v>1120</v>
      </c>
      <c r="G554" t="s">
        <v>385</v>
      </c>
    </row>
    <row r="555" spans="1:7" x14ac:dyDescent="0.3">
      <c r="A555" t="s">
        <v>1118</v>
      </c>
      <c r="B555" t="s">
        <v>1112</v>
      </c>
      <c r="C555" t="s">
        <v>15</v>
      </c>
      <c r="D555" t="s">
        <v>688</v>
      </c>
      <c r="E555" t="s">
        <v>371</v>
      </c>
      <c r="F555" t="s">
        <v>1122</v>
      </c>
      <c r="G555" t="s">
        <v>385</v>
      </c>
    </row>
    <row r="556" spans="1:7" x14ac:dyDescent="0.3">
      <c r="A556" t="s">
        <v>1118</v>
      </c>
      <c r="B556" t="s">
        <v>1112</v>
      </c>
      <c r="C556" t="s">
        <v>15</v>
      </c>
      <c r="D556" t="s">
        <v>688</v>
      </c>
      <c r="E556" t="s">
        <v>371</v>
      </c>
      <c r="F556" t="s">
        <v>1123</v>
      </c>
      <c r="G556" t="s">
        <v>385</v>
      </c>
    </row>
    <row r="557" spans="1:7" x14ac:dyDescent="0.3">
      <c r="A557" t="s">
        <v>1118</v>
      </c>
      <c r="B557" t="s">
        <v>1112</v>
      </c>
      <c r="C557" t="s">
        <v>15</v>
      </c>
      <c r="D557" t="s">
        <v>688</v>
      </c>
      <c r="E557" t="s">
        <v>371</v>
      </c>
      <c r="F557" t="s">
        <v>1125</v>
      </c>
      <c r="G557" t="s">
        <v>385</v>
      </c>
    </row>
    <row r="558" spans="1:7" x14ac:dyDescent="0.3">
      <c r="A558" t="s">
        <v>1118</v>
      </c>
      <c r="B558" t="s">
        <v>1112</v>
      </c>
      <c r="C558" t="s">
        <v>15</v>
      </c>
      <c r="D558" t="s">
        <v>688</v>
      </c>
      <c r="E558" t="s">
        <v>366</v>
      </c>
      <c r="F558" t="s">
        <v>1116</v>
      </c>
      <c r="G558" t="s">
        <v>385</v>
      </c>
    </row>
    <row r="559" spans="1:7" x14ac:dyDescent="0.3">
      <c r="A559" t="s">
        <v>1118</v>
      </c>
      <c r="B559" t="s">
        <v>1112</v>
      </c>
      <c r="C559" t="s">
        <v>15</v>
      </c>
      <c r="D559" t="s">
        <v>688</v>
      </c>
      <c r="E559" t="s">
        <v>366</v>
      </c>
      <c r="F559" t="s">
        <v>1120</v>
      </c>
      <c r="G559" t="s">
        <v>385</v>
      </c>
    </row>
    <row r="560" spans="1:7" x14ac:dyDescent="0.3">
      <c r="A560" t="s">
        <v>1118</v>
      </c>
      <c r="B560" t="s">
        <v>1112</v>
      </c>
      <c r="C560" t="s">
        <v>15</v>
      </c>
      <c r="D560" t="s">
        <v>688</v>
      </c>
      <c r="E560" t="s">
        <v>366</v>
      </c>
      <c r="F560" t="s">
        <v>1122</v>
      </c>
      <c r="G560" t="s">
        <v>385</v>
      </c>
    </row>
    <row r="561" spans="1:7" x14ac:dyDescent="0.3">
      <c r="A561" t="s">
        <v>1118</v>
      </c>
      <c r="B561" t="s">
        <v>1112</v>
      </c>
      <c r="C561" t="s">
        <v>15</v>
      </c>
      <c r="D561" t="s">
        <v>688</v>
      </c>
      <c r="E561" t="s">
        <v>366</v>
      </c>
      <c r="F561" t="s">
        <v>1123</v>
      </c>
      <c r="G561" t="s">
        <v>385</v>
      </c>
    </row>
    <row r="562" spans="1:7" x14ac:dyDescent="0.3">
      <c r="A562" t="s">
        <v>1118</v>
      </c>
      <c r="B562" t="s">
        <v>1112</v>
      </c>
      <c r="C562" t="s">
        <v>15</v>
      </c>
      <c r="D562" t="s">
        <v>688</v>
      </c>
      <c r="E562" t="s">
        <v>366</v>
      </c>
      <c r="F562" t="s">
        <v>1125</v>
      </c>
      <c r="G562" t="s">
        <v>385</v>
      </c>
    </row>
    <row r="563" spans="1:7" x14ac:dyDescent="0.3">
      <c r="A563" t="s">
        <v>1118</v>
      </c>
      <c r="B563" t="s">
        <v>1112</v>
      </c>
      <c r="C563" t="s">
        <v>15</v>
      </c>
      <c r="D563" t="s">
        <v>688</v>
      </c>
      <c r="E563" t="s">
        <v>370</v>
      </c>
      <c r="F563" t="s">
        <v>1116</v>
      </c>
      <c r="G563" t="s">
        <v>385</v>
      </c>
    </row>
    <row r="564" spans="1:7" x14ac:dyDescent="0.3">
      <c r="A564" t="s">
        <v>1118</v>
      </c>
      <c r="B564" t="s">
        <v>1112</v>
      </c>
      <c r="C564" t="s">
        <v>15</v>
      </c>
      <c r="D564" t="s">
        <v>688</v>
      </c>
      <c r="E564" t="s">
        <v>370</v>
      </c>
      <c r="F564" t="s">
        <v>1120</v>
      </c>
      <c r="G564" t="s">
        <v>385</v>
      </c>
    </row>
    <row r="565" spans="1:7" x14ac:dyDescent="0.3">
      <c r="A565" t="s">
        <v>1118</v>
      </c>
      <c r="B565" t="s">
        <v>1112</v>
      </c>
      <c r="C565" t="s">
        <v>15</v>
      </c>
      <c r="D565" t="s">
        <v>688</v>
      </c>
      <c r="E565" t="s">
        <v>370</v>
      </c>
      <c r="F565" t="s">
        <v>1122</v>
      </c>
      <c r="G565" t="s">
        <v>385</v>
      </c>
    </row>
    <row r="566" spans="1:7" x14ac:dyDescent="0.3">
      <c r="A566" t="s">
        <v>1118</v>
      </c>
      <c r="B566" t="s">
        <v>1112</v>
      </c>
      <c r="C566" t="s">
        <v>15</v>
      </c>
      <c r="D566" t="s">
        <v>688</v>
      </c>
      <c r="E566" t="s">
        <v>370</v>
      </c>
      <c r="F566" t="s">
        <v>1123</v>
      </c>
      <c r="G566" t="s">
        <v>385</v>
      </c>
    </row>
    <row r="567" spans="1:7" x14ac:dyDescent="0.3">
      <c r="A567" t="s">
        <v>1118</v>
      </c>
      <c r="B567" t="s">
        <v>1112</v>
      </c>
      <c r="C567" t="s">
        <v>15</v>
      </c>
      <c r="D567" t="s">
        <v>688</v>
      </c>
      <c r="E567" t="s">
        <v>370</v>
      </c>
      <c r="F567" t="s">
        <v>1125</v>
      </c>
      <c r="G567" t="s">
        <v>385</v>
      </c>
    </row>
    <row r="568" spans="1:7" x14ac:dyDescent="0.3">
      <c r="A568" t="s">
        <v>1118</v>
      </c>
      <c r="B568" t="s">
        <v>1112</v>
      </c>
      <c r="C568" t="s">
        <v>15</v>
      </c>
      <c r="D568" t="s">
        <v>688</v>
      </c>
      <c r="E568" t="s">
        <v>373</v>
      </c>
      <c r="F568" t="s">
        <v>1116</v>
      </c>
      <c r="G568" t="s">
        <v>385</v>
      </c>
    </row>
    <row r="569" spans="1:7" x14ac:dyDescent="0.3">
      <c r="A569" t="s">
        <v>1118</v>
      </c>
      <c r="B569" t="s">
        <v>1112</v>
      </c>
      <c r="C569" t="s">
        <v>15</v>
      </c>
      <c r="D569" t="s">
        <v>688</v>
      </c>
      <c r="E569" t="s">
        <v>373</v>
      </c>
      <c r="F569" t="s">
        <v>1120</v>
      </c>
      <c r="G569" t="s">
        <v>385</v>
      </c>
    </row>
    <row r="570" spans="1:7" x14ac:dyDescent="0.3">
      <c r="A570" t="s">
        <v>1118</v>
      </c>
      <c r="B570" t="s">
        <v>1112</v>
      </c>
      <c r="C570" t="s">
        <v>15</v>
      </c>
      <c r="D570" t="s">
        <v>688</v>
      </c>
      <c r="E570" t="s">
        <v>373</v>
      </c>
      <c r="F570" t="s">
        <v>1122</v>
      </c>
      <c r="G570" t="s">
        <v>385</v>
      </c>
    </row>
    <row r="571" spans="1:7" x14ac:dyDescent="0.3">
      <c r="A571" t="s">
        <v>1118</v>
      </c>
      <c r="B571" t="s">
        <v>1112</v>
      </c>
      <c r="C571" t="s">
        <v>15</v>
      </c>
      <c r="D571" t="s">
        <v>688</v>
      </c>
      <c r="E571" t="s">
        <v>373</v>
      </c>
      <c r="F571" t="s">
        <v>1123</v>
      </c>
      <c r="G571" t="s">
        <v>385</v>
      </c>
    </row>
    <row r="572" spans="1:7" x14ac:dyDescent="0.3">
      <c r="A572" t="s">
        <v>1118</v>
      </c>
      <c r="B572" t="s">
        <v>1112</v>
      </c>
      <c r="C572" t="s">
        <v>15</v>
      </c>
      <c r="D572" t="s">
        <v>688</v>
      </c>
      <c r="E572" t="s">
        <v>373</v>
      </c>
      <c r="F572" t="s">
        <v>1125</v>
      </c>
      <c r="G572" t="s">
        <v>385</v>
      </c>
    </row>
    <row r="573" spans="1:7" x14ac:dyDescent="0.3">
      <c r="A573" t="s">
        <v>1118</v>
      </c>
      <c r="B573" t="s">
        <v>1112</v>
      </c>
      <c r="C573" t="s">
        <v>15</v>
      </c>
      <c r="D573" t="s">
        <v>688</v>
      </c>
      <c r="E573" t="s">
        <v>378</v>
      </c>
      <c r="F573" t="s">
        <v>1116</v>
      </c>
      <c r="G573" t="s">
        <v>385</v>
      </c>
    </row>
    <row r="574" spans="1:7" x14ac:dyDescent="0.3">
      <c r="A574" t="s">
        <v>1118</v>
      </c>
      <c r="B574" t="s">
        <v>1112</v>
      </c>
      <c r="C574" t="s">
        <v>15</v>
      </c>
      <c r="D574" t="s">
        <v>688</v>
      </c>
      <c r="E574" t="s">
        <v>378</v>
      </c>
      <c r="F574" t="s">
        <v>1120</v>
      </c>
      <c r="G574" t="s">
        <v>385</v>
      </c>
    </row>
    <row r="575" spans="1:7" x14ac:dyDescent="0.3">
      <c r="A575" t="s">
        <v>1118</v>
      </c>
      <c r="B575" t="s">
        <v>1112</v>
      </c>
      <c r="C575" t="s">
        <v>15</v>
      </c>
      <c r="D575" t="s">
        <v>688</v>
      </c>
      <c r="E575" t="s">
        <v>378</v>
      </c>
      <c r="F575" t="s">
        <v>1122</v>
      </c>
      <c r="G575" t="s">
        <v>385</v>
      </c>
    </row>
    <row r="576" spans="1:7" x14ac:dyDescent="0.3">
      <c r="A576" t="s">
        <v>1118</v>
      </c>
      <c r="B576" t="s">
        <v>1112</v>
      </c>
      <c r="C576" t="s">
        <v>15</v>
      </c>
      <c r="D576" t="s">
        <v>688</v>
      </c>
      <c r="E576" t="s">
        <v>378</v>
      </c>
      <c r="F576" t="s">
        <v>1123</v>
      </c>
      <c r="G576" t="s">
        <v>385</v>
      </c>
    </row>
    <row r="577" spans="1:7" x14ac:dyDescent="0.3">
      <c r="A577" t="s">
        <v>1118</v>
      </c>
      <c r="B577" t="s">
        <v>1112</v>
      </c>
      <c r="C577" t="s">
        <v>15</v>
      </c>
      <c r="D577" t="s">
        <v>688</v>
      </c>
      <c r="E577" t="s">
        <v>378</v>
      </c>
      <c r="F577" t="s">
        <v>1125</v>
      </c>
      <c r="G577" t="s">
        <v>385</v>
      </c>
    </row>
    <row r="578" spans="1:7" x14ac:dyDescent="0.3">
      <c r="A578" t="s">
        <v>1246</v>
      </c>
      <c r="B578" t="s">
        <v>1245</v>
      </c>
      <c r="C578" t="s">
        <v>18</v>
      </c>
      <c r="D578" t="s">
        <v>15</v>
      </c>
      <c r="E578" t="s">
        <v>14</v>
      </c>
      <c r="F578" t="s">
        <v>1249</v>
      </c>
      <c r="G578" t="s">
        <v>385</v>
      </c>
    </row>
    <row r="579" spans="1:7" x14ac:dyDescent="0.3">
      <c r="A579" t="s">
        <v>1246</v>
      </c>
      <c r="B579" t="s">
        <v>1245</v>
      </c>
      <c r="C579" t="s">
        <v>18</v>
      </c>
      <c r="D579" t="s">
        <v>15</v>
      </c>
      <c r="E579" t="s">
        <v>14</v>
      </c>
      <c r="F579" t="s">
        <v>1250</v>
      </c>
      <c r="G579" t="s">
        <v>385</v>
      </c>
    </row>
    <row r="580" spans="1:7" x14ac:dyDescent="0.3">
      <c r="A580" t="s">
        <v>1246</v>
      </c>
      <c r="B580" t="s">
        <v>1245</v>
      </c>
      <c r="C580" t="s">
        <v>18</v>
      </c>
      <c r="D580" t="s">
        <v>15</v>
      </c>
      <c r="E580" t="s">
        <v>14</v>
      </c>
      <c r="F580" t="s">
        <v>1251</v>
      </c>
      <c r="G580" t="s">
        <v>385</v>
      </c>
    </row>
    <row r="581" spans="1:7" x14ac:dyDescent="0.3">
      <c r="A581" t="s">
        <v>1246</v>
      </c>
      <c r="B581" t="s">
        <v>1245</v>
      </c>
      <c r="C581" t="s">
        <v>18</v>
      </c>
      <c r="D581" t="s">
        <v>15</v>
      </c>
      <c r="E581" t="s">
        <v>14</v>
      </c>
      <c r="F581" t="s">
        <v>1252</v>
      </c>
      <c r="G581" t="s">
        <v>385</v>
      </c>
    </row>
    <row r="582" spans="1:7" x14ac:dyDescent="0.3">
      <c r="A582" t="s">
        <v>1246</v>
      </c>
      <c r="B582" t="s">
        <v>1245</v>
      </c>
      <c r="C582" t="s">
        <v>18</v>
      </c>
      <c r="D582" t="s">
        <v>399</v>
      </c>
      <c r="E582" t="s">
        <v>14</v>
      </c>
      <c r="F582" t="s">
        <v>1253</v>
      </c>
      <c r="G582" t="s">
        <v>385</v>
      </c>
    </row>
    <row r="583" spans="1:7" x14ac:dyDescent="0.3">
      <c r="A583" t="s">
        <v>1246</v>
      </c>
      <c r="B583" t="s">
        <v>1245</v>
      </c>
      <c r="C583" t="s">
        <v>15</v>
      </c>
      <c r="D583" t="s">
        <v>688</v>
      </c>
      <c r="E583" t="s">
        <v>367</v>
      </c>
      <c r="F583" t="s">
        <v>1249</v>
      </c>
      <c r="G583" t="s">
        <v>385</v>
      </c>
    </row>
    <row r="584" spans="1:7" x14ac:dyDescent="0.3">
      <c r="A584" t="s">
        <v>1246</v>
      </c>
      <c r="B584" t="s">
        <v>1245</v>
      </c>
      <c r="C584" t="s">
        <v>15</v>
      </c>
      <c r="D584" t="s">
        <v>688</v>
      </c>
      <c r="E584" t="s">
        <v>367</v>
      </c>
      <c r="F584" t="s">
        <v>1250</v>
      </c>
      <c r="G584" t="s">
        <v>385</v>
      </c>
    </row>
    <row r="585" spans="1:7" x14ac:dyDescent="0.3">
      <c r="A585" t="s">
        <v>1246</v>
      </c>
      <c r="B585" t="s">
        <v>1245</v>
      </c>
      <c r="C585" t="s">
        <v>15</v>
      </c>
      <c r="D585" t="s">
        <v>688</v>
      </c>
      <c r="E585" t="s">
        <v>367</v>
      </c>
      <c r="F585" t="s">
        <v>1251</v>
      </c>
      <c r="G585" t="s">
        <v>385</v>
      </c>
    </row>
    <row r="586" spans="1:7" x14ac:dyDescent="0.3">
      <c r="A586" t="s">
        <v>1246</v>
      </c>
      <c r="B586" t="s">
        <v>1245</v>
      </c>
      <c r="C586" t="s">
        <v>15</v>
      </c>
      <c r="D586" t="s">
        <v>688</v>
      </c>
      <c r="E586" t="s">
        <v>367</v>
      </c>
      <c r="F586" t="s">
        <v>1252</v>
      </c>
      <c r="G586" t="s">
        <v>385</v>
      </c>
    </row>
    <row r="587" spans="1:7" x14ac:dyDescent="0.3">
      <c r="A587" t="s">
        <v>1246</v>
      </c>
      <c r="B587" t="s">
        <v>1245</v>
      </c>
      <c r="C587" t="s">
        <v>15</v>
      </c>
      <c r="D587" t="s">
        <v>688</v>
      </c>
      <c r="E587" t="s">
        <v>380</v>
      </c>
      <c r="F587" t="s">
        <v>1249</v>
      </c>
      <c r="G587" t="s">
        <v>385</v>
      </c>
    </row>
    <row r="588" spans="1:7" x14ac:dyDescent="0.3">
      <c r="A588" t="s">
        <v>1246</v>
      </c>
      <c r="B588" t="s">
        <v>1245</v>
      </c>
      <c r="C588" t="s">
        <v>15</v>
      </c>
      <c r="D588" t="s">
        <v>688</v>
      </c>
      <c r="E588" t="s">
        <v>380</v>
      </c>
      <c r="F588" t="s">
        <v>1250</v>
      </c>
      <c r="G588" t="s">
        <v>385</v>
      </c>
    </row>
    <row r="589" spans="1:7" x14ac:dyDescent="0.3">
      <c r="A589" t="s">
        <v>1246</v>
      </c>
      <c r="B589" t="s">
        <v>1245</v>
      </c>
      <c r="C589" t="s">
        <v>15</v>
      </c>
      <c r="D589" t="s">
        <v>688</v>
      </c>
      <c r="E589" t="s">
        <v>380</v>
      </c>
      <c r="F589" t="s">
        <v>1251</v>
      </c>
      <c r="G589" t="s">
        <v>385</v>
      </c>
    </row>
    <row r="590" spans="1:7" x14ac:dyDescent="0.3">
      <c r="A590" t="s">
        <v>1246</v>
      </c>
      <c r="B590" t="s">
        <v>1245</v>
      </c>
      <c r="C590" t="s">
        <v>15</v>
      </c>
      <c r="D590" t="s">
        <v>688</v>
      </c>
      <c r="E590" t="s">
        <v>380</v>
      </c>
      <c r="F590" t="s">
        <v>1252</v>
      </c>
      <c r="G590" t="s">
        <v>385</v>
      </c>
    </row>
    <row r="591" spans="1:7" x14ac:dyDescent="0.3">
      <c r="A591" t="s">
        <v>1246</v>
      </c>
      <c r="B591" t="s">
        <v>1245</v>
      </c>
      <c r="C591" t="s">
        <v>15</v>
      </c>
      <c r="D591" t="s">
        <v>688</v>
      </c>
      <c r="E591" t="s">
        <v>368</v>
      </c>
      <c r="F591" t="s">
        <v>1249</v>
      </c>
      <c r="G591" t="s">
        <v>385</v>
      </c>
    </row>
    <row r="592" spans="1:7" x14ac:dyDescent="0.3">
      <c r="A592" t="s">
        <v>1246</v>
      </c>
      <c r="B592" t="s">
        <v>1245</v>
      </c>
      <c r="C592" t="s">
        <v>15</v>
      </c>
      <c r="D592" t="s">
        <v>688</v>
      </c>
      <c r="E592" t="s">
        <v>368</v>
      </c>
      <c r="F592" t="s">
        <v>1250</v>
      </c>
      <c r="G592" t="s">
        <v>385</v>
      </c>
    </row>
    <row r="593" spans="1:7" x14ac:dyDescent="0.3">
      <c r="A593" t="s">
        <v>1246</v>
      </c>
      <c r="B593" t="s">
        <v>1245</v>
      </c>
      <c r="C593" t="s">
        <v>15</v>
      </c>
      <c r="D593" t="s">
        <v>688</v>
      </c>
      <c r="E593" t="s">
        <v>368</v>
      </c>
      <c r="F593" t="s">
        <v>1251</v>
      </c>
      <c r="G593" t="s">
        <v>385</v>
      </c>
    </row>
    <row r="594" spans="1:7" x14ac:dyDescent="0.3">
      <c r="A594" t="s">
        <v>1246</v>
      </c>
      <c r="B594" t="s">
        <v>1245</v>
      </c>
      <c r="C594" t="s">
        <v>15</v>
      </c>
      <c r="D594" t="s">
        <v>688</v>
      </c>
      <c r="E594" t="s">
        <v>368</v>
      </c>
      <c r="F594" t="s">
        <v>1252</v>
      </c>
      <c r="G594" t="s">
        <v>385</v>
      </c>
    </row>
    <row r="595" spans="1:7" x14ac:dyDescent="0.3">
      <c r="A595" t="s">
        <v>1246</v>
      </c>
      <c r="B595" t="s">
        <v>1245</v>
      </c>
      <c r="C595" t="s">
        <v>15</v>
      </c>
      <c r="D595" t="s">
        <v>688</v>
      </c>
      <c r="E595" t="s">
        <v>376</v>
      </c>
      <c r="F595" t="s">
        <v>1249</v>
      </c>
      <c r="G595">
        <v>100200302</v>
      </c>
    </row>
    <row r="596" spans="1:7" x14ac:dyDescent="0.3">
      <c r="A596" t="s">
        <v>1246</v>
      </c>
      <c r="B596" t="s">
        <v>1245</v>
      </c>
      <c r="C596" t="s">
        <v>15</v>
      </c>
      <c r="D596" t="s">
        <v>688</v>
      </c>
      <c r="E596" t="s">
        <v>376</v>
      </c>
      <c r="F596" t="s">
        <v>1250</v>
      </c>
      <c r="G596">
        <v>100200302</v>
      </c>
    </row>
    <row r="597" spans="1:7" x14ac:dyDescent="0.3">
      <c r="A597" t="s">
        <v>1246</v>
      </c>
      <c r="B597" t="s">
        <v>1245</v>
      </c>
      <c r="C597" t="s">
        <v>15</v>
      </c>
      <c r="D597" t="s">
        <v>688</v>
      </c>
      <c r="E597" t="s">
        <v>376</v>
      </c>
      <c r="F597" t="s">
        <v>1251</v>
      </c>
      <c r="G597">
        <v>100200301</v>
      </c>
    </row>
    <row r="598" spans="1:7" x14ac:dyDescent="0.3">
      <c r="A598" t="s">
        <v>1246</v>
      </c>
      <c r="B598" t="s">
        <v>1245</v>
      </c>
      <c r="C598" t="s">
        <v>15</v>
      </c>
      <c r="D598" t="s">
        <v>688</v>
      </c>
      <c r="E598" t="s">
        <v>376</v>
      </c>
      <c r="F598" t="s">
        <v>1252</v>
      </c>
      <c r="G598">
        <v>100200302</v>
      </c>
    </row>
    <row r="599" spans="1:7" x14ac:dyDescent="0.3">
      <c r="A599" t="s">
        <v>1246</v>
      </c>
      <c r="B599" t="s">
        <v>1245</v>
      </c>
      <c r="C599" t="s">
        <v>15</v>
      </c>
      <c r="D599" t="s">
        <v>688</v>
      </c>
      <c r="E599" t="s">
        <v>369</v>
      </c>
      <c r="F599" t="s">
        <v>1249</v>
      </c>
      <c r="G599" t="s">
        <v>385</v>
      </c>
    </row>
    <row r="600" spans="1:7" x14ac:dyDescent="0.3">
      <c r="A600" t="s">
        <v>1246</v>
      </c>
      <c r="B600" t="s">
        <v>1245</v>
      </c>
      <c r="C600" t="s">
        <v>15</v>
      </c>
      <c r="D600" t="s">
        <v>688</v>
      </c>
      <c r="E600" t="s">
        <v>369</v>
      </c>
      <c r="F600" t="s">
        <v>1250</v>
      </c>
      <c r="G600" t="s">
        <v>385</v>
      </c>
    </row>
    <row r="601" spans="1:7" x14ac:dyDescent="0.3">
      <c r="A601" t="s">
        <v>1246</v>
      </c>
      <c r="B601" t="s">
        <v>1245</v>
      </c>
      <c r="C601" t="s">
        <v>15</v>
      </c>
      <c r="D601" t="s">
        <v>688</v>
      </c>
      <c r="E601" t="s">
        <v>369</v>
      </c>
      <c r="F601" t="s">
        <v>1251</v>
      </c>
      <c r="G601" t="s">
        <v>385</v>
      </c>
    </row>
    <row r="602" spans="1:7" x14ac:dyDescent="0.3">
      <c r="A602" t="s">
        <v>1246</v>
      </c>
      <c r="B602" t="s">
        <v>1245</v>
      </c>
      <c r="C602" t="s">
        <v>15</v>
      </c>
      <c r="D602" t="s">
        <v>688</v>
      </c>
      <c r="E602" t="s">
        <v>369</v>
      </c>
      <c r="F602" t="s">
        <v>1252</v>
      </c>
      <c r="G602" t="s">
        <v>385</v>
      </c>
    </row>
    <row r="603" spans="1:7" x14ac:dyDescent="0.3">
      <c r="A603" t="s">
        <v>1246</v>
      </c>
      <c r="B603" t="s">
        <v>1245</v>
      </c>
      <c r="C603" t="s">
        <v>15</v>
      </c>
      <c r="D603" t="s">
        <v>688</v>
      </c>
      <c r="E603" t="s">
        <v>374</v>
      </c>
      <c r="F603" t="s">
        <v>1249</v>
      </c>
      <c r="G603">
        <v>100200300</v>
      </c>
    </row>
    <row r="604" spans="1:7" x14ac:dyDescent="0.3">
      <c r="A604" t="s">
        <v>1246</v>
      </c>
      <c r="B604" t="s">
        <v>1245</v>
      </c>
      <c r="C604" t="s">
        <v>15</v>
      </c>
      <c r="D604" t="s">
        <v>688</v>
      </c>
      <c r="E604" t="s">
        <v>374</v>
      </c>
      <c r="F604" t="s">
        <v>1250</v>
      </c>
      <c r="G604">
        <v>100200300</v>
      </c>
    </row>
    <row r="605" spans="1:7" x14ac:dyDescent="0.3">
      <c r="A605" t="s">
        <v>1246</v>
      </c>
      <c r="B605" t="s">
        <v>1245</v>
      </c>
      <c r="C605" t="s">
        <v>15</v>
      </c>
      <c r="D605" t="s">
        <v>688</v>
      </c>
      <c r="E605" t="s">
        <v>374</v>
      </c>
      <c r="F605" t="s">
        <v>1251</v>
      </c>
      <c r="G605" t="s">
        <v>385</v>
      </c>
    </row>
    <row r="606" spans="1:7" x14ac:dyDescent="0.3">
      <c r="A606" t="s">
        <v>1246</v>
      </c>
      <c r="B606" t="s">
        <v>1245</v>
      </c>
      <c r="C606" t="s">
        <v>15</v>
      </c>
      <c r="D606" t="s">
        <v>688</v>
      </c>
      <c r="E606" t="s">
        <v>374</v>
      </c>
      <c r="F606" t="s">
        <v>1252</v>
      </c>
      <c r="G606">
        <v>100200300</v>
      </c>
    </row>
    <row r="607" spans="1:7" x14ac:dyDescent="0.3">
      <c r="A607" t="s">
        <v>1246</v>
      </c>
      <c r="B607" t="s">
        <v>1245</v>
      </c>
      <c r="C607" t="s">
        <v>15</v>
      </c>
      <c r="D607" t="s">
        <v>688</v>
      </c>
      <c r="E607" t="s">
        <v>375</v>
      </c>
      <c r="F607" t="s">
        <v>1249</v>
      </c>
      <c r="G607">
        <v>100200301</v>
      </c>
    </row>
    <row r="608" spans="1:7" x14ac:dyDescent="0.3">
      <c r="A608" t="s">
        <v>1246</v>
      </c>
      <c r="B608" t="s">
        <v>1245</v>
      </c>
      <c r="C608" t="s">
        <v>15</v>
      </c>
      <c r="D608" t="s">
        <v>688</v>
      </c>
      <c r="E608" t="s">
        <v>375</v>
      </c>
      <c r="F608" t="s">
        <v>1250</v>
      </c>
      <c r="G608">
        <v>100200301</v>
      </c>
    </row>
    <row r="609" spans="1:7" x14ac:dyDescent="0.3">
      <c r="A609" t="s">
        <v>1246</v>
      </c>
      <c r="B609" t="s">
        <v>1245</v>
      </c>
      <c r="C609" t="s">
        <v>15</v>
      </c>
      <c r="D609" t="s">
        <v>688</v>
      </c>
      <c r="E609" t="s">
        <v>375</v>
      </c>
      <c r="F609" t="s">
        <v>1251</v>
      </c>
      <c r="G609">
        <v>100200300</v>
      </c>
    </row>
    <row r="610" spans="1:7" x14ac:dyDescent="0.3">
      <c r="A610" t="s">
        <v>1246</v>
      </c>
      <c r="B610" t="s">
        <v>1245</v>
      </c>
      <c r="C610" t="s">
        <v>15</v>
      </c>
      <c r="D610" t="s">
        <v>688</v>
      </c>
      <c r="E610" t="s">
        <v>375</v>
      </c>
      <c r="F610" t="s">
        <v>1252</v>
      </c>
      <c r="G610">
        <v>100200301</v>
      </c>
    </row>
    <row r="611" spans="1:7" x14ac:dyDescent="0.3">
      <c r="A611" t="s">
        <v>1246</v>
      </c>
      <c r="B611" t="s">
        <v>1245</v>
      </c>
      <c r="C611" t="s">
        <v>15</v>
      </c>
      <c r="D611" t="s">
        <v>688</v>
      </c>
      <c r="E611" t="s">
        <v>379</v>
      </c>
      <c r="F611" t="s">
        <v>1249</v>
      </c>
      <c r="G611" t="s">
        <v>385</v>
      </c>
    </row>
    <row r="612" spans="1:7" x14ac:dyDescent="0.3">
      <c r="A612" t="s">
        <v>1246</v>
      </c>
      <c r="B612" t="s">
        <v>1245</v>
      </c>
      <c r="C612" t="s">
        <v>15</v>
      </c>
      <c r="D612" t="s">
        <v>688</v>
      </c>
      <c r="E612" t="s">
        <v>379</v>
      </c>
      <c r="F612" t="s">
        <v>1250</v>
      </c>
      <c r="G612" t="s">
        <v>385</v>
      </c>
    </row>
    <row r="613" spans="1:7" x14ac:dyDescent="0.3">
      <c r="A613" t="s">
        <v>1246</v>
      </c>
      <c r="B613" t="s">
        <v>1245</v>
      </c>
      <c r="C613" t="s">
        <v>15</v>
      </c>
      <c r="D613" t="s">
        <v>688</v>
      </c>
      <c r="E613" t="s">
        <v>379</v>
      </c>
      <c r="F613" t="s">
        <v>1251</v>
      </c>
      <c r="G613" t="s">
        <v>385</v>
      </c>
    </row>
    <row r="614" spans="1:7" x14ac:dyDescent="0.3">
      <c r="A614" t="s">
        <v>1246</v>
      </c>
      <c r="B614" t="s">
        <v>1245</v>
      </c>
      <c r="C614" t="s">
        <v>15</v>
      </c>
      <c r="D614" t="s">
        <v>688</v>
      </c>
      <c r="E614" t="s">
        <v>379</v>
      </c>
      <c r="F614" t="s">
        <v>1252</v>
      </c>
      <c r="G614" t="s">
        <v>385</v>
      </c>
    </row>
    <row r="615" spans="1:7" x14ac:dyDescent="0.3">
      <c r="A615" t="s">
        <v>1246</v>
      </c>
      <c r="B615" t="s">
        <v>1245</v>
      </c>
      <c r="C615" t="s">
        <v>15</v>
      </c>
      <c r="D615" t="s">
        <v>688</v>
      </c>
      <c r="E615" t="s">
        <v>377</v>
      </c>
      <c r="F615" t="s">
        <v>1249</v>
      </c>
      <c r="G615" t="s">
        <v>385</v>
      </c>
    </row>
    <row r="616" spans="1:7" x14ac:dyDescent="0.3">
      <c r="A616" t="s">
        <v>1246</v>
      </c>
      <c r="B616" t="s">
        <v>1245</v>
      </c>
      <c r="C616" t="s">
        <v>15</v>
      </c>
      <c r="D616" t="s">
        <v>688</v>
      </c>
      <c r="E616" t="s">
        <v>377</v>
      </c>
      <c r="F616" t="s">
        <v>1250</v>
      </c>
      <c r="G616" t="s">
        <v>385</v>
      </c>
    </row>
    <row r="617" spans="1:7" x14ac:dyDescent="0.3">
      <c r="A617" t="s">
        <v>1246</v>
      </c>
      <c r="B617" t="s">
        <v>1245</v>
      </c>
      <c r="C617" t="s">
        <v>15</v>
      </c>
      <c r="D617" t="s">
        <v>688</v>
      </c>
      <c r="E617" t="s">
        <v>377</v>
      </c>
      <c r="F617" t="s">
        <v>1251</v>
      </c>
      <c r="G617">
        <v>100200302</v>
      </c>
    </row>
    <row r="618" spans="1:7" x14ac:dyDescent="0.3">
      <c r="A618" t="s">
        <v>1246</v>
      </c>
      <c r="B618" t="s">
        <v>1245</v>
      </c>
      <c r="C618" t="s">
        <v>15</v>
      </c>
      <c r="D618" t="s">
        <v>688</v>
      </c>
      <c r="E618" t="s">
        <v>377</v>
      </c>
      <c r="F618" t="s">
        <v>1252</v>
      </c>
      <c r="G618" t="s">
        <v>385</v>
      </c>
    </row>
    <row r="619" spans="1:7" x14ac:dyDescent="0.3">
      <c r="A619" t="s">
        <v>1246</v>
      </c>
      <c r="B619" t="s">
        <v>1245</v>
      </c>
      <c r="C619" t="s">
        <v>15</v>
      </c>
      <c r="D619" t="s">
        <v>688</v>
      </c>
      <c r="E619" t="s">
        <v>372</v>
      </c>
      <c r="F619" t="s">
        <v>1249</v>
      </c>
      <c r="G619" t="s">
        <v>385</v>
      </c>
    </row>
    <row r="620" spans="1:7" x14ac:dyDescent="0.3">
      <c r="A620" t="s">
        <v>1246</v>
      </c>
      <c r="B620" t="s">
        <v>1245</v>
      </c>
      <c r="C620" t="s">
        <v>15</v>
      </c>
      <c r="D620" t="s">
        <v>688</v>
      </c>
      <c r="E620" t="s">
        <v>372</v>
      </c>
      <c r="F620" t="s">
        <v>1250</v>
      </c>
      <c r="G620" t="s">
        <v>385</v>
      </c>
    </row>
    <row r="621" spans="1:7" x14ac:dyDescent="0.3">
      <c r="A621" t="s">
        <v>1246</v>
      </c>
      <c r="B621" t="s">
        <v>1245</v>
      </c>
      <c r="C621" t="s">
        <v>15</v>
      </c>
      <c r="D621" t="s">
        <v>688</v>
      </c>
      <c r="E621" t="s">
        <v>372</v>
      </c>
      <c r="F621" t="s">
        <v>1251</v>
      </c>
      <c r="G621" t="s">
        <v>385</v>
      </c>
    </row>
    <row r="622" spans="1:7" x14ac:dyDescent="0.3">
      <c r="A622" t="s">
        <v>1246</v>
      </c>
      <c r="B622" t="s">
        <v>1245</v>
      </c>
      <c r="C622" t="s">
        <v>15</v>
      </c>
      <c r="D622" t="s">
        <v>688</v>
      </c>
      <c r="E622" t="s">
        <v>372</v>
      </c>
      <c r="F622" t="s">
        <v>1252</v>
      </c>
      <c r="G622" t="s">
        <v>385</v>
      </c>
    </row>
    <row r="623" spans="1:7" x14ac:dyDescent="0.3">
      <c r="A623" t="s">
        <v>1246</v>
      </c>
      <c r="B623" t="s">
        <v>1245</v>
      </c>
      <c r="C623" t="s">
        <v>15</v>
      </c>
      <c r="D623" t="s">
        <v>688</v>
      </c>
      <c r="E623" t="s">
        <v>381</v>
      </c>
      <c r="F623" t="s">
        <v>1249</v>
      </c>
      <c r="G623" t="s">
        <v>385</v>
      </c>
    </row>
    <row r="624" spans="1:7" x14ac:dyDescent="0.3">
      <c r="A624" t="s">
        <v>1246</v>
      </c>
      <c r="B624" t="s">
        <v>1245</v>
      </c>
      <c r="C624" t="s">
        <v>15</v>
      </c>
      <c r="D624" t="s">
        <v>688</v>
      </c>
      <c r="E624" t="s">
        <v>381</v>
      </c>
      <c r="F624" t="s">
        <v>1250</v>
      </c>
      <c r="G624" t="s">
        <v>385</v>
      </c>
    </row>
    <row r="625" spans="1:7" x14ac:dyDescent="0.3">
      <c r="A625" t="s">
        <v>1246</v>
      </c>
      <c r="B625" t="s">
        <v>1245</v>
      </c>
      <c r="C625" t="s">
        <v>15</v>
      </c>
      <c r="D625" t="s">
        <v>688</v>
      </c>
      <c r="E625" t="s">
        <v>381</v>
      </c>
      <c r="F625" t="s">
        <v>1251</v>
      </c>
      <c r="G625" t="s">
        <v>385</v>
      </c>
    </row>
    <row r="626" spans="1:7" x14ac:dyDescent="0.3">
      <c r="A626" t="s">
        <v>1246</v>
      </c>
      <c r="B626" t="s">
        <v>1245</v>
      </c>
      <c r="C626" t="s">
        <v>15</v>
      </c>
      <c r="D626" t="s">
        <v>688</v>
      </c>
      <c r="E626" t="s">
        <v>381</v>
      </c>
      <c r="F626" t="s">
        <v>1252</v>
      </c>
      <c r="G626" t="s">
        <v>385</v>
      </c>
    </row>
    <row r="627" spans="1:7" x14ac:dyDescent="0.3">
      <c r="A627" t="s">
        <v>1246</v>
      </c>
      <c r="B627" t="s">
        <v>1245</v>
      </c>
      <c r="C627" t="s">
        <v>15</v>
      </c>
      <c r="D627" t="s">
        <v>688</v>
      </c>
      <c r="E627" t="s">
        <v>371</v>
      </c>
      <c r="F627" t="s">
        <v>1249</v>
      </c>
      <c r="G627" t="s">
        <v>385</v>
      </c>
    </row>
    <row r="628" spans="1:7" x14ac:dyDescent="0.3">
      <c r="A628" t="s">
        <v>1246</v>
      </c>
      <c r="B628" t="s">
        <v>1245</v>
      </c>
      <c r="C628" t="s">
        <v>15</v>
      </c>
      <c r="D628" t="s">
        <v>688</v>
      </c>
      <c r="E628" t="s">
        <v>371</v>
      </c>
      <c r="F628" t="s">
        <v>1250</v>
      </c>
      <c r="G628" t="s">
        <v>385</v>
      </c>
    </row>
    <row r="629" spans="1:7" x14ac:dyDescent="0.3">
      <c r="A629" t="s">
        <v>1246</v>
      </c>
      <c r="B629" t="s">
        <v>1245</v>
      </c>
      <c r="C629" t="s">
        <v>15</v>
      </c>
      <c r="D629" t="s">
        <v>688</v>
      </c>
      <c r="E629" t="s">
        <v>371</v>
      </c>
      <c r="F629" t="s">
        <v>1251</v>
      </c>
      <c r="G629" t="s">
        <v>385</v>
      </c>
    </row>
    <row r="630" spans="1:7" x14ac:dyDescent="0.3">
      <c r="A630" t="s">
        <v>1246</v>
      </c>
      <c r="B630" t="s">
        <v>1245</v>
      </c>
      <c r="C630" t="s">
        <v>15</v>
      </c>
      <c r="D630" t="s">
        <v>688</v>
      </c>
      <c r="E630" t="s">
        <v>371</v>
      </c>
      <c r="F630" t="s">
        <v>1252</v>
      </c>
      <c r="G630" t="s">
        <v>385</v>
      </c>
    </row>
    <row r="631" spans="1:7" x14ac:dyDescent="0.3">
      <c r="A631" t="s">
        <v>1246</v>
      </c>
      <c r="B631" t="s">
        <v>1245</v>
      </c>
      <c r="C631" t="s">
        <v>15</v>
      </c>
      <c r="D631" t="s">
        <v>688</v>
      </c>
      <c r="E631" t="s">
        <v>366</v>
      </c>
      <c r="F631" t="s">
        <v>1249</v>
      </c>
      <c r="G631" t="s">
        <v>385</v>
      </c>
    </row>
    <row r="632" spans="1:7" x14ac:dyDescent="0.3">
      <c r="A632" t="s">
        <v>1246</v>
      </c>
      <c r="B632" t="s">
        <v>1245</v>
      </c>
      <c r="C632" t="s">
        <v>15</v>
      </c>
      <c r="D632" t="s">
        <v>688</v>
      </c>
      <c r="E632" t="s">
        <v>366</v>
      </c>
      <c r="F632" t="s">
        <v>1250</v>
      </c>
      <c r="G632" t="s">
        <v>385</v>
      </c>
    </row>
    <row r="633" spans="1:7" x14ac:dyDescent="0.3">
      <c r="A633" t="s">
        <v>1246</v>
      </c>
      <c r="B633" t="s">
        <v>1245</v>
      </c>
      <c r="C633" t="s">
        <v>15</v>
      </c>
      <c r="D633" t="s">
        <v>688</v>
      </c>
      <c r="E633" t="s">
        <v>366</v>
      </c>
      <c r="F633" t="s">
        <v>1251</v>
      </c>
      <c r="G633" t="s">
        <v>385</v>
      </c>
    </row>
    <row r="634" spans="1:7" x14ac:dyDescent="0.3">
      <c r="A634" t="s">
        <v>1246</v>
      </c>
      <c r="B634" t="s">
        <v>1245</v>
      </c>
      <c r="C634" t="s">
        <v>15</v>
      </c>
      <c r="D634" t="s">
        <v>688</v>
      </c>
      <c r="E634" t="s">
        <v>366</v>
      </c>
      <c r="F634" t="s">
        <v>1252</v>
      </c>
      <c r="G634" t="s">
        <v>385</v>
      </c>
    </row>
    <row r="635" spans="1:7" x14ac:dyDescent="0.3">
      <c r="A635" t="s">
        <v>1246</v>
      </c>
      <c r="B635" t="s">
        <v>1245</v>
      </c>
      <c r="C635" t="s">
        <v>15</v>
      </c>
      <c r="D635" t="s">
        <v>688</v>
      </c>
      <c r="E635" t="s">
        <v>370</v>
      </c>
      <c r="F635" t="s">
        <v>1249</v>
      </c>
      <c r="G635" t="s">
        <v>385</v>
      </c>
    </row>
    <row r="636" spans="1:7" x14ac:dyDescent="0.3">
      <c r="A636" t="s">
        <v>1246</v>
      </c>
      <c r="B636" t="s">
        <v>1245</v>
      </c>
      <c r="C636" t="s">
        <v>15</v>
      </c>
      <c r="D636" t="s">
        <v>688</v>
      </c>
      <c r="E636" t="s">
        <v>370</v>
      </c>
      <c r="F636" t="s">
        <v>1250</v>
      </c>
      <c r="G636" t="s">
        <v>385</v>
      </c>
    </row>
    <row r="637" spans="1:7" x14ac:dyDescent="0.3">
      <c r="A637" t="s">
        <v>1246</v>
      </c>
      <c r="B637" t="s">
        <v>1245</v>
      </c>
      <c r="C637" t="s">
        <v>15</v>
      </c>
      <c r="D637" t="s">
        <v>688</v>
      </c>
      <c r="E637" t="s">
        <v>370</v>
      </c>
      <c r="F637" t="s">
        <v>1252</v>
      </c>
      <c r="G637" t="s">
        <v>385</v>
      </c>
    </row>
    <row r="638" spans="1:7" x14ac:dyDescent="0.3">
      <c r="A638" t="s">
        <v>1246</v>
      </c>
      <c r="B638" t="s">
        <v>1245</v>
      </c>
      <c r="C638" t="s">
        <v>15</v>
      </c>
      <c r="D638" t="s">
        <v>688</v>
      </c>
      <c r="E638" t="s">
        <v>373</v>
      </c>
      <c r="F638" t="s">
        <v>1249</v>
      </c>
      <c r="G638" t="s">
        <v>385</v>
      </c>
    </row>
    <row r="639" spans="1:7" x14ac:dyDescent="0.3">
      <c r="A639" t="s">
        <v>1246</v>
      </c>
      <c r="B639" t="s">
        <v>1245</v>
      </c>
      <c r="C639" t="s">
        <v>15</v>
      </c>
      <c r="D639" t="s">
        <v>688</v>
      </c>
      <c r="E639" t="s">
        <v>373</v>
      </c>
      <c r="F639" t="s">
        <v>1250</v>
      </c>
      <c r="G639" t="s">
        <v>385</v>
      </c>
    </row>
    <row r="640" spans="1:7" x14ac:dyDescent="0.3">
      <c r="A640" t="s">
        <v>1246</v>
      </c>
      <c r="B640" t="s">
        <v>1245</v>
      </c>
      <c r="C640" t="s">
        <v>15</v>
      </c>
      <c r="D640" t="s">
        <v>688</v>
      </c>
      <c r="E640" t="s">
        <v>373</v>
      </c>
      <c r="F640" t="s">
        <v>1251</v>
      </c>
      <c r="G640" t="s">
        <v>385</v>
      </c>
    </row>
    <row r="641" spans="1:7" x14ac:dyDescent="0.3">
      <c r="A641" t="s">
        <v>1246</v>
      </c>
      <c r="B641" t="s">
        <v>1245</v>
      </c>
      <c r="C641" t="s">
        <v>15</v>
      </c>
      <c r="D641" t="s">
        <v>688</v>
      </c>
      <c r="E641" t="s">
        <v>373</v>
      </c>
      <c r="F641" t="s">
        <v>1252</v>
      </c>
      <c r="G641" t="s">
        <v>385</v>
      </c>
    </row>
    <row r="642" spans="1:7" x14ac:dyDescent="0.3">
      <c r="A642" t="s">
        <v>1246</v>
      </c>
      <c r="B642" t="s">
        <v>1245</v>
      </c>
      <c r="C642" t="s">
        <v>15</v>
      </c>
      <c r="D642" t="s">
        <v>688</v>
      </c>
      <c r="E642" t="s">
        <v>378</v>
      </c>
      <c r="F642" t="s">
        <v>1249</v>
      </c>
      <c r="G642" t="s">
        <v>385</v>
      </c>
    </row>
    <row r="643" spans="1:7" x14ac:dyDescent="0.3">
      <c r="A643" t="s">
        <v>1246</v>
      </c>
      <c r="B643" t="s">
        <v>1245</v>
      </c>
      <c r="C643" t="s">
        <v>15</v>
      </c>
      <c r="D643" t="s">
        <v>688</v>
      </c>
      <c r="E643" t="s">
        <v>378</v>
      </c>
      <c r="F643" t="s">
        <v>1250</v>
      </c>
      <c r="G643" t="s">
        <v>385</v>
      </c>
    </row>
    <row r="644" spans="1:7" x14ac:dyDescent="0.3">
      <c r="A644" t="s">
        <v>1246</v>
      </c>
      <c r="B644" t="s">
        <v>1245</v>
      </c>
      <c r="C644" t="s">
        <v>15</v>
      </c>
      <c r="D644" t="s">
        <v>688</v>
      </c>
      <c r="E644" t="s">
        <v>378</v>
      </c>
      <c r="F644" t="s">
        <v>1251</v>
      </c>
      <c r="G644" t="s">
        <v>385</v>
      </c>
    </row>
    <row r="645" spans="1:7" x14ac:dyDescent="0.3">
      <c r="A645" t="s">
        <v>1246</v>
      </c>
      <c r="B645" t="s">
        <v>1245</v>
      </c>
      <c r="C645" t="s">
        <v>15</v>
      </c>
      <c r="D645" t="s">
        <v>688</v>
      </c>
      <c r="E645" t="s">
        <v>378</v>
      </c>
      <c r="F645" t="s">
        <v>1252</v>
      </c>
      <c r="G645" t="s">
        <v>385</v>
      </c>
    </row>
    <row r="646" spans="1:7" x14ac:dyDescent="0.3">
      <c r="A646" t="s">
        <v>1256</v>
      </c>
      <c r="B646" t="s">
        <v>1245</v>
      </c>
      <c r="C646" t="s">
        <v>18</v>
      </c>
      <c r="D646" t="s">
        <v>15</v>
      </c>
      <c r="E646" t="s">
        <v>14</v>
      </c>
      <c r="F646" t="s">
        <v>1254</v>
      </c>
      <c r="G646" t="s">
        <v>385</v>
      </c>
    </row>
    <row r="647" spans="1:7" x14ac:dyDescent="0.3">
      <c r="A647" t="s">
        <v>1256</v>
      </c>
      <c r="B647" t="s">
        <v>1245</v>
      </c>
      <c r="C647" t="s">
        <v>18</v>
      </c>
      <c r="D647" t="s">
        <v>399</v>
      </c>
      <c r="E647" t="s">
        <v>14</v>
      </c>
      <c r="F647" t="s">
        <v>1255</v>
      </c>
      <c r="G647" t="s">
        <v>385</v>
      </c>
    </row>
    <row r="648" spans="1:7" x14ac:dyDescent="0.3">
      <c r="A648" t="s">
        <v>1256</v>
      </c>
      <c r="B648" t="s">
        <v>1245</v>
      </c>
      <c r="C648" t="s">
        <v>15</v>
      </c>
      <c r="D648" t="s">
        <v>688</v>
      </c>
      <c r="E648" t="s">
        <v>381</v>
      </c>
      <c r="F648" t="s">
        <v>1254</v>
      </c>
      <c r="G648" t="s">
        <v>385</v>
      </c>
    </row>
    <row r="649" spans="1:7" x14ac:dyDescent="0.3">
      <c r="A649" t="s">
        <v>1256</v>
      </c>
      <c r="B649" t="s">
        <v>1245</v>
      </c>
      <c r="C649" t="s">
        <v>15</v>
      </c>
      <c r="D649" t="s">
        <v>688</v>
      </c>
      <c r="E649" t="s">
        <v>370</v>
      </c>
      <c r="F649" t="s">
        <v>1254</v>
      </c>
      <c r="G649" t="s">
        <v>385</v>
      </c>
    </row>
    <row r="650" spans="1:7" x14ac:dyDescent="0.3">
      <c r="A650" t="s">
        <v>1256</v>
      </c>
      <c r="B650" t="s">
        <v>1245</v>
      </c>
      <c r="C650" t="s">
        <v>15</v>
      </c>
      <c r="D650" t="s">
        <v>688</v>
      </c>
      <c r="E650" t="s">
        <v>373</v>
      </c>
      <c r="F650" t="s">
        <v>1254</v>
      </c>
      <c r="G650" t="s">
        <v>385</v>
      </c>
    </row>
    <row r="651" spans="1:7" x14ac:dyDescent="0.3">
      <c r="A651" t="s">
        <v>1256</v>
      </c>
      <c r="B651" t="s">
        <v>1245</v>
      </c>
      <c r="C651" t="s">
        <v>15</v>
      </c>
      <c r="D651" t="s">
        <v>688</v>
      </c>
      <c r="E651" t="s">
        <v>378</v>
      </c>
      <c r="F651" t="s">
        <v>1254</v>
      </c>
      <c r="G651" t="s">
        <v>385</v>
      </c>
    </row>
    <row r="652" spans="1:7" x14ac:dyDescent="0.3">
      <c r="A652" t="s">
        <v>1374</v>
      </c>
      <c r="B652" t="s">
        <v>1373</v>
      </c>
      <c r="C652" t="s">
        <v>18</v>
      </c>
      <c r="D652" t="s">
        <v>15</v>
      </c>
      <c r="E652" t="s">
        <v>14</v>
      </c>
      <c r="F652" t="s">
        <v>1375</v>
      </c>
      <c r="G652" t="s">
        <v>385</v>
      </c>
    </row>
    <row r="653" spans="1:7" x14ac:dyDescent="0.3">
      <c r="A653" t="s">
        <v>1374</v>
      </c>
      <c r="B653" t="s">
        <v>1373</v>
      </c>
      <c r="C653" t="s">
        <v>18</v>
      </c>
      <c r="D653" t="s">
        <v>15</v>
      </c>
      <c r="E653" t="s">
        <v>14</v>
      </c>
      <c r="F653" t="s">
        <v>1376</v>
      </c>
      <c r="G653" t="s">
        <v>385</v>
      </c>
    </row>
    <row r="654" spans="1:7" x14ac:dyDescent="0.3">
      <c r="A654" t="s">
        <v>1374</v>
      </c>
      <c r="B654" t="s">
        <v>1373</v>
      </c>
      <c r="C654" t="s">
        <v>18</v>
      </c>
      <c r="D654" t="s">
        <v>15</v>
      </c>
      <c r="E654" t="s">
        <v>14</v>
      </c>
      <c r="F654" t="s">
        <v>1377</v>
      </c>
      <c r="G654" t="s">
        <v>385</v>
      </c>
    </row>
    <row r="655" spans="1:7" x14ac:dyDescent="0.3">
      <c r="A655" t="s">
        <v>1374</v>
      </c>
      <c r="B655" t="s">
        <v>1373</v>
      </c>
      <c r="C655" t="s">
        <v>18</v>
      </c>
      <c r="D655" t="s">
        <v>15</v>
      </c>
      <c r="E655" t="s">
        <v>14</v>
      </c>
      <c r="F655" t="s">
        <v>1378</v>
      </c>
      <c r="G655" t="s">
        <v>385</v>
      </c>
    </row>
    <row r="656" spans="1:7" x14ac:dyDescent="0.3">
      <c r="A656" t="s">
        <v>1374</v>
      </c>
      <c r="B656" t="s">
        <v>1373</v>
      </c>
      <c r="C656" t="s">
        <v>18</v>
      </c>
      <c r="D656" t="s">
        <v>15</v>
      </c>
      <c r="E656" t="s">
        <v>14</v>
      </c>
      <c r="F656" t="s">
        <v>1379</v>
      </c>
      <c r="G656" t="s">
        <v>385</v>
      </c>
    </row>
    <row r="657" spans="1:7" x14ac:dyDescent="0.3">
      <c r="A657" t="s">
        <v>1374</v>
      </c>
      <c r="B657" t="s">
        <v>1373</v>
      </c>
      <c r="C657" t="s">
        <v>18</v>
      </c>
      <c r="D657" t="s">
        <v>15</v>
      </c>
      <c r="E657" t="s">
        <v>14</v>
      </c>
      <c r="F657" t="s">
        <v>1380</v>
      </c>
      <c r="G657" t="s">
        <v>385</v>
      </c>
    </row>
    <row r="658" spans="1:7" x14ac:dyDescent="0.3">
      <c r="A658" t="s">
        <v>1374</v>
      </c>
      <c r="B658" t="s">
        <v>1373</v>
      </c>
      <c r="C658" t="s">
        <v>18</v>
      </c>
      <c r="D658" t="s">
        <v>15</v>
      </c>
      <c r="E658" t="s">
        <v>14</v>
      </c>
      <c r="F658" t="s">
        <v>1381</v>
      </c>
      <c r="G658" t="s">
        <v>385</v>
      </c>
    </row>
    <row r="659" spans="1:7" x14ac:dyDescent="0.3">
      <c r="A659" t="s">
        <v>1374</v>
      </c>
      <c r="B659" t="s">
        <v>1373</v>
      </c>
      <c r="C659" t="s">
        <v>15</v>
      </c>
      <c r="D659" t="s">
        <v>688</v>
      </c>
      <c r="E659" t="s">
        <v>366</v>
      </c>
      <c r="F659" t="s">
        <v>1375</v>
      </c>
      <c r="G659" t="s">
        <v>385</v>
      </c>
    </row>
    <row r="660" spans="1:7" x14ac:dyDescent="0.3">
      <c r="A660" t="s">
        <v>1374</v>
      </c>
      <c r="B660" t="s">
        <v>1373</v>
      </c>
      <c r="C660" t="s">
        <v>15</v>
      </c>
      <c r="D660" t="s">
        <v>688</v>
      </c>
      <c r="E660" t="s">
        <v>366</v>
      </c>
      <c r="F660" t="s">
        <v>1376</v>
      </c>
      <c r="G660" t="s">
        <v>385</v>
      </c>
    </row>
    <row r="661" spans="1:7" x14ac:dyDescent="0.3">
      <c r="A661" t="s">
        <v>1374</v>
      </c>
      <c r="B661" t="s">
        <v>1373</v>
      </c>
      <c r="C661" t="s">
        <v>15</v>
      </c>
      <c r="D661" t="s">
        <v>688</v>
      </c>
      <c r="E661" t="s">
        <v>366</v>
      </c>
      <c r="F661" t="s">
        <v>1377</v>
      </c>
      <c r="G661" t="s">
        <v>385</v>
      </c>
    </row>
    <row r="662" spans="1:7" x14ac:dyDescent="0.3">
      <c r="A662" t="s">
        <v>1374</v>
      </c>
      <c r="B662" t="s">
        <v>1373</v>
      </c>
      <c r="C662" t="s">
        <v>15</v>
      </c>
      <c r="D662" t="s">
        <v>688</v>
      </c>
      <c r="E662" t="s">
        <v>366</v>
      </c>
      <c r="F662" t="s">
        <v>1378</v>
      </c>
      <c r="G662" t="s">
        <v>385</v>
      </c>
    </row>
    <row r="663" spans="1:7" x14ac:dyDescent="0.3">
      <c r="A663" t="s">
        <v>1374</v>
      </c>
      <c r="B663" t="s">
        <v>1373</v>
      </c>
      <c r="C663" t="s">
        <v>15</v>
      </c>
      <c r="D663" t="s">
        <v>688</v>
      </c>
      <c r="E663" t="s">
        <v>370</v>
      </c>
      <c r="F663" t="s">
        <v>1375</v>
      </c>
      <c r="G663" t="s">
        <v>385</v>
      </c>
    </row>
    <row r="664" spans="1:7" x14ac:dyDescent="0.3">
      <c r="A664" t="s">
        <v>1374</v>
      </c>
      <c r="B664" t="s">
        <v>1373</v>
      </c>
      <c r="C664" t="s">
        <v>15</v>
      </c>
      <c r="D664" t="s">
        <v>688</v>
      </c>
      <c r="E664" t="s">
        <v>370</v>
      </c>
      <c r="F664" t="s">
        <v>1376</v>
      </c>
      <c r="G664" t="s">
        <v>385</v>
      </c>
    </row>
    <row r="665" spans="1:7" x14ac:dyDescent="0.3">
      <c r="A665" t="s">
        <v>1374</v>
      </c>
      <c r="B665" t="s">
        <v>1373</v>
      </c>
      <c r="C665" t="s">
        <v>15</v>
      </c>
      <c r="D665" t="s">
        <v>688</v>
      </c>
      <c r="E665" t="s">
        <v>370</v>
      </c>
      <c r="F665" t="s">
        <v>1377</v>
      </c>
      <c r="G665" t="s">
        <v>385</v>
      </c>
    </row>
    <row r="666" spans="1:7" x14ac:dyDescent="0.3">
      <c r="A666" t="s">
        <v>1374</v>
      </c>
      <c r="B666" t="s">
        <v>1373</v>
      </c>
      <c r="C666" t="s">
        <v>15</v>
      </c>
      <c r="D666" t="s">
        <v>688</v>
      </c>
      <c r="E666" t="s">
        <v>370</v>
      </c>
      <c r="F666" t="s">
        <v>1378</v>
      </c>
      <c r="G666" t="s">
        <v>385</v>
      </c>
    </row>
    <row r="667" spans="1:7" x14ac:dyDescent="0.3">
      <c r="A667" t="s">
        <v>1374</v>
      </c>
      <c r="B667" t="s">
        <v>1373</v>
      </c>
      <c r="C667" t="s">
        <v>15</v>
      </c>
      <c r="D667" t="s">
        <v>688</v>
      </c>
      <c r="E667" t="s">
        <v>370</v>
      </c>
      <c r="F667" t="s">
        <v>1379</v>
      </c>
      <c r="G667" t="s">
        <v>385</v>
      </c>
    </row>
    <row r="668" spans="1:7" x14ac:dyDescent="0.3">
      <c r="A668" t="s">
        <v>1374</v>
      </c>
      <c r="B668" t="s">
        <v>1373</v>
      </c>
      <c r="C668" t="s">
        <v>15</v>
      </c>
      <c r="D668" t="s">
        <v>688</v>
      </c>
      <c r="E668" t="s">
        <v>370</v>
      </c>
      <c r="F668" t="s">
        <v>1380</v>
      </c>
      <c r="G668" t="s">
        <v>385</v>
      </c>
    </row>
    <row r="669" spans="1:7" x14ac:dyDescent="0.3">
      <c r="A669" t="s">
        <v>1374</v>
      </c>
      <c r="B669" t="s">
        <v>1373</v>
      </c>
      <c r="C669" t="s">
        <v>15</v>
      </c>
      <c r="D669" t="s">
        <v>688</v>
      </c>
      <c r="E669" t="s">
        <v>373</v>
      </c>
      <c r="F669" t="s">
        <v>1375</v>
      </c>
      <c r="G669" t="s">
        <v>385</v>
      </c>
    </row>
    <row r="670" spans="1:7" x14ac:dyDescent="0.3">
      <c r="A670" t="s">
        <v>1374</v>
      </c>
      <c r="B670" t="s">
        <v>1373</v>
      </c>
      <c r="C670" t="s">
        <v>15</v>
      </c>
      <c r="D670" t="s">
        <v>688</v>
      </c>
      <c r="E670" t="s">
        <v>373</v>
      </c>
      <c r="F670" t="s">
        <v>1376</v>
      </c>
      <c r="G670" t="s">
        <v>385</v>
      </c>
    </row>
    <row r="671" spans="1:7" x14ac:dyDescent="0.3">
      <c r="A671" t="s">
        <v>1374</v>
      </c>
      <c r="B671" t="s">
        <v>1373</v>
      </c>
      <c r="C671" t="s">
        <v>15</v>
      </c>
      <c r="D671" t="s">
        <v>688</v>
      </c>
      <c r="E671" t="s">
        <v>373</v>
      </c>
      <c r="F671" t="s">
        <v>1377</v>
      </c>
      <c r="G671" t="s">
        <v>385</v>
      </c>
    </row>
    <row r="672" spans="1:7" x14ac:dyDescent="0.3">
      <c r="A672" t="s">
        <v>1374</v>
      </c>
      <c r="B672" t="s">
        <v>1373</v>
      </c>
      <c r="C672" t="s">
        <v>15</v>
      </c>
      <c r="D672" t="s">
        <v>688</v>
      </c>
      <c r="E672" t="s">
        <v>373</v>
      </c>
      <c r="F672" t="s">
        <v>1378</v>
      </c>
      <c r="G672" t="s">
        <v>385</v>
      </c>
    </row>
    <row r="673" spans="1:7" x14ac:dyDescent="0.3">
      <c r="A673" t="s">
        <v>1374</v>
      </c>
      <c r="B673" t="s">
        <v>1373</v>
      </c>
      <c r="C673" t="s">
        <v>15</v>
      </c>
      <c r="D673" t="s">
        <v>688</v>
      </c>
      <c r="E673" t="s">
        <v>373</v>
      </c>
      <c r="F673" t="s">
        <v>1379</v>
      </c>
      <c r="G673" t="s">
        <v>385</v>
      </c>
    </row>
    <row r="674" spans="1:7" x14ac:dyDescent="0.3">
      <c r="A674" t="s">
        <v>1374</v>
      </c>
      <c r="B674" t="s">
        <v>1373</v>
      </c>
      <c r="C674" t="s">
        <v>15</v>
      </c>
      <c r="D674" t="s">
        <v>688</v>
      </c>
      <c r="E674" t="s">
        <v>373</v>
      </c>
      <c r="F674" t="s">
        <v>1380</v>
      </c>
      <c r="G674" t="s">
        <v>385</v>
      </c>
    </row>
    <row r="675" spans="1:7" x14ac:dyDescent="0.3">
      <c r="A675" t="s">
        <v>1391</v>
      </c>
      <c r="B675" t="s">
        <v>1390</v>
      </c>
      <c r="C675" t="s">
        <v>18</v>
      </c>
      <c r="D675" t="s">
        <v>15</v>
      </c>
      <c r="E675" t="s">
        <v>14</v>
      </c>
      <c r="F675" t="s">
        <v>1395</v>
      </c>
      <c r="G675" t="s">
        <v>385</v>
      </c>
    </row>
    <row r="676" spans="1:7" x14ac:dyDescent="0.3">
      <c r="A676" t="s">
        <v>1391</v>
      </c>
      <c r="B676" t="s">
        <v>1390</v>
      </c>
      <c r="C676" t="s">
        <v>18</v>
      </c>
      <c r="D676" t="s">
        <v>15</v>
      </c>
      <c r="E676" t="s">
        <v>14</v>
      </c>
      <c r="F676" t="s">
        <v>1394</v>
      </c>
      <c r="G676" t="s">
        <v>385</v>
      </c>
    </row>
    <row r="677" spans="1:7" x14ac:dyDescent="0.3">
      <c r="A677" t="s">
        <v>1391</v>
      </c>
      <c r="B677" t="s">
        <v>1390</v>
      </c>
      <c r="C677" t="s">
        <v>18</v>
      </c>
      <c r="D677" t="s">
        <v>15</v>
      </c>
      <c r="E677" t="s">
        <v>14</v>
      </c>
      <c r="F677" t="s">
        <v>1396</v>
      </c>
      <c r="G677" t="s">
        <v>385</v>
      </c>
    </row>
    <row r="678" spans="1:7" x14ac:dyDescent="0.3">
      <c r="A678" t="s">
        <v>1392</v>
      </c>
      <c r="B678" t="s">
        <v>1390</v>
      </c>
      <c r="C678" t="s">
        <v>18</v>
      </c>
      <c r="D678" t="s">
        <v>15</v>
      </c>
      <c r="E678" t="s">
        <v>14</v>
      </c>
      <c r="F678" t="s">
        <v>1397</v>
      </c>
      <c r="G678" t="s">
        <v>385</v>
      </c>
    </row>
    <row r="679" spans="1:7" x14ac:dyDescent="0.3">
      <c r="A679" t="s">
        <v>1392</v>
      </c>
      <c r="B679" t="s">
        <v>1390</v>
      </c>
      <c r="C679" t="s">
        <v>18</v>
      </c>
      <c r="D679" t="s">
        <v>15</v>
      </c>
      <c r="E679" t="s">
        <v>14</v>
      </c>
      <c r="F679" t="s">
        <v>1398</v>
      </c>
      <c r="G679" t="s">
        <v>385</v>
      </c>
    </row>
    <row r="680" spans="1:7" x14ac:dyDescent="0.3">
      <c r="A680" t="s">
        <v>1392</v>
      </c>
      <c r="B680" t="s">
        <v>1390</v>
      </c>
      <c r="C680" t="s">
        <v>18</v>
      </c>
      <c r="D680" t="s">
        <v>15</v>
      </c>
      <c r="E680" t="s">
        <v>14</v>
      </c>
      <c r="F680" t="s">
        <v>1399</v>
      </c>
      <c r="G680" t="s">
        <v>385</v>
      </c>
    </row>
    <row r="681" spans="1:7" x14ac:dyDescent="0.3">
      <c r="A681" t="s">
        <v>1402</v>
      </c>
      <c r="B681" t="s">
        <v>1390</v>
      </c>
      <c r="C681" t="s">
        <v>18</v>
      </c>
      <c r="D681" t="s">
        <v>15</v>
      </c>
      <c r="E681" t="s">
        <v>14</v>
      </c>
      <c r="F681" t="s">
        <v>1404</v>
      </c>
      <c r="G681" t="s">
        <v>385</v>
      </c>
    </row>
    <row r="682" spans="1:7" x14ac:dyDescent="0.3">
      <c r="A682" t="s">
        <v>1402</v>
      </c>
      <c r="B682" t="s">
        <v>1390</v>
      </c>
      <c r="C682" t="s">
        <v>15</v>
      </c>
      <c r="D682" t="s">
        <v>688</v>
      </c>
      <c r="E682" t="s">
        <v>374</v>
      </c>
      <c r="F682" t="s">
        <v>1404</v>
      </c>
      <c r="G682" t="s">
        <v>385</v>
      </c>
    </row>
    <row r="683" spans="1:7" x14ac:dyDescent="0.3">
      <c r="A683" t="s">
        <v>1402</v>
      </c>
      <c r="B683" t="s">
        <v>1390</v>
      </c>
      <c r="C683" t="s">
        <v>15</v>
      </c>
      <c r="D683" t="s">
        <v>688</v>
      </c>
      <c r="E683" t="s">
        <v>379</v>
      </c>
      <c r="F683" t="s">
        <v>1404</v>
      </c>
      <c r="G683" t="s">
        <v>385</v>
      </c>
    </row>
    <row r="684" spans="1:7" x14ac:dyDescent="0.3">
      <c r="A684" t="s">
        <v>1402</v>
      </c>
      <c r="B684" t="s">
        <v>1390</v>
      </c>
      <c r="C684" t="s">
        <v>15</v>
      </c>
      <c r="D684" t="s">
        <v>688</v>
      </c>
      <c r="E684" t="s">
        <v>371</v>
      </c>
      <c r="F684" t="s">
        <v>1404</v>
      </c>
      <c r="G684" t="s">
        <v>385</v>
      </c>
    </row>
    <row r="685" spans="1:7" x14ac:dyDescent="0.3">
      <c r="A685" t="s">
        <v>1402</v>
      </c>
      <c r="B685" t="s">
        <v>1390</v>
      </c>
      <c r="C685" t="s">
        <v>15</v>
      </c>
      <c r="D685" t="s">
        <v>688</v>
      </c>
      <c r="E685" t="s">
        <v>373</v>
      </c>
      <c r="F685" t="s">
        <v>1404</v>
      </c>
      <c r="G685" t="s">
        <v>385</v>
      </c>
    </row>
    <row r="686" spans="1:7" x14ac:dyDescent="0.3">
      <c r="A686" t="s">
        <v>1402</v>
      </c>
      <c r="B686" t="s">
        <v>1390</v>
      </c>
      <c r="C686" t="s">
        <v>15</v>
      </c>
      <c r="D686" t="s">
        <v>688</v>
      </c>
      <c r="E686" t="s">
        <v>872</v>
      </c>
      <c r="F686" t="s">
        <v>1404</v>
      </c>
      <c r="G686" t="s">
        <v>385</v>
      </c>
    </row>
    <row r="687" spans="1:7" x14ac:dyDescent="0.3">
      <c r="A687" t="s">
        <v>1413</v>
      </c>
      <c r="B687" t="s">
        <v>1412</v>
      </c>
      <c r="C687" t="s">
        <v>18</v>
      </c>
      <c r="D687" t="s">
        <v>399</v>
      </c>
      <c r="E687" t="s">
        <v>14</v>
      </c>
      <c r="F687" t="s">
        <v>1413</v>
      </c>
      <c r="G687" t="s">
        <v>385</v>
      </c>
    </row>
    <row r="688" spans="1:7" x14ac:dyDescent="0.3">
      <c r="A688" t="s">
        <v>1413</v>
      </c>
      <c r="B688" t="s">
        <v>1412</v>
      </c>
      <c r="C688" t="s">
        <v>18</v>
      </c>
      <c r="D688" t="s">
        <v>399</v>
      </c>
      <c r="E688" t="s">
        <v>14</v>
      </c>
      <c r="F688" t="s">
        <v>1414</v>
      </c>
      <c r="G688" t="s">
        <v>385</v>
      </c>
    </row>
    <row r="689" spans="1:7" x14ac:dyDescent="0.3">
      <c r="A689" t="s">
        <v>1413</v>
      </c>
      <c r="B689" t="s">
        <v>1412</v>
      </c>
      <c r="C689" t="s">
        <v>18</v>
      </c>
      <c r="D689" t="s">
        <v>399</v>
      </c>
      <c r="E689" t="s">
        <v>14</v>
      </c>
      <c r="F689" t="s">
        <v>1415</v>
      </c>
      <c r="G689" t="s">
        <v>385</v>
      </c>
    </row>
    <row r="690" spans="1:7" x14ac:dyDescent="0.3">
      <c r="A690" t="s">
        <v>1413</v>
      </c>
      <c r="B690" t="s">
        <v>1412</v>
      </c>
      <c r="C690" t="s">
        <v>18</v>
      </c>
      <c r="D690" t="s">
        <v>399</v>
      </c>
      <c r="E690" t="s">
        <v>14</v>
      </c>
      <c r="F690" t="s">
        <v>1416</v>
      </c>
      <c r="G690" t="s">
        <v>385</v>
      </c>
    </row>
    <row r="691" spans="1:7" x14ac:dyDescent="0.3">
      <c r="A691" t="s">
        <v>1413</v>
      </c>
      <c r="B691" t="s">
        <v>1412</v>
      </c>
      <c r="C691" t="s">
        <v>18</v>
      </c>
      <c r="D691" t="s">
        <v>399</v>
      </c>
      <c r="E691" t="s">
        <v>14</v>
      </c>
      <c r="F691" t="s">
        <v>1417</v>
      </c>
      <c r="G691" t="s">
        <v>385</v>
      </c>
    </row>
    <row r="692" spans="1:7" x14ac:dyDescent="0.3">
      <c r="A692" t="s">
        <v>1413</v>
      </c>
      <c r="B692" t="s">
        <v>1412</v>
      </c>
      <c r="C692" t="s">
        <v>18</v>
      </c>
      <c r="D692" t="s">
        <v>399</v>
      </c>
      <c r="E692" t="s">
        <v>14</v>
      </c>
      <c r="F692" t="s">
        <v>1418</v>
      </c>
      <c r="G692" t="s">
        <v>385</v>
      </c>
    </row>
    <row r="693" spans="1:7" x14ac:dyDescent="0.3">
      <c r="A693" t="s">
        <v>1413</v>
      </c>
      <c r="B693" t="s">
        <v>1412</v>
      </c>
      <c r="C693" t="s">
        <v>18</v>
      </c>
      <c r="D693" t="s">
        <v>399</v>
      </c>
      <c r="E693" t="s">
        <v>14</v>
      </c>
      <c r="F693" t="s">
        <v>1419</v>
      </c>
      <c r="G693" t="s">
        <v>385</v>
      </c>
    </row>
    <row r="694" spans="1:7" x14ac:dyDescent="0.3">
      <c r="A694" t="s">
        <v>1413</v>
      </c>
      <c r="B694" t="s">
        <v>1412</v>
      </c>
      <c r="C694" t="s">
        <v>18</v>
      </c>
      <c r="D694" t="s">
        <v>399</v>
      </c>
      <c r="E694" t="s">
        <v>14</v>
      </c>
      <c r="F694" t="s">
        <v>1420</v>
      </c>
      <c r="G694" t="s">
        <v>385</v>
      </c>
    </row>
    <row r="695" spans="1:7" x14ac:dyDescent="0.3">
      <c r="A695" t="s">
        <v>1413</v>
      </c>
      <c r="B695" t="s">
        <v>1412</v>
      </c>
      <c r="C695" t="s">
        <v>18</v>
      </c>
      <c r="D695" t="s">
        <v>399</v>
      </c>
      <c r="E695" t="s">
        <v>14</v>
      </c>
      <c r="F695" t="s">
        <v>1421</v>
      </c>
      <c r="G695" t="s">
        <v>385</v>
      </c>
    </row>
    <row r="696" spans="1:7" x14ac:dyDescent="0.3">
      <c r="A696" t="s">
        <v>1413</v>
      </c>
      <c r="B696" t="s">
        <v>1412</v>
      </c>
      <c r="C696" t="s">
        <v>18</v>
      </c>
      <c r="D696" t="s">
        <v>399</v>
      </c>
      <c r="E696" t="s">
        <v>14</v>
      </c>
      <c r="F696" t="s">
        <v>1422</v>
      </c>
      <c r="G696" t="s">
        <v>385</v>
      </c>
    </row>
    <row r="697" spans="1:7" x14ac:dyDescent="0.3">
      <c r="A697" t="s">
        <v>1413</v>
      </c>
      <c r="B697" t="s">
        <v>1412</v>
      </c>
      <c r="C697" t="s">
        <v>18</v>
      </c>
      <c r="D697" t="s">
        <v>399</v>
      </c>
      <c r="E697" t="s">
        <v>14</v>
      </c>
      <c r="F697" t="s">
        <v>1423</v>
      </c>
      <c r="G697" t="s">
        <v>385</v>
      </c>
    </row>
    <row r="698" spans="1:7" x14ac:dyDescent="0.3">
      <c r="A698" t="s">
        <v>1413</v>
      </c>
      <c r="B698" t="s">
        <v>1412</v>
      </c>
      <c r="C698" t="s">
        <v>18</v>
      </c>
      <c r="D698" t="s">
        <v>399</v>
      </c>
      <c r="E698" t="s">
        <v>14</v>
      </c>
      <c r="F698" t="s">
        <v>1424</v>
      </c>
      <c r="G698" t="s">
        <v>385</v>
      </c>
    </row>
    <row r="699" spans="1:7" x14ac:dyDescent="0.3">
      <c r="A699" t="s">
        <v>1413</v>
      </c>
      <c r="B699" t="s">
        <v>1412</v>
      </c>
      <c r="C699" t="s">
        <v>18</v>
      </c>
      <c r="D699" t="s">
        <v>399</v>
      </c>
      <c r="E699" t="s">
        <v>14</v>
      </c>
      <c r="F699" t="s">
        <v>1425</v>
      </c>
      <c r="G699" t="s">
        <v>385</v>
      </c>
    </row>
    <row r="700" spans="1:7" x14ac:dyDescent="0.3">
      <c r="A700" t="s">
        <v>1413</v>
      </c>
      <c r="B700" t="s">
        <v>1412</v>
      </c>
      <c r="C700" t="s">
        <v>18</v>
      </c>
      <c r="D700" t="s">
        <v>399</v>
      </c>
      <c r="E700" t="s">
        <v>14</v>
      </c>
      <c r="F700" t="s">
        <v>1426</v>
      </c>
      <c r="G700" t="s">
        <v>385</v>
      </c>
    </row>
    <row r="701" spans="1:7" x14ac:dyDescent="0.3">
      <c r="A701" t="s">
        <v>1413</v>
      </c>
      <c r="B701" t="s">
        <v>1412</v>
      </c>
      <c r="C701" t="s">
        <v>18</v>
      </c>
      <c r="D701" t="s">
        <v>399</v>
      </c>
      <c r="E701" t="s">
        <v>14</v>
      </c>
      <c r="F701" t="s">
        <v>1427</v>
      </c>
      <c r="G701" t="s">
        <v>385</v>
      </c>
    </row>
    <row r="702" spans="1:7" x14ac:dyDescent="0.3">
      <c r="A702" t="s">
        <v>1413</v>
      </c>
      <c r="B702" t="s">
        <v>1412</v>
      </c>
      <c r="C702" t="s">
        <v>18</v>
      </c>
      <c r="D702" t="s">
        <v>399</v>
      </c>
      <c r="E702" t="s">
        <v>14</v>
      </c>
      <c r="F702" t="s">
        <v>1428</v>
      </c>
      <c r="G702" t="s">
        <v>385</v>
      </c>
    </row>
    <row r="703" spans="1:7" x14ac:dyDescent="0.3">
      <c r="A703" t="s">
        <v>1413</v>
      </c>
      <c r="B703" t="s">
        <v>1412</v>
      </c>
      <c r="C703" t="s">
        <v>18</v>
      </c>
      <c r="D703" t="s">
        <v>399</v>
      </c>
      <c r="E703" t="s">
        <v>14</v>
      </c>
      <c r="F703" t="s">
        <v>1429</v>
      </c>
      <c r="G703" t="s">
        <v>385</v>
      </c>
    </row>
    <row r="704" spans="1:7" x14ac:dyDescent="0.3">
      <c r="A704" t="s">
        <v>1413</v>
      </c>
      <c r="B704" t="s">
        <v>1412</v>
      </c>
      <c r="C704" t="s">
        <v>18</v>
      </c>
      <c r="D704" t="s">
        <v>399</v>
      </c>
      <c r="E704" t="s">
        <v>14</v>
      </c>
      <c r="F704" t="s">
        <v>1430</v>
      </c>
      <c r="G704" t="s">
        <v>385</v>
      </c>
    </row>
    <row r="705" spans="1:7" x14ac:dyDescent="0.3">
      <c r="A705" t="s">
        <v>1413</v>
      </c>
      <c r="B705" t="s">
        <v>1412</v>
      </c>
      <c r="C705" t="s">
        <v>18</v>
      </c>
      <c r="D705" t="s">
        <v>399</v>
      </c>
      <c r="E705" t="s">
        <v>14</v>
      </c>
      <c r="F705" t="s">
        <v>1431</v>
      </c>
      <c r="G705" t="s">
        <v>385</v>
      </c>
    </row>
    <row r="706" spans="1:7" x14ac:dyDescent="0.3">
      <c r="A706" t="s">
        <v>1413</v>
      </c>
      <c r="B706" t="s">
        <v>1412</v>
      </c>
      <c r="C706" t="s">
        <v>18</v>
      </c>
      <c r="D706" t="s">
        <v>399</v>
      </c>
      <c r="E706" t="s">
        <v>14</v>
      </c>
      <c r="F706" t="s">
        <v>1432</v>
      </c>
      <c r="G706" t="s">
        <v>385</v>
      </c>
    </row>
    <row r="707" spans="1:7" x14ac:dyDescent="0.3">
      <c r="A707" t="s">
        <v>1413</v>
      </c>
      <c r="B707" t="s">
        <v>1412</v>
      </c>
      <c r="C707" t="s">
        <v>18</v>
      </c>
      <c r="D707" t="s">
        <v>399</v>
      </c>
      <c r="E707" t="s">
        <v>14</v>
      </c>
      <c r="F707" t="s">
        <v>1433</v>
      </c>
      <c r="G707" t="s">
        <v>385</v>
      </c>
    </row>
    <row r="708" spans="1:7" x14ac:dyDescent="0.3">
      <c r="A708" t="s">
        <v>1413</v>
      </c>
      <c r="B708" t="s">
        <v>1412</v>
      </c>
      <c r="C708" t="s">
        <v>18</v>
      </c>
      <c r="D708" t="s">
        <v>399</v>
      </c>
      <c r="E708" t="s">
        <v>14</v>
      </c>
      <c r="F708" t="s">
        <v>1434</v>
      </c>
      <c r="G708" t="s">
        <v>385</v>
      </c>
    </row>
    <row r="709" spans="1:7" x14ac:dyDescent="0.3">
      <c r="A709" t="s">
        <v>1413</v>
      </c>
      <c r="B709" t="s">
        <v>1412</v>
      </c>
      <c r="C709" t="s">
        <v>18</v>
      </c>
      <c r="D709" t="s">
        <v>399</v>
      </c>
      <c r="E709" t="s">
        <v>14</v>
      </c>
      <c r="F709" t="s">
        <v>1435</v>
      </c>
      <c r="G709" t="s">
        <v>385</v>
      </c>
    </row>
    <row r="710" spans="1:7" x14ac:dyDescent="0.3">
      <c r="A710" t="s">
        <v>1413</v>
      </c>
      <c r="B710" t="s">
        <v>1412</v>
      </c>
      <c r="C710" t="s">
        <v>18</v>
      </c>
      <c r="D710" t="s">
        <v>399</v>
      </c>
      <c r="E710" t="s">
        <v>14</v>
      </c>
      <c r="F710" t="s">
        <v>1436</v>
      </c>
      <c r="G710" t="s">
        <v>385</v>
      </c>
    </row>
    <row r="711" spans="1:7" x14ac:dyDescent="0.3">
      <c r="A711" t="s">
        <v>1413</v>
      </c>
      <c r="B711" t="s">
        <v>1412</v>
      </c>
      <c r="C711" t="s">
        <v>18</v>
      </c>
      <c r="D711" t="s">
        <v>399</v>
      </c>
      <c r="E711" t="s">
        <v>14</v>
      </c>
      <c r="F711" t="s">
        <v>1437</v>
      </c>
      <c r="G711" t="s">
        <v>385</v>
      </c>
    </row>
    <row r="712" spans="1:7" x14ac:dyDescent="0.3">
      <c r="A712" t="s">
        <v>1413</v>
      </c>
      <c r="B712" t="s">
        <v>1412</v>
      </c>
      <c r="C712" t="s">
        <v>18</v>
      </c>
      <c r="D712" t="s">
        <v>399</v>
      </c>
      <c r="E712" t="s">
        <v>14</v>
      </c>
      <c r="F712" t="s">
        <v>1438</v>
      </c>
      <c r="G712" t="s">
        <v>385</v>
      </c>
    </row>
    <row r="713" spans="1:7" x14ac:dyDescent="0.3">
      <c r="A713" t="s">
        <v>1413</v>
      </c>
      <c r="B713" t="s">
        <v>1412</v>
      </c>
      <c r="C713" t="s">
        <v>18</v>
      </c>
      <c r="D713" t="s">
        <v>399</v>
      </c>
      <c r="E713" t="s">
        <v>14</v>
      </c>
      <c r="F713" t="s">
        <v>1439</v>
      </c>
      <c r="G713" t="s">
        <v>385</v>
      </c>
    </row>
    <row r="714" spans="1:7" x14ac:dyDescent="0.3">
      <c r="A714" t="s">
        <v>1413</v>
      </c>
      <c r="B714" t="s">
        <v>1412</v>
      </c>
      <c r="C714" t="s">
        <v>18</v>
      </c>
      <c r="D714" t="s">
        <v>399</v>
      </c>
      <c r="E714" t="s">
        <v>14</v>
      </c>
      <c r="F714" t="s">
        <v>1440</v>
      </c>
      <c r="G714" t="s">
        <v>385</v>
      </c>
    </row>
    <row r="715" spans="1:7" x14ac:dyDescent="0.3">
      <c r="A715" t="s">
        <v>1413</v>
      </c>
      <c r="B715" t="s">
        <v>1412</v>
      </c>
      <c r="C715" t="s">
        <v>18</v>
      </c>
      <c r="D715" t="s">
        <v>399</v>
      </c>
      <c r="E715" t="s">
        <v>14</v>
      </c>
      <c r="F715" t="s">
        <v>1441</v>
      </c>
      <c r="G715" t="s">
        <v>385</v>
      </c>
    </row>
    <row r="716" spans="1:7" x14ac:dyDescent="0.3">
      <c r="A716" t="s">
        <v>1413</v>
      </c>
      <c r="B716" t="s">
        <v>1412</v>
      </c>
      <c r="C716" t="s">
        <v>18</v>
      </c>
      <c r="D716" t="s">
        <v>399</v>
      </c>
      <c r="E716" t="s">
        <v>14</v>
      </c>
      <c r="F716" t="s">
        <v>1442</v>
      </c>
      <c r="G716" t="s">
        <v>385</v>
      </c>
    </row>
    <row r="717" spans="1:7" x14ac:dyDescent="0.3">
      <c r="A717" t="s">
        <v>1413</v>
      </c>
      <c r="B717" t="s">
        <v>1412</v>
      </c>
      <c r="C717" t="s">
        <v>18</v>
      </c>
      <c r="D717" t="s">
        <v>399</v>
      </c>
      <c r="E717" t="s">
        <v>14</v>
      </c>
      <c r="F717" t="s">
        <v>1443</v>
      </c>
      <c r="G717" t="s">
        <v>385</v>
      </c>
    </row>
    <row r="718" spans="1:7" x14ac:dyDescent="0.3">
      <c r="A718" t="s">
        <v>1413</v>
      </c>
      <c r="B718" t="s">
        <v>1412</v>
      </c>
      <c r="C718" t="s">
        <v>18</v>
      </c>
      <c r="D718" t="s">
        <v>399</v>
      </c>
      <c r="E718" t="s">
        <v>14</v>
      </c>
      <c r="F718" t="s">
        <v>1453</v>
      </c>
      <c r="G718" t="s">
        <v>385</v>
      </c>
    </row>
    <row r="719" spans="1:7" x14ac:dyDescent="0.3">
      <c r="A719" t="s">
        <v>1444</v>
      </c>
      <c r="B719" t="s">
        <v>1412</v>
      </c>
      <c r="C719" t="s">
        <v>18</v>
      </c>
      <c r="D719" t="s">
        <v>399</v>
      </c>
      <c r="E719" t="s">
        <v>14</v>
      </c>
      <c r="F719" t="s">
        <v>1419</v>
      </c>
      <c r="G719" t="s">
        <v>385</v>
      </c>
    </row>
    <row r="720" spans="1:7" x14ac:dyDescent="0.3">
      <c r="A720" t="s">
        <v>1444</v>
      </c>
      <c r="B720" t="s">
        <v>1412</v>
      </c>
      <c r="C720" t="s">
        <v>18</v>
      </c>
      <c r="D720" t="s">
        <v>399</v>
      </c>
      <c r="E720" t="s">
        <v>14</v>
      </c>
      <c r="F720" t="s">
        <v>1420</v>
      </c>
      <c r="G720" t="s">
        <v>385</v>
      </c>
    </row>
    <row r="721" spans="1:7" x14ac:dyDescent="0.3">
      <c r="A721" t="s">
        <v>1444</v>
      </c>
      <c r="B721" t="s">
        <v>1412</v>
      </c>
      <c r="C721" t="s">
        <v>18</v>
      </c>
      <c r="D721" t="s">
        <v>399</v>
      </c>
      <c r="E721" t="s">
        <v>14</v>
      </c>
      <c r="F721" t="s">
        <v>1421</v>
      </c>
      <c r="G721" t="s">
        <v>385</v>
      </c>
    </row>
    <row r="722" spans="1:7" x14ac:dyDescent="0.3">
      <c r="A722" t="s">
        <v>1444</v>
      </c>
      <c r="B722" t="s">
        <v>1412</v>
      </c>
      <c r="C722" t="s">
        <v>18</v>
      </c>
      <c r="D722" t="s">
        <v>399</v>
      </c>
      <c r="E722" t="s">
        <v>14</v>
      </c>
      <c r="F722" t="s">
        <v>1423</v>
      </c>
      <c r="G722" t="s">
        <v>385</v>
      </c>
    </row>
    <row r="723" spans="1:7" x14ac:dyDescent="0.3">
      <c r="A723" t="s">
        <v>1444</v>
      </c>
      <c r="B723" t="s">
        <v>1412</v>
      </c>
      <c r="C723" t="s">
        <v>18</v>
      </c>
      <c r="D723" t="s">
        <v>399</v>
      </c>
      <c r="E723" t="s">
        <v>14</v>
      </c>
      <c r="F723" t="s">
        <v>1425</v>
      </c>
      <c r="G723" t="s">
        <v>385</v>
      </c>
    </row>
    <row r="724" spans="1:7" x14ac:dyDescent="0.3">
      <c r="A724" t="s">
        <v>1444</v>
      </c>
      <c r="B724" t="s">
        <v>1412</v>
      </c>
      <c r="C724" t="s">
        <v>18</v>
      </c>
      <c r="D724" t="s">
        <v>399</v>
      </c>
      <c r="E724" t="s">
        <v>14</v>
      </c>
      <c r="F724" t="s">
        <v>1427</v>
      </c>
      <c r="G724" t="s">
        <v>385</v>
      </c>
    </row>
    <row r="725" spans="1:7" x14ac:dyDescent="0.3">
      <c r="A725" t="s">
        <v>1444</v>
      </c>
      <c r="B725" t="s">
        <v>1412</v>
      </c>
      <c r="C725" t="s">
        <v>18</v>
      </c>
      <c r="D725" t="s">
        <v>399</v>
      </c>
      <c r="E725" t="s">
        <v>14</v>
      </c>
      <c r="F725" t="s">
        <v>1433</v>
      </c>
      <c r="G725" t="s">
        <v>385</v>
      </c>
    </row>
    <row r="726" spans="1:7" x14ac:dyDescent="0.3">
      <c r="A726" t="s">
        <v>1444</v>
      </c>
      <c r="B726" t="s">
        <v>1412</v>
      </c>
      <c r="C726" t="s">
        <v>18</v>
      </c>
      <c r="D726" t="s">
        <v>399</v>
      </c>
      <c r="E726" t="s">
        <v>14</v>
      </c>
      <c r="F726" t="s">
        <v>1439</v>
      </c>
      <c r="G726" t="s">
        <v>385</v>
      </c>
    </row>
    <row r="727" spans="1:7" x14ac:dyDescent="0.3">
      <c r="A727" t="s">
        <v>1444</v>
      </c>
      <c r="B727" t="s">
        <v>1412</v>
      </c>
      <c r="C727" t="s">
        <v>18</v>
      </c>
      <c r="D727" t="s">
        <v>399</v>
      </c>
      <c r="E727" t="s">
        <v>14</v>
      </c>
      <c r="F727" t="s">
        <v>1441</v>
      </c>
      <c r="G727" t="s">
        <v>385</v>
      </c>
    </row>
    <row r="728" spans="1:7" x14ac:dyDescent="0.3">
      <c r="A728" t="s">
        <v>1444</v>
      </c>
      <c r="B728" t="s">
        <v>1412</v>
      </c>
      <c r="C728" t="s">
        <v>18</v>
      </c>
      <c r="D728" t="s">
        <v>399</v>
      </c>
      <c r="E728" t="s">
        <v>14</v>
      </c>
      <c r="F728" t="s">
        <v>1442</v>
      </c>
      <c r="G728" t="s">
        <v>385</v>
      </c>
    </row>
    <row r="729" spans="1:7" x14ac:dyDescent="0.3">
      <c r="A729" t="s">
        <v>1444</v>
      </c>
      <c r="B729" t="s">
        <v>1412</v>
      </c>
      <c r="C729" t="s">
        <v>18</v>
      </c>
      <c r="D729" t="s">
        <v>399</v>
      </c>
      <c r="E729" t="s">
        <v>14</v>
      </c>
      <c r="F729" t="s">
        <v>1443</v>
      </c>
      <c r="G729" t="s">
        <v>385</v>
      </c>
    </row>
    <row r="730" spans="1:7" x14ac:dyDescent="0.3">
      <c r="A730" t="s">
        <v>1444</v>
      </c>
      <c r="B730" t="s">
        <v>1412</v>
      </c>
      <c r="C730" t="s">
        <v>18</v>
      </c>
      <c r="D730" t="s">
        <v>399</v>
      </c>
      <c r="E730" t="s">
        <v>14</v>
      </c>
      <c r="F730" t="s">
        <v>1453</v>
      </c>
      <c r="G730" t="s">
        <v>385</v>
      </c>
    </row>
    <row r="731" spans="1:7" x14ac:dyDescent="0.3">
      <c r="A731" t="s">
        <v>1444</v>
      </c>
      <c r="B731" t="s">
        <v>1412</v>
      </c>
      <c r="C731" t="s">
        <v>18</v>
      </c>
      <c r="D731" t="s">
        <v>399</v>
      </c>
      <c r="E731" t="s">
        <v>14</v>
      </c>
      <c r="F731" t="s">
        <v>1444</v>
      </c>
      <c r="G731" t="s">
        <v>385</v>
      </c>
    </row>
    <row r="732" spans="1:7" x14ac:dyDescent="0.3">
      <c r="A732" t="s">
        <v>1444</v>
      </c>
      <c r="B732" t="s">
        <v>1412</v>
      </c>
      <c r="C732" t="s">
        <v>18</v>
      </c>
      <c r="D732" t="s">
        <v>399</v>
      </c>
      <c r="E732" t="s">
        <v>14</v>
      </c>
      <c r="F732" t="s">
        <v>1445</v>
      </c>
      <c r="G732" t="s">
        <v>385</v>
      </c>
    </row>
    <row r="733" spans="1:7" x14ac:dyDescent="0.3">
      <c r="A733" t="s">
        <v>1444</v>
      </c>
      <c r="B733" t="s">
        <v>1412</v>
      </c>
      <c r="C733" t="s">
        <v>18</v>
      </c>
      <c r="D733" t="s">
        <v>399</v>
      </c>
      <c r="E733" t="s">
        <v>14</v>
      </c>
      <c r="F733" t="s">
        <v>1446</v>
      </c>
      <c r="G733" t="s">
        <v>385</v>
      </c>
    </row>
    <row r="734" spans="1:7" x14ac:dyDescent="0.3">
      <c r="A734" t="s">
        <v>1444</v>
      </c>
      <c r="B734" t="s">
        <v>1412</v>
      </c>
      <c r="C734" t="s">
        <v>18</v>
      </c>
      <c r="D734" t="s">
        <v>399</v>
      </c>
      <c r="E734" t="s">
        <v>14</v>
      </c>
      <c r="F734" t="s">
        <v>1447</v>
      </c>
      <c r="G734" t="s">
        <v>385</v>
      </c>
    </row>
    <row r="735" spans="1:7" x14ac:dyDescent="0.3">
      <c r="A735" t="s">
        <v>1444</v>
      </c>
      <c r="B735" t="s">
        <v>1412</v>
      </c>
      <c r="C735" t="s">
        <v>18</v>
      </c>
      <c r="D735" t="s">
        <v>399</v>
      </c>
      <c r="E735" t="s">
        <v>14</v>
      </c>
      <c r="F735" t="s">
        <v>1515</v>
      </c>
      <c r="G735" t="s">
        <v>385</v>
      </c>
    </row>
    <row r="736" spans="1:7" x14ac:dyDescent="0.3">
      <c r="A736" t="s">
        <v>1448</v>
      </c>
      <c r="B736" t="s">
        <v>1412</v>
      </c>
      <c r="C736" t="s">
        <v>18</v>
      </c>
      <c r="D736" t="s">
        <v>399</v>
      </c>
      <c r="E736" t="s">
        <v>14</v>
      </c>
      <c r="F736" t="s">
        <v>1431</v>
      </c>
      <c r="G736" t="s">
        <v>385</v>
      </c>
    </row>
    <row r="737" spans="1:7" x14ac:dyDescent="0.3">
      <c r="A737" t="s">
        <v>1448</v>
      </c>
      <c r="B737" t="s">
        <v>1412</v>
      </c>
      <c r="C737" t="s">
        <v>18</v>
      </c>
      <c r="D737" t="s">
        <v>399</v>
      </c>
      <c r="E737" t="s">
        <v>14</v>
      </c>
      <c r="F737" t="s">
        <v>1439</v>
      </c>
      <c r="G737" t="s">
        <v>385</v>
      </c>
    </row>
    <row r="738" spans="1:7" x14ac:dyDescent="0.3">
      <c r="A738" t="s">
        <v>1448</v>
      </c>
      <c r="B738" t="s">
        <v>1412</v>
      </c>
      <c r="C738" t="s">
        <v>18</v>
      </c>
      <c r="D738" t="s">
        <v>399</v>
      </c>
      <c r="E738" t="s">
        <v>14</v>
      </c>
      <c r="F738" t="s">
        <v>1440</v>
      </c>
      <c r="G738" t="s">
        <v>385</v>
      </c>
    </row>
    <row r="739" spans="1:7" x14ac:dyDescent="0.3">
      <c r="A739" t="s">
        <v>1448</v>
      </c>
      <c r="B739" t="s">
        <v>1412</v>
      </c>
      <c r="C739" t="s">
        <v>18</v>
      </c>
      <c r="D739" t="s">
        <v>399</v>
      </c>
      <c r="E739" t="s">
        <v>14</v>
      </c>
      <c r="F739" t="s">
        <v>1441</v>
      </c>
      <c r="G739" t="s">
        <v>385</v>
      </c>
    </row>
    <row r="740" spans="1:7" x14ac:dyDescent="0.3">
      <c r="A740" t="s">
        <v>1448</v>
      </c>
      <c r="B740" t="s">
        <v>1412</v>
      </c>
      <c r="C740" t="s">
        <v>18</v>
      </c>
      <c r="D740" t="s">
        <v>399</v>
      </c>
      <c r="E740" t="s">
        <v>14</v>
      </c>
      <c r="F740" t="s">
        <v>1442</v>
      </c>
      <c r="G740" t="s">
        <v>385</v>
      </c>
    </row>
    <row r="741" spans="1:7" x14ac:dyDescent="0.3">
      <c r="A741" t="s">
        <v>1448</v>
      </c>
      <c r="B741" t="s">
        <v>1412</v>
      </c>
      <c r="C741" t="s">
        <v>18</v>
      </c>
      <c r="D741" t="s">
        <v>399</v>
      </c>
      <c r="E741" t="s">
        <v>14</v>
      </c>
      <c r="F741" t="s">
        <v>1448</v>
      </c>
      <c r="G741" t="s">
        <v>385</v>
      </c>
    </row>
    <row r="742" spans="1:7" x14ac:dyDescent="0.3">
      <c r="A742" t="s">
        <v>1448</v>
      </c>
      <c r="B742" t="s">
        <v>1412</v>
      </c>
      <c r="C742" t="s">
        <v>18</v>
      </c>
      <c r="D742" t="s">
        <v>399</v>
      </c>
      <c r="E742" t="s">
        <v>14</v>
      </c>
      <c r="F742" t="s">
        <v>1449</v>
      </c>
      <c r="G742" t="s">
        <v>385</v>
      </c>
    </row>
    <row r="743" spans="1:7" x14ac:dyDescent="0.3">
      <c r="A743" t="s">
        <v>1448</v>
      </c>
      <c r="B743" t="s">
        <v>1412</v>
      </c>
      <c r="C743" t="s">
        <v>18</v>
      </c>
      <c r="D743" t="s">
        <v>399</v>
      </c>
      <c r="E743" t="s">
        <v>14</v>
      </c>
      <c r="F743" t="s">
        <v>1450</v>
      </c>
      <c r="G743" t="s">
        <v>385</v>
      </c>
    </row>
    <row r="744" spans="1:7" x14ac:dyDescent="0.3">
      <c r="A744" t="s">
        <v>1448</v>
      </c>
      <c r="B744" t="s">
        <v>1412</v>
      </c>
      <c r="C744" t="s">
        <v>18</v>
      </c>
      <c r="D744" t="s">
        <v>399</v>
      </c>
      <c r="E744" t="s">
        <v>14</v>
      </c>
      <c r="F744" t="s">
        <v>1451</v>
      </c>
      <c r="G744" t="s">
        <v>385</v>
      </c>
    </row>
    <row r="745" spans="1:7" x14ac:dyDescent="0.3">
      <c r="A745" t="s">
        <v>1448</v>
      </c>
      <c r="B745" t="s">
        <v>1412</v>
      </c>
      <c r="C745" t="s">
        <v>18</v>
      </c>
      <c r="D745" t="s">
        <v>399</v>
      </c>
      <c r="E745" t="s">
        <v>14</v>
      </c>
      <c r="F745" t="s">
        <v>1515</v>
      </c>
      <c r="G745" t="s">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2B7D-C90A-49C6-B4D2-5C3E01B03B95}">
  <dimension ref="A9:F776"/>
  <sheetViews>
    <sheetView showGridLines="0" topLeftCell="A133" zoomScale="90" zoomScaleNormal="90" workbookViewId="0">
      <selection activeCell="C17" sqref="C17"/>
    </sheetView>
  </sheetViews>
  <sheetFormatPr baseColWidth="10" defaultRowHeight="14.4" x14ac:dyDescent="0.3"/>
  <cols>
    <col min="1" max="1" width="17.109375" bestFit="1" customWidth="1"/>
    <col min="3" max="3" width="24.33203125" bestFit="1" customWidth="1"/>
    <col min="4" max="4" width="5" bestFit="1" customWidth="1"/>
    <col min="5" max="5" width="56.33203125" customWidth="1"/>
    <col min="6" max="6" width="160.44140625" bestFit="1" customWidth="1"/>
  </cols>
  <sheetData>
    <row r="9" spans="1:6" x14ac:dyDescent="0.3">
      <c r="A9" s="4" t="s">
        <v>3</v>
      </c>
      <c r="B9" s="4" t="s">
        <v>5</v>
      </c>
      <c r="C9" s="4" t="s">
        <v>6</v>
      </c>
      <c r="D9" s="4" t="s">
        <v>0</v>
      </c>
      <c r="E9" s="4" t="s">
        <v>10</v>
      </c>
      <c r="F9" s="4" t="s">
        <v>19</v>
      </c>
    </row>
    <row r="10" spans="1:6" x14ac:dyDescent="0.3">
      <c r="A10" t="s">
        <v>646</v>
      </c>
      <c r="B10" t="s">
        <v>18</v>
      </c>
      <c r="C10" t="s">
        <v>14</v>
      </c>
      <c r="D10" t="s">
        <v>392</v>
      </c>
      <c r="E10" t="s">
        <v>749</v>
      </c>
      <c r="F10" t="s">
        <v>652</v>
      </c>
    </row>
    <row r="11" spans="1:6" x14ac:dyDescent="0.3">
      <c r="A11" t="s">
        <v>646</v>
      </c>
      <c r="B11" t="s">
        <v>18</v>
      </c>
      <c r="C11" t="s">
        <v>14</v>
      </c>
      <c r="D11" t="s">
        <v>403</v>
      </c>
      <c r="E11" t="s">
        <v>750</v>
      </c>
      <c r="F11" t="s">
        <v>654</v>
      </c>
    </row>
    <row r="12" spans="1:6" x14ac:dyDescent="0.3">
      <c r="A12" t="s">
        <v>646</v>
      </c>
      <c r="B12" t="s">
        <v>18</v>
      </c>
      <c r="C12" t="s">
        <v>14</v>
      </c>
      <c r="D12" t="s">
        <v>404</v>
      </c>
      <c r="E12" t="s">
        <v>751</v>
      </c>
      <c r="F12" t="s">
        <v>656</v>
      </c>
    </row>
    <row r="13" spans="1:6" x14ac:dyDescent="0.3">
      <c r="A13" t="s">
        <v>646</v>
      </c>
      <c r="B13" t="s">
        <v>15</v>
      </c>
      <c r="C13" t="s">
        <v>367</v>
      </c>
      <c r="D13" t="s">
        <v>400</v>
      </c>
      <c r="E13" t="s">
        <v>691</v>
      </c>
      <c r="F13" t="s">
        <v>692</v>
      </c>
    </row>
    <row r="14" spans="1:6" x14ac:dyDescent="0.3">
      <c r="A14" t="s">
        <v>646</v>
      </c>
      <c r="B14" t="s">
        <v>15</v>
      </c>
      <c r="C14" t="s">
        <v>368</v>
      </c>
      <c r="D14" t="s">
        <v>401</v>
      </c>
      <c r="E14" t="s">
        <v>693</v>
      </c>
      <c r="F14" t="s">
        <v>694</v>
      </c>
    </row>
    <row r="15" spans="1:6" x14ac:dyDescent="0.3">
      <c r="A15" t="s">
        <v>646</v>
      </c>
      <c r="B15" t="s">
        <v>15</v>
      </c>
      <c r="C15" t="s">
        <v>369</v>
      </c>
      <c r="D15" t="s">
        <v>402</v>
      </c>
      <c r="E15" t="s">
        <v>695</v>
      </c>
      <c r="F15" t="s">
        <v>696</v>
      </c>
    </row>
    <row r="16" spans="1:6" x14ac:dyDescent="0.3">
      <c r="A16" t="s">
        <v>646</v>
      </c>
      <c r="B16" t="s">
        <v>15</v>
      </c>
      <c r="C16" t="s">
        <v>366</v>
      </c>
      <c r="D16" t="s">
        <v>393</v>
      </c>
      <c r="E16" t="s">
        <v>689</v>
      </c>
      <c r="F16" t="s">
        <v>690</v>
      </c>
    </row>
    <row r="17" spans="1:6" x14ac:dyDescent="0.3">
      <c r="A17" t="s">
        <v>657</v>
      </c>
      <c r="B17" t="s">
        <v>18</v>
      </c>
      <c r="C17" t="s">
        <v>14</v>
      </c>
      <c r="D17" t="s">
        <v>405</v>
      </c>
      <c r="E17" t="s">
        <v>752</v>
      </c>
      <c r="F17" t="s">
        <v>660</v>
      </c>
    </row>
    <row r="18" spans="1:6" x14ac:dyDescent="0.3">
      <c r="A18" t="s">
        <v>661</v>
      </c>
      <c r="B18" t="s">
        <v>18</v>
      </c>
      <c r="C18" t="s">
        <v>14</v>
      </c>
      <c r="D18" t="s">
        <v>406</v>
      </c>
      <c r="E18" t="s">
        <v>753</v>
      </c>
      <c r="F18" t="s">
        <v>663</v>
      </c>
    </row>
    <row r="19" spans="1:6" x14ac:dyDescent="0.3">
      <c r="A19" t="s">
        <v>664</v>
      </c>
      <c r="B19" t="s">
        <v>18</v>
      </c>
      <c r="C19" t="s">
        <v>14</v>
      </c>
      <c r="D19" t="s">
        <v>407</v>
      </c>
      <c r="E19" t="s">
        <v>754</v>
      </c>
      <c r="F19" t="s">
        <v>667</v>
      </c>
    </row>
    <row r="20" spans="1:6" x14ac:dyDescent="0.3">
      <c r="A20" t="s">
        <v>664</v>
      </c>
      <c r="B20" t="s">
        <v>15</v>
      </c>
      <c r="C20" t="s">
        <v>367</v>
      </c>
      <c r="D20" t="s">
        <v>409</v>
      </c>
      <c r="E20" t="s">
        <v>698</v>
      </c>
      <c r="F20" t="s">
        <v>692</v>
      </c>
    </row>
    <row r="21" spans="1:6" x14ac:dyDescent="0.3">
      <c r="A21" t="s">
        <v>664</v>
      </c>
      <c r="B21" t="s">
        <v>15</v>
      </c>
      <c r="C21" t="s">
        <v>368</v>
      </c>
      <c r="D21" t="s">
        <v>410</v>
      </c>
      <c r="E21" t="s">
        <v>699</v>
      </c>
      <c r="F21" t="s">
        <v>694</v>
      </c>
    </row>
    <row r="22" spans="1:6" x14ac:dyDescent="0.3">
      <c r="A22" t="s">
        <v>664</v>
      </c>
      <c r="B22" t="s">
        <v>15</v>
      </c>
      <c r="C22" t="s">
        <v>369</v>
      </c>
      <c r="D22" t="s">
        <v>411</v>
      </c>
      <c r="E22" t="s">
        <v>700</v>
      </c>
      <c r="F22" t="s">
        <v>696</v>
      </c>
    </row>
    <row r="23" spans="1:6" x14ac:dyDescent="0.3">
      <c r="A23" t="s">
        <v>664</v>
      </c>
      <c r="B23" t="s">
        <v>15</v>
      </c>
      <c r="C23" t="s">
        <v>366</v>
      </c>
      <c r="D23" t="s">
        <v>408</v>
      </c>
      <c r="E23" t="s">
        <v>697</v>
      </c>
      <c r="F23" t="s">
        <v>690</v>
      </c>
    </row>
    <row r="24" spans="1:6" x14ac:dyDescent="0.3">
      <c r="A24" t="s">
        <v>664</v>
      </c>
      <c r="B24" t="s">
        <v>15</v>
      </c>
      <c r="C24" t="s">
        <v>370</v>
      </c>
      <c r="D24" t="s">
        <v>412</v>
      </c>
      <c r="E24" t="s">
        <v>701</v>
      </c>
      <c r="F24" t="s">
        <v>702</v>
      </c>
    </row>
    <row r="25" spans="1:6" x14ac:dyDescent="0.3">
      <c r="A25" t="s">
        <v>668</v>
      </c>
      <c r="B25" t="s">
        <v>18</v>
      </c>
      <c r="C25" t="s">
        <v>14</v>
      </c>
      <c r="D25" t="s">
        <v>413</v>
      </c>
      <c r="E25" t="s">
        <v>755</v>
      </c>
      <c r="F25" t="s">
        <v>671</v>
      </c>
    </row>
    <row r="26" spans="1:6" x14ac:dyDescent="0.3">
      <c r="A26" t="s">
        <v>672</v>
      </c>
      <c r="B26" t="s">
        <v>18</v>
      </c>
      <c r="C26" t="s">
        <v>14</v>
      </c>
      <c r="D26" t="s">
        <v>414</v>
      </c>
      <c r="E26" t="s">
        <v>756</v>
      </c>
      <c r="F26" t="s">
        <v>675</v>
      </c>
    </row>
    <row r="27" spans="1:6" x14ac:dyDescent="0.3">
      <c r="A27" t="s">
        <v>672</v>
      </c>
      <c r="B27" t="s">
        <v>15</v>
      </c>
      <c r="C27" t="s">
        <v>367</v>
      </c>
      <c r="D27" t="s">
        <v>415</v>
      </c>
      <c r="E27" t="s">
        <v>703</v>
      </c>
      <c r="F27" t="s">
        <v>704</v>
      </c>
    </row>
    <row r="28" spans="1:6" x14ac:dyDescent="0.3">
      <c r="A28" t="s">
        <v>672</v>
      </c>
      <c r="B28" t="s">
        <v>15</v>
      </c>
      <c r="C28" t="s">
        <v>368</v>
      </c>
      <c r="D28" t="s">
        <v>416</v>
      </c>
      <c r="E28" t="s">
        <v>705</v>
      </c>
      <c r="F28" t="s">
        <v>706</v>
      </c>
    </row>
    <row r="29" spans="1:6" x14ac:dyDescent="0.3">
      <c r="A29" t="s">
        <v>672</v>
      </c>
      <c r="B29" t="s">
        <v>15</v>
      </c>
      <c r="C29" t="s">
        <v>369</v>
      </c>
      <c r="D29" t="s">
        <v>417</v>
      </c>
      <c r="E29" t="s">
        <v>707</v>
      </c>
      <c r="F29" t="s">
        <v>708</v>
      </c>
    </row>
    <row r="30" spans="1:6" x14ac:dyDescent="0.3">
      <c r="A30" t="s">
        <v>676</v>
      </c>
      <c r="B30" t="s">
        <v>18</v>
      </c>
      <c r="C30" t="s">
        <v>14</v>
      </c>
      <c r="D30" t="s">
        <v>418</v>
      </c>
      <c r="E30" t="s">
        <v>757</v>
      </c>
      <c r="F30" t="s">
        <v>678</v>
      </c>
    </row>
    <row r="31" spans="1:6" x14ac:dyDescent="0.3">
      <c r="A31" t="s">
        <v>679</v>
      </c>
      <c r="B31" t="s">
        <v>18</v>
      </c>
      <c r="C31" t="s">
        <v>14</v>
      </c>
      <c r="D31" t="s">
        <v>419</v>
      </c>
      <c r="E31" t="s">
        <v>758</v>
      </c>
      <c r="F31" t="s">
        <v>681</v>
      </c>
    </row>
    <row r="32" spans="1:6" x14ac:dyDescent="0.3">
      <c r="A32" t="s">
        <v>679</v>
      </c>
      <c r="B32" t="s">
        <v>15</v>
      </c>
      <c r="C32" t="s">
        <v>367</v>
      </c>
      <c r="D32" t="s">
        <v>420</v>
      </c>
      <c r="E32" t="s">
        <v>709</v>
      </c>
      <c r="F32" t="s">
        <v>710</v>
      </c>
    </row>
    <row r="33" spans="1:6" x14ac:dyDescent="0.3">
      <c r="A33" t="s">
        <v>679</v>
      </c>
      <c r="B33" t="s">
        <v>15</v>
      </c>
      <c r="C33" t="s">
        <v>368</v>
      </c>
      <c r="D33" t="s">
        <v>421</v>
      </c>
      <c r="E33" t="s">
        <v>711</v>
      </c>
      <c r="F33" t="s">
        <v>712</v>
      </c>
    </row>
    <row r="34" spans="1:6" x14ac:dyDescent="0.3">
      <c r="A34" t="s">
        <v>679</v>
      </c>
      <c r="B34" t="s">
        <v>15</v>
      </c>
      <c r="C34" t="s">
        <v>369</v>
      </c>
      <c r="D34" t="s">
        <v>422</v>
      </c>
      <c r="E34" t="s">
        <v>713</v>
      </c>
      <c r="F34" t="s">
        <v>714</v>
      </c>
    </row>
    <row r="35" spans="1:6" x14ac:dyDescent="0.3">
      <c r="A35" t="s">
        <v>679</v>
      </c>
      <c r="B35" t="s">
        <v>15</v>
      </c>
      <c r="C35" t="s">
        <v>370</v>
      </c>
      <c r="D35" t="s">
        <v>423</v>
      </c>
      <c r="E35" t="s">
        <v>715</v>
      </c>
      <c r="F35" t="s">
        <v>716</v>
      </c>
    </row>
    <row r="36" spans="1:6" x14ac:dyDescent="0.3">
      <c r="A36" t="s">
        <v>682</v>
      </c>
      <c r="B36" t="s">
        <v>18</v>
      </c>
      <c r="C36" t="s">
        <v>14</v>
      </c>
      <c r="D36" t="s">
        <v>424</v>
      </c>
      <c r="E36" t="s">
        <v>686</v>
      </c>
      <c r="F36" t="s">
        <v>687</v>
      </c>
    </row>
    <row r="37" spans="1:6" x14ac:dyDescent="0.3">
      <c r="A37" t="s">
        <v>682</v>
      </c>
      <c r="B37" t="s">
        <v>15</v>
      </c>
      <c r="C37" t="s">
        <v>367</v>
      </c>
      <c r="D37" t="s">
        <v>426</v>
      </c>
      <c r="E37" t="s">
        <v>719</v>
      </c>
      <c r="F37" t="s">
        <v>720</v>
      </c>
    </row>
    <row r="38" spans="1:6" x14ac:dyDescent="0.3">
      <c r="A38" t="s">
        <v>682</v>
      </c>
      <c r="B38" t="s">
        <v>15</v>
      </c>
      <c r="C38" t="s">
        <v>380</v>
      </c>
      <c r="D38" t="s">
        <v>439</v>
      </c>
      <c r="E38" t="s">
        <v>745</v>
      </c>
      <c r="F38" t="s">
        <v>746</v>
      </c>
    </row>
    <row r="39" spans="1:6" x14ac:dyDescent="0.3">
      <c r="A39" t="s">
        <v>682</v>
      </c>
      <c r="B39" t="s">
        <v>15</v>
      </c>
      <c r="C39" t="s">
        <v>368</v>
      </c>
      <c r="D39" t="s">
        <v>427</v>
      </c>
      <c r="E39" t="s">
        <v>721</v>
      </c>
      <c r="F39" t="s">
        <v>722</v>
      </c>
    </row>
    <row r="40" spans="1:6" x14ac:dyDescent="0.3">
      <c r="A40" t="s">
        <v>682</v>
      </c>
      <c r="B40" t="s">
        <v>15</v>
      </c>
      <c r="C40" t="s">
        <v>376</v>
      </c>
      <c r="D40" t="s">
        <v>435</v>
      </c>
      <c r="E40" t="s">
        <v>737</v>
      </c>
      <c r="F40" t="s">
        <v>738</v>
      </c>
    </row>
    <row r="41" spans="1:6" x14ac:dyDescent="0.3">
      <c r="A41" t="s">
        <v>682</v>
      </c>
      <c r="B41" t="s">
        <v>15</v>
      </c>
      <c r="C41" t="s">
        <v>369</v>
      </c>
      <c r="D41" t="s">
        <v>428</v>
      </c>
      <c r="E41" t="s">
        <v>723</v>
      </c>
      <c r="F41" t="s">
        <v>724</v>
      </c>
    </row>
    <row r="42" spans="1:6" x14ac:dyDescent="0.3">
      <c r="A42" t="s">
        <v>682</v>
      </c>
      <c r="B42" t="s">
        <v>15</v>
      </c>
      <c r="C42" t="s">
        <v>374</v>
      </c>
      <c r="D42" t="s">
        <v>433</v>
      </c>
      <c r="E42" t="s">
        <v>733</v>
      </c>
      <c r="F42" t="s">
        <v>734</v>
      </c>
    </row>
    <row r="43" spans="1:6" x14ac:dyDescent="0.3">
      <c r="A43" t="s">
        <v>682</v>
      </c>
      <c r="B43" t="s">
        <v>15</v>
      </c>
      <c r="C43" t="s">
        <v>375</v>
      </c>
      <c r="D43" t="s">
        <v>434</v>
      </c>
      <c r="E43" t="s">
        <v>735</v>
      </c>
      <c r="F43" t="s">
        <v>736</v>
      </c>
    </row>
    <row r="44" spans="1:6" x14ac:dyDescent="0.3">
      <c r="A44" t="s">
        <v>682</v>
      </c>
      <c r="B44" t="s">
        <v>15</v>
      </c>
      <c r="C44" t="s">
        <v>379</v>
      </c>
      <c r="D44" t="s">
        <v>438</v>
      </c>
      <c r="E44" t="s">
        <v>743</v>
      </c>
      <c r="F44" t="s">
        <v>744</v>
      </c>
    </row>
    <row r="45" spans="1:6" x14ac:dyDescent="0.3">
      <c r="A45" t="s">
        <v>682</v>
      </c>
      <c r="B45" t="s">
        <v>15</v>
      </c>
      <c r="C45" t="s">
        <v>377</v>
      </c>
      <c r="D45" t="s">
        <v>436</v>
      </c>
      <c r="E45" t="s">
        <v>739</v>
      </c>
      <c r="F45" t="s">
        <v>740</v>
      </c>
    </row>
    <row r="46" spans="1:6" x14ac:dyDescent="0.3">
      <c r="A46" t="s">
        <v>682</v>
      </c>
      <c r="B46" t="s">
        <v>15</v>
      </c>
      <c r="C46" t="s">
        <v>372</v>
      </c>
      <c r="D46" t="s">
        <v>431</v>
      </c>
      <c r="E46" t="s">
        <v>729</v>
      </c>
      <c r="F46" t="s">
        <v>730</v>
      </c>
    </row>
    <row r="47" spans="1:6" x14ac:dyDescent="0.3">
      <c r="A47" t="s">
        <v>682</v>
      </c>
      <c r="B47" t="s">
        <v>15</v>
      </c>
      <c r="C47" t="s">
        <v>381</v>
      </c>
      <c r="D47" t="s">
        <v>440</v>
      </c>
      <c r="E47" t="s">
        <v>747</v>
      </c>
      <c r="F47" t="s">
        <v>748</v>
      </c>
    </row>
    <row r="48" spans="1:6" x14ac:dyDescent="0.3">
      <c r="A48" t="s">
        <v>682</v>
      </c>
      <c r="B48" t="s">
        <v>15</v>
      </c>
      <c r="C48" t="s">
        <v>371</v>
      </c>
      <c r="D48" t="s">
        <v>430</v>
      </c>
      <c r="E48" t="s">
        <v>727</v>
      </c>
      <c r="F48" t="s">
        <v>728</v>
      </c>
    </row>
    <row r="49" spans="1:6" x14ac:dyDescent="0.3">
      <c r="A49" t="s">
        <v>682</v>
      </c>
      <c r="B49" t="s">
        <v>15</v>
      </c>
      <c r="C49" t="s">
        <v>366</v>
      </c>
      <c r="D49" t="s">
        <v>425</v>
      </c>
      <c r="E49" t="s">
        <v>717</v>
      </c>
      <c r="F49" t="s">
        <v>718</v>
      </c>
    </row>
    <row r="50" spans="1:6" x14ac:dyDescent="0.3">
      <c r="A50" t="s">
        <v>682</v>
      </c>
      <c r="B50" t="s">
        <v>15</v>
      </c>
      <c r="C50" t="s">
        <v>370</v>
      </c>
      <c r="D50" t="s">
        <v>429</v>
      </c>
      <c r="E50" t="s">
        <v>725</v>
      </c>
      <c r="F50" t="s">
        <v>726</v>
      </c>
    </row>
    <row r="51" spans="1:6" x14ac:dyDescent="0.3">
      <c r="A51" t="s">
        <v>682</v>
      </c>
      <c r="B51" t="s">
        <v>15</v>
      </c>
      <c r="C51" t="s">
        <v>373</v>
      </c>
      <c r="D51" t="s">
        <v>432</v>
      </c>
      <c r="E51" t="s">
        <v>731</v>
      </c>
      <c r="F51" t="s">
        <v>732</v>
      </c>
    </row>
    <row r="52" spans="1:6" x14ac:dyDescent="0.3">
      <c r="A52" t="s">
        <v>682</v>
      </c>
      <c r="B52" t="s">
        <v>15</v>
      </c>
      <c r="C52" t="s">
        <v>378</v>
      </c>
      <c r="D52" t="s">
        <v>437</v>
      </c>
      <c r="E52" t="s">
        <v>741</v>
      </c>
      <c r="F52" t="s">
        <v>742</v>
      </c>
    </row>
    <row r="53" spans="1:6" x14ac:dyDescent="0.3">
      <c r="A53" t="s">
        <v>763</v>
      </c>
      <c r="B53" t="s">
        <v>18</v>
      </c>
      <c r="C53" t="s">
        <v>14</v>
      </c>
      <c r="D53" t="s">
        <v>441</v>
      </c>
      <c r="E53" t="s">
        <v>760</v>
      </c>
      <c r="F53" t="s">
        <v>759</v>
      </c>
    </row>
    <row r="54" spans="1:6" x14ac:dyDescent="0.3">
      <c r="A54" t="s">
        <v>763</v>
      </c>
      <c r="B54" t="s">
        <v>18</v>
      </c>
      <c r="C54" t="s">
        <v>14</v>
      </c>
      <c r="D54" t="s">
        <v>458</v>
      </c>
      <c r="E54" t="s">
        <v>767</v>
      </c>
      <c r="F54" t="s">
        <v>764</v>
      </c>
    </row>
    <row r="55" spans="1:6" x14ac:dyDescent="0.3">
      <c r="A55" t="s">
        <v>763</v>
      </c>
      <c r="B55" t="s">
        <v>18</v>
      </c>
      <c r="C55" t="s">
        <v>14</v>
      </c>
      <c r="D55" t="s">
        <v>475</v>
      </c>
      <c r="E55" t="s">
        <v>768</v>
      </c>
      <c r="F55" t="s">
        <v>766</v>
      </c>
    </row>
    <row r="56" spans="1:6" x14ac:dyDescent="0.3">
      <c r="A56" t="s">
        <v>763</v>
      </c>
      <c r="B56" t="s">
        <v>15</v>
      </c>
      <c r="C56" t="s">
        <v>367</v>
      </c>
      <c r="D56" t="s">
        <v>443</v>
      </c>
      <c r="E56" t="s">
        <v>1572</v>
      </c>
      <c r="F56" t="s">
        <v>720</v>
      </c>
    </row>
    <row r="57" spans="1:6" x14ac:dyDescent="0.3">
      <c r="A57" t="s">
        <v>763</v>
      </c>
      <c r="B57" t="s">
        <v>15</v>
      </c>
      <c r="C57" t="s">
        <v>367</v>
      </c>
      <c r="D57" t="s">
        <v>460</v>
      </c>
      <c r="E57" t="s">
        <v>1573</v>
      </c>
      <c r="F57" t="s">
        <v>1574</v>
      </c>
    </row>
    <row r="58" spans="1:6" x14ac:dyDescent="0.3">
      <c r="A58" t="s">
        <v>763</v>
      </c>
      <c r="B58" t="s">
        <v>15</v>
      </c>
      <c r="C58" t="s">
        <v>367</v>
      </c>
      <c r="D58" t="s">
        <v>477</v>
      </c>
      <c r="E58" t="s">
        <v>1575</v>
      </c>
      <c r="F58" t="s">
        <v>1576</v>
      </c>
    </row>
    <row r="59" spans="1:6" x14ac:dyDescent="0.3">
      <c r="A59" t="s">
        <v>763</v>
      </c>
      <c r="B59" t="s">
        <v>15</v>
      </c>
      <c r="C59" t="s">
        <v>380</v>
      </c>
      <c r="D59" t="s">
        <v>456</v>
      </c>
      <c r="E59" t="s">
        <v>1577</v>
      </c>
      <c r="F59" t="s">
        <v>746</v>
      </c>
    </row>
    <row r="60" spans="1:6" x14ac:dyDescent="0.3">
      <c r="A60" t="s">
        <v>763</v>
      </c>
      <c r="B60" t="s">
        <v>15</v>
      </c>
      <c r="C60" t="s">
        <v>380</v>
      </c>
      <c r="D60" t="s">
        <v>473</v>
      </c>
      <c r="E60" t="s">
        <v>1578</v>
      </c>
      <c r="F60" t="s">
        <v>1579</v>
      </c>
    </row>
    <row r="61" spans="1:6" x14ac:dyDescent="0.3">
      <c r="A61" t="s">
        <v>763</v>
      </c>
      <c r="B61" t="s">
        <v>15</v>
      </c>
      <c r="C61" t="s">
        <v>380</v>
      </c>
      <c r="D61" t="s">
        <v>490</v>
      </c>
      <c r="E61" t="s">
        <v>1580</v>
      </c>
      <c r="F61" t="s">
        <v>1581</v>
      </c>
    </row>
    <row r="62" spans="1:6" x14ac:dyDescent="0.3">
      <c r="A62" t="s">
        <v>763</v>
      </c>
      <c r="B62" t="s">
        <v>15</v>
      </c>
      <c r="C62" t="s">
        <v>368</v>
      </c>
      <c r="D62" t="s">
        <v>444</v>
      </c>
      <c r="E62" t="s">
        <v>1582</v>
      </c>
      <c r="F62" t="s">
        <v>722</v>
      </c>
    </row>
    <row r="63" spans="1:6" x14ac:dyDescent="0.3">
      <c r="A63" t="s">
        <v>763</v>
      </c>
      <c r="B63" t="s">
        <v>15</v>
      </c>
      <c r="C63" t="s">
        <v>368</v>
      </c>
      <c r="D63" t="s">
        <v>461</v>
      </c>
      <c r="E63" t="s">
        <v>1583</v>
      </c>
      <c r="F63" t="s">
        <v>1584</v>
      </c>
    </row>
    <row r="64" spans="1:6" x14ac:dyDescent="0.3">
      <c r="A64" t="s">
        <v>763</v>
      </c>
      <c r="B64" t="s">
        <v>15</v>
      </c>
      <c r="C64" t="s">
        <v>368</v>
      </c>
      <c r="D64" t="s">
        <v>478</v>
      </c>
      <c r="E64" t="s">
        <v>1585</v>
      </c>
      <c r="F64" t="s">
        <v>1586</v>
      </c>
    </row>
    <row r="65" spans="1:6" x14ac:dyDescent="0.3">
      <c r="A65" t="s">
        <v>763</v>
      </c>
      <c r="B65" t="s">
        <v>15</v>
      </c>
      <c r="C65" t="s">
        <v>376</v>
      </c>
      <c r="D65" t="s">
        <v>452</v>
      </c>
      <c r="E65" t="s">
        <v>1587</v>
      </c>
      <c r="F65" t="s">
        <v>738</v>
      </c>
    </row>
    <row r="66" spans="1:6" x14ac:dyDescent="0.3">
      <c r="A66" t="s">
        <v>763</v>
      </c>
      <c r="B66" t="s">
        <v>15</v>
      </c>
      <c r="C66" t="s">
        <v>376</v>
      </c>
      <c r="D66" t="s">
        <v>469</v>
      </c>
      <c r="E66" t="s">
        <v>1588</v>
      </c>
      <c r="F66" t="s">
        <v>1589</v>
      </c>
    </row>
    <row r="67" spans="1:6" x14ac:dyDescent="0.3">
      <c r="A67" t="s">
        <v>763</v>
      </c>
      <c r="B67" t="s">
        <v>15</v>
      </c>
      <c r="C67" t="s">
        <v>376</v>
      </c>
      <c r="D67" t="s">
        <v>486</v>
      </c>
      <c r="E67" t="s">
        <v>1590</v>
      </c>
      <c r="F67" t="s">
        <v>1591</v>
      </c>
    </row>
    <row r="68" spans="1:6" x14ac:dyDescent="0.3">
      <c r="A68" t="s">
        <v>763</v>
      </c>
      <c r="B68" t="s">
        <v>15</v>
      </c>
      <c r="C68" t="s">
        <v>369</v>
      </c>
      <c r="D68" t="s">
        <v>445</v>
      </c>
      <c r="E68" t="s">
        <v>1592</v>
      </c>
      <c r="F68" t="s">
        <v>724</v>
      </c>
    </row>
    <row r="69" spans="1:6" x14ac:dyDescent="0.3">
      <c r="A69" t="s">
        <v>763</v>
      </c>
      <c r="B69" t="s">
        <v>15</v>
      </c>
      <c r="C69" t="s">
        <v>369</v>
      </c>
      <c r="D69" t="s">
        <v>462</v>
      </c>
      <c r="E69" t="s">
        <v>1593</v>
      </c>
      <c r="F69" t="s">
        <v>1594</v>
      </c>
    </row>
    <row r="70" spans="1:6" x14ac:dyDescent="0.3">
      <c r="A70" t="s">
        <v>763</v>
      </c>
      <c r="B70" t="s">
        <v>15</v>
      </c>
      <c r="C70" t="s">
        <v>369</v>
      </c>
      <c r="D70" t="s">
        <v>479</v>
      </c>
      <c r="E70" t="s">
        <v>1595</v>
      </c>
      <c r="F70" t="s">
        <v>1596</v>
      </c>
    </row>
    <row r="71" spans="1:6" x14ac:dyDescent="0.3">
      <c r="A71" t="s">
        <v>763</v>
      </c>
      <c r="B71" t="s">
        <v>15</v>
      </c>
      <c r="C71" t="s">
        <v>374</v>
      </c>
      <c r="D71" t="s">
        <v>450</v>
      </c>
      <c r="E71" t="s">
        <v>1597</v>
      </c>
      <c r="F71" t="s">
        <v>734</v>
      </c>
    </row>
    <row r="72" spans="1:6" x14ac:dyDescent="0.3">
      <c r="A72" t="s">
        <v>763</v>
      </c>
      <c r="B72" t="s">
        <v>15</v>
      </c>
      <c r="C72" t="s">
        <v>374</v>
      </c>
      <c r="D72" t="s">
        <v>467</v>
      </c>
      <c r="E72" t="s">
        <v>1598</v>
      </c>
      <c r="F72" t="s">
        <v>1599</v>
      </c>
    </row>
    <row r="73" spans="1:6" x14ac:dyDescent="0.3">
      <c r="A73" t="s">
        <v>763</v>
      </c>
      <c r="B73" t="s">
        <v>15</v>
      </c>
      <c r="C73" t="s">
        <v>374</v>
      </c>
      <c r="D73" t="s">
        <v>484</v>
      </c>
      <c r="E73" t="s">
        <v>1600</v>
      </c>
      <c r="F73" t="s">
        <v>1601</v>
      </c>
    </row>
    <row r="74" spans="1:6" x14ac:dyDescent="0.3">
      <c r="A74" t="s">
        <v>763</v>
      </c>
      <c r="B74" t="s">
        <v>15</v>
      </c>
      <c r="C74" t="s">
        <v>375</v>
      </c>
      <c r="D74" t="s">
        <v>451</v>
      </c>
      <c r="E74" t="s">
        <v>1602</v>
      </c>
      <c r="F74" t="s">
        <v>736</v>
      </c>
    </row>
    <row r="75" spans="1:6" x14ac:dyDescent="0.3">
      <c r="A75" t="s">
        <v>763</v>
      </c>
      <c r="B75" t="s">
        <v>15</v>
      </c>
      <c r="C75" t="s">
        <v>375</v>
      </c>
      <c r="D75" t="s">
        <v>468</v>
      </c>
      <c r="E75" t="s">
        <v>1603</v>
      </c>
      <c r="F75" t="s">
        <v>1604</v>
      </c>
    </row>
    <row r="76" spans="1:6" x14ac:dyDescent="0.3">
      <c r="A76" t="s">
        <v>763</v>
      </c>
      <c r="B76" t="s">
        <v>15</v>
      </c>
      <c r="C76" t="s">
        <v>375</v>
      </c>
      <c r="D76" t="s">
        <v>485</v>
      </c>
      <c r="E76" t="s">
        <v>1605</v>
      </c>
      <c r="F76" t="s">
        <v>1606</v>
      </c>
    </row>
    <row r="77" spans="1:6" x14ac:dyDescent="0.3">
      <c r="A77" t="s">
        <v>763</v>
      </c>
      <c r="B77" t="s">
        <v>15</v>
      </c>
      <c r="C77" t="s">
        <v>379</v>
      </c>
      <c r="D77" t="s">
        <v>455</v>
      </c>
      <c r="E77" t="s">
        <v>1607</v>
      </c>
      <c r="F77" t="s">
        <v>744</v>
      </c>
    </row>
    <row r="78" spans="1:6" x14ac:dyDescent="0.3">
      <c r="A78" t="s">
        <v>763</v>
      </c>
      <c r="B78" t="s">
        <v>15</v>
      </c>
      <c r="C78" t="s">
        <v>379</v>
      </c>
      <c r="D78" t="s">
        <v>472</v>
      </c>
      <c r="E78" t="s">
        <v>1608</v>
      </c>
      <c r="F78" t="s">
        <v>1609</v>
      </c>
    </row>
    <row r="79" spans="1:6" x14ac:dyDescent="0.3">
      <c r="A79" t="s">
        <v>763</v>
      </c>
      <c r="B79" t="s">
        <v>15</v>
      </c>
      <c r="C79" t="s">
        <v>379</v>
      </c>
      <c r="D79" t="s">
        <v>489</v>
      </c>
      <c r="E79" t="s">
        <v>1610</v>
      </c>
      <c r="F79" t="s">
        <v>1611</v>
      </c>
    </row>
    <row r="80" spans="1:6" x14ac:dyDescent="0.3">
      <c r="A80" t="s">
        <v>763</v>
      </c>
      <c r="B80" t="s">
        <v>15</v>
      </c>
      <c r="C80" t="s">
        <v>377</v>
      </c>
      <c r="D80" t="s">
        <v>453</v>
      </c>
      <c r="E80" t="s">
        <v>1612</v>
      </c>
      <c r="F80" t="s">
        <v>740</v>
      </c>
    </row>
    <row r="81" spans="1:6" x14ac:dyDescent="0.3">
      <c r="A81" t="s">
        <v>763</v>
      </c>
      <c r="B81" t="s">
        <v>15</v>
      </c>
      <c r="C81" t="s">
        <v>377</v>
      </c>
      <c r="D81" t="s">
        <v>470</v>
      </c>
      <c r="E81" t="s">
        <v>1613</v>
      </c>
      <c r="F81" t="s">
        <v>1614</v>
      </c>
    </row>
    <row r="82" spans="1:6" x14ac:dyDescent="0.3">
      <c r="A82" t="s">
        <v>763</v>
      </c>
      <c r="B82" t="s">
        <v>15</v>
      </c>
      <c r="C82" t="s">
        <v>377</v>
      </c>
      <c r="D82" t="s">
        <v>487</v>
      </c>
      <c r="E82" t="s">
        <v>1615</v>
      </c>
      <c r="F82" t="s">
        <v>1616</v>
      </c>
    </row>
    <row r="83" spans="1:6" x14ac:dyDescent="0.3">
      <c r="A83" t="s">
        <v>763</v>
      </c>
      <c r="B83" t="s">
        <v>15</v>
      </c>
      <c r="C83" t="s">
        <v>372</v>
      </c>
      <c r="D83" t="s">
        <v>448</v>
      </c>
      <c r="E83" t="s">
        <v>1617</v>
      </c>
      <c r="F83" t="s">
        <v>730</v>
      </c>
    </row>
    <row r="84" spans="1:6" x14ac:dyDescent="0.3">
      <c r="A84" t="s">
        <v>763</v>
      </c>
      <c r="B84" t="s">
        <v>15</v>
      </c>
      <c r="C84" t="s">
        <v>372</v>
      </c>
      <c r="D84" t="s">
        <v>465</v>
      </c>
      <c r="E84" t="s">
        <v>1618</v>
      </c>
      <c r="F84" t="s">
        <v>1619</v>
      </c>
    </row>
    <row r="85" spans="1:6" x14ac:dyDescent="0.3">
      <c r="A85" t="s">
        <v>763</v>
      </c>
      <c r="B85" t="s">
        <v>15</v>
      </c>
      <c r="C85" t="s">
        <v>372</v>
      </c>
      <c r="D85" t="s">
        <v>482</v>
      </c>
      <c r="E85" t="s">
        <v>1620</v>
      </c>
      <c r="F85" t="s">
        <v>1621</v>
      </c>
    </row>
    <row r="86" spans="1:6" x14ac:dyDescent="0.3">
      <c r="A86" t="s">
        <v>763</v>
      </c>
      <c r="B86" t="s">
        <v>15</v>
      </c>
      <c r="C86" t="s">
        <v>381</v>
      </c>
      <c r="D86" t="s">
        <v>457</v>
      </c>
      <c r="E86" t="s">
        <v>1622</v>
      </c>
      <c r="F86" t="s">
        <v>748</v>
      </c>
    </row>
    <row r="87" spans="1:6" x14ac:dyDescent="0.3">
      <c r="A87" t="s">
        <v>763</v>
      </c>
      <c r="B87" t="s">
        <v>15</v>
      </c>
      <c r="C87" t="s">
        <v>381</v>
      </c>
      <c r="D87" t="s">
        <v>474</v>
      </c>
      <c r="E87" t="s">
        <v>1623</v>
      </c>
      <c r="F87" t="s">
        <v>1624</v>
      </c>
    </row>
    <row r="88" spans="1:6" x14ac:dyDescent="0.3">
      <c r="A88" t="s">
        <v>763</v>
      </c>
      <c r="B88" t="s">
        <v>15</v>
      </c>
      <c r="C88" t="s">
        <v>381</v>
      </c>
      <c r="D88" t="s">
        <v>491</v>
      </c>
      <c r="E88" t="s">
        <v>1625</v>
      </c>
      <c r="F88" t="s">
        <v>1626</v>
      </c>
    </row>
    <row r="89" spans="1:6" x14ac:dyDescent="0.3">
      <c r="A89" t="s">
        <v>763</v>
      </c>
      <c r="B89" t="s">
        <v>15</v>
      </c>
      <c r="C89" t="s">
        <v>371</v>
      </c>
      <c r="D89" t="s">
        <v>447</v>
      </c>
      <c r="E89" t="s">
        <v>1627</v>
      </c>
      <c r="F89" t="s">
        <v>728</v>
      </c>
    </row>
    <row r="90" spans="1:6" x14ac:dyDescent="0.3">
      <c r="A90" t="s">
        <v>763</v>
      </c>
      <c r="B90" t="s">
        <v>15</v>
      </c>
      <c r="C90" t="s">
        <v>371</v>
      </c>
      <c r="D90" t="s">
        <v>464</v>
      </c>
      <c r="E90" t="s">
        <v>1628</v>
      </c>
      <c r="F90" t="s">
        <v>1629</v>
      </c>
    </row>
    <row r="91" spans="1:6" x14ac:dyDescent="0.3">
      <c r="A91" t="s">
        <v>763</v>
      </c>
      <c r="B91" t="s">
        <v>15</v>
      </c>
      <c r="C91" t="s">
        <v>371</v>
      </c>
      <c r="D91" t="s">
        <v>481</v>
      </c>
      <c r="E91" t="s">
        <v>1630</v>
      </c>
      <c r="F91" t="s">
        <v>1631</v>
      </c>
    </row>
    <row r="92" spans="1:6" x14ac:dyDescent="0.3">
      <c r="A92" t="s">
        <v>763</v>
      </c>
      <c r="B92" t="s">
        <v>15</v>
      </c>
      <c r="C92" t="s">
        <v>366</v>
      </c>
      <c r="D92" t="s">
        <v>442</v>
      </c>
      <c r="E92" t="s">
        <v>1632</v>
      </c>
      <c r="F92" t="s">
        <v>718</v>
      </c>
    </row>
    <row r="93" spans="1:6" x14ac:dyDescent="0.3">
      <c r="A93" t="s">
        <v>763</v>
      </c>
      <c r="B93" t="s">
        <v>15</v>
      </c>
      <c r="C93" t="s">
        <v>366</v>
      </c>
      <c r="D93" t="s">
        <v>459</v>
      </c>
      <c r="E93" t="s">
        <v>1633</v>
      </c>
      <c r="F93" t="s">
        <v>1634</v>
      </c>
    </row>
    <row r="94" spans="1:6" x14ac:dyDescent="0.3">
      <c r="A94" t="s">
        <v>763</v>
      </c>
      <c r="B94" t="s">
        <v>15</v>
      </c>
      <c r="C94" t="s">
        <v>366</v>
      </c>
      <c r="D94" t="s">
        <v>476</v>
      </c>
      <c r="E94" t="s">
        <v>1635</v>
      </c>
      <c r="F94" t="s">
        <v>1636</v>
      </c>
    </row>
    <row r="95" spans="1:6" x14ac:dyDescent="0.3">
      <c r="A95" t="s">
        <v>763</v>
      </c>
      <c r="B95" t="s">
        <v>15</v>
      </c>
      <c r="C95" t="s">
        <v>370</v>
      </c>
      <c r="D95" t="s">
        <v>446</v>
      </c>
      <c r="E95" t="s">
        <v>1637</v>
      </c>
      <c r="F95" t="s">
        <v>726</v>
      </c>
    </row>
    <row r="96" spans="1:6" x14ac:dyDescent="0.3">
      <c r="A96" t="s">
        <v>763</v>
      </c>
      <c r="B96" t="s">
        <v>15</v>
      </c>
      <c r="C96" t="s">
        <v>370</v>
      </c>
      <c r="D96" t="s">
        <v>463</v>
      </c>
      <c r="E96" t="s">
        <v>1638</v>
      </c>
      <c r="F96" t="s">
        <v>1639</v>
      </c>
    </row>
    <row r="97" spans="1:6" x14ac:dyDescent="0.3">
      <c r="A97" t="s">
        <v>763</v>
      </c>
      <c r="B97" t="s">
        <v>15</v>
      </c>
      <c r="C97" t="s">
        <v>370</v>
      </c>
      <c r="D97" t="s">
        <v>480</v>
      </c>
      <c r="E97" t="s">
        <v>1640</v>
      </c>
      <c r="F97" t="s">
        <v>1641</v>
      </c>
    </row>
    <row r="98" spans="1:6" x14ac:dyDescent="0.3">
      <c r="A98" t="s">
        <v>763</v>
      </c>
      <c r="B98" t="s">
        <v>15</v>
      </c>
      <c r="C98" t="s">
        <v>373</v>
      </c>
      <c r="D98" t="s">
        <v>449</v>
      </c>
      <c r="E98" t="s">
        <v>1642</v>
      </c>
      <c r="F98" t="s">
        <v>732</v>
      </c>
    </row>
    <row r="99" spans="1:6" x14ac:dyDescent="0.3">
      <c r="A99" t="s">
        <v>763</v>
      </c>
      <c r="B99" t="s">
        <v>15</v>
      </c>
      <c r="C99" t="s">
        <v>373</v>
      </c>
      <c r="D99" t="s">
        <v>466</v>
      </c>
      <c r="E99" t="s">
        <v>1643</v>
      </c>
      <c r="F99" t="s">
        <v>1644</v>
      </c>
    </row>
    <row r="100" spans="1:6" x14ac:dyDescent="0.3">
      <c r="A100" t="s">
        <v>763</v>
      </c>
      <c r="B100" t="s">
        <v>15</v>
      </c>
      <c r="C100" t="s">
        <v>373</v>
      </c>
      <c r="D100" t="s">
        <v>483</v>
      </c>
      <c r="E100" t="s">
        <v>1645</v>
      </c>
      <c r="F100" t="s">
        <v>1646</v>
      </c>
    </row>
    <row r="101" spans="1:6" x14ac:dyDescent="0.3">
      <c r="A101" t="s">
        <v>763</v>
      </c>
      <c r="B101" t="s">
        <v>15</v>
      </c>
      <c r="C101" t="s">
        <v>378</v>
      </c>
      <c r="D101" t="s">
        <v>454</v>
      </c>
      <c r="E101" t="s">
        <v>1647</v>
      </c>
      <c r="F101" t="s">
        <v>742</v>
      </c>
    </row>
    <row r="102" spans="1:6" x14ac:dyDescent="0.3">
      <c r="A102" t="s">
        <v>763</v>
      </c>
      <c r="B102" t="s">
        <v>15</v>
      </c>
      <c r="C102" t="s">
        <v>378</v>
      </c>
      <c r="D102" t="s">
        <v>471</v>
      </c>
      <c r="E102" t="s">
        <v>1648</v>
      </c>
      <c r="F102" t="s">
        <v>1649</v>
      </c>
    </row>
    <row r="103" spans="1:6" x14ac:dyDescent="0.3">
      <c r="A103" t="s">
        <v>763</v>
      </c>
      <c r="B103" t="s">
        <v>15</v>
      </c>
      <c r="C103" t="s">
        <v>378</v>
      </c>
      <c r="D103" t="s">
        <v>488</v>
      </c>
      <c r="E103" t="s">
        <v>1650</v>
      </c>
      <c r="F103" t="s">
        <v>1651</v>
      </c>
    </row>
    <row r="104" spans="1:6" x14ac:dyDescent="0.3">
      <c r="A104" t="s">
        <v>770</v>
      </c>
      <c r="B104" t="s">
        <v>18</v>
      </c>
      <c r="C104" t="s">
        <v>14</v>
      </c>
      <c r="D104" t="s">
        <v>492</v>
      </c>
      <c r="E104" t="s">
        <v>772</v>
      </c>
      <c r="F104" t="s">
        <v>773</v>
      </c>
    </row>
    <row r="105" spans="1:6" x14ac:dyDescent="0.3">
      <c r="A105" t="s">
        <v>770</v>
      </c>
      <c r="B105" t="s">
        <v>18</v>
      </c>
      <c r="C105" t="s">
        <v>14</v>
      </c>
      <c r="D105" t="s">
        <v>509</v>
      </c>
      <c r="E105" t="s">
        <v>776</v>
      </c>
      <c r="F105" t="s">
        <v>774</v>
      </c>
    </row>
    <row r="106" spans="1:6" x14ac:dyDescent="0.3">
      <c r="A106" t="s">
        <v>770</v>
      </c>
      <c r="B106" t="s">
        <v>18</v>
      </c>
      <c r="C106" t="s">
        <v>14</v>
      </c>
      <c r="D106" t="s">
        <v>526</v>
      </c>
      <c r="E106" t="s">
        <v>778</v>
      </c>
      <c r="F106" t="s">
        <v>779</v>
      </c>
    </row>
    <row r="107" spans="1:6" x14ac:dyDescent="0.3">
      <c r="A107" t="s">
        <v>770</v>
      </c>
      <c r="B107" t="s">
        <v>18</v>
      </c>
      <c r="C107" t="s">
        <v>14</v>
      </c>
      <c r="D107" t="s">
        <v>543</v>
      </c>
      <c r="E107" t="s">
        <v>781</v>
      </c>
      <c r="F107" t="s">
        <v>782</v>
      </c>
    </row>
    <row r="108" spans="1:6" x14ac:dyDescent="0.3">
      <c r="A108" t="s">
        <v>770</v>
      </c>
      <c r="B108" t="s">
        <v>18</v>
      </c>
      <c r="C108" t="s">
        <v>14</v>
      </c>
      <c r="D108" t="s">
        <v>560</v>
      </c>
      <c r="E108" t="s">
        <v>784</v>
      </c>
      <c r="F108" t="s">
        <v>785</v>
      </c>
    </row>
    <row r="109" spans="1:6" x14ac:dyDescent="0.3">
      <c r="A109" t="s">
        <v>770</v>
      </c>
      <c r="B109" t="s">
        <v>18</v>
      </c>
      <c r="C109" t="s">
        <v>14</v>
      </c>
      <c r="D109" t="s">
        <v>577</v>
      </c>
      <c r="E109" t="s">
        <v>788</v>
      </c>
      <c r="F109" t="s">
        <v>786</v>
      </c>
    </row>
    <row r="110" spans="1:6" x14ac:dyDescent="0.3">
      <c r="A110" t="s">
        <v>770</v>
      </c>
      <c r="B110" t="s">
        <v>18</v>
      </c>
      <c r="C110" t="s">
        <v>14</v>
      </c>
      <c r="D110" t="s">
        <v>594</v>
      </c>
      <c r="E110" t="s">
        <v>791</v>
      </c>
      <c r="F110" t="s">
        <v>789</v>
      </c>
    </row>
    <row r="111" spans="1:6" x14ac:dyDescent="0.3">
      <c r="A111" t="s">
        <v>770</v>
      </c>
      <c r="B111" t="s">
        <v>18</v>
      </c>
      <c r="C111" t="s">
        <v>14</v>
      </c>
      <c r="D111" t="s">
        <v>611</v>
      </c>
      <c r="E111" t="s">
        <v>793</v>
      </c>
      <c r="F111" t="s">
        <v>794</v>
      </c>
    </row>
    <row r="112" spans="1:6" x14ac:dyDescent="0.3">
      <c r="A112" t="s">
        <v>770</v>
      </c>
      <c r="B112" t="s">
        <v>18</v>
      </c>
      <c r="C112" t="s">
        <v>14</v>
      </c>
      <c r="D112" t="s">
        <v>628</v>
      </c>
      <c r="E112" t="s">
        <v>797</v>
      </c>
      <c r="F112" t="s">
        <v>796</v>
      </c>
    </row>
    <row r="113" spans="1:6" x14ac:dyDescent="0.3">
      <c r="A113" t="s">
        <v>770</v>
      </c>
      <c r="B113" t="s">
        <v>15</v>
      </c>
      <c r="C113" t="s">
        <v>367</v>
      </c>
      <c r="D113" t="s">
        <v>494</v>
      </c>
      <c r="E113" t="s">
        <v>1652</v>
      </c>
      <c r="F113" t="s">
        <v>1653</v>
      </c>
    </row>
    <row r="114" spans="1:6" x14ac:dyDescent="0.3">
      <c r="A114" t="s">
        <v>770</v>
      </c>
      <c r="B114" t="s">
        <v>15</v>
      </c>
      <c r="C114" t="s">
        <v>367</v>
      </c>
      <c r="D114" t="s">
        <v>511</v>
      </c>
      <c r="E114" t="s">
        <v>1654</v>
      </c>
      <c r="F114" t="s">
        <v>1655</v>
      </c>
    </row>
    <row r="115" spans="1:6" x14ac:dyDescent="0.3">
      <c r="A115" t="s">
        <v>770</v>
      </c>
      <c r="B115" t="s">
        <v>15</v>
      </c>
      <c r="C115" t="s">
        <v>367</v>
      </c>
      <c r="D115" t="s">
        <v>528</v>
      </c>
      <c r="E115" t="s">
        <v>1656</v>
      </c>
      <c r="F115" t="s">
        <v>1657</v>
      </c>
    </row>
    <row r="116" spans="1:6" x14ac:dyDescent="0.3">
      <c r="A116" t="s">
        <v>770</v>
      </c>
      <c r="B116" t="s">
        <v>15</v>
      </c>
      <c r="C116" t="s">
        <v>367</v>
      </c>
      <c r="D116" t="s">
        <v>545</v>
      </c>
      <c r="E116" t="s">
        <v>1658</v>
      </c>
      <c r="F116" t="s">
        <v>1659</v>
      </c>
    </row>
    <row r="117" spans="1:6" x14ac:dyDescent="0.3">
      <c r="A117" t="s">
        <v>770</v>
      </c>
      <c r="B117" t="s">
        <v>15</v>
      </c>
      <c r="C117" t="s">
        <v>367</v>
      </c>
      <c r="D117" t="s">
        <v>562</v>
      </c>
      <c r="E117" t="s">
        <v>1660</v>
      </c>
      <c r="F117" t="s">
        <v>1661</v>
      </c>
    </row>
    <row r="118" spans="1:6" x14ac:dyDescent="0.3">
      <c r="A118" t="s">
        <v>770</v>
      </c>
      <c r="B118" t="s">
        <v>15</v>
      </c>
      <c r="C118" t="s">
        <v>367</v>
      </c>
      <c r="D118" t="s">
        <v>579</v>
      </c>
      <c r="E118" t="s">
        <v>1662</v>
      </c>
      <c r="F118" t="s">
        <v>1663</v>
      </c>
    </row>
    <row r="119" spans="1:6" x14ac:dyDescent="0.3">
      <c r="A119" t="s">
        <v>770</v>
      </c>
      <c r="B119" t="s">
        <v>15</v>
      </c>
      <c r="C119" t="s">
        <v>367</v>
      </c>
      <c r="D119" t="s">
        <v>596</v>
      </c>
      <c r="E119" t="s">
        <v>1664</v>
      </c>
      <c r="F119" t="s">
        <v>1665</v>
      </c>
    </row>
    <row r="120" spans="1:6" x14ac:dyDescent="0.3">
      <c r="A120" t="s">
        <v>770</v>
      </c>
      <c r="B120" t="s">
        <v>15</v>
      </c>
      <c r="C120" t="s">
        <v>367</v>
      </c>
      <c r="D120" t="s">
        <v>613</v>
      </c>
      <c r="E120" t="s">
        <v>1666</v>
      </c>
      <c r="F120" t="s">
        <v>1667</v>
      </c>
    </row>
    <row r="121" spans="1:6" x14ac:dyDescent="0.3">
      <c r="A121" t="s">
        <v>770</v>
      </c>
      <c r="B121" t="s">
        <v>15</v>
      </c>
      <c r="C121" t="s">
        <v>367</v>
      </c>
      <c r="D121" t="s">
        <v>630</v>
      </c>
      <c r="E121" t="s">
        <v>1668</v>
      </c>
      <c r="F121" t="s">
        <v>1669</v>
      </c>
    </row>
    <row r="122" spans="1:6" x14ac:dyDescent="0.3">
      <c r="A122" t="s">
        <v>770</v>
      </c>
      <c r="B122" t="s">
        <v>15</v>
      </c>
      <c r="C122" t="s">
        <v>380</v>
      </c>
      <c r="D122" t="s">
        <v>507</v>
      </c>
      <c r="E122" t="s">
        <v>1670</v>
      </c>
      <c r="F122" t="s">
        <v>1671</v>
      </c>
    </row>
    <row r="123" spans="1:6" x14ac:dyDescent="0.3">
      <c r="A123" t="s">
        <v>770</v>
      </c>
      <c r="B123" t="s">
        <v>15</v>
      </c>
      <c r="C123" t="s">
        <v>380</v>
      </c>
      <c r="D123" t="s">
        <v>524</v>
      </c>
      <c r="E123" t="s">
        <v>1672</v>
      </c>
      <c r="F123" t="s">
        <v>1673</v>
      </c>
    </row>
    <row r="124" spans="1:6" x14ac:dyDescent="0.3">
      <c r="A124" t="s">
        <v>770</v>
      </c>
      <c r="B124" t="s">
        <v>15</v>
      </c>
      <c r="C124" t="s">
        <v>380</v>
      </c>
      <c r="D124" t="s">
        <v>541</v>
      </c>
      <c r="E124" t="s">
        <v>1674</v>
      </c>
      <c r="F124" t="s">
        <v>1675</v>
      </c>
    </row>
    <row r="125" spans="1:6" x14ac:dyDescent="0.3">
      <c r="A125" t="s">
        <v>770</v>
      </c>
      <c r="B125" t="s">
        <v>15</v>
      </c>
      <c r="C125" t="s">
        <v>380</v>
      </c>
      <c r="D125" t="s">
        <v>558</v>
      </c>
      <c r="E125" t="s">
        <v>1676</v>
      </c>
      <c r="F125" t="s">
        <v>1677</v>
      </c>
    </row>
    <row r="126" spans="1:6" x14ac:dyDescent="0.3">
      <c r="A126" t="s">
        <v>770</v>
      </c>
      <c r="B126" t="s">
        <v>15</v>
      </c>
      <c r="C126" t="s">
        <v>380</v>
      </c>
      <c r="D126" t="s">
        <v>575</v>
      </c>
      <c r="E126" t="s">
        <v>1678</v>
      </c>
      <c r="F126" t="s">
        <v>1679</v>
      </c>
    </row>
    <row r="127" spans="1:6" x14ac:dyDescent="0.3">
      <c r="A127" t="s">
        <v>770</v>
      </c>
      <c r="B127" t="s">
        <v>15</v>
      </c>
      <c r="C127" t="s">
        <v>380</v>
      </c>
      <c r="D127" t="s">
        <v>592</v>
      </c>
      <c r="E127" t="s">
        <v>1680</v>
      </c>
      <c r="F127" t="s">
        <v>1681</v>
      </c>
    </row>
    <row r="128" spans="1:6" x14ac:dyDescent="0.3">
      <c r="A128" t="s">
        <v>770</v>
      </c>
      <c r="B128" t="s">
        <v>15</v>
      </c>
      <c r="C128" t="s">
        <v>380</v>
      </c>
      <c r="D128" t="s">
        <v>609</v>
      </c>
      <c r="E128" t="s">
        <v>1682</v>
      </c>
      <c r="F128" t="s">
        <v>1683</v>
      </c>
    </row>
    <row r="129" spans="1:6" x14ac:dyDescent="0.3">
      <c r="A129" t="s">
        <v>770</v>
      </c>
      <c r="B129" t="s">
        <v>15</v>
      </c>
      <c r="C129" t="s">
        <v>380</v>
      </c>
      <c r="D129" t="s">
        <v>626</v>
      </c>
      <c r="E129" t="s">
        <v>1684</v>
      </c>
      <c r="F129" t="s">
        <v>1685</v>
      </c>
    </row>
    <row r="130" spans="1:6" x14ac:dyDescent="0.3">
      <c r="A130" t="s">
        <v>770</v>
      </c>
      <c r="B130" t="s">
        <v>15</v>
      </c>
      <c r="C130" t="s">
        <v>380</v>
      </c>
      <c r="D130" t="s">
        <v>643</v>
      </c>
      <c r="E130" t="s">
        <v>1686</v>
      </c>
      <c r="F130" t="s">
        <v>1687</v>
      </c>
    </row>
    <row r="131" spans="1:6" x14ac:dyDescent="0.3">
      <c r="A131" t="s">
        <v>770</v>
      </c>
      <c r="B131" t="s">
        <v>15</v>
      </c>
      <c r="C131" t="s">
        <v>368</v>
      </c>
      <c r="D131" t="s">
        <v>495</v>
      </c>
      <c r="E131" t="s">
        <v>1688</v>
      </c>
      <c r="F131" t="s">
        <v>1689</v>
      </c>
    </row>
    <row r="132" spans="1:6" x14ac:dyDescent="0.3">
      <c r="A132" t="s">
        <v>770</v>
      </c>
      <c r="B132" t="s">
        <v>15</v>
      </c>
      <c r="C132" t="s">
        <v>368</v>
      </c>
      <c r="D132" t="s">
        <v>512</v>
      </c>
      <c r="E132" t="s">
        <v>1690</v>
      </c>
      <c r="F132" t="s">
        <v>1691</v>
      </c>
    </row>
    <row r="133" spans="1:6" x14ac:dyDescent="0.3">
      <c r="A133" t="s">
        <v>770</v>
      </c>
      <c r="B133" t="s">
        <v>15</v>
      </c>
      <c r="C133" t="s">
        <v>368</v>
      </c>
      <c r="D133" t="s">
        <v>529</v>
      </c>
      <c r="E133" t="s">
        <v>1692</v>
      </c>
      <c r="F133" t="s">
        <v>1693</v>
      </c>
    </row>
    <row r="134" spans="1:6" x14ac:dyDescent="0.3">
      <c r="A134" t="s">
        <v>770</v>
      </c>
      <c r="B134" t="s">
        <v>15</v>
      </c>
      <c r="C134" t="s">
        <v>368</v>
      </c>
      <c r="D134" t="s">
        <v>546</v>
      </c>
      <c r="E134" t="s">
        <v>1694</v>
      </c>
      <c r="F134" t="s">
        <v>1695</v>
      </c>
    </row>
    <row r="135" spans="1:6" x14ac:dyDescent="0.3">
      <c r="A135" t="s">
        <v>770</v>
      </c>
      <c r="B135" t="s">
        <v>15</v>
      </c>
      <c r="C135" t="s">
        <v>368</v>
      </c>
      <c r="D135" t="s">
        <v>563</v>
      </c>
      <c r="E135" t="s">
        <v>1696</v>
      </c>
      <c r="F135" t="s">
        <v>1697</v>
      </c>
    </row>
    <row r="136" spans="1:6" x14ac:dyDescent="0.3">
      <c r="A136" t="s">
        <v>770</v>
      </c>
      <c r="B136" t="s">
        <v>15</v>
      </c>
      <c r="C136" t="s">
        <v>368</v>
      </c>
      <c r="D136" t="s">
        <v>580</v>
      </c>
      <c r="E136" t="s">
        <v>1698</v>
      </c>
      <c r="F136" t="s">
        <v>1699</v>
      </c>
    </row>
    <row r="137" spans="1:6" x14ac:dyDescent="0.3">
      <c r="A137" t="s">
        <v>770</v>
      </c>
      <c r="B137" t="s">
        <v>15</v>
      </c>
      <c r="C137" t="s">
        <v>368</v>
      </c>
      <c r="D137" t="s">
        <v>597</v>
      </c>
      <c r="E137" t="s">
        <v>1700</v>
      </c>
      <c r="F137" t="s">
        <v>1701</v>
      </c>
    </row>
    <row r="138" spans="1:6" x14ac:dyDescent="0.3">
      <c r="A138" t="s">
        <v>770</v>
      </c>
      <c r="B138" t="s">
        <v>15</v>
      </c>
      <c r="C138" t="s">
        <v>368</v>
      </c>
      <c r="D138" t="s">
        <v>614</v>
      </c>
      <c r="E138" t="s">
        <v>1702</v>
      </c>
      <c r="F138" t="s">
        <v>1703</v>
      </c>
    </row>
    <row r="139" spans="1:6" x14ac:dyDescent="0.3">
      <c r="A139" t="s">
        <v>770</v>
      </c>
      <c r="B139" t="s">
        <v>15</v>
      </c>
      <c r="C139" t="s">
        <v>368</v>
      </c>
      <c r="D139" t="s">
        <v>631</v>
      </c>
      <c r="E139" t="s">
        <v>1704</v>
      </c>
      <c r="F139" t="s">
        <v>1705</v>
      </c>
    </row>
    <row r="140" spans="1:6" x14ac:dyDescent="0.3">
      <c r="A140" t="s">
        <v>770</v>
      </c>
      <c r="B140" t="s">
        <v>15</v>
      </c>
      <c r="C140" t="s">
        <v>376</v>
      </c>
      <c r="D140" t="s">
        <v>503</v>
      </c>
      <c r="E140" t="s">
        <v>1706</v>
      </c>
      <c r="F140" t="s">
        <v>1707</v>
      </c>
    </row>
    <row r="141" spans="1:6" x14ac:dyDescent="0.3">
      <c r="A141" t="s">
        <v>770</v>
      </c>
      <c r="B141" t="s">
        <v>15</v>
      </c>
      <c r="C141" t="s">
        <v>376</v>
      </c>
      <c r="D141" t="s">
        <v>520</v>
      </c>
      <c r="E141" t="s">
        <v>1708</v>
      </c>
      <c r="F141" t="s">
        <v>1709</v>
      </c>
    </row>
    <row r="142" spans="1:6" x14ac:dyDescent="0.3">
      <c r="A142" t="s">
        <v>770</v>
      </c>
      <c r="B142" t="s">
        <v>15</v>
      </c>
      <c r="C142" t="s">
        <v>376</v>
      </c>
      <c r="D142" t="s">
        <v>537</v>
      </c>
      <c r="E142" t="s">
        <v>1710</v>
      </c>
      <c r="F142" t="s">
        <v>1711</v>
      </c>
    </row>
    <row r="143" spans="1:6" x14ac:dyDescent="0.3">
      <c r="A143" t="s">
        <v>770</v>
      </c>
      <c r="B143" t="s">
        <v>15</v>
      </c>
      <c r="C143" t="s">
        <v>376</v>
      </c>
      <c r="D143" t="s">
        <v>554</v>
      </c>
      <c r="E143" t="s">
        <v>1712</v>
      </c>
      <c r="F143" t="s">
        <v>1713</v>
      </c>
    </row>
    <row r="144" spans="1:6" x14ac:dyDescent="0.3">
      <c r="A144" t="s">
        <v>770</v>
      </c>
      <c r="B144" t="s">
        <v>15</v>
      </c>
      <c r="C144" t="s">
        <v>376</v>
      </c>
      <c r="D144" t="s">
        <v>571</v>
      </c>
      <c r="E144" t="s">
        <v>1714</v>
      </c>
      <c r="F144" t="s">
        <v>1715</v>
      </c>
    </row>
    <row r="145" spans="1:6" x14ac:dyDescent="0.3">
      <c r="A145" t="s">
        <v>770</v>
      </c>
      <c r="B145" t="s">
        <v>15</v>
      </c>
      <c r="C145" t="s">
        <v>376</v>
      </c>
      <c r="D145" t="s">
        <v>588</v>
      </c>
      <c r="E145" t="s">
        <v>1716</v>
      </c>
      <c r="F145" t="s">
        <v>1717</v>
      </c>
    </row>
    <row r="146" spans="1:6" x14ac:dyDescent="0.3">
      <c r="A146" t="s">
        <v>770</v>
      </c>
      <c r="B146" t="s">
        <v>15</v>
      </c>
      <c r="C146" t="s">
        <v>376</v>
      </c>
      <c r="D146" t="s">
        <v>605</v>
      </c>
      <c r="E146" t="s">
        <v>1718</v>
      </c>
      <c r="F146" t="s">
        <v>1719</v>
      </c>
    </row>
    <row r="147" spans="1:6" x14ac:dyDescent="0.3">
      <c r="A147" t="s">
        <v>770</v>
      </c>
      <c r="B147" t="s">
        <v>15</v>
      </c>
      <c r="C147" t="s">
        <v>376</v>
      </c>
      <c r="D147" t="s">
        <v>622</v>
      </c>
      <c r="E147" t="s">
        <v>1720</v>
      </c>
      <c r="F147" t="s">
        <v>1721</v>
      </c>
    </row>
    <row r="148" spans="1:6" x14ac:dyDescent="0.3">
      <c r="A148" t="s">
        <v>770</v>
      </c>
      <c r="B148" t="s">
        <v>15</v>
      </c>
      <c r="C148" t="s">
        <v>376</v>
      </c>
      <c r="D148" t="s">
        <v>639</v>
      </c>
      <c r="E148" t="s">
        <v>1722</v>
      </c>
      <c r="F148" t="s">
        <v>1723</v>
      </c>
    </row>
    <row r="149" spans="1:6" x14ac:dyDescent="0.3">
      <c r="A149" t="s">
        <v>770</v>
      </c>
      <c r="B149" t="s">
        <v>15</v>
      </c>
      <c r="C149" t="s">
        <v>369</v>
      </c>
      <c r="D149" t="s">
        <v>496</v>
      </c>
      <c r="E149" t="s">
        <v>1724</v>
      </c>
      <c r="F149" t="s">
        <v>1725</v>
      </c>
    </row>
    <row r="150" spans="1:6" x14ac:dyDescent="0.3">
      <c r="A150" t="s">
        <v>770</v>
      </c>
      <c r="B150" t="s">
        <v>15</v>
      </c>
      <c r="C150" t="s">
        <v>369</v>
      </c>
      <c r="D150" t="s">
        <v>513</v>
      </c>
      <c r="E150" t="s">
        <v>1726</v>
      </c>
      <c r="F150" t="s">
        <v>1727</v>
      </c>
    </row>
    <row r="151" spans="1:6" x14ac:dyDescent="0.3">
      <c r="A151" t="s">
        <v>770</v>
      </c>
      <c r="B151" t="s">
        <v>15</v>
      </c>
      <c r="C151" t="s">
        <v>369</v>
      </c>
      <c r="D151" t="s">
        <v>530</v>
      </c>
      <c r="E151" t="s">
        <v>1728</v>
      </c>
      <c r="F151" t="s">
        <v>1729</v>
      </c>
    </row>
    <row r="152" spans="1:6" x14ac:dyDescent="0.3">
      <c r="A152" t="s">
        <v>770</v>
      </c>
      <c r="B152" t="s">
        <v>15</v>
      </c>
      <c r="C152" t="s">
        <v>369</v>
      </c>
      <c r="D152" t="s">
        <v>547</v>
      </c>
      <c r="E152" t="s">
        <v>1730</v>
      </c>
      <c r="F152" t="s">
        <v>1731</v>
      </c>
    </row>
    <row r="153" spans="1:6" x14ac:dyDescent="0.3">
      <c r="A153" t="s">
        <v>770</v>
      </c>
      <c r="B153" t="s">
        <v>15</v>
      </c>
      <c r="C153" t="s">
        <v>369</v>
      </c>
      <c r="D153" t="s">
        <v>564</v>
      </c>
      <c r="E153" t="s">
        <v>1732</v>
      </c>
      <c r="F153" t="s">
        <v>1733</v>
      </c>
    </row>
    <row r="154" spans="1:6" x14ac:dyDescent="0.3">
      <c r="A154" t="s">
        <v>770</v>
      </c>
      <c r="B154" t="s">
        <v>15</v>
      </c>
      <c r="C154" t="s">
        <v>369</v>
      </c>
      <c r="D154" t="s">
        <v>581</v>
      </c>
      <c r="E154" t="s">
        <v>1734</v>
      </c>
      <c r="F154" t="s">
        <v>1735</v>
      </c>
    </row>
    <row r="155" spans="1:6" x14ac:dyDescent="0.3">
      <c r="A155" t="s">
        <v>770</v>
      </c>
      <c r="B155" t="s">
        <v>15</v>
      </c>
      <c r="C155" t="s">
        <v>369</v>
      </c>
      <c r="D155" t="s">
        <v>598</v>
      </c>
      <c r="E155" t="s">
        <v>1736</v>
      </c>
      <c r="F155" t="s">
        <v>1737</v>
      </c>
    </row>
    <row r="156" spans="1:6" x14ac:dyDescent="0.3">
      <c r="A156" t="s">
        <v>770</v>
      </c>
      <c r="B156" t="s">
        <v>15</v>
      </c>
      <c r="C156" t="s">
        <v>369</v>
      </c>
      <c r="D156" t="s">
        <v>615</v>
      </c>
      <c r="E156" t="s">
        <v>1738</v>
      </c>
      <c r="F156" t="s">
        <v>1739</v>
      </c>
    </row>
    <row r="157" spans="1:6" x14ac:dyDescent="0.3">
      <c r="A157" t="s">
        <v>770</v>
      </c>
      <c r="B157" t="s">
        <v>15</v>
      </c>
      <c r="C157" t="s">
        <v>369</v>
      </c>
      <c r="D157" t="s">
        <v>632</v>
      </c>
      <c r="E157" t="s">
        <v>1740</v>
      </c>
      <c r="F157" t="s">
        <v>1741</v>
      </c>
    </row>
    <row r="158" spans="1:6" x14ac:dyDescent="0.3">
      <c r="A158" t="s">
        <v>770</v>
      </c>
      <c r="B158" t="s">
        <v>15</v>
      </c>
      <c r="C158" t="s">
        <v>374</v>
      </c>
      <c r="D158" t="s">
        <v>501</v>
      </c>
      <c r="E158" t="s">
        <v>1742</v>
      </c>
      <c r="F158" t="s">
        <v>1743</v>
      </c>
    </row>
    <row r="159" spans="1:6" x14ac:dyDescent="0.3">
      <c r="A159" t="s">
        <v>770</v>
      </c>
      <c r="B159" t="s">
        <v>15</v>
      </c>
      <c r="C159" t="s">
        <v>374</v>
      </c>
      <c r="D159" t="s">
        <v>518</v>
      </c>
      <c r="E159" t="s">
        <v>1744</v>
      </c>
      <c r="F159" t="s">
        <v>1745</v>
      </c>
    </row>
    <row r="160" spans="1:6" x14ac:dyDescent="0.3">
      <c r="A160" t="s">
        <v>770</v>
      </c>
      <c r="B160" t="s">
        <v>15</v>
      </c>
      <c r="C160" t="s">
        <v>374</v>
      </c>
      <c r="D160" t="s">
        <v>535</v>
      </c>
      <c r="E160" t="s">
        <v>1746</v>
      </c>
      <c r="F160" t="s">
        <v>1747</v>
      </c>
    </row>
    <row r="161" spans="1:6" x14ac:dyDescent="0.3">
      <c r="A161" t="s">
        <v>770</v>
      </c>
      <c r="B161" t="s">
        <v>15</v>
      </c>
      <c r="C161" t="s">
        <v>374</v>
      </c>
      <c r="D161" t="s">
        <v>552</v>
      </c>
      <c r="E161" t="s">
        <v>1748</v>
      </c>
      <c r="F161" t="s">
        <v>1749</v>
      </c>
    </row>
    <row r="162" spans="1:6" x14ac:dyDescent="0.3">
      <c r="A162" t="s">
        <v>770</v>
      </c>
      <c r="B162" t="s">
        <v>15</v>
      </c>
      <c r="C162" t="s">
        <v>374</v>
      </c>
      <c r="D162" t="s">
        <v>569</v>
      </c>
      <c r="E162" t="s">
        <v>1750</v>
      </c>
      <c r="F162" t="s">
        <v>1751</v>
      </c>
    </row>
    <row r="163" spans="1:6" x14ac:dyDescent="0.3">
      <c r="A163" t="s">
        <v>770</v>
      </c>
      <c r="B163" t="s">
        <v>15</v>
      </c>
      <c r="C163" t="s">
        <v>374</v>
      </c>
      <c r="D163" t="s">
        <v>586</v>
      </c>
      <c r="E163" t="s">
        <v>1752</v>
      </c>
      <c r="F163" t="s">
        <v>1753</v>
      </c>
    </row>
    <row r="164" spans="1:6" x14ac:dyDescent="0.3">
      <c r="A164" t="s">
        <v>770</v>
      </c>
      <c r="B164" t="s">
        <v>15</v>
      </c>
      <c r="C164" t="s">
        <v>374</v>
      </c>
      <c r="D164" t="s">
        <v>603</v>
      </c>
      <c r="E164" t="s">
        <v>1754</v>
      </c>
      <c r="F164" t="s">
        <v>1755</v>
      </c>
    </row>
    <row r="165" spans="1:6" x14ac:dyDescent="0.3">
      <c r="A165" t="s">
        <v>770</v>
      </c>
      <c r="B165" t="s">
        <v>15</v>
      </c>
      <c r="C165" t="s">
        <v>374</v>
      </c>
      <c r="D165" t="s">
        <v>620</v>
      </c>
      <c r="E165" t="s">
        <v>1756</v>
      </c>
      <c r="F165" t="s">
        <v>1757</v>
      </c>
    </row>
    <row r="166" spans="1:6" x14ac:dyDescent="0.3">
      <c r="A166" t="s">
        <v>770</v>
      </c>
      <c r="B166" t="s">
        <v>15</v>
      </c>
      <c r="C166" t="s">
        <v>374</v>
      </c>
      <c r="D166" t="s">
        <v>637</v>
      </c>
      <c r="E166" t="s">
        <v>1758</v>
      </c>
      <c r="F166" t="s">
        <v>1759</v>
      </c>
    </row>
    <row r="167" spans="1:6" x14ac:dyDescent="0.3">
      <c r="A167" t="s">
        <v>770</v>
      </c>
      <c r="B167" t="s">
        <v>15</v>
      </c>
      <c r="C167" t="s">
        <v>375</v>
      </c>
      <c r="D167" t="s">
        <v>502</v>
      </c>
      <c r="E167" t="s">
        <v>1760</v>
      </c>
      <c r="F167" t="s">
        <v>1761</v>
      </c>
    </row>
    <row r="168" spans="1:6" x14ac:dyDescent="0.3">
      <c r="A168" t="s">
        <v>770</v>
      </c>
      <c r="B168" t="s">
        <v>15</v>
      </c>
      <c r="C168" t="s">
        <v>375</v>
      </c>
      <c r="D168" t="s">
        <v>519</v>
      </c>
      <c r="E168" t="s">
        <v>1762</v>
      </c>
      <c r="F168" t="s">
        <v>1763</v>
      </c>
    </row>
    <row r="169" spans="1:6" x14ac:dyDescent="0.3">
      <c r="A169" t="s">
        <v>770</v>
      </c>
      <c r="B169" t="s">
        <v>15</v>
      </c>
      <c r="C169" t="s">
        <v>375</v>
      </c>
      <c r="D169" t="s">
        <v>536</v>
      </c>
      <c r="E169" t="s">
        <v>1764</v>
      </c>
      <c r="F169" t="s">
        <v>1765</v>
      </c>
    </row>
    <row r="170" spans="1:6" x14ac:dyDescent="0.3">
      <c r="A170" t="s">
        <v>770</v>
      </c>
      <c r="B170" t="s">
        <v>15</v>
      </c>
      <c r="C170" t="s">
        <v>375</v>
      </c>
      <c r="D170" t="s">
        <v>553</v>
      </c>
      <c r="E170" t="s">
        <v>1766</v>
      </c>
      <c r="F170" t="s">
        <v>1767</v>
      </c>
    </row>
    <row r="171" spans="1:6" x14ac:dyDescent="0.3">
      <c r="A171" t="s">
        <v>770</v>
      </c>
      <c r="B171" t="s">
        <v>15</v>
      </c>
      <c r="C171" t="s">
        <v>375</v>
      </c>
      <c r="D171" t="s">
        <v>570</v>
      </c>
      <c r="E171" t="s">
        <v>1768</v>
      </c>
      <c r="F171" t="s">
        <v>1769</v>
      </c>
    </row>
    <row r="172" spans="1:6" x14ac:dyDescent="0.3">
      <c r="A172" t="s">
        <v>770</v>
      </c>
      <c r="B172" t="s">
        <v>15</v>
      </c>
      <c r="C172" t="s">
        <v>375</v>
      </c>
      <c r="D172" t="s">
        <v>587</v>
      </c>
      <c r="E172" t="s">
        <v>1770</v>
      </c>
      <c r="F172" t="s">
        <v>1771</v>
      </c>
    </row>
    <row r="173" spans="1:6" x14ac:dyDescent="0.3">
      <c r="A173" t="s">
        <v>770</v>
      </c>
      <c r="B173" t="s">
        <v>15</v>
      </c>
      <c r="C173" t="s">
        <v>375</v>
      </c>
      <c r="D173" t="s">
        <v>604</v>
      </c>
      <c r="E173" t="s">
        <v>1772</v>
      </c>
      <c r="F173" t="s">
        <v>1773</v>
      </c>
    </row>
    <row r="174" spans="1:6" x14ac:dyDescent="0.3">
      <c r="A174" t="s">
        <v>770</v>
      </c>
      <c r="B174" t="s">
        <v>15</v>
      </c>
      <c r="C174" t="s">
        <v>375</v>
      </c>
      <c r="D174" t="s">
        <v>621</v>
      </c>
      <c r="E174" t="s">
        <v>1774</v>
      </c>
      <c r="F174" t="s">
        <v>1775</v>
      </c>
    </row>
    <row r="175" spans="1:6" x14ac:dyDescent="0.3">
      <c r="A175" t="s">
        <v>770</v>
      </c>
      <c r="B175" t="s">
        <v>15</v>
      </c>
      <c r="C175" t="s">
        <v>375</v>
      </c>
      <c r="D175" t="s">
        <v>638</v>
      </c>
      <c r="E175" t="s">
        <v>1776</v>
      </c>
      <c r="F175" t="s">
        <v>1777</v>
      </c>
    </row>
    <row r="176" spans="1:6" x14ac:dyDescent="0.3">
      <c r="A176" t="s">
        <v>770</v>
      </c>
      <c r="B176" t="s">
        <v>15</v>
      </c>
      <c r="C176" t="s">
        <v>379</v>
      </c>
      <c r="D176" t="s">
        <v>506</v>
      </c>
      <c r="E176" t="s">
        <v>1778</v>
      </c>
      <c r="F176" t="s">
        <v>1779</v>
      </c>
    </row>
    <row r="177" spans="1:6" x14ac:dyDescent="0.3">
      <c r="A177" t="s">
        <v>770</v>
      </c>
      <c r="B177" t="s">
        <v>15</v>
      </c>
      <c r="C177" t="s">
        <v>379</v>
      </c>
      <c r="D177" t="s">
        <v>523</v>
      </c>
      <c r="E177" t="s">
        <v>1780</v>
      </c>
      <c r="F177" t="s">
        <v>1781</v>
      </c>
    </row>
    <row r="178" spans="1:6" x14ac:dyDescent="0.3">
      <c r="A178" t="s">
        <v>770</v>
      </c>
      <c r="B178" t="s">
        <v>15</v>
      </c>
      <c r="C178" t="s">
        <v>379</v>
      </c>
      <c r="D178" t="s">
        <v>540</v>
      </c>
      <c r="E178" t="s">
        <v>1782</v>
      </c>
      <c r="F178" t="s">
        <v>1783</v>
      </c>
    </row>
    <row r="179" spans="1:6" x14ac:dyDescent="0.3">
      <c r="A179" t="s">
        <v>770</v>
      </c>
      <c r="B179" t="s">
        <v>15</v>
      </c>
      <c r="C179" t="s">
        <v>379</v>
      </c>
      <c r="D179" t="s">
        <v>557</v>
      </c>
      <c r="E179" t="s">
        <v>1784</v>
      </c>
      <c r="F179" t="s">
        <v>1785</v>
      </c>
    </row>
    <row r="180" spans="1:6" x14ac:dyDescent="0.3">
      <c r="A180" t="s">
        <v>770</v>
      </c>
      <c r="B180" t="s">
        <v>15</v>
      </c>
      <c r="C180" t="s">
        <v>379</v>
      </c>
      <c r="D180" t="s">
        <v>574</v>
      </c>
      <c r="E180" t="s">
        <v>1786</v>
      </c>
      <c r="F180" t="s">
        <v>1787</v>
      </c>
    </row>
    <row r="181" spans="1:6" x14ac:dyDescent="0.3">
      <c r="A181" t="s">
        <v>770</v>
      </c>
      <c r="B181" t="s">
        <v>15</v>
      </c>
      <c r="C181" t="s">
        <v>379</v>
      </c>
      <c r="D181" t="s">
        <v>591</v>
      </c>
      <c r="E181" t="s">
        <v>1788</v>
      </c>
      <c r="F181" t="s">
        <v>1789</v>
      </c>
    </row>
    <row r="182" spans="1:6" x14ac:dyDescent="0.3">
      <c r="A182" t="s">
        <v>770</v>
      </c>
      <c r="B182" t="s">
        <v>15</v>
      </c>
      <c r="C182" t="s">
        <v>379</v>
      </c>
      <c r="D182" t="s">
        <v>608</v>
      </c>
      <c r="E182" t="s">
        <v>1790</v>
      </c>
      <c r="F182" t="s">
        <v>1791</v>
      </c>
    </row>
    <row r="183" spans="1:6" x14ac:dyDescent="0.3">
      <c r="A183" t="s">
        <v>770</v>
      </c>
      <c r="B183" t="s">
        <v>15</v>
      </c>
      <c r="C183" t="s">
        <v>379</v>
      </c>
      <c r="D183" t="s">
        <v>625</v>
      </c>
      <c r="E183" t="s">
        <v>1792</v>
      </c>
      <c r="F183" t="s">
        <v>1793</v>
      </c>
    </row>
    <row r="184" spans="1:6" x14ac:dyDescent="0.3">
      <c r="A184" t="s">
        <v>770</v>
      </c>
      <c r="B184" t="s">
        <v>15</v>
      </c>
      <c r="C184" t="s">
        <v>379</v>
      </c>
      <c r="D184" t="s">
        <v>642</v>
      </c>
      <c r="E184" t="s">
        <v>1794</v>
      </c>
      <c r="F184" t="s">
        <v>1795</v>
      </c>
    </row>
    <row r="185" spans="1:6" x14ac:dyDescent="0.3">
      <c r="A185" t="s">
        <v>770</v>
      </c>
      <c r="B185" t="s">
        <v>15</v>
      </c>
      <c r="C185" t="s">
        <v>377</v>
      </c>
      <c r="D185" t="s">
        <v>504</v>
      </c>
      <c r="E185" t="s">
        <v>1796</v>
      </c>
      <c r="F185" t="s">
        <v>1797</v>
      </c>
    </row>
    <row r="186" spans="1:6" x14ac:dyDescent="0.3">
      <c r="A186" t="s">
        <v>770</v>
      </c>
      <c r="B186" t="s">
        <v>15</v>
      </c>
      <c r="C186" t="s">
        <v>377</v>
      </c>
      <c r="D186" t="s">
        <v>521</v>
      </c>
      <c r="E186" t="s">
        <v>1798</v>
      </c>
      <c r="F186" t="s">
        <v>1799</v>
      </c>
    </row>
    <row r="187" spans="1:6" x14ac:dyDescent="0.3">
      <c r="A187" t="s">
        <v>770</v>
      </c>
      <c r="B187" t="s">
        <v>15</v>
      </c>
      <c r="C187" t="s">
        <v>377</v>
      </c>
      <c r="D187" t="s">
        <v>538</v>
      </c>
      <c r="E187" t="s">
        <v>1800</v>
      </c>
      <c r="F187" t="s">
        <v>1801</v>
      </c>
    </row>
    <row r="188" spans="1:6" x14ac:dyDescent="0.3">
      <c r="A188" t="s">
        <v>770</v>
      </c>
      <c r="B188" t="s">
        <v>15</v>
      </c>
      <c r="C188" t="s">
        <v>377</v>
      </c>
      <c r="D188" t="s">
        <v>555</v>
      </c>
      <c r="E188" t="s">
        <v>1802</v>
      </c>
      <c r="F188" t="s">
        <v>1803</v>
      </c>
    </row>
    <row r="189" spans="1:6" x14ac:dyDescent="0.3">
      <c r="A189" t="s">
        <v>770</v>
      </c>
      <c r="B189" t="s">
        <v>15</v>
      </c>
      <c r="C189" t="s">
        <v>377</v>
      </c>
      <c r="D189" t="s">
        <v>572</v>
      </c>
      <c r="E189" t="s">
        <v>1804</v>
      </c>
      <c r="F189" t="s">
        <v>1805</v>
      </c>
    </row>
    <row r="190" spans="1:6" x14ac:dyDescent="0.3">
      <c r="A190" t="s">
        <v>770</v>
      </c>
      <c r="B190" t="s">
        <v>15</v>
      </c>
      <c r="C190" t="s">
        <v>377</v>
      </c>
      <c r="D190" t="s">
        <v>589</v>
      </c>
      <c r="E190" t="s">
        <v>1806</v>
      </c>
      <c r="F190" t="s">
        <v>1807</v>
      </c>
    </row>
    <row r="191" spans="1:6" x14ac:dyDescent="0.3">
      <c r="A191" t="s">
        <v>770</v>
      </c>
      <c r="B191" t="s">
        <v>15</v>
      </c>
      <c r="C191" t="s">
        <v>377</v>
      </c>
      <c r="D191" t="s">
        <v>606</v>
      </c>
      <c r="E191" t="s">
        <v>1808</v>
      </c>
      <c r="F191" t="s">
        <v>1809</v>
      </c>
    </row>
    <row r="192" spans="1:6" x14ac:dyDescent="0.3">
      <c r="A192" t="s">
        <v>770</v>
      </c>
      <c r="B192" t="s">
        <v>15</v>
      </c>
      <c r="C192" t="s">
        <v>377</v>
      </c>
      <c r="D192" t="s">
        <v>623</v>
      </c>
      <c r="E192" t="s">
        <v>1810</v>
      </c>
      <c r="F192" t="s">
        <v>1811</v>
      </c>
    </row>
    <row r="193" spans="1:6" x14ac:dyDescent="0.3">
      <c r="A193" t="s">
        <v>770</v>
      </c>
      <c r="B193" t="s">
        <v>15</v>
      </c>
      <c r="C193" t="s">
        <v>377</v>
      </c>
      <c r="D193" t="s">
        <v>640</v>
      </c>
      <c r="E193" t="s">
        <v>1812</v>
      </c>
      <c r="F193" t="s">
        <v>1813</v>
      </c>
    </row>
    <row r="194" spans="1:6" x14ac:dyDescent="0.3">
      <c r="A194" t="s">
        <v>770</v>
      </c>
      <c r="B194" t="s">
        <v>15</v>
      </c>
      <c r="C194" t="s">
        <v>372</v>
      </c>
      <c r="D194" t="s">
        <v>499</v>
      </c>
      <c r="E194" t="s">
        <v>1814</v>
      </c>
      <c r="F194" t="s">
        <v>1815</v>
      </c>
    </row>
    <row r="195" spans="1:6" x14ac:dyDescent="0.3">
      <c r="A195" t="s">
        <v>770</v>
      </c>
      <c r="B195" t="s">
        <v>15</v>
      </c>
      <c r="C195" t="s">
        <v>372</v>
      </c>
      <c r="D195" t="s">
        <v>516</v>
      </c>
      <c r="E195" t="s">
        <v>1816</v>
      </c>
      <c r="F195" t="s">
        <v>1817</v>
      </c>
    </row>
    <row r="196" spans="1:6" x14ac:dyDescent="0.3">
      <c r="A196" t="s">
        <v>770</v>
      </c>
      <c r="B196" t="s">
        <v>15</v>
      </c>
      <c r="C196" t="s">
        <v>372</v>
      </c>
      <c r="D196" t="s">
        <v>533</v>
      </c>
      <c r="E196" t="s">
        <v>1818</v>
      </c>
      <c r="F196" t="s">
        <v>1819</v>
      </c>
    </row>
    <row r="197" spans="1:6" x14ac:dyDescent="0.3">
      <c r="A197" t="s">
        <v>770</v>
      </c>
      <c r="B197" t="s">
        <v>15</v>
      </c>
      <c r="C197" t="s">
        <v>372</v>
      </c>
      <c r="D197" t="s">
        <v>550</v>
      </c>
      <c r="E197" t="s">
        <v>1820</v>
      </c>
      <c r="F197" t="s">
        <v>1821</v>
      </c>
    </row>
    <row r="198" spans="1:6" x14ac:dyDescent="0.3">
      <c r="A198" t="s">
        <v>770</v>
      </c>
      <c r="B198" t="s">
        <v>15</v>
      </c>
      <c r="C198" t="s">
        <v>372</v>
      </c>
      <c r="D198" t="s">
        <v>567</v>
      </c>
      <c r="E198" t="s">
        <v>1822</v>
      </c>
      <c r="F198" t="s">
        <v>1823</v>
      </c>
    </row>
    <row r="199" spans="1:6" x14ac:dyDescent="0.3">
      <c r="A199" t="s">
        <v>770</v>
      </c>
      <c r="B199" t="s">
        <v>15</v>
      </c>
      <c r="C199" t="s">
        <v>372</v>
      </c>
      <c r="D199" t="s">
        <v>584</v>
      </c>
      <c r="E199" t="s">
        <v>1824</v>
      </c>
      <c r="F199" t="s">
        <v>1825</v>
      </c>
    </row>
    <row r="200" spans="1:6" x14ac:dyDescent="0.3">
      <c r="A200" t="s">
        <v>770</v>
      </c>
      <c r="B200" t="s">
        <v>15</v>
      </c>
      <c r="C200" t="s">
        <v>372</v>
      </c>
      <c r="D200" t="s">
        <v>601</v>
      </c>
      <c r="E200" t="s">
        <v>1826</v>
      </c>
      <c r="F200" t="s">
        <v>1827</v>
      </c>
    </row>
    <row r="201" spans="1:6" x14ac:dyDescent="0.3">
      <c r="A201" t="s">
        <v>770</v>
      </c>
      <c r="B201" t="s">
        <v>15</v>
      </c>
      <c r="C201" t="s">
        <v>372</v>
      </c>
      <c r="D201" t="s">
        <v>618</v>
      </c>
      <c r="E201" t="s">
        <v>1828</v>
      </c>
      <c r="F201" t="s">
        <v>1829</v>
      </c>
    </row>
    <row r="202" spans="1:6" x14ac:dyDescent="0.3">
      <c r="A202" t="s">
        <v>770</v>
      </c>
      <c r="B202" t="s">
        <v>15</v>
      </c>
      <c r="C202" t="s">
        <v>372</v>
      </c>
      <c r="D202" t="s">
        <v>635</v>
      </c>
      <c r="E202" t="s">
        <v>1830</v>
      </c>
      <c r="F202" t="s">
        <v>1831</v>
      </c>
    </row>
    <row r="203" spans="1:6" x14ac:dyDescent="0.3">
      <c r="A203" t="s">
        <v>770</v>
      </c>
      <c r="B203" t="s">
        <v>15</v>
      </c>
      <c r="C203" t="s">
        <v>381</v>
      </c>
      <c r="D203" t="s">
        <v>508</v>
      </c>
      <c r="E203" t="s">
        <v>1832</v>
      </c>
      <c r="F203" t="s">
        <v>1833</v>
      </c>
    </row>
    <row r="204" spans="1:6" x14ac:dyDescent="0.3">
      <c r="A204" t="s">
        <v>770</v>
      </c>
      <c r="B204" t="s">
        <v>15</v>
      </c>
      <c r="C204" t="s">
        <v>381</v>
      </c>
      <c r="D204" t="s">
        <v>525</v>
      </c>
      <c r="E204" t="s">
        <v>1834</v>
      </c>
      <c r="F204" t="s">
        <v>1835</v>
      </c>
    </row>
    <row r="205" spans="1:6" x14ac:dyDescent="0.3">
      <c r="A205" t="s">
        <v>770</v>
      </c>
      <c r="B205" t="s">
        <v>15</v>
      </c>
      <c r="C205" t="s">
        <v>381</v>
      </c>
      <c r="D205" t="s">
        <v>542</v>
      </c>
      <c r="E205" t="s">
        <v>1836</v>
      </c>
      <c r="F205" t="s">
        <v>1837</v>
      </c>
    </row>
    <row r="206" spans="1:6" x14ac:dyDescent="0.3">
      <c r="A206" t="s">
        <v>770</v>
      </c>
      <c r="B206" t="s">
        <v>15</v>
      </c>
      <c r="C206" t="s">
        <v>381</v>
      </c>
      <c r="D206" t="s">
        <v>559</v>
      </c>
      <c r="E206" t="s">
        <v>1838</v>
      </c>
      <c r="F206" t="s">
        <v>1839</v>
      </c>
    </row>
    <row r="207" spans="1:6" x14ac:dyDescent="0.3">
      <c r="A207" t="s">
        <v>770</v>
      </c>
      <c r="B207" t="s">
        <v>15</v>
      </c>
      <c r="C207" t="s">
        <v>381</v>
      </c>
      <c r="D207" t="s">
        <v>576</v>
      </c>
      <c r="E207" t="s">
        <v>1840</v>
      </c>
      <c r="F207" t="s">
        <v>1841</v>
      </c>
    </row>
    <row r="208" spans="1:6" x14ac:dyDescent="0.3">
      <c r="A208" t="s">
        <v>770</v>
      </c>
      <c r="B208" t="s">
        <v>15</v>
      </c>
      <c r="C208" t="s">
        <v>381</v>
      </c>
      <c r="D208" t="s">
        <v>593</v>
      </c>
      <c r="E208" t="s">
        <v>1842</v>
      </c>
      <c r="F208" t="s">
        <v>1843</v>
      </c>
    </row>
    <row r="209" spans="1:6" x14ac:dyDescent="0.3">
      <c r="A209" t="s">
        <v>770</v>
      </c>
      <c r="B209" t="s">
        <v>15</v>
      </c>
      <c r="C209" t="s">
        <v>381</v>
      </c>
      <c r="D209" t="s">
        <v>610</v>
      </c>
      <c r="E209" t="s">
        <v>1844</v>
      </c>
      <c r="F209" t="s">
        <v>1845</v>
      </c>
    </row>
    <row r="210" spans="1:6" x14ac:dyDescent="0.3">
      <c r="A210" t="s">
        <v>770</v>
      </c>
      <c r="B210" t="s">
        <v>15</v>
      </c>
      <c r="C210" t="s">
        <v>381</v>
      </c>
      <c r="D210" t="s">
        <v>627</v>
      </c>
      <c r="E210" t="s">
        <v>1846</v>
      </c>
      <c r="F210" t="s">
        <v>1847</v>
      </c>
    </row>
    <row r="211" spans="1:6" x14ac:dyDescent="0.3">
      <c r="A211" t="s">
        <v>770</v>
      </c>
      <c r="B211" t="s">
        <v>15</v>
      </c>
      <c r="C211" t="s">
        <v>381</v>
      </c>
      <c r="D211" t="s">
        <v>644</v>
      </c>
      <c r="E211" t="s">
        <v>1848</v>
      </c>
      <c r="F211" t="s">
        <v>1849</v>
      </c>
    </row>
    <row r="212" spans="1:6" x14ac:dyDescent="0.3">
      <c r="A212" t="s">
        <v>770</v>
      </c>
      <c r="B212" t="s">
        <v>15</v>
      </c>
      <c r="C212" t="s">
        <v>371</v>
      </c>
      <c r="D212" t="s">
        <v>498</v>
      </c>
      <c r="E212" t="s">
        <v>1850</v>
      </c>
      <c r="F212" t="s">
        <v>1851</v>
      </c>
    </row>
    <row r="213" spans="1:6" x14ac:dyDescent="0.3">
      <c r="A213" t="s">
        <v>770</v>
      </c>
      <c r="B213" t="s">
        <v>15</v>
      </c>
      <c r="C213" t="s">
        <v>371</v>
      </c>
      <c r="D213" t="s">
        <v>515</v>
      </c>
      <c r="E213" t="s">
        <v>1852</v>
      </c>
      <c r="F213" t="s">
        <v>1853</v>
      </c>
    </row>
    <row r="214" spans="1:6" x14ac:dyDescent="0.3">
      <c r="A214" t="s">
        <v>770</v>
      </c>
      <c r="B214" t="s">
        <v>15</v>
      </c>
      <c r="C214" t="s">
        <v>371</v>
      </c>
      <c r="D214" t="s">
        <v>532</v>
      </c>
      <c r="E214" t="s">
        <v>1854</v>
      </c>
      <c r="F214" t="s">
        <v>1855</v>
      </c>
    </row>
    <row r="215" spans="1:6" x14ac:dyDescent="0.3">
      <c r="A215" t="s">
        <v>770</v>
      </c>
      <c r="B215" t="s">
        <v>15</v>
      </c>
      <c r="C215" t="s">
        <v>371</v>
      </c>
      <c r="D215" t="s">
        <v>549</v>
      </c>
      <c r="E215" t="s">
        <v>1856</v>
      </c>
      <c r="F215" t="s">
        <v>1857</v>
      </c>
    </row>
    <row r="216" spans="1:6" x14ac:dyDescent="0.3">
      <c r="A216" t="s">
        <v>770</v>
      </c>
      <c r="B216" t="s">
        <v>15</v>
      </c>
      <c r="C216" t="s">
        <v>371</v>
      </c>
      <c r="D216" t="s">
        <v>566</v>
      </c>
      <c r="E216" t="s">
        <v>1858</v>
      </c>
      <c r="F216" t="s">
        <v>1859</v>
      </c>
    </row>
    <row r="217" spans="1:6" x14ac:dyDescent="0.3">
      <c r="A217" t="s">
        <v>770</v>
      </c>
      <c r="B217" t="s">
        <v>15</v>
      </c>
      <c r="C217" t="s">
        <v>371</v>
      </c>
      <c r="D217" t="s">
        <v>583</v>
      </c>
      <c r="E217" t="s">
        <v>1860</v>
      </c>
      <c r="F217" t="s">
        <v>1861</v>
      </c>
    </row>
    <row r="218" spans="1:6" x14ac:dyDescent="0.3">
      <c r="A218" t="s">
        <v>770</v>
      </c>
      <c r="B218" t="s">
        <v>15</v>
      </c>
      <c r="C218" t="s">
        <v>371</v>
      </c>
      <c r="D218" t="s">
        <v>600</v>
      </c>
      <c r="E218" t="s">
        <v>1862</v>
      </c>
      <c r="F218" t="s">
        <v>1863</v>
      </c>
    </row>
    <row r="219" spans="1:6" x14ac:dyDescent="0.3">
      <c r="A219" t="s">
        <v>770</v>
      </c>
      <c r="B219" t="s">
        <v>15</v>
      </c>
      <c r="C219" t="s">
        <v>371</v>
      </c>
      <c r="D219" t="s">
        <v>617</v>
      </c>
      <c r="E219" t="s">
        <v>1864</v>
      </c>
      <c r="F219" t="s">
        <v>1865</v>
      </c>
    </row>
    <row r="220" spans="1:6" x14ac:dyDescent="0.3">
      <c r="A220" t="s">
        <v>770</v>
      </c>
      <c r="B220" t="s">
        <v>15</v>
      </c>
      <c r="C220" t="s">
        <v>371</v>
      </c>
      <c r="D220" t="s">
        <v>634</v>
      </c>
      <c r="E220" t="s">
        <v>1866</v>
      </c>
      <c r="F220" t="s">
        <v>1867</v>
      </c>
    </row>
    <row r="221" spans="1:6" x14ac:dyDescent="0.3">
      <c r="A221" t="s">
        <v>770</v>
      </c>
      <c r="B221" t="s">
        <v>15</v>
      </c>
      <c r="C221" t="s">
        <v>366</v>
      </c>
      <c r="D221" t="s">
        <v>493</v>
      </c>
      <c r="E221" t="s">
        <v>1868</v>
      </c>
      <c r="F221" t="s">
        <v>1869</v>
      </c>
    </row>
    <row r="222" spans="1:6" x14ac:dyDescent="0.3">
      <c r="A222" t="s">
        <v>770</v>
      </c>
      <c r="B222" t="s">
        <v>15</v>
      </c>
      <c r="C222" t="s">
        <v>366</v>
      </c>
      <c r="D222" t="s">
        <v>510</v>
      </c>
      <c r="E222" t="s">
        <v>1870</v>
      </c>
      <c r="F222" t="s">
        <v>1871</v>
      </c>
    </row>
    <row r="223" spans="1:6" x14ac:dyDescent="0.3">
      <c r="A223" t="s">
        <v>770</v>
      </c>
      <c r="B223" t="s">
        <v>15</v>
      </c>
      <c r="C223" t="s">
        <v>366</v>
      </c>
      <c r="D223" t="s">
        <v>527</v>
      </c>
      <c r="E223" t="s">
        <v>1872</v>
      </c>
      <c r="F223" t="s">
        <v>1873</v>
      </c>
    </row>
    <row r="224" spans="1:6" x14ac:dyDescent="0.3">
      <c r="A224" t="s">
        <v>770</v>
      </c>
      <c r="B224" t="s">
        <v>15</v>
      </c>
      <c r="C224" t="s">
        <v>366</v>
      </c>
      <c r="D224" t="s">
        <v>544</v>
      </c>
      <c r="E224" t="s">
        <v>1874</v>
      </c>
      <c r="F224" t="s">
        <v>1875</v>
      </c>
    </row>
    <row r="225" spans="1:6" x14ac:dyDescent="0.3">
      <c r="A225" t="s">
        <v>770</v>
      </c>
      <c r="B225" t="s">
        <v>15</v>
      </c>
      <c r="C225" t="s">
        <v>366</v>
      </c>
      <c r="D225" t="s">
        <v>561</v>
      </c>
      <c r="E225" t="s">
        <v>1876</v>
      </c>
      <c r="F225" t="s">
        <v>1877</v>
      </c>
    </row>
    <row r="226" spans="1:6" x14ac:dyDescent="0.3">
      <c r="A226" t="s">
        <v>770</v>
      </c>
      <c r="B226" t="s">
        <v>15</v>
      </c>
      <c r="C226" t="s">
        <v>366</v>
      </c>
      <c r="D226" t="s">
        <v>578</v>
      </c>
      <c r="E226" t="s">
        <v>1878</v>
      </c>
      <c r="F226" t="s">
        <v>1879</v>
      </c>
    </row>
    <row r="227" spans="1:6" x14ac:dyDescent="0.3">
      <c r="A227" t="s">
        <v>770</v>
      </c>
      <c r="B227" t="s">
        <v>15</v>
      </c>
      <c r="C227" t="s">
        <v>366</v>
      </c>
      <c r="D227" t="s">
        <v>595</v>
      </c>
      <c r="E227" t="s">
        <v>1880</v>
      </c>
      <c r="F227" t="s">
        <v>1881</v>
      </c>
    </row>
    <row r="228" spans="1:6" x14ac:dyDescent="0.3">
      <c r="A228" t="s">
        <v>770</v>
      </c>
      <c r="B228" t="s">
        <v>15</v>
      </c>
      <c r="C228" t="s">
        <v>366</v>
      </c>
      <c r="D228" t="s">
        <v>612</v>
      </c>
      <c r="E228" t="s">
        <v>1882</v>
      </c>
      <c r="F228" t="s">
        <v>1883</v>
      </c>
    </row>
    <row r="229" spans="1:6" x14ac:dyDescent="0.3">
      <c r="A229" t="s">
        <v>770</v>
      </c>
      <c r="B229" t="s">
        <v>15</v>
      </c>
      <c r="C229" t="s">
        <v>366</v>
      </c>
      <c r="D229" t="s">
        <v>629</v>
      </c>
      <c r="E229" t="s">
        <v>1884</v>
      </c>
      <c r="F229" t="s">
        <v>1885</v>
      </c>
    </row>
    <row r="230" spans="1:6" x14ac:dyDescent="0.3">
      <c r="A230" t="s">
        <v>770</v>
      </c>
      <c r="B230" t="s">
        <v>15</v>
      </c>
      <c r="C230" t="s">
        <v>370</v>
      </c>
      <c r="D230" t="s">
        <v>497</v>
      </c>
      <c r="E230" t="s">
        <v>1886</v>
      </c>
      <c r="F230" t="s">
        <v>1887</v>
      </c>
    </row>
    <row r="231" spans="1:6" x14ac:dyDescent="0.3">
      <c r="A231" t="s">
        <v>770</v>
      </c>
      <c r="B231" t="s">
        <v>15</v>
      </c>
      <c r="C231" t="s">
        <v>370</v>
      </c>
      <c r="D231" t="s">
        <v>514</v>
      </c>
      <c r="E231" t="s">
        <v>1888</v>
      </c>
      <c r="F231" t="s">
        <v>1889</v>
      </c>
    </row>
    <row r="232" spans="1:6" x14ac:dyDescent="0.3">
      <c r="A232" t="s">
        <v>770</v>
      </c>
      <c r="B232" t="s">
        <v>15</v>
      </c>
      <c r="C232" t="s">
        <v>370</v>
      </c>
      <c r="D232" t="s">
        <v>531</v>
      </c>
      <c r="E232" t="s">
        <v>1890</v>
      </c>
      <c r="F232" t="s">
        <v>1891</v>
      </c>
    </row>
    <row r="233" spans="1:6" x14ac:dyDescent="0.3">
      <c r="A233" t="s">
        <v>770</v>
      </c>
      <c r="B233" t="s">
        <v>15</v>
      </c>
      <c r="C233" t="s">
        <v>370</v>
      </c>
      <c r="D233" t="s">
        <v>548</v>
      </c>
      <c r="E233" t="s">
        <v>1892</v>
      </c>
      <c r="F233" t="s">
        <v>1893</v>
      </c>
    </row>
    <row r="234" spans="1:6" x14ac:dyDescent="0.3">
      <c r="A234" t="s">
        <v>770</v>
      </c>
      <c r="B234" t="s">
        <v>15</v>
      </c>
      <c r="C234" t="s">
        <v>370</v>
      </c>
      <c r="D234" t="s">
        <v>565</v>
      </c>
      <c r="E234" t="s">
        <v>1894</v>
      </c>
      <c r="F234" t="s">
        <v>1895</v>
      </c>
    </row>
    <row r="235" spans="1:6" x14ac:dyDescent="0.3">
      <c r="A235" t="s">
        <v>770</v>
      </c>
      <c r="B235" t="s">
        <v>15</v>
      </c>
      <c r="C235" t="s">
        <v>370</v>
      </c>
      <c r="D235" t="s">
        <v>582</v>
      </c>
      <c r="E235" t="s">
        <v>1896</v>
      </c>
      <c r="F235" t="s">
        <v>1897</v>
      </c>
    </row>
    <row r="236" spans="1:6" x14ac:dyDescent="0.3">
      <c r="A236" t="s">
        <v>770</v>
      </c>
      <c r="B236" t="s">
        <v>15</v>
      </c>
      <c r="C236" t="s">
        <v>370</v>
      </c>
      <c r="D236" t="s">
        <v>599</v>
      </c>
      <c r="E236" t="s">
        <v>1898</v>
      </c>
      <c r="F236" t="s">
        <v>1899</v>
      </c>
    </row>
    <row r="237" spans="1:6" x14ac:dyDescent="0.3">
      <c r="A237" t="s">
        <v>770</v>
      </c>
      <c r="B237" t="s">
        <v>15</v>
      </c>
      <c r="C237" t="s">
        <v>370</v>
      </c>
      <c r="D237" t="s">
        <v>616</v>
      </c>
      <c r="E237" t="s">
        <v>1900</v>
      </c>
      <c r="F237" t="s">
        <v>1901</v>
      </c>
    </row>
    <row r="238" spans="1:6" x14ac:dyDescent="0.3">
      <c r="A238" t="s">
        <v>770</v>
      </c>
      <c r="B238" t="s">
        <v>15</v>
      </c>
      <c r="C238" t="s">
        <v>370</v>
      </c>
      <c r="D238" t="s">
        <v>633</v>
      </c>
      <c r="E238" t="s">
        <v>1902</v>
      </c>
      <c r="F238" t="s">
        <v>1903</v>
      </c>
    </row>
    <row r="239" spans="1:6" x14ac:dyDescent="0.3">
      <c r="A239" t="s">
        <v>770</v>
      </c>
      <c r="B239" t="s">
        <v>15</v>
      </c>
      <c r="C239" t="s">
        <v>373</v>
      </c>
      <c r="D239" t="s">
        <v>500</v>
      </c>
      <c r="E239" t="s">
        <v>1904</v>
      </c>
      <c r="F239" t="s">
        <v>1905</v>
      </c>
    </row>
    <row r="240" spans="1:6" x14ac:dyDescent="0.3">
      <c r="A240" t="s">
        <v>770</v>
      </c>
      <c r="B240" t="s">
        <v>15</v>
      </c>
      <c r="C240" t="s">
        <v>373</v>
      </c>
      <c r="D240" t="s">
        <v>517</v>
      </c>
      <c r="E240" t="s">
        <v>1906</v>
      </c>
      <c r="F240" t="s">
        <v>1907</v>
      </c>
    </row>
    <row r="241" spans="1:6" x14ac:dyDescent="0.3">
      <c r="A241" t="s">
        <v>770</v>
      </c>
      <c r="B241" t="s">
        <v>15</v>
      </c>
      <c r="C241" t="s">
        <v>373</v>
      </c>
      <c r="D241" t="s">
        <v>534</v>
      </c>
      <c r="E241" t="s">
        <v>1908</v>
      </c>
      <c r="F241" t="s">
        <v>1909</v>
      </c>
    </row>
    <row r="242" spans="1:6" x14ac:dyDescent="0.3">
      <c r="A242" t="s">
        <v>770</v>
      </c>
      <c r="B242" t="s">
        <v>15</v>
      </c>
      <c r="C242" t="s">
        <v>373</v>
      </c>
      <c r="D242" t="s">
        <v>551</v>
      </c>
      <c r="E242" t="s">
        <v>1910</v>
      </c>
      <c r="F242" t="s">
        <v>1911</v>
      </c>
    </row>
    <row r="243" spans="1:6" x14ac:dyDescent="0.3">
      <c r="A243" t="s">
        <v>770</v>
      </c>
      <c r="B243" t="s">
        <v>15</v>
      </c>
      <c r="C243" t="s">
        <v>373</v>
      </c>
      <c r="D243" t="s">
        <v>568</v>
      </c>
      <c r="E243" t="s">
        <v>1912</v>
      </c>
      <c r="F243" t="s">
        <v>1913</v>
      </c>
    </row>
    <row r="244" spans="1:6" x14ac:dyDescent="0.3">
      <c r="A244" t="s">
        <v>770</v>
      </c>
      <c r="B244" t="s">
        <v>15</v>
      </c>
      <c r="C244" t="s">
        <v>373</v>
      </c>
      <c r="D244" t="s">
        <v>585</v>
      </c>
      <c r="E244" t="s">
        <v>1914</v>
      </c>
      <c r="F244" t="s">
        <v>1915</v>
      </c>
    </row>
    <row r="245" spans="1:6" x14ac:dyDescent="0.3">
      <c r="A245" t="s">
        <v>770</v>
      </c>
      <c r="B245" t="s">
        <v>15</v>
      </c>
      <c r="C245" t="s">
        <v>373</v>
      </c>
      <c r="D245" t="s">
        <v>602</v>
      </c>
      <c r="E245" t="s">
        <v>1916</v>
      </c>
      <c r="F245" t="s">
        <v>1917</v>
      </c>
    </row>
    <row r="246" spans="1:6" x14ac:dyDescent="0.3">
      <c r="A246" t="s">
        <v>770</v>
      </c>
      <c r="B246" t="s">
        <v>15</v>
      </c>
      <c r="C246" t="s">
        <v>373</v>
      </c>
      <c r="D246" t="s">
        <v>619</v>
      </c>
      <c r="E246" t="s">
        <v>1918</v>
      </c>
      <c r="F246" t="s">
        <v>1919</v>
      </c>
    </row>
    <row r="247" spans="1:6" x14ac:dyDescent="0.3">
      <c r="A247" t="s">
        <v>770</v>
      </c>
      <c r="B247" t="s">
        <v>15</v>
      </c>
      <c r="C247" t="s">
        <v>373</v>
      </c>
      <c r="D247" t="s">
        <v>636</v>
      </c>
      <c r="E247" t="s">
        <v>1920</v>
      </c>
      <c r="F247" t="s">
        <v>1921</v>
      </c>
    </row>
    <row r="248" spans="1:6" x14ac:dyDescent="0.3">
      <c r="A248" t="s">
        <v>770</v>
      </c>
      <c r="B248" t="s">
        <v>15</v>
      </c>
      <c r="C248" t="s">
        <v>378</v>
      </c>
      <c r="D248" t="s">
        <v>505</v>
      </c>
      <c r="E248" t="s">
        <v>1922</v>
      </c>
      <c r="F248" t="s">
        <v>1923</v>
      </c>
    </row>
    <row r="249" spans="1:6" x14ac:dyDescent="0.3">
      <c r="A249" t="s">
        <v>770</v>
      </c>
      <c r="B249" t="s">
        <v>15</v>
      </c>
      <c r="C249" t="s">
        <v>378</v>
      </c>
      <c r="D249" t="s">
        <v>522</v>
      </c>
      <c r="E249" t="s">
        <v>1924</v>
      </c>
      <c r="F249" t="s">
        <v>1925</v>
      </c>
    </row>
    <row r="250" spans="1:6" x14ac:dyDescent="0.3">
      <c r="A250" t="s">
        <v>770</v>
      </c>
      <c r="B250" t="s">
        <v>15</v>
      </c>
      <c r="C250" t="s">
        <v>378</v>
      </c>
      <c r="D250" t="s">
        <v>539</v>
      </c>
      <c r="E250" t="s">
        <v>1926</v>
      </c>
      <c r="F250" t="s">
        <v>1927</v>
      </c>
    </row>
    <row r="251" spans="1:6" x14ac:dyDescent="0.3">
      <c r="A251" t="s">
        <v>770</v>
      </c>
      <c r="B251" t="s">
        <v>15</v>
      </c>
      <c r="C251" t="s">
        <v>378</v>
      </c>
      <c r="D251" t="s">
        <v>556</v>
      </c>
      <c r="E251" t="s">
        <v>1928</v>
      </c>
      <c r="F251" t="s">
        <v>1929</v>
      </c>
    </row>
    <row r="252" spans="1:6" x14ac:dyDescent="0.3">
      <c r="A252" t="s">
        <v>770</v>
      </c>
      <c r="B252" t="s">
        <v>15</v>
      </c>
      <c r="C252" t="s">
        <v>378</v>
      </c>
      <c r="D252" t="s">
        <v>573</v>
      </c>
      <c r="E252" t="s">
        <v>1930</v>
      </c>
      <c r="F252" t="s">
        <v>1931</v>
      </c>
    </row>
    <row r="253" spans="1:6" x14ac:dyDescent="0.3">
      <c r="A253" t="s">
        <v>770</v>
      </c>
      <c r="B253" t="s">
        <v>15</v>
      </c>
      <c r="C253" t="s">
        <v>378</v>
      </c>
      <c r="D253" t="s">
        <v>590</v>
      </c>
      <c r="E253" t="s">
        <v>1932</v>
      </c>
      <c r="F253" t="s">
        <v>1933</v>
      </c>
    </row>
    <row r="254" spans="1:6" x14ac:dyDescent="0.3">
      <c r="A254" t="s">
        <v>770</v>
      </c>
      <c r="B254" t="s">
        <v>15</v>
      </c>
      <c r="C254" t="s">
        <v>378</v>
      </c>
      <c r="D254" t="s">
        <v>607</v>
      </c>
      <c r="E254" t="s">
        <v>1934</v>
      </c>
      <c r="F254" t="s">
        <v>1935</v>
      </c>
    </row>
    <row r="255" spans="1:6" x14ac:dyDescent="0.3">
      <c r="A255" t="s">
        <v>770</v>
      </c>
      <c r="B255" t="s">
        <v>15</v>
      </c>
      <c r="C255" t="s">
        <v>378</v>
      </c>
      <c r="D255" t="s">
        <v>624</v>
      </c>
      <c r="E255" t="s">
        <v>1936</v>
      </c>
      <c r="F255" t="s">
        <v>1937</v>
      </c>
    </row>
    <row r="256" spans="1:6" x14ac:dyDescent="0.3">
      <c r="A256" t="s">
        <v>770</v>
      </c>
      <c r="B256" t="s">
        <v>15</v>
      </c>
      <c r="C256" t="s">
        <v>378</v>
      </c>
      <c r="D256" t="s">
        <v>641</v>
      </c>
      <c r="E256" t="s">
        <v>1938</v>
      </c>
      <c r="F256" t="s">
        <v>1939</v>
      </c>
    </row>
    <row r="257" spans="1:6" x14ac:dyDescent="0.3">
      <c r="A257" t="s">
        <v>832</v>
      </c>
      <c r="B257" t="s">
        <v>18</v>
      </c>
      <c r="C257" t="s">
        <v>14</v>
      </c>
      <c r="D257" t="s">
        <v>798</v>
      </c>
      <c r="E257" t="s">
        <v>835</v>
      </c>
      <c r="F257" t="s">
        <v>837</v>
      </c>
    </row>
    <row r="258" spans="1:6" x14ac:dyDescent="0.3">
      <c r="A258" t="s">
        <v>832</v>
      </c>
      <c r="B258" t="s">
        <v>18</v>
      </c>
      <c r="C258" t="s">
        <v>14</v>
      </c>
      <c r="D258" t="s">
        <v>815</v>
      </c>
      <c r="E258" t="s">
        <v>836</v>
      </c>
      <c r="F258" t="s">
        <v>838</v>
      </c>
    </row>
    <row r="259" spans="1:6" x14ac:dyDescent="0.3">
      <c r="A259" t="s">
        <v>832</v>
      </c>
      <c r="B259" t="s">
        <v>15</v>
      </c>
      <c r="C259" t="s">
        <v>367</v>
      </c>
      <c r="D259" t="s">
        <v>800</v>
      </c>
      <c r="E259" t="s">
        <v>1940</v>
      </c>
      <c r="F259" t="s">
        <v>1941</v>
      </c>
    </row>
    <row r="260" spans="1:6" x14ac:dyDescent="0.3">
      <c r="A260" t="s">
        <v>832</v>
      </c>
      <c r="B260" t="s">
        <v>15</v>
      </c>
      <c r="C260" t="s">
        <v>367</v>
      </c>
      <c r="D260" t="s">
        <v>817</v>
      </c>
      <c r="E260" t="s">
        <v>1942</v>
      </c>
      <c r="F260" t="s">
        <v>1943</v>
      </c>
    </row>
    <row r="261" spans="1:6" x14ac:dyDescent="0.3">
      <c r="A261" t="s">
        <v>832</v>
      </c>
      <c r="B261" t="s">
        <v>15</v>
      </c>
      <c r="C261" t="s">
        <v>380</v>
      </c>
      <c r="D261" t="s">
        <v>813</v>
      </c>
      <c r="E261" t="s">
        <v>1944</v>
      </c>
      <c r="F261" t="s">
        <v>1945</v>
      </c>
    </row>
    <row r="262" spans="1:6" x14ac:dyDescent="0.3">
      <c r="A262" t="s">
        <v>832</v>
      </c>
      <c r="B262" t="s">
        <v>15</v>
      </c>
      <c r="C262" t="s">
        <v>380</v>
      </c>
      <c r="D262" t="s">
        <v>830</v>
      </c>
      <c r="E262" t="s">
        <v>1946</v>
      </c>
      <c r="F262" t="s">
        <v>1947</v>
      </c>
    </row>
    <row r="263" spans="1:6" x14ac:dyDescent="0.3">
      <c r="A263" t="s">
        <v>832</v>
      </c>
      <c r="B263" t="s">
        <v>15</v>
      </c>
      <c r="C263" t="s">
        <v>368</v>
      </c>
      <c r="D263" t="s">
        <v>801</v>
      </c>
      <c r="E263" t="s">
        <v>1948</v>
      </c>
      <c r="F263" t="s">
        <v>1949</v>
      </c>
    </row>
    <row r="264" spans="1:6" x14ac:dyDescent="0.3">
      <c r="A264" t="s">
        <v>832</v>
      </c>
      <c r="B264" t="s">
        <v>15</v>
      </c>
      <c r="C264" t="s">
        <v>368</v>
      </c>
      <c r="D264" t="s">
        <v>818</v>
      </c>
      <c r="E264" t="s">
        <v>1950</v>
      </c>
      <c r="F264" t="s">
        <v>1951</v>
      </c>
    </row>
    <row r="265" spans="1:6" x14ac:dyDescent="0.3">
      <c r="A265" t="s">
        <v>832</v>
      </c>
      <c r="B265" t="s">
        <v>15</v>
      </c>
      <c r="C265" t="s">
        <v>376</v>
      </c>
      <c r="D265" t="s">
        <v>809</v>
      </c>
      <c r="E265" t="s">
        <v>1952</v>
      </c>
      <c r="F265" t="s">
        <v>1953</v>
      </c>
    </row>
    <row r="266" spans="1:6" x14ac:dyDescent="0.3">
      <c r="A266" t="s">
        <v>832</v>
      </c>
      <c r="B266" t="s">
        <v>15</v>
      </c>
      <c r="C266" t="s">
        <v>376</v>
      </c>
      <c r="D266" t="s">
        <v>826</v>
      </c>
      <c r="E266" t="s">
        <v>1954</v>
      </c>
      <c r="F266" t="s">
        <v>1955</v>
      </c>
    </row>
    <row r="267" spans="1:6" x14ac:dyDescent="0.3">
      <c r="A267" t="s">
        <v>832</v>
      </c>
      <c r="B267" t="s">
        <v>15</v>
      </c>
      <c r="C267" t="s">
        <v>369</v>
      </c>
      <c r="D267" t="s">
        <v>802</v>
      </c>
      <c r="E267" t="s">
        <v>1956</v>
      </c>
      <c r="F267" t="s">
        <v>1957</v>
      </c>
    </row>
    <row r="268" spans="1:6" x14ac:dyDescent="0.3">
      <c r="A268" t="s">
        <v>832</v>
      </c>
      <c r="B268" t="s">
        <v>15</v>
      </c>
      <c r="C268" t="s">
        <v>369</v>
      </c>
      <c r="D268" t="s">
        <v>819</v>
      </c>
      <c r="E268" t="s">
        <v>1958</v>
      </c>
      <c r="F268" t="s">
        <v>1959</v>
      </c>
    </row>
    <row r="269" spans="1:6" x14ac:dyDescent="0.3">
      <c r="A269" t="s">
        <v>832</v>
      </c>
      <c r="B269" t="s">
        <v>15</v>
      </c>
      <c r="C269" t="s">
        <v>374</v>
      </c>
      <c r="D269" t="s">
        <v>807</v>
      </c>
      <c r="E269" t="s">
        <v>1960</v>
      </c>
      <c r="F269" t="s">
        <v>1961</v>
      </c>
    </row>
    <row r="270" spans="1:6" x14ac:dyDescent="0.3">
      <c r="A270" t="s">
        <v>832</v>
      </c>
      <c r="B270" t="s">
        <v>15</v>
      </c>
      <c r="C270" t="s">
        <v>374</v>
      </c>
      <c r="D270" t="s">
        <v>824</v>
      </c>
      <c r="E270" t="s">
        <v>1962</v>
      </c>
      <c r="F270" t="s">
        <v>1963</v>
      </c>
    </row>
    <row r="271" spans="1:6" x14ac:dyDescent="0.3">
      <c r="A271" t="s">
        <v>832</v>
      </c>
      <c r="B271" t="s">
        <v>15</v>
      </c>
      <c r="C271" t="s">
        <v>375</v>
      </c>
      <c r="D271" t="s">
        <v>808</v>
      </c>
      <c r="E271" t="s">
        <v>1964</v>
      </c>
      <c r="F271" t="s">
        <v>1965</v>
      </c>
    </row>
    <row r="272" spans="1:6" x14ac:dyDescent="0.3">
      <c r="A272" t="s">
        <v>832</v>
      </c>
      <c r="B272" t="s">
        <v>15</v>
      </c>
      <c r="C272" t="s">
        <v>375</v>
      </c>
      <c r="D272" t="s">
        <v>825</v>
      </c>
      <c r="E272" t="s">
        <v>1966</v>
      </c>
      <c r="F272" t="s">
        <v>1967</v>
      </c>
    </row>
    <row r="273" spans="1:6" x14ac:dyDescent="0.3">
      <c r="A273" t="s">
        <v>832</v>
      </c>
      <c r="B273" t="s">
        <v>15</v>
      </c>
      <c r="C273" t="s">
        <v>379</v>
      </c>
      <c r="D273" t="s">
        <v>812</v>
      </c>
      <c r="E273" t="s">
        <v>1968</v>
      </c>
      <c r="F273" t="s">
        <v>1969</v>
      </c>
    </row>
    <row r="274" spans="1:6" x14ac:dyDescent="0.3">
      <c r="A274" t="s">
        <v>832</v>
      </c>
      <c r="B274" t="s">
        <v>15</v>
      </c>
      <c r="C274" t="s">
        <v>379</v>
      </c>
      <c r="D274" t="s">
        <v>829</v>
      </c>
      <c r="E274" t="s">
        <v>1970</v>
      </c>
      <c r="F274" t="s">
        <v>1971</v>
      </c>
    </row>
    <row r="275" spans="1:6" x14ac:dyDescent="0.3">
      <c r="A275" t="s">
        <v>832</v>
      </c>
      <c r="B275" t="s">
        <v>15</v>
      </c>
      <c r="C275" t="s">
        <v>377</v>
      </c>
      <c r="D275" t="s">
        <v>810</v>
      </c>
      <c r="E275" t="s">
        <v>1972</v>
      </c>
      <c r="F275" t="s">
        <v>1973</v>
      </c>
    </row>
    <row r="276" spans="1:6" x14ac:dyDescent="0.3">
      <c r="A276" t="s">
        <v>832</v>
      </c>
      <c r="B276" t="s">
        <v>15</v>
      </c>
      <c r="C276" t="s">
        <v>377</v>
      </c>
      <c r="D276" t="s">
        <v>827</v>
      </c>
      <c r="E276" t="s">
        <v>1974</v>
      </c>
      <c r="F276" t="s">
        <v>1975</v>
      </c>
    </row>
    <row r="277" spans="1:6" x14ac:dyDescent="0.3">
      <c r="A277" t="s">
        <v>832</v>
      </c>
      <c r="B277" t="s">
        <v>15</v>
      </c>
      <c r="C277" t="s">
        <v>372</v>
      </c>
      <c r="D277" t="s">
        <v>805</v>
      </c>
      <c r="E277" t="s">
        <v>1976</v>
      </c>
      <c r="F277" t="s">
        <v>1977</v>
      </c>
    </row>
    <row r="278" spans="1:6" x14ac:dyDescent="0.3">
      <c r="A278" t="s">
        <v>832</v>
      </c>
      <c r="B278" t="s">
        <v>15</v>
      </c>
      <c r="C278" t="s">
        <v>372</v>
      </c>
      <c r="D278" t="s">
        <v>822</v>
      </c>
      <c r="E278" t="s">
        <v>1978</v>
      </c>
      <c r="F278" t="s">
        <v>1979</v>
      </c>
    </row>
    <row r="279" spans="1:6" x14ac:dyDescent="0.3">
      <c r="A279" t="s">
        <v>832</v>
      </c>
      <c r="B279" t="s">
        <v>15</v>
      </c>
      <c r="C279" t="s">
        <v>381</v>
      </c>
      <c r="D279" t="s">
        <v>814</v>
      </c>
      <c r="E279" t="s">
        <v>1980</v>
      </c>
      <c r="F279" t="s">
        <v>1981</v>
      </c>
    </row>
    <row r="280" spans="1:6" x14ac:dyDescent="0.3">
      <c r="A280" t="s">
        <v>832</v>
      </c>
      <c r="B280" t="s">
        <v>15</v>
      </c>
      <c r="C280" t="s">
        <v>381</v>
      </c>
      <c r="D280" t="s">
        <v>831</v>
      </c>
      <c r="E280" t="s">
        <v>1982</v>
      </c>
      <c r="F280" t="s">
        <v>1983</v>
      </c>
    </row>
    <row r="281" spans="1:6" x14ac:dyDescent="0.3">
      <c r="A281" t="s">
        <v>832</v>
      </c>
      <c r="B281" t="s">
        <v>15</v>
      </c>
      <c r="C281" t="s">
        <v>371</v>
      </c>
      <c r="D281" t="s">
        <v>804</v>
      </c>
      <c r="E281" t="s">
        <v>1984</v>
      </c>
      <c r="F281" t="s">
        <v>1985</v>
      </c>
    </row>
    <row r="282" spans="1:6" x14ac:dyDescent="0.3">
      <c r="A282" t="s">
        <v>832</v>
      </c>
      <c r="B282" t="s">
        <v>15</v>
      </c>
      <c r="C282" t="s">
        <v>371</v>
      </c>
      <c r="D282" t="s">
        <v>821</v>
      </c>
      <c r="E282" t="s">
        <v>1986</v>
      </c>
      <c r="F282" t="s">
        <v>1987</v>
      </c>
    </row>
    <row r="283" spans="1:6" x14ac:dyDescent="0.3">
      <c r="A283" t="s">
        <v>832</v>
      </c>
      <c r="B283" t="s">
        <v>15</v>
      </c>
      <c r="C283" t="s">
        <v>366</v>
      </c>
      <c r="D283" t="s">
        <v>799</v>
      </c>
      <c r="E283" t="s">
        <v>1988</v>
      </c>
      <c r="F283" t="s">
        <v>1989</v>
      </c>
    </row>
    <row r="284" spans="1:6" x14ac:dyDescent="0.3">
      <c r="A284" t="s">
        <v>832</v>
      </c>
      <c r="B284" t="s">
        <v>15</v>
      </c>
      <c r="C284" t="s">
        <v>366</v>
      </c>
      <c r="D284" t="s">
        <v>816</v>
      </c>
      <c r="E284" t="s">
        <v>1990</v>
      </c>
      <c r="F284" t="s">
        <v>1991</v>
      </c>
    </row>
    <row r="285" spans="1:6" x14ac:dyDescent="0.3">
      <c r="A285" t="s">
        <v>832</v>
      </c>
      <c r="B285" t="s">
        <v>15</v>
      </c>
      <c r="C285" t="s">
        <v>370</v>
      </c>
      <c r="D285" t="s">
        <v>803</v>
      </c>
      <c r="E285" t="s">
        <v>1992</v>
      </c>
      <c r="F285" t="s">
        <v>1993</v>
      </c>
    </row>
    <row r="286" spans="1:6" x14ac:dyDescent="0.3">
      <c r="A286" t="s">
        <v>832</v>
      </c>
      <c r="B286" t="s">
        <v>15</v>
      </c>
      <c r="C286" t="s">
        <v>370</v>
      </c>
      <c r="D286" t="s">
        <v>820</v>
      </c>
      <c r="E286" t="s">
        <v>1994</v>
      </c>
      <c r="F286" t="s">
        <v>1995</v>
      </c>
    </row>
    <row r="287" spans="1:6" x14ac:dyDescent="0.3">
      <c r="A287" t="s">
        <v>832</v>
      </c>
      <c r="B287" t="s">
        <v>15</v>
      </c>
      <c r="C287" t="s">
        <v>373</v>
      </c>
      <c r="D287" t="s">
        <v>806</v>
      </c>
      <c r="E287" t="s">
        <v>1996</v>
      </c>
      <c r="F287" t="s">
        <v>1997</v>
      </c>
    </row>
    <row r="288" spans="1:6" x14ac:dyDescent="0.3">
      <c r="A288" t="s">
        <v>832</v>
      </c>
      <c r="B288" t="s">
        <v>15</v>
      </c>
      <c r="C288" t="s">
        <v>373</v>
      </c>
      <c r="D288" t="s">
        <v>823</v>
      </c>
      <c r="E288" t="s">
        <v>1998</v>
      </c>
      <c r="F288" t="s">
        <v>1999</v>
      </c>
    </row>
    <row r="289" spans="1:6" x14ac:dyDescent="0.3">
      <c r="A289" t="s">
        <v>832</v>
      </c>
      <c r="B289" t="s">
        <v>15</v>
      </c>
      <c r="C289" t="s">
        <v>378</v>
      </c>
      <c r="D289" t="s">
        <v>811</v>
      </c>
      <c r="E289" t="s">
        <v>2000</v>
      </c>
      <c r="F289" t="s">
        <v>2001</v>
      </c>
    </row>
    <row r="290" spans="1:6" x14ac:dyDescent="0.3">
      <c r="A290" t="s">
        <v>832</v>
      </c>
      <c r="B290" t="s">
        <v>15</v>
      </c>
      <c r="C290" t="s">
        <v>378</v>
      </c>
      <c r="D290" t="s">
        <v>828</v>
      </c>
      <c r="E290" t="s">
        <v>2002</v>
      </c>
      <c r="F290" t="s">
        <v>2003</v>
      </c>
    </row>
    <row r="291" spans="1:6" x14ac:dyDescent="0.3">
      <c r="A291" t="s">
        <v>840</v>
      </c>
      <c r="B291" t="s">
        <v>18</v>
      </c>
      <c r="C291" t="s">
        <v>14</v>
      </c>
      <c r="D291" t="s">
        <v>845</v>
      </c>
      <c r="E291" t="s">
        <v>843</v>
      </c>
      <c r="F291" t="s">
        <v>2004</v>
      </c>
    </row>
    <row r="292" spans="1:6" x14ac:dyDescent="0.3">
      <c r="A292" t="s">
        <v>840</v>
      </c>
      <c r="B292" t="s">
        <v>18</v>
      </c>
      <c r="C292" t="s">
        <v>14</v>
      </c>
      <c r="D292" t="s">
        <v>846</v>
      </c>
      <c r="E292" t="s">
        <v>852</v>
      </c>
      <c r="F292" t="s">
        <v>2005</v>
      </c>
    </row>
    <row r="293" spans="1:6" x14ac:dyDescent="0.3">
      <c r="A293" t="s">
        <v>840</v>
      </c>
      <c r="B293" t="s">
        <v>18</v>
      </c>
      <c r="C293" t="s">
        <v>14</v>
      </c>
      <c r="D293" t="s">
        <v>853</v>
      </c>
      <c r="E293" t="s">
        <v>859</v>
      </c>
      <c r="F293" t="s">
        <v>2006</v>
      </c>
    </row>
    <row r="294" spans="1:6" x14ac:dyDescent="0.3">
      <c r="A294" t="s">
        <v>840</v>
      </c>
      <c r="B294" t="s">
        <v>18</v>
      </c>
      <c r="C294" t="s">
        <v>14</v>
      </c>
      <c r="D294" t="s">
        <v>862</v>
      </c>
      <c r="E294" t="s">
        <v>861</v>
      </c>
      <c r="F294" t="s">
        <v>2007</v>
      </c>
    </row>
    <row r="295" spans="1:6" x14ac:dyDescent="0.3">
      <c r="A295" t="s">
        <v>840</v>
      </c>
      <c r="B295" t="s">
        <v>18</v>
      </c>
      <c r="C295" t="s">
        <v>14</v>
      </c>
      <c r="D295" t="s">
        <v>867</v>
      </c>
      <c r="E295" t="s">
        <v>866</v>
      </c>
      <c r="F295" t="s">
        <v>2008</v>
      </c>
    </row>
    <row r="296" spans="1:6" x14ac:dyDescent="0.3">
      <c r="A296" t="s">
        <v>840</v>
      </c>
      <c r="B296" t="s">
        <v>15</v>
      </c>
      <c r="C296" t="s">
        <v>374</v>
      </c>
      <c r="D296" t="s">
        <v>849</v>
      </c>
      <c r="E296" t="s">
        <v>2009</v>
      </c>
      <c r="F296" t="s">
        <v>2010</v>
      </c>
    </row>
    <row r="297" spans="1:6" x14ac:dyDescent="0.3">
      <c r="A297" t="s">
        <v>840</v>
      </c>
      <c r="B297" t="s">
        <v>15</v>
      </c>
      <c r="C297" t="s">
        <v>374</v>
      </c>
      <c r="D297" t="s">
        <v>856</v>
      </c>
      <c r="E297" t="s">
        <v>2011</v>
      </c>
      <c r="F297" t="s">
        <v>2012</v>
      </c>
    </row>
    <row r="298" spans="1:6" x14ac:dyDescent="0.3">
      <c r="A298" t="s">
        <v>840</v>
      </c>
      <c r="B298" t="s">
        <v>15</v>
      </c>
      <c r="C298" t="s">
        <v>374</v>
      </c>
      <c r="D298" t="s">
        <v>864</v>
      </c>
      <c r="E298" t="s">
        <v>2013</v>
      </c>
      <c r="F298" t="s">
        <v>2014</v>
      </c>
    </row>
    <row r="299" spans="1:6" x14ac:dyDescent="0.3">
      <c r="A299" t="s">
        <v>840</v>
      </c>
      <c r="B299" t="s">
        <v>15</v>
      </c>
      <c r="C299" t="s">
        <v>375</v>
      </c>
      <c r="D299" t="s">
        <v>850</v>
      </c>
      <c r="E299" t="s">
        <v>2015</v>
      </c>
      <c r="F299" t="s">
        <v>2016</v>
      </c>
    </row>
    <row r="300" spans="1:6" x14ac:dyDescent="0.3">
      <c r="A300" t="s">
        <v>840</v>
      </c>
      <c r="B300" t="s">
        <v>15</v>
      </c>
      <c r="C300" t="s">
        <v>379</v>
      </c>
      <c r="D300" t="s">
        <v>851</v>
      </c>
      <c r="E300" t="s">
        <v>2017</v>
      </c>
      <c r="F300" t="s">
        <v>2018</v>
      </c>
    </row>
    <row r="301" spans="1:6" x14ac:dyDescent="0.3">
      <c r="A301" t="s">
        <v>840</v>
      </c>
      <c r="B301" t="s">
        <v>15</v>
      </c>
      <c r="C301" t="s">
        <v>379</v>
      </c>
      <c r="D301" t="s">
        <v>857</v>
      </c>
      <c r="E301" t="s">
        <v>2019</v>
      </c>
      <c r="F301" t="s">
        <v>2020</v>
      </c>
    </row>
    <row r="302" spans="1:6" x14ac:dyDescent="0.3">
      <c r="A302" t="s">
        <v>840</v>
      </c>
      <c r="B302" t="s">
        <v>15</v>
      </c>
      <c r="C302" t="s">
        <v>370</v>
      </c>
      <c r="D302" t="s">
        <v>847</v>
      </c>
      <c r="E302" t="s">
        <v>2021</v>
      </c>
      <c r="F302" t="s">
        <v>2022</v>
      </c>
    </row>
    <row r="303" spans="1:6" x14ac:dyDescent="0.3">
      <c r="A303" t="s">
        <v>840</v>
      </c>
      <c r="B303" t="s">
        <v>15</v>
      </c>
      <c r="C303" t="s">
        <v>370</v>
      </c>
      <c r="D303" t="s">
        <v>854</v>
      </c>
      <c r="E303" t="s">
        <v>2023</v>
      </c>
      <c r="F303" t="s">
        <v>2024</v>
      </c>
    </row>
    <row r="304" spans="1:6" x14ac:dyDescent="0.3">
      <c r="A304" t="s">
        <v>840</v>
      </c>
      <c r="B304" t="s">
        <v>15</v>
      </c>
      <c r="C304" t="s">
        <v>373</v>
      </c>
      <c r="D304" t="s">
        <v>848</v>
      </c>
      <c r="E304" t="s">
        <v>2025</v>
      </c>
      <c r="F304" t="s">
        <v>2026</v>
      </c>
    </row>
    <row r="305" spans="1:6" x14ac:dyDescent="0.3">
      <c r="A305" t="s">
        <v>840</v>
      </c>
      <c r="B305" t="s">
        <v>15</v>
      </c>
      <c r="C305" t="s">
        <v>373</v>
      </c>
      <c r="D305" t="s">
        <v>855</v>
      </c>
      <c r="E305" t="s">
        <v>2027</v>
      </c>
      <c r="F305" t="s">
        <v>2028</v>
      </c>
    </row>
    <row r="306" spans="1:6" x14ac:dyDescent="0.3">
      <c r="A306" t="s">
        <v>840</v>
      </c>
      <c r="B306" t="s">
        <v>15</v>
      </c>
      <c r="C306" t="s">
        <v>373</v>
      </c>
      <c r="D306" t="s">
        <v>863</v>
      </c>
      <c r="E306" t="s">
        <v>2029</v>
      </c>
      <c r="F306" t="s">
        <v>2030</v>
      </c>
    </row>
    <row r="307" spans="1:6" x14ac:dyDescent="0.3">
      <c r="A307" t="s">
        <v>869</v>
      </c>
      <c r="B307" t="s">
        <v>18</v>
      </c>
      <c r="C307" t="s">
        <v>14</v>
      </c>
      <c r="D307" t="s">
        <v>868</v>
      </c>
      <c r="E307" t="s">
        <v>870</v>
      </c>
      <c r="F307" t="s">
        <v>2031</v>
      </c>
    </row>
    <row r="308" spans="1:6" x14ac:dyDescent="0.3">
      <c r="A308" t="s">
        <v>869</v>
      </c>
      <c r="B308" t="s">
        <v>18</v>
      </c>
      <c r="C308" t="s">
        <v>14</v>
      </c>
      <c r="D308" t="s">
        <v>873</v>
      </c>
      <c r="E308" t="s">
        <v>882</v>
      </c>
      <c r="F308" t="s">
        <v>2032</v>
      </c>
    </row>
    <row r="309" spans="1:6" x14ac:dyDescent="0.3">
      <c r="A309" t="s">
        <v>869</v>
      </c>
      <c r="B309" t="s">
        <v>18</v>
      </c>
      <c r="C309" t="s">
        <v>14</v>
      </c>
      <c r="D309" t="s">
        <v>877</v>
      </c>
      <c r="E309" t="s">
        <v>883</v>
      </c>
      <c r="F309" t="s">
        <v>2033</v>
      </c>
    </row>
    <row r="310" spans="1:6" x14ac:dyDescent="0.3">
      <c r="A310" t="s">
        <v>869</v>
      </c>
      <c r="B310" t="s">
        <v>18</v>
      </c>
      <c r="C310" t="s">
        <v>14</v>
      </c>
      <c r="D310" t="s">
        <v>890</v>
      </c>
      <c r="E310" t="s">
        <v>887</v>
      </c>
      <c r="F310" t="s">
        <v>2034</v>
      </c>
    </row>
    <row r="311" spans="1:6" x14ac:dyDescent="0.3">
      <c r="A311" t="s">
        <v>869</v>
      </c>
      <c r="B311" t="s">
        <v>18</v>
      </c>
      <c r="C311" t="s">
        <v>14</v>
      </c>
      <c r="D311" t="s">
        <v>891</v>
      </c>
      <c r="E311" t="s">
        <v>888</v>
      </c>
      <c r="F311" t="s">
        <v>2035</v>
      </c>
    </row>
    <row r="312" spans="1:6" x14ac:dyDescent="0.3">
      <c r="A312" t="s">
        <v>869</v>
      </c>
      <c r="B312" t="s">
        <v>18</v>
      </c>
      <c r="C312" t="s">
        <v>14</v>
      </c>
      <c r="D312" t="s">
        <v>892</v>
      </c>
      <c r="E312" t="s">
        <v>889</v>
      </c>
      <c r="F312" t="s">
        <v>2036</v>
      </c>
    </row>
    <row r="313" spans="1:6" x14ac:dyDescent="0.3">
      <c r="A313" t="s">
        <v>869</v>
      </c>
      <c r="B313" t="s">
        <v>18</v>
      </c>
      <c r="C313" t="s">
        <v>14</v>
      </c>
      <c r="D313" t="s">
        <v>896</v>
      </c>
      <c r="E313" t="s">
        <v>900</v>
      </c>
      <c r="F313" t="s">
        <v>2037</v>
      </c>
    </row>
    <row r="314" spans="1:6" x14ac:dyDescent="0.3">
      <c r="A314" t="s">
        <v>869</v>
      </c>
      <c r="B314" t="s">
        <v>15</v>
      </c>
      <c r="C314" t="s">
        <v>374</v>
      </c>
      <c r="D314" t="s">
        <v>875</v>
      </c>
      <c r="E314" t="s">
        <v>2038</v>
      </c>
      <c r="F314" t="s">
        <v>2039</v>
      </c>
    </row>
    <row r="315" spans="1:6" x14ac:dyDescent="0.3">
      <c r="A315" t="s">
        <v>869</v>
      </c>
      <c r="B315" t="s">
        <v>15</v>
      </c>
      <c r="C315" t="s">
        <v>374</v>
      </c>
      <c r="D315" t="s">
        <v>879</v>
      </c>
      <c r="E315" t="s">
        <v>2040</v>
      </c>
      <c r="F315" t="s">
        <v>2041</v>
      </c>
    </row>
    <row r="316" spans="1:6" x14ac:dyDescent="0.3">
      <c r="A316" t="s">
        <v>869</v>
      </c>
      <c r="B316" t="s">
        <v>15</v>
      </c>
      <c r="C316" t="s">
        <v>374</v>
      </c>
      <c r="D316" t="s">
        <v>894</v>
      </c>
      <c r="E316" t="s">
        <v>2042</v>
      </c>
      <c r="F316" t="s">
        <v>2043</v>
      </c>
    </row>
    <row r="317" spans="1:6" x14ac:dyDescent="0.3">
      <c r="A317" t="s">
        <v>869</v>
      </c>
      <c r="B317" t="s">
        <v>15</v>
      </c>
      <c r="C317" t="s">
        <v>374</v>
      </c>
      <c r="D317" t="s">
        <v>897</v>
      </c>
      <c r="E317" t="s">
        <v>2044</v>
      </c>
      <c r="F317" t="s">
        <v>2045</v>
      </c>
    </row>
    <row r="318" spans="1:6" x14ac:dyDescent="0.3">
      <c r="A318" t="s">
        <v>869</v>
      </c>
      <c r="B318" t="s">
        <v>15</v>
      </c>
      <c r="C318" t="s">
        <v>379</v>
      </c>
      <c r="D318" t="s">
        <v>876</v>
      </c>
      <c r="E318" t="s">
        <v>2046</v>
      </c>
      <c r="F318" t="s">
        <v>2047</v>
      </c>
    </row>
    <row r="319" spans="1:6" x14ac:dyDescent="0.3">
      <c r="A319" t="s">
        <v>869</v>
      </c>
      <c r="B319" t="s">
        <v>15</v>
      </c>
      <c r="C319" t="s">
        <v>379</v>
      </c>
      <c r="D319" t="s">
        <v>880</v>
      </c>
      <c r="E319" t="s">
        <v>2048</v>
      </c>
      <c r="F319" t="s">
        <v>2049</v>
      </c>
    </row>
    <row r="320" spans="1:6" x14ac:dyDescent="0.3">
      <c r="A320" t="s">
        <v>869</v>
      </c>
      <c r="B320" t="s">
        <v>15</v>
      </c>
      <c r="C320" t="s">
        <v>379</v>
      </c>
      <c r="D320" t="s">
        <v>895</v>
      </c>
      <c r="E320" t="s">
        <v>2050</v>
      </c>
      <c r="F320" t="s">
        <v>2051</v>
      </c>
    </row>
    <row r="321" spans="1:6" x14ac:dyDescent="0.3">
      <c r="A321" t="s">
        <v>869</v>
      </c>
      <c r="B321" t="s">
        <v>15</v>
      </c>
      <c r="C321" t="s">
        <v>379</v>
      </c>
      <c r="D321" t="s">
        <v>898</v>
      </c>
      <c r="E321" t="s">
        <v>2052</v>
      </c>
      <c r="F321" t="s">
        <v>2053</v>
      </c>
    </row>
    <row r="322" spans="1:6" x14ac:dyDescent="0.3">
      <c r="A322" t="s">
        <v>869</v>
      </c>
      <c r="B322" t="s">
        <v>15</v>
      </c>
      <c r="C322" t="s">
        <v>872</v>
      </c>
      <c r="D322" t="s">
        <v>874</v>
      </c>
      <c r="E322" t="s">
        <v>2054</v>
      </c>
      <c r="F322" t="s">
        <v>2055</v>
      </c>
    </row>
    <row r="323" spans="1:6" x14ac:dyDescent="0.3">
      <c r="A323" t="s">
        <v>869</v>
      </c>
      <c r="B323" t="s">
        <v>15</v>
      </c>
      <c r="C323" t="s">
        <v>872</v>
      </c>
      <c r="D323" t="s">
        <v>878</v>
      </c>
      <c r="E323" t="s">
        <v>2056</v>
      </c>
      <c r="F323" t="s">
        <v>2057</v>
      </c>
    </row>
    <row r="324" spans="1:6" x14ac:dyDescent="0.3">
      <c r="A324" t="s">
        <v>869</v>
      </c>
      <c r="B324" t="s">
        <v>15</v>
      </c>
      <c r="C324" t="s">
        <v>872</v>
      </c>
      <c r="D324" t="s">
        <v>893</v>
      </c>
      <c r="E324" t="s">
        <v>2058</v>
      </c>
      <c r="F324" t="s">
        <v>2059</v>
      </c>
    </row>
    <row r="325" spans="1:6" x14ac:dyDescent="0.3">
      <c r="A325" t="s">
        <v>908</v>
      </c>
      <c r="B325" t="s">
        <v>18</v>
      </c>
      <c r="C325" t="s">
        <v>14</v>
      </c>
      <c r="D325" t="s">
        <v>901</v>
      </c>
      <c r="E325" t="s">
        <v>906</v>
      </c>
      <c r="F325" t="s">
        <v>2060</v>
      </c>
    </row>
    <row r="326" spans="1:6" x14ac:dyDescent="0.3">
      <c r="A326" t="s">
        <v>908</v>
      </c>
      <c r="B326" t="s">
        <v>18</v>
      </c>
      <c r="C326" t="s">
        <v>14</v>
      </c>
      <c r="D326" t="s">
        <v>910</v>
      </c>
      <c r="E326" t="s">
        <v>915</v>
      </c>
      <c r="F326" t="s">
        <v>2061</v>
      </c>
    </row>
    <row r="327" spans="1:6" x14ac:dyDescent="0.3">
      <c r="A327" t="s">
        <v>908</v>
      </c>
      <c r="B327" t="s">
        <v>18</v>
      </c>
      <c r="C327" t="s">
        <v>14</v>
      </c>
      <c r="D327" t="s">
        <v>917</v>
      </c>
      <c r="E327" t="s">
        <v>923</v>
      </c>
      <c r="F327" t="s">
        <v>2062</v>
      </c>
    </row>
    <row r="328" spans="1:6" x14ac:dyDescent="0.3">
      <c r="A328" t="s">
        <v>908</v>
      </c>
      <c r="B328" t="s">
        <v>18</v>
      </c>
      <c r="C328" t="s">
        <v>14</v>
      </c>
      <c r="D328" t="s">
        <v>924</v>
      </c>
      <c r="E328" t="s">
        <v>927</v>
      </c>
      <c r="F328" t="s">
        <v>2063</v>
      </c>
    </row>
    <row r="329" spans="1:6" x14ac:dyDescent="0.3">
      <c r="A329" t="s">
        <v>908</v>
      </c>
      <c r="B329" t="s">
        <v>18</v>
      </c>
      <c r="C329" t="s">
        <v>14</v>
      </c>
      <c r="D329" t="s">
        <v>929</v>
      </c>
      <c r="E329" t="s">
        <v>932</v>
      </c>
      <c r="F329" t="s">
        <v>2064</v>
      </c>
    </row>
    <row r="330" spans="1:6" x14ac:dyDescent="0.3">
      <c r="A330" t="s">
        <v>908</v>
      </c>
      <c r="B330" t="s">
        <v>18</v>
      </c>
      <c r="C330" t="s">
        <v>14</v>
      </c>
      <c r="D330" t="s">
        <v>936</v>
      </c>
      <c r="E330" t="s">
        <v>934</v>
      </c>
      <c r="F330" t="s">
        <v>2065</v>
      </c>
    </row>
    <row r="331" spans="1:6" x14ac:dyDescent="0.3">
      <c r="A331" t="s">
        <v>908</v>
      </c>
      <c r="B331" t="s">
        <v>18</v>
      </c>
      <c r="C331" t="s">
        <v>14</v>
      </c>
      <c r="D331" t="s">
        <v>943</v>
      </c>
      <c r="E331" t="s">
        <v>941</v>
      </c>
      <c r="F331" t="s">
        <v>2066</v>
      </c>
    </row>
    <row r="332" spans="1:6" x14ac:dyDescent="0.3">
      <c r="A332" t="s">
        <v>908</v>
      </c>
      <c r="B332" t="s">
        <v>18</v>
      </c>
      <c r="C332" t="s">
        <v>14</v>
      </c>
      <c r="D332" t="s">
        <v>946</v>
      </c>
      <c r="E332" t="s">
        <v>944</v>
      </c>
      <c r="F332" t="s">
        <v>2067</v>
      </c>
    </row>
    <row r="333" spans="1:6" x14ac:dyDescent="0.3">
      <c r="A333" t="s">
        <v>908</v>
      </c>
      <c r="B333" t="s">
        <v>18</v>
      </c>
      <c r="C333" t="s">
        <v>14</v>
      </c>
      <c r="D333" t="s">
        <v>949</v>
      </c>
      <c r="E333" t="s">
        <v>953</v>
      </c>
      <c r="F333" t="s">
        <v>2068</v>
      </c>
    </row>
    <row r="334" spans="1:6" x14ac:dyDescent="0.3">
      <c r="A334" t="s">
        <v>908</v>
      </c>
      <c r="B334" t="s">
        <v>18</v>
      </c>
      <c r="C334" t="s">
        <v>14</v>
      </c>
      <c r="D334" t="s">
        <v>987</v>
      </c>
      <c r="E334" t="s">
        <v>956</v>
      </c>
      <c r="F334" t="s">
        <v>2069</v>
      </c>
    </row>
    <row r="335" spans="1:6" x14ac:dyDescent="0.3">
      <c r="A335" t="s">
        <v>908</v>
      </c>
      <c r="B335" t="s">
        <v>18</v>
      </c>
      <c r="C335" t="s">
        <v>14</v>
      </c>
      <c r="D335" t="s">
        <v>988</v>
      </c>
      <c r="E335" t="s">
        <v>958</v>
      </c>
      <c r="F335" t="s">
        <v>2070</v>
      </c>
    </row>
    <row r="336" spans="1:6" x14ac:dyDescent="0.3">
      <c r="A336" t="s">
        <v>908</v>
      </c>
      <c r="B336" t="s">
        <v>18</v>
      </c>
      <c r="C336" t="s">
        <v>14</v>
      </c>
      <c r="D336" t="s">
        <v>992</v>
      </c>
      <c r="E336" t="s">
        <v>960</v>
      </c>
      <c r="F336" t="s">
        <v>2071</v>
      </c>
    </row>
    <row r="337" spans="1:6" x14ac:dyDescent="0.3">
      <c r="A337" t="s">
        <v>908</v>
      </c>
      <c r="B337" t="s">
        <v>18</v>
      </c>
      <c r="C337" t="s">
        <v>14</v>
      </c>
      <c r="D337" t="s">
        <v>998</v>
      </c>
      <c r="E337" t="s">
        <v>962</v>
      </c>
      <c r="F337" t="s">
        <v>2072</v>
      </c>
    </row>
    <row r="338" spans="1:6" x14ac:dyDescent="0.3">
      <c r="A338" t="s">
        <v>908</v>
      </c>
      <c r="B338" t="s">
        <v>18</v>
      </c>
      <c r="C338" t="s">
        <v>14</v>
      </c>
      <c r="D338" t="s">
        <v>999</v>
      </c>
      <c r="E338" t="s">
        <v>963</v>
      </c>
      <c r="F338" t="s">
        <v>2073</v>
      </c>
    </row>
    <row r="339" spans="1:6" x14ac:dyDescent="0.3">
      <c r="A339" t="s">
        <v>908</v>
      </c>
      <c r="B339" t="s">
        <v>18</v>
      </c>
      <c r="C339" t="s">
        <v>14</v>
      </c>
      <c r="D339" t="s">
        <v>1002</v>
      </c>
      <c r="E339" t="s">
        <v>965</v>
      </c>
      <c r="F339" t="s">
        <v>2074</v>
      </c>
    </row>
    <row r="340" spans="1:6" x14ac:dyDescent="0.3">
      <c r="A340" t="s">
        <v>908</v>
      </c>
      <c r="B340" t="s">
        <v>18</v>
      </c>
      <c r="C340" t="s">
        <v>14</v>
      </c>
      <c r="D340" t="s">
        <v>1005</v>
      </c>
      <c r="E340" t="s">
        <v>968</v>
      </c>
      <c r="F340" t="s">
        <v>2075</v>
      </c>
    </row>
    <row r="341" spans="1:6" x14ac:dyDescent="0.3">
      <c r="A341" t="s">
        <v>908</v>
      </c>
      <c r="B341" t="s">
        <v>18</v>
      </c>
      <c r="C341" t="s">
        <v>14</v>
      </c>
      <c r="D341" t="s">
        <v>1006</v>
      </c>
      <c r="E341" t="s">
        <v>969</v>
      </c>
      <c r="F341" t="s">
        <v>2076</v>
      </c>
    </row>
    <row r="342" spans="1:6" x14ac:dyDescent="0.3">
      <c r="A342" t="s">
        <v>908</v>
      </c>
      <c r="B342" t="s">
        <v>18</v>
      </c>
      <c r="C342" t="s">
        <v>14</v>
      </c>
      <c r="D342" t="s">
        <v>1007</v>
      </c>
      <c r="E342" t="s">
        <v>974</v>
      </c>
      <c r="F342" t="s">
        <v>2077</v>
      </c>
    </row>
    <row r="343" spans="1:6" x14ac:dyDescent="0.3">
      <c r="A343" t="s">
        <v>908</v>
      </c>
      <c r="B343" t="s">
        <v>18</v>
      </c>
      <c r="C343" t="s">
        <v>14</v>
      </c>
      <c r="D343" t="s">
        <v>1010</v>
      </c>
      <c r="E343" t="s">
        <v>973</v>
      </c>
      <c r="F343" t="s">
        <v>2078</v>
      </c>
    </row>
    <row r="344" spans="1:6" x14ac:dyDescent="0.3">
      <c r="A344" t="s">
        <v>908</v>
      </c>
      <c r="B344" t="s">
        <v>15</v>
      </c>
      <c r="C344" t="s">
        <v>374</v>
      </c>
      <c r="D344" t="s">
        <v>905</v>
      </c>
      <c r="E344" t="s">
        <v>2079</v>
      </c>
      <c r="F344" t="s">
        <v>2080</v>
      </c>
    </row>
    <row r="345" spans="1:6" x14ac:dyDescent="0.3">
      <c r="A345" t="s">
        <v>908</v>
      </c>
      <c r="B345" t="s">
        <v>15</v>
      </c>
      <c r="C345" t="s">
        <v>374</v>
      </c>
      <c r="D345" t="s">
        <v>991</v>
      </c>
      <c r="E345" t="s">
        <v>2081</v>
      </c>
      <c r="F345" t="s">
        <v>2082</v>
      </c>
    </row>
    <row r="346" spans="1:6" x14ac:dyDescent="0.3">
      <c r="A346" t="s">
        <v>908</v>
      </c>
      <c r="B346" t="s">
        <v>15</v>
      </c>
      <c r="C346" t="s">
        <v>374</v>
      </c>
      <c r="D346" t="s">
        <v>996</v>
      </c>
      <c r="E346" t="s">
        <v>2083</v>
      </c>
      <c r="F346" t="s">
        <v>2084</v>
      </c>
    </row>
    <row r="347" spans="1:6" x14ac:dyDescent="0.3">
      <c r="A347" t="s">
        <v>908</v>
      </c>
      <c r="B347" t="s">
        <v>15</v>
      </c>
      <c r="C347" t="s">
        <v>374</v>
      </c>
      <c r="D347" t="s">
        <v>1004</v>
      </c>
      <c r="E347" t="s">
        <v>2085</v>
      </c>
      <c r="F347" t="s">
        <v>2086</v>
      </c>
    </row>
    <row r="348" spans="1:6" x14ac:dyDescent="0.3">
      <c r="A348" t="s">
        <v>908</v>
      </c>
      <c r="B348" t="s">
        <v>15</v>
      </c>
      <c r="C348" t="s">
        <v>374</v>
      </c>
      <c r="D348" t="s">
        <v>1012</v>
      </c>
      <c r="E348" t="s">
        <v>2087</v>
      </c>
      <c r="F348" t="s">
        <v>2088</v>
      </c>
    </row>
    <row r="349" spans="1:6" x14ac:dyDescent="0.3">
      <c r="A349" t="s">
        <v>908</v>
      </c>
      <c r="B349" t="s">
        <v>15</v>
      </c>
      <c r="C349" t="s">
        <v>379</v>
      </c>
      <c r="D349" t="s">
        <v>909</v>
      </c>
      <c r="E349" t="s">
        <v>2089</v>
      </c>
      <c r="F349" t="s">
        <v>2090</v>
      </c>
    </row>
    <row r="350" spans="1:6" x14ac:dyDescent="0.3">
      <c r="A350" t="s">
        <v>908</v>
      </c>
      <c r="B350" t="s">
        <v>15</v>
      </c>
      <c r="C350" t="s">
        <v>379</v>
      </c>
      <c r="D350" t="s">
        <v>914</v>
      </c>
      <c r="E350" t="s">
        <v>2091</v>
      </c>
      <c r="F350" t="s">
        <v>2092</v>
      </c>
    </row>
    <row r="351" spans="1:6" x14ac:dyDescent="0.3">
      <c r="A351" t="s">
        <v>908</v>
      </c>
      <c r="B351" t="s">
        <v>15</v>
      </c>
      <c r="C351" t="s">
        <v>379</v>
      </c>
      <c r="D351" t="s">
        <v>921</v>
      </c>
      <c r="E351" t="s">
        <v>2093</v>
      </c>
      <c r="F351" t="s">
        <v>2094</v>
      </c>
    </row>
    <row r="352" spans="1:6" x14ac:dyDescent="0.3">
      <c r="A352" t="s">
        <v>908</v>
      </c>
      <c r="B352" t="s">
        <v>15</v>
      </c>
      <c r="C352" t="s">
        <v>379</v>
      </c>
      <c r="D352" t="s">
        <v>931</v>
      </c>
      <c r="E352" t="s">
        <v>2095</v>
      </c>
      <c r="F352" t="s">
        <v>2096</v>
      </c>
    </row>
    <row r="353" spans="1:6" x14ac:dyDescent="0.3">
      <c r="A353" t="s">
        <v>908</v>
      </c>
      <c r="B353" t="s">
        <v>15</v>
      </c>
      <c r="C353" t="s">
        <v>379</v>
      </c>
      <c r="D353" t="s">
        <v>940</v>
      </c>
      <c r="E353" t="s">
        <v>2097</v>
      </c>
      <c r="F353" t="s">
        <v>2098</v>
      </c>
    </row>
    <row r="354" spans="1:6" x14ac:dyDescent="0.3">
      <c r="A354" t="s">
        <v>908</v>
      </c>
      <c r="B354" t="s">
        <v>15</v>
      </c>
      <c r="C354" t="s">
        <v>379</v>
      </c>
      <c r="D354" t="s">
        <v>997</v>
      </c>
      <c r="E354" t="s">
        <v>2099</v>
      </c>
      <c r="F354" t="s">
        <v>2100</v>
      </c>
    </row>
    <row r="355" spans="1:6" x14ac:dyDescent="0.3">
      <c r="A355" t="s">
        <v>908</v>
      </c>
      <c r="B355" t="s">
        <v>15</v>
      </c>
      <c r="C355" t="s">
        <v>379</v>
      </c>
      <c r="D355" t="s">
        <v>1009</v>
      </c>
      <c r="E355" t="s">
        <v>2101</v>
      </c>
      <c r="F355" t="s">
        <v>2102</v>
      </c>
    </row>
    <row r="356" spans="1:6" x14ac:dyDescent="0.3">
      <c r="A356" t="s">
        <v>908</v>
      </c>
      <c r="B356" t="s">
        <v>15</v>
      </c>
      <c r="C356" t="s">
        <v>371</v>
      </c>
      <c r="D356" t="s">
        <v>903</v>
      </c>
      <c r="E356" t="s">
        <v>2103</v>
      </c>
      <c r="F356" t="s">
        <v>2104</v>
      </c>
    </row>
    <row r="357" spans="1:6" x14ac:dyDescent="0.3">
      <c r="A357" t="s">
        <v>908</v>
      </c>
      <c r="B357" t="s">
        <v>15</v>
      </c>
      <c r="C357" t="s">
        <v>371</v>
      </c>
      <c r="D357" t="s">
        <v>912</v>
      </c>
      <c r="E357" t="s">
        <v>2105</v>
      </c>
      <c r="F357" t="s">
        <v>2106</v>
      </c>
    </row>
    <row r="358" spans="1:6" x14ac:dyDescent="0.3">
      <c r="A358" t="s">
        <v>908</v>
      </c>
      <c r="B358" t="s">
        <v>15</v>
      </c>
      <c r="C358" t="s">
        <v>371</v>
      </c>
      <c r="D358" t="s">
        <v>919</v>
      </c>
      <c r="E358" t="s">
        <v>2107</v>
      </c>
      <c r="F358" t="s">
        <v>2108</v>
      </c>
    </row>
    <row r="359" spans="1:6" x14ac:dyDescent="0.3">
      <c r="A359" t="s">
        <v>908</v>
      </c>
      <c r="B359" t="s">
        <v>15</v>
      </c>
      <c r="C359" t="s">
        <v>371</v>
      </c>
      <c r="D359" t="s">
        <v>926</v>
      </c>
      <c r="E359" t="s">
        <v>2109</v>
      </c>
      <c r="F359" t="s">
        <v>2110</v>
      </c>
    </row>
    <row r="360" spans="1:6" x14ac:dyDescent="0.3">
      <c r="A360" t="s">
        <v>908</v>
      </c>
      <c r="B360" t="s">
        <v>15</v>
      </c>
      <c r="C360" t="s">
        <v>371</v>
      </c>
      <c r="D360" t="s">
        <v>938</v>
      </c>
      <c r="E360" t="s">
        <v>2111</v>
      </c>
      <c r="F360" t="s">
        <v>2112</v>
      </c>
    </row>
    <row r="361" spans="1:6" x14ac:dyDescent="0.3">
      <c r="A361" t="s">
        <v>908</v>
      </c>
      <c r="B361" t="s">
        <v>15</v>
      </c>
      <c r="C361" t="s">
        <v>371</v>
      </c>
      <c r="D361" t="s">
        <v>951</v>
      </c>
      <c r="E361" t="s">
        <v>2113</v>
      </c>
      <c r="F361" t="s">
        <v>2114</v>
      </c>
    </row>
    <row r="362" spans="1:6" x14ac:dyDescent="0.3">
      <c r="A362" t="s">
        <v>908</v>
      </c>
      <c r="B362" t="s">
        <v>15</v>
      </c>
      <c r="C362" t="s">
        <v>371</v>
      </c>
      <c r="D362" t="s">
        <v>994</v>
      </c>
      <c r="E362" t="s">
        <v>2115</v>
      </c>
      <c r="F362" t="s">
        <v>2116</v>
      </c>
    </row>
    <row r="363" spans="1:6" x14ac:dyDescent="0.3">
      <c r="A363" t="s">
        <v>908</v>
      </c>
      <c r="B363" t="s">
        <v>15</v>
      </c>
      <c r="C363" t="s">
        <v>370</v>
      </c>
      <c r="D363" t="s">
        <v>902</v>
      </c>
      <c r="E363" t="s">
        <v>2117</v>
      </c>
      <c r="F363" t="s">
        <v>2118</v>
      </c>
    </row>
    <row r="364" spans="1:6" x14ac:dyDescent="0.3">
      <c r="A364" t="s">
        <v>908</v>
      </c>
      <c r="B364" t="s">
        <v>15</v>
      </c>
      <c r="C364" t="s">
        <v>370</v>
      </c>
      <c r="D364" t="s">
        <v>911</v>
      </c>
      <c r="E364" t="s">
        <v>2119</v>
      </c>
      <c r="F364" t="s">
        <v>2120</v>
      </c>
    </row>
    <row r="365" spans="1:6" x14ac:dyDescent="0.3">
      <c r="A365" t="s">
        <v>908</v>
      </c>
      <c r="B365" t="s">
        <v>15</v>
      </c>
      <c r="C365" t="s">
        <v>370</v>
      </c>
      <c r="D365" t="s">
        <v>918</v>
      </c>
      <c r="E365" t="s">
        <v>2121</v>
      </c>
      <c r="F365" t="s">
        <v>2122</v>
      </c>
    </row>
    <row r="366" spans="1:6" x14ac:dyDescent="0.3">
      <c r="A366" t="s">
        <v>908</v>
      </c>
      <c r="B366" t="s">
        <v>15</v>
      </c>
      <c r="C366" t="s">
        <v>370</v>
      </c>
      <c r="D366" t="s">
        <v>925</v>
      </c>
      <c r="E366" t="s">
        <v>2123</v>
      </c>
      <c r="F366" t="s">
        <v>2124</v>
      </c>
    </row>
    <row r="367" spans="1:6" x14ac:dyDescent="0.3">
      <c r="A367" t="s">
        <v>908</v>
      </c>
      <c r="B367" t="s">
        <v>15</v>
      </c>
      <c r="C367" t="s">
        <v>370</v>
      </c>
      <c r="D367" t="s">
        <v>937</v>
      </c>
      <c r="E367" t="s">
        <v>2125</v>
      </c>
      <c r="F367" t="s">
        <v>2126</v>
      </c>
    </row>
    <row r="368" spans="1:6" x14ac:dyDescent="0.3">
      <c r="A368" t="s">
        <v>908</v>
      </c>
      <c r="B368" t="s">
        <v>15</v>
      </c>
      <c r="C368" t="s">
        <v>370</v>
      </c>
      <c r="D368" t="s">
        <v>947</v>
      </c>
      <c r="E368" t="s">
        <v>2127</v>
      </c>
      <c r="F368" t="s">
        <v>2128</v>
      </c>
    </row>
    <row r="369" spans="1:6" x14ac:dyDescent="0.3">
      <c r="A369" t="s">
        <v>908</v>
      </c>
      <c r="B369" t="s">
        <v>15</v>
      </c>
      <c r="C369" t="s">
        <v>370</v>
      </c>
      <c r="D369" t="s">
        <v>950</v>
      </c>
      <c r="E369" t="s">
        <v>2129</v>
      </c>
      <c r="F369" t="s">
        <v>2130</v>
      </c>
    </row>
    <row r="370" spans="1:6" x14ac:dyDescent="0.3">
      <c r="A370" t="s">
        <v>908</v>
      </c>
      <c r="B370" t="s">
        <v>15</v>
      </c>
      <c r="C370" t="s">
        <v>370</v>
      </c>
      <c r="D370" t="s">
        <v>989</v>
      </c>
      <c r="E370" t="s">
        <v>2131</v>
      </c>
      <c r="F370" t="s">
        <v>2132</v>
      </c>
    </row>
    <row r="371" spans="1:6" x14ac:dyDescent="0.3">
      <c r="A371" t="s">
        <v>908</v>
      </c>
      <c r="B371" t="s">
        <v>15</v>
      </c>
      <c r="C371" t="s">
        <v>370</v>
      </c>
      <c r="D371" t="s">
        <v>993</v>
      </c>
      <c r="E371" t="s">
        <v>2133</v>
      </c>
      <c r="F371" t="s">
        <v>2134</v>
      </c>
    </row>
    <row r="372" spans="1:6" x14ac:dyDescent="0.3">
      <c r="A372" t="s">
        <v>908</v>
      </c>
      <c r="B372" t="s">
        <v>15</v>
      </c>
      <c r="C372" t="s">
        <v>370</v>
      </c>
      <c r="D372" t="s">
        <v>1000</v>
      </c>
      <c r="E372" t="s">
        <v>2135</v>
      </c>
      <c r="F372" t="s">
        <v>2136</v>
      </c>
    </row>
    <row r="373" spans="1:6" x14ac:dyDescent="0.3">
      <c r="A373" t="s">
        <v>908</v>
      </c>
      <c r="B373" t="s">
        <v>15</v>
      </c>
      <c r="C373" t="s">
        <v>370</v>
      </c>
      <c r="D373" t="s">
        <v>1003</v>
      </c>
      <c r="E373" t="s">
        <v>2137</v>
      </c>
      <c r="F373" t="s">
        <v>2138</v>
      </c>
    </row>
    <row r="374" spans="1:6" x14ac:dyDescent="0.3">
      <c r="A374" t="s">
        <v>908</v>
      </c>
      <c r="B374" t="s">
        <v>15</v>
      </c>
      <c r="C374" t="s">
        <v>370</v>
      </c>
      <c r="D374" t="s">
        <v>1011</v>
      </c>
      <c r="E374" t="s">
        <v>2139</v>
      </c>
      <c r="F374" t="s">
        <v>2140</v>
      </c>
    </row>
    <row r="375" spans="1:6" x14ac:dyDescent="0.3">
      <c r="A375" t="s">
        <v>908</v>
      </c>
      <c r="B375" t="s">
        <v>15</v>
      </c>
      <c r="C375" t="s">
        <v>373</v>
      </c>
      <c r="D375" t="s">
        <v>904</v>
      </c>
      <c r="E375" t="s">
        <v>2141</v>
      </c>
      <c r="F375" t="s">
        <v>2142</v>
      </c>
    </row>
    <row r="376" spans="1:6" x14ac:dyDescent="0.3">
      <c r="A376" t="s">
        <v>908</v>
      </c>
      <c r="B376" t="s">
        <v>15</v>
      </c>
      <c r="C376" t="s">
        <v>373</v>
      </c>
      <c r="D376" t="s">
        <v>913</v>
      </c>
      <c r="E376" t="s">
        <v>2143</v>
      </c>
      <c r="F376" t="s">
        <v>2144</v>
      </c>
    </row>
    <row r="377" spans="1:6" x14ac:dyDescent="0.3">
      <c r="A377" t="s">
        <v>908</v>
      </c>
      <c r="B377" t="s">
        <v>15</v>
      </c>
      <c r="C377" t="s">
        <v>373</v>
      </c>
      <c r="D377" t="s">
        <v>920</v>
      </c>
      <c r="E377" t="s">
        <v>2145</v>
      </c>
      <c r="F377" t="s">
        <v>2146</v>
      </c>
    </row>
    <row r="378" spans="1:6" x14ac:dyDescent="0.3">
      <c r="A378" t="s">
        <v>908</v>
      </c>
      <c r="B378" t="s">
        <v>15</v>
      </c>
      <c r="C378" t="s">
        <v>373</v>
      </c>
      <c r="D378" t="s">
        <v>930</v>
      </c>
      <c r="E378" t="s">
        <v>2147</v>
      </c>
      <c r="F378" t="s">
        <v>2148</v>
      </c>
    </row>
    <row r="379" spans="1:6" x14ac:dyDescent="0.3">
      <c r="A379" t="s">
        <v>908</v>
      </c>
      <c r="B379" t="s">
        <v>15</v>
      </c>
      <c r="C379" t="s">
        <v>373</v>
      </c>
      <c r="D379" t="s">
        <v>939</v>
      </c>
      <c r="E379" t="s">
        <v>2149</v>
      </c>
      <c r="F379" t="s">
        <v>2150</v>
      </c>
    </row>
    <row r="380" spans="1:6" x14ac:dyDescent="0.3">
      <c r="A380" t="s">
        <v>908</v>
      </c>
      <c r="B380" t="s">
        <v>15</v>
      </c>
      <c r="C380" t="s">
        <v>373</v>
      </c>
      <c r="D380" t="s">
        <v>948</v>
      </c>
      <c r="E380" t="s">
        <v>2151</v>
      </c>
      <c r="F380" t="s">
        <v>2152</v>
      </c>
    </row>
    <row r="381" spans="1:6" x14ac:dyDescent="0.3">
      <c r="A381" t="s">
        <v>908</v>
      </c>
      <c r="B381" t="s">
        <v>15</v>
      </c>
      <c r="C381" t="s">
        <v>373</v>
      </c>
      <c r="D381" t="s">
        <v>952</v>
      </c>
      <c r="E381" t="s">
        <v>2153</v>
      </c>
      <c r="F381" t="s">
        <v>2154</v>
      </c>
    </row>
    <row r="382" spans="1:6" x14ac:dyDescent="0.3">
      <c r="A382" t="s">
        <v>908</v>
      </c>
      <c r="B382" t="s">
        <v>15</v>
      </c>
      <c r="C382" t="s">
        <v>373</v>
      </c>
      <c r="D382" t="s">
        <v>990</v>
      </c>
      <c r="E382" t="s">
        <v>2155</v>
      </c>
      <c r="F382" t="s">
        <v>2156</v>
      </c>
    </row>
    <row r="383" spans="1:6" x14ac:dyDescent="0.3">
      <c r="A383" t="s">
        <v>908</v>
      </c>
      <c r="B383" t="s">
        <v>15</v>
      </c>
      <c r="C383" t="s">
        <v>373</v>
      </c>
      <c r="D383" t="s">
        <v>995</v>
      </c>
      <c r="E383" t="s">
        <v>2157</v>
      </c>
      <c r="F383" t="s">
        <v>2158</v>
      </c>
    </row>
    <row r="384" spans="1:6" x14ac:dyDescent="0.3">
      <c r="A384" t="s">
        <v>908</v>
      </c>
      <c r="B384" t="s">
        <v>15</v>
      </c>
      <c r="C384" t="s">
        <v>373</v>
      </c>
      <c r="D384" t="s">
        <v>1001</v>
      </c>
      <c r="E384" t="s">
        <v>2159</v>
      </c>
      <c r="F384" t="s">
        <v>2160</v>
      </c>
    </row>
    <row r="385" spans="1:6" x14ac:dyDescent="0.3">
      <c r="A385" t="s">
        <v>908</v>
      </c>
      <c r="B385" t="s">
        <v>15</v>
      </c>
      <c r="C385" t="s">
        <v>373</v>
      </c>
      <c r="D385" t="s">
        <v>1008</v>
      </c>
      <c r="E385" t="s">
        <v>2161</v>
      </c>
      <c r="F385" t="s">
        <v>2162</v>
      </c>
    </row>
    <row r="386" spans="1:6" x14ac:dyDescent="0.3">
      <c r="A386" t="s">
        <v>983</v>
      </c>
      <c r="B386" t="s">
        <v>18</v>
      </c>
      <c r="C386" t="s">
        <v>14</v>
      </c>
      <c r="D386" t="s">
        <v>1013</v>
      </c>
      <c r="E386" t="s">
        <v>975</v>
      </c>
      <c r="F386" t="s">
        <v>2163</v>
      </c>
    </row>
    <row r="387" spans="1:6" x14ac:dyDescent="0.3">
      <c r="A387" t="s">
        <v>983</v>
      </c>
      <c r="B387" t="s">
        <v>18</v>
      </c>
      <c r="C387" t="s">
        <v>14</v>
      </c>
      <c r="D387" t="s">
        <v>1014</v>
      </c>
      <c r="E387" t="s">
        <v>976</v>
      </c>
      <c r="F387" t="s">
        <v>2164</v>
      </c>
    </row>
    <row r="388" spans="1:6" x14ac:dyDescent="0.3">
      <c r="A388" t="s">
        <v>983</v>
      </c>
      <c r="B388" t="s">
        <v>18</v>
      </c>
      <c r="C388" t="s">
        <v>14</v>
      </c>
      <c r="D388" t="s">
        <v>1015</v>
      </c>
      <c r="E388" t="s">
        <v>977</v>
      </c>
      <c r="F388" t="s">
        <v>2165</v>
      </c>
    </row>
    <row r="389" spans="1:6" x14ac:dyDescent="0.3">
      <c r="A389" t="s">
        <v>983</v>
      </c>
      <c r="B389" t="s">
        <v>18</v>
      </c>
      <c r="C389" t="s">
        <v>14</v>
      </c>
      <c r="D389" t="s">
        <v>1016</v>
      </c>
      <c r="E389" t="s">
        <v>978</v>
      </c>
      <c r="F389" t="s">
        <v>2166</v>
      </c>
    </row>
    <row r="390" spans="1:6" x14ac:dyDescent="0.3">
      <c r="A390" t="s">
        <v>983</v>
      </c>
      <c r="B390" t="s">
        <v>18</v>
      </c>
      <c r="C390" t="s">
        <v>14</v>
      </c>
      <c r="D390" t="s">
        <v>1017</v>
      </c>
      <c r="E390" t="s">
        <v>986</v>
      </c>
      <c r="F390" t="s">
        <v>2167</v>
      </c>
    </row>
    <row r="391" spans="1:6" x14ac:dyDescent="0.3">
      <c r="A391" t="s">
        <v>983</v>
      </c>
      <c r="B391" t="s">
        <v>15</v>
      </c>
      <c r="C391" t="s">
        <v>374</v>
      </c>
      <c r="D391" t="s">
        <v>1021</v>
      </c>
      <c r="E391" t="s">
        <v>2168</v>
      </c>
      <c r="F391" t="s">
        <v>2169</v>
      </c>
    </row>
    <row r="392" spans="1:6" x14ac:dyDescent="0.3">
      <c r="A392" t="s">
        <v>983</v>
      </c>
      <c r="B392" t="s">
        <v>15</v>
      </c>
      <c r="C392" t="s">
        <v>381</v>
      </c>
      <c r="D392" t="s">
        <v>1023</v>
      </c>
      <c r="E392" t="s">
        <v>2170</v>
      </c>
      <c r="F392" t="s">
        <v>2171</v>
      </c>
    </row>
    <row r="393" spans="1:6" x14ac:dyDescent="0.3">
      <c r="A393" t="s">
        <v>983</v>
      </c>
      <c r="B393" t="s">
        <v>15</v>
      </c>
      <c r="C393" t="s">
        <v>371</v>
      </c>
      <c r="D393" t="s">
        <v>1019</v>
      </c>
      <c r="E393" t="s">
        <v>2172</v>
      </c>
      <c r="F393" t="s">
        <v>2173</v>
      </c>
    </row>
    <row r="394" spans="1:6" x14ac:dyDescent="0.3">
      <c r="A394" t="s">
        <v>983</v>
      </c>
      <c r="B394" t="s">
        <v>15</v>
      </c>
      <c r="C394" t="s">
        <v>370</v>
      </c>
      <c r="D394" t="s">
        <v>1018</v>
      </c>
      <c r="E394" t="s">
        <v>2174</v>
      </c>
      <c r="F394" t="s">
        <v>2175</v>
      </c>
    </row>
    <row r="395" spans="1:6" x14ac:dyDescent="0.3">
      <c r="A395" t="s">
        <v>983</v>
      </c>
      <c r="B395" t="s">
        <v>15</v>
      </c>
      <c r="C395" t="s">
        <v>373</v>
      </c>
      <c r="D395" t="s">
        <v>1020</v>
      </c>
      <c r="E395" t="s">
        <v>2176</v>
      </c>
      <c r="F395" t="s">
        <v>2177</v>
      </c>
    </row>
    <row r="396" spans="1:6" x14ac:dyDescent="0.3">
      <c r="A396" t="s">
        <v>983</v>
      </c>
      <c r="B396" t="s">
        <v>15</v>
      </c>
      <c r="C396" t="s">
        <v>378</v>
      </c>
      <c r="D396" t="s">
        <v>1022</v>
      </c>
      <c r="E396" t="s">
        <v>2178</v>
      </c>
      <c r="F396" t="s">
        <v>2179</v>
      </c>
    </row>
    <row r="397" spans="1:6" x14ac:dyDescent="0.3">
      <c r="A397" t="s">
        <v>1025</v>
      </c>
      <c r="B397" t="s">
        <v>18</v>
      </c>
      <c r="C397" t="s">
        <v>14</v>
      </c>
      <c r="D397" t="s">
        <v>1037</v>
      </c>
      <c r="E397" t="s">
        <v>1027</v>
      </c>
      <c r="F397" t="s">
        <v>2180</v>
      </c>
    </row>
    <row r="398" spans="1:6" x14ac:dyDescent="0.3">
      <c r="A398" t="s">
        <v>1025</v>
      </c>
      <c r="B398" t="s">
        <v>18</v>
      </c>
      <c r="C398" t="s">
        <v>14</v>
      </c>
      <c r="D398" t="s">
        <v>1054</v>
      </c>
      <c r="E398" t="s">
        <v>1030</v>
      </c>
      <c r="F398" t="s">
        <v>2181</v>
      </c>
    </row>
    <row r="399" spans="1:6" x14ac:dyDescent="0.3">
      <c r="A399" t="s">
        <v>1025</v>
      </c>
      <c r="B399" t="s">
        <v>18</v>
      </c>
      <c r="C399" t="s">
        <v>14</v>
      </c>
      <c r="D399" t="s">
        <v>1071</v>
      </c>
      <c r="E399" t="s">
        <v>1031</v>
      </c>
      <c r="F399" t="s">
        <v>2182</v>
      </c>
    </row>
    <row r="400" spans="1:6" x14ac:dyDescent="0.3">
      <c r="A400" t="s">
        <v>1025</v>
      </c>
      <c r="B400" t="s">
        <v>18</v>
      </c>
      <c r="C400" t="s">
        <v>14</v>
      </c>
      <c r="D400" t="s">
        <v>1088</v>
      </c>
      <c r="E400" t="s">
        <v>1034</v>
      </c>
      <c r="F400" t="s">
        <v>2183</v>
      </c>
    </row>
    <row r="401" spans="1:6" x14ac:dyDescent="0.3">
      <c r="A401" t="s">
        <v>1025</v>
      </c>
      <c r="B401" t="s">
        <v>15</v>
      </c>
      <c r="C401" t="s">
        <v>367</v>
      </c>
      <c r="D401" t="s">
        <v>1039</v>
      </c>
      <c r="E401" t="s">
        <v>2184</v>
      </c>
      <c r="F401" t="s">
        <v>2185</v>
      </c>
    </row>
    <row r="402" spans="1:6" x14ac:dyDescent="0.3">
      <c r="A402" t="s">
        <v>1025</v>
      </c>
      <c r="B402" t="s">
        <v>15</v>
      </c>
      <c r="C402" t="s">
        <v>367</v>
      </c>
      <c r="D402" t="s">
        <v>1056</v>
      </c>
      <c r="E402" t="s">
        <v>2186</v>
      </c>
      <c r="F402" t="s">
        <v>2187</v>
      </c>
    </row>
    <row r="403" spans="1:6" x14ac:dyDescent="0.3">
      <c r="A403" t="s">
        <v>1025</v>
      </c>
      <c r="B403" t="s">
        <v>15</v>
      </c>
      <c r="C403" t="s">
        <v>367</v>
      </c>
      <c r="D403" t="s">
        <v>1073</v>
      </c>
      <c r="E403" t="s">
        <v>2188</v>
      </c>
      <c r="F403" t="s">
        <v>2189</v>
      </c>
    </row>
    <row r="404" spans="1:6" x14ac:dyDescent="0.3">
      <c r="A404" t="s">
        <v>1025</v>
      </c>
      <c r="B404" t="s">
        <v>15</v>
      </c>
      <c r="C404" t="s">
        <v>367</v>
      </c>
      <c r="D404" t="s">
        <v>1090</v>
      </c>
      <c r="E404" t="s">
        <v>2190</v>
      </c>
      <c r="F404" t="s">
        <v>2191</v>
      </c>
    </row>
    <row r="405" spans="1:6" x14ac:dyDescent="0.3">
      <c r="A405" t="s">
        <v>1025</v>
      </c>
      <c r="B405" t="s">
        <v>15</v>
      </c>
      <c r="C405" t="s">
        <v>380</v>
      </c>
      <c r="D405" t="s">
        <v>1052</v>
      </c>
      <c r="E405" t="s">
        <v>2192</v>
      </c>
      <c r="F405" t="s">
        <v>2193</v>
      </c>
    </row>
    <row r="406" spans="1:6" x14ac:dyDescent="0.3">
      <c r="A406" t="s">
        <v>1025</v>
      </c>
      <c r="B406" t="s">
        <v>15</v>
      </c>
      <c r="C406" t="s">
        <v>380</v>
      </c>
      <c r="D406" t="s">
        <v>1069</v>
      </c>
      <c r="E406" t="s">
        <v>2194</v>
      </c>
      <c r="F406" t="s">
        <v>2195</v>
      </c>
    </row>
    <row r="407" spans="1:6" x14ac:dyDescent="0.3">
      <c r="A407" t="s">
        <v>1025</v>
      </c>
      <c r="B407" t="s">
        <v>15</v>
      </c>
      <c r="C407" t="s">
        <v>380</v>
      </c>
      <c r="D407" t="s">
        <v>1086</v>
      </c>
      <c r="E407" t="s">
        <v>2196</v>
      </c>
      <c r="F407" t="s">
        <v>2197</v>
      </c>
    </row>
    <row r="408" spans="1:6" x14ac:dyDescent="0.3">
      <c r="A408" t="s">
        <v>1025</v>
      </c>
      <c r="B408" t="s">
        <v>15</v>
      </c>
      <c r="C408" t="s">
        <v>380</v>
      </c>
      <c r="D408" t="s">
        <v>1103</v>
      </c>
      <c r="E408" t="s">
        <v>2198</v>
      </c>
      <c r="F408" t="s">
        <v>2199</v>
      </c>
    </row>
    <row r="409" spans="1:6" x14ac:dyDescent="0.3">
      <c r="A409" t="s">
        <v>1025</v>
      </c>
      <c r="B409" t="s">
        <v>15</v>
      </c>
      <c r="C409" t="s">
        <v>368</v>
      </c>
      <c r="D409" t="s">
        <v>1040</v>
      </c>
      <c r="E409" t="s">
        <v>2200</v>
      </c>
      <c r="F409" t="s">
        <v>2201</v>
      </c>
    </row>
    <row r="410" spans="1:6" x14ac:dyDescent="0.3">
      <c r="A410" t="s">
        <v>1025</v>
      </c>
      <c r="B410" t="s">
        <v>15</v>
      </c>
      <c r="C410" t="s">
        <v>368</v>
      </c>
      <c r="D410" t="s">
        <v>1057</v>
      </c>
      <c r="E410" t="s">
        <v>2202</v>
      </c>
      <c r="F410" t="s">
        <v>2203</v>
      </c>
    </row>
    <row r="411" spans="1:6" x14ac:dyDescent="0.3">
      <c r="A411" t="s">
        <v>1025</v>
      </c>
      <c r="B411" t="s">
        <v>15</v>
      </c>
      <c r="C411" t="s">
        <v>368</v>
      </c>
      <c r="D411" t="s">
        <v>1074</v>
      </c>
      <c r="E411" t="s">
        <v>2204</v>
      </c>
      <c r="F411" t="s">
        <v>2205</v>
      </c>
    </row>
    <row r="412" spans="1:6" x14ac:dyDescent="0.3">
      <c r="A412" t="s">
        <v>1025</v>
      </c>
      <c r="B412" t="s">
        <v>15</v>
      </c>
      <c r="C412" t="s">
        <v>368</v>
      </c>
      <c r="D412" t="s">
        <v>1091</v>
      </c>
      <c r="E412" t="s">
        <v>2206</v>
      </c>
      <c r="F412" t="s">
        <v>2207</v>
      </c>
    </row>
    <row r="413" spans="1:6" x14ac:dyDescent="0.3">
      <c r="A413" t="s">
        <v>1025</v>
      </c>
      <c r="B413" t="s">
        <v>15</v>
      </c>
      <c r="C413" t="s">
        <v>376</v>
      </c>
      <c r="D413" t="s">
        <v>1048</v>
      </c>
      <c r="E413" t="s">
        <v>2208</v>
      </c>
      <c r="F413" t="s">
        <v>2209</v>
      </c>
    </row>
    <row r="414" spans="1:6" x14ac:dyDescent="0.3">
      <c r="A414" t="s">
        <v>1025</v>
      </c>
      <c r="B414" t="s">
        <v>15</v>
      </c>
      <c r="C414" t="s">
        <v>376</v>
      </c>
      <c r="D414" t="s">
        <v>1065</v>
      </c>
      <c r="E414" t="s">
        <v>2210</v>
      </c>
      <c r="F414" t="s">
        <v>2211</v>
      </c>
    </row>
    <row r="415" spans="1:6" x14ac:dyDescent="0.3">
      <c r="A415" t="s">
        <v>1025</v>
      </c>
      <c r="B415" t="s">
        <v>15</v>
      </c>
      <c r="C415" t="s">
        <v>376</v>
      </c>
      <c r="D415" t="s">
        <v>1082</v>
      </c>
      <c r="E415" t="s">
        <v>2212</v>
      </c>
      <c r="F415" t="s">
        <v>2213</v>
      </c>
    </row>
    <row r="416" spans="1:6" x14ac:dyDescent="0.3">
      <c r="A416" t="s">
        <v>1025</v>
      </c>
      <c r="B416" t="s">
        <v>15</v>
      </c>
      <c r="C416" t="s">
        <v>376</v>
      </c>
      <c r="D416" t="s">
        <v>1099</v>
      </c>
      <c r="E416" t="s">
        <v>2214</v>
      </c>
      <c r="F416" t="s">
        <v>2215</v>
      </c>
    </row>
    <row r="417" spans="1:6" x14ac:dyDescent="0.3">
      <c r="A417" t="s">
        <v>1025</v>
      </c>
      <c r="B417" t="s">
        <v>15</v>
      </c>
      <c r="C417" t="s">
        <v>369</v>
      </c>
      <c r="D417" t="s">
        <v>1041</v>
      </c>
      <c r="E417" t="s">
        <v>2216</v>
      </c>
      <c r="F417" t="s">
        <v>2217</v>
      </c>
    </row>
    <row r="418" spans="1:6" x14ac:dyDescent="0.3">
      <c r="A418" t="s">
        <v>1025</v>
      </c>
      <c r="B418" t="s">
        <v>15</v>
      </c>
      <c r="C418" t="s">
        <v>369</v>
      </c>
      <c r="D418" t="s">
        <v>1058</v>
      </c>
      <c r="E418" t="s">
        <v>2218</v>
      </c>
      <c r="F418" t="s">
        <v>2219</v>
      </c>
    </row>
    <row r="419" spans="1:6" x14ac:dyDescent="0.3">
      <c r="A419" t="s">
        <v>1025</v>
      </c>
      <c r="B419" t="s">
        <v>15</v>
      </c>
      <c r="C419" t="s">
        <v>369</v>
      </c>
      <c r="D419" t="s">
        <v>1075</v>
      </c>
      <c r="E419" t="s">
        <v>2220</v>
      </c>
      <c r="F419" t="s">
        <v>2221</v>
      </c>
    </row>
    <row r="420" spans="1:6" x14ac:dyDescent="0.3">
      <c r="A420" t="s">
        <v>1025</v>
      </c>
      <c r="B420" t="s">
        <v>15</v>
      </c>
      <c r="C420" t="s">
        <v>369</v>
      </c>
      <c r="D420" t="s">
        <v>1092</v>
      </c>
      <c r="E420" t="s">
        <v>2222</v>
      </c>
      <c r="F420" t="s">
        <v>2223</v>
      </c>
    </row>
    <row r="421" spans="1:6" x14ac:dyDescent="0.3">
      <c r="A421" t="s">
        <v>1025</v>
      </c>
      <c r="B421" t="s">
        <v>15</v>
      </c>
      <c r="C421" t="s">
        <v>374</v>
      </c>
      <c r="D421" t="s">
        <v>1046</v>
      </c>
      <c r="E421" t="s">
        <v>2224</v>
      </c>
      <c r="F421" t="s">
        <v>2225</v>
      </c>
    </row>
    <row r="422" spans="1:6" x14ac:dyDescent="0.3">
      <c r="A422" t="s">
        <v>1025</v>
      </c>
      <c r="B422" t="s">
        <v>15</v>
      </c>
      <c r="C422" t="s">
        <v>374</v>
      </c>
      <c r="D422" t="s">
        <v>1063</v>
      </c>
      <c r="E422" t="s">
        <v>2226</v>
      </c>
      <c r="F422" t="s">
        <v>2227</v>
      </c>
    </row>
    <row r="423" spans="1:6" x14ac:dyDescent="0.3">
      <c r="A423" t="s">
        <v>1025</v>
      </c>
      <c r="B423" t="s">
        <v>15</v>
      </c>
      <c r="C423" t="s">
        <v>374</v>
      </c>
      <c r="D423" t="s">
        <v>1080</v>
      </c>
      <c r="E423" t="s">
        <v>2228</v>
      </c>
      <c r="F423" t="s">
        <v>2229</v>
      </c>
    </row>
    <row r="424" spans="1:6" x14ac:dyDescent="0.3">
      <c r="A424" t="s">
        <v>1025</v>
      </c>
      <c r="B424" t="s">
        <v>15</v>
      </c>
      <c r="C424" t="s">
        <v>374</v>
      </c>
      <c r="D424" t="s">
        <v>1097</v>
      </c>
      <c r="E424" t="s">
        <v>2230</v>
      </c>
      <c r="F424" t="s">
        <v>2231</v>
      </c>
    </row>
    <row r="425" spans="1:6" x14ac:dyDescent="0.3">
      <c r="A425" t="s">
        <v>1025</v>
      </c>
      <c r="B425" t="s">
        <v>15</v>
      </c>
      <c r="C425" t="s">
        <v>375</v>
      </c>
      <c r="D425" t="s">
        <v>1047</v>
      </c>
      <c r="E425" t="s">
        <v>2232</v>
      </c>
      <c r="F425" t="s">
        <v>2233</v>
      </c>
    </row>
    <row r="426" spans="1:6" x14ac:dyDescent="0.3">
      <c r="A426" t="s">
        <v>1025</v>
      </c>
      <c r="B426" t="s">
        <v>15</v>
      </c>
      <c r="C426" t="s">
        <v>375</v>
      </c>
      <c r="D426" t="s">
        <v>1064</v>
      </c>
      <c r="E426" t="s">
        <v>2234</v>
      </c>
      <c r="F426" t="s">
        <v>2235</v>
      </c>
    </row>
    <row r="427" spans="1:6" x14ac:dyDescent="0.3">
      <c r="A427" t="s">
        <v>1025</v>
      </c>
      <c r="B427" t="s">
        <v>15</v>
      </c>
      <c r="C427" t="s">
        <v>375</v>
      </c>
      <c r="D427" t="s">
        <v>1081</v>
      </c>
      <c r="E427" t="s">
        <v>2236</v>
      </c>
      <c r="F427" t="s">
        <v>2237</v>
      </c>
    </row>
    <row r="428" spans="1:6" x14ac:dyDescent="0.3">
      <c r="A428" t="s">
        <v>1025</v>
      </c>
      <c r="B428" t="s">
        <v>15</v>
      </c>
      <c r="C428" t="s">
        <v>375</v>
      </c>
      <c r="D428" t="s">
        <v>1098</v>
      </c>
      <c r="E428" t="s">
        <v>2238</v>
      </c>
      <c r="F428" t="s">
        <v>2239</v>
      </c>
    </row>
    <row r="429" spans="1:6" x14ac:dyDescent="0.3">
      <c r="A429" t="s">
        <v>1025</v>
      </c>
      <c r="B429" t="s">
        <v>15</v>
      </c>
      <c r="C429" t="s">
        <v>379</v>
      </c>
      <c r="D429" t="s">
        <v>1051</v>
      </c>
      <c r="E429" t="s">
        <v>2240</v>
      </c>
      <c r="F429" t="s">
        <v>2241</v>
      </c>
    </row>
    <row r="430" spans="1:6" x14ac:dyDescent="0.3">
      <c r="A430" t="s">
        <v>1025</v>
      </c>
      <c r="B430" t="s">
        <v>15</v>
      </c>
      <c r="C430" t="s">
        <v>379</v>
      </c>
      <c r="D430" t="s">
        <v>1068</v>
      </c>
      <c r="E430" t="s">
        <v>2242</v>
      </c>
      <c r="F430" t="s">
        <v>2243</v>
      </c>
    </row>
    <row r="431" spans="1:6" x14ac:dyDescent="0.3">
      <c r="A431" t="s">
        <v>1025</v>
      </c>
      <c r="B431" t="s">
        <v>15</v>
      </c>
      <c r="C431" t="s">
        <v>379</v>
      </c>
      <c r="D431" t="s">
        <v>1085</v>
      </c>
      <c r="E431" t="s">
        <v>2244</v>
      </c>
      <c r="F431" t="s">
        <v>2245</v>
      </c>
    </row>
    <row r="432" spans="1:6" x14ac:dyDescent="0.3">
      <c r="A432" t="s">
        <v>1025</v>
      </c>
      <c r="B432" t="s">
        <v>15</v>
      </c>
      <c r="C432" t="s">
        <v>379</v>
      </c>
      <c r="D432" t="s">
        <v>1102</v>
      </c>
      <c r="E432" t="s">
        <v>2246</v>
      </c>
      <c r="F432" t="s">
        <v>2247</v>
      </c>
    </row>
    <row r="433" spans="1:6" x14ac:dyDescent="0.3">
      <c r="A433" t="s">
        <v>1025</v>
      </c>
      <c r="B433" t="s">
        <v>15</v>
      </c>
      <c r="C433" t="s">
        <v>377</v>
      </c>
      <c r="D433" t="s">
        <v>1049</v>
      </c>
      <c r="E433" t="s">
        <v>2248</v>
      </c>
      <c r="F433" t="s">
        <v>2249</v>
      </c>
    </row>
    <row r="434" spans="1:6" x14ac:dyDescent="0.3">
      <c r="A434" t="s">
        <v>1025</v>
      </c>
      <c r="B434" t="s">
        <v>15</v>
      </c>
      <c r="C434" t="s">
        <v>377</v>
      </c>
      <c r="D434" t="s">
        <v>1066</v>
      </c>
      <c r="E434" t="s">
        <v>2250</v>
      </c>
      <c r="F434" t="s">
        <v>2251</v>
      </c>
    </row>
    <row r="435" spans="1:6" x14ac:dyDescent="0.3">
      <c r="A435" t="s">
        <v>1025</v>
      </c>
      <c r="B435" t="s">
        <v>15</v>
      </c>
      <c r="C435" t="s">
        <v>377</v>
      </c>
      <c r="D435" t="s">
        <v>1083</v>
      </c>
      <c r="E435" t="s">
        <v>2252</v>
      </c>
      <c r="F435" t="s">
        <v>2253</v>
      </c>
    </row>
    <row r="436" spans="1:6" x14ac:dyDescent="0.3">
      <c r="A436" t="s">
        <v>1025</v>
      </c>
      <c r="B436" t="s">
        <v>15</v>
      </c>
      <c r="C436" t="s">
        <v>377</v>
      </c>
      <c r="D436" t="s">
        <v>1100</v>
      </c>
      <c r="E436" t="s">
        <v>2254</v>
      </c>
      <c r="F436" t="s">
        <v>2255</v>
      </c>
    </row>
    <row r="437" spans="1:6" x14ac:dyDescent="0.3">
      <c r="A437" t="s">
        <v>1025</v>
      </c>
      <c r="B437" t="s">
        <v>15</v>
      </c>
      <c r="C437" t="s">
        <v>372</v>
      </c>
      <c r="D437" t="s">
        <v>1044</v>
      </c>
      <c r="E437" t="s">
        <v>2256</v>
      </c>
      <c r="F437" t="s">
        <v>2257</v>
      </c>
    </row>
    <row r="438" spans="1:6" x14ac:dyDescent="0.3">
      <c r="A438" t="s">
        <v>1025</v>
      </c>
      <c r="B438" t="s">
        <v>15</v>
      </c>
      <c r="C438" t="s">
        <v>372</v>
      </c>
      <c r="D438" t="s">
        <v>1061</v>
      </c>
      <c r="E438" t="s">
        <v>2258</v>
      </c>
      <c r="F438" t="s">
        <v>2259</v>
      </c>
    </row>
    <row r="439" spans="1:6" x14ac:dyDescent="0.3">
      <c r="A439" t="s">
        <v>1025</v>
      </c>
      <c r="B439" t="s">
        <v>15</v>
      </c>
      <c r="C439" t="s">
        <v>372</v>
      </c>
      <c r="D439" t="s">
        <v>1078</v>
      </c>
      <c r="E439" t="s">
        <v>2260</v>
      </c>
      <c r="F439" t="s">
        <v>2261</v>
      </c>
    </row>
    <row r="440" spans="1:6" x14ac:dyDescent="0.3">
      <c r="A440" t="s">
        <v>1025</v>
      </c>
      <c r="B440" t="s">
        <v>15</v>
      </c>
      <c r="C440" t="s">
        <v>372</v>
      </c>
      <c r="D440" t="s">
        <v>1095</v>
      </c>
      <c r="E440" t="s">
        <v>2262</v>
      </c>
      <c r="F440" t="s">
        <v>2263</v>
      </c>
    </row>
    <row r="441" spans="1:6" x14ac:dyDescent="0.3">
      <c r="A441" t="s">
        <v>1025</v>
      </c>
      <c r="B441" t="s">
        <v>15</v>
      </c>
      <c r="C441" t="s">
        <v>381</v>
      </c>
      <c r="D441" t="s">
        <v>1053</v>
      </c>
      <c r="E441" t="s">
        <v>2264</v>
      </c>
      <c r="F441" t="s">
        <v>2265</v>
      </c>
    </row>
    <row r="442" spans="1:6" x14ac:dyDescent="0.3">
      <c r="A442" t="s">
        <v>1025</v>
      </c>
      <c r="B442" t="s">
        <v>15</v>
      </c>
      <c r="C442" t="s">
        <v>381</v>
      </c>
      <c r="D442" t="s">
        <v>1070</v>
      </c>
      <c r="E442" t="s">
        <v>2266</v>
      </c>
      <c r="F442" t="s">
        <v>2267</v>
      </c>
    </row>
    <row r="443" spans="1:6" x14ac:dyDescent="0.3">
      <c r="A443" t="s">
        <v>1025</v>
      </c>
      <c r="B443" t="s">
        <v>15</v>
      </c>
      <c r="C443" t="s">
        <v>381</v>
      </c>
      <c r="D443" t="s">
        <v>1087</v>
      </c>
      <c r="E443" t="s">
        <v>2268</v>
      </c>
      <c r="F443" t="s">
        <v>2269</v>
      </c>
    </row>
    <row r="444" spans="1:6" x14ac:dyDescent="0.3">
      <c r="A444" t="s">
        <v>1025</v>
      </c>
      <c r="B444" t="s">
        <v>15</v>
      </c>
      <c r="C444" t="s">
        <v>381</v>
      </c>
      <c r="D444" t="s">
        <v>1104</v>
      </c>
      <c r="E444" t="s">
        <v>2270</v>
      </c>
      <c r="F444" t="s">
        <v>2271</v>
      </c>
    </row>
    <row r="445" spans="1:6" x14ac:dyDescent="0.3">
      <c r="A445" t="s">
        <v>1025</v>
      </c>
      <c r="B445" t="s">
        <v>15</v>
      </c>
      <c r="C445" t="s">
        <v>371</v>
      </c>
      <c r="D445" t="s">
        <v>1043</v>
      </c>
      <c r="E445" t="s">
        <v>2272</v>
      </c>
      <c r="F445" t="s">
        <v>2273</v>
      </c>
    </row>
    <row r="446" spans="1:6" x14ac:dyDescent="0.3">
      <c r="A446" t="s">
        <v>1025</v>
      </c>
      <c r="B446" t="s">
        <v>15</v>
      </c>
      <c r="C446" t="s">
        <v>371</v>
      </c>
      <c r="D446" t="s">
        <v>1060</v>
      </c>
      <c r="E446" t="s">
        <v>2274</v>
      </c>
      <c r="F446" t="s">
        <v>2275</v>
      </c>
    </row>
    <row r="447" spans="1:6" x14ac:dyDescent="0.3">
      <c r="A447" t="s">
        <v>1025</v>
      </c>
      <c r="B447" t="s">
        <v>15</v>
      </c>
      <c r="C447" t="s">
        <v>371</v>
      </c>
      <c r="D447" t="s">
        <v>1077</v>
      </c>
      <c r="E447" t="s">
        <v>2276</v>
      </c>
      <c r="F447" t="s">
        <v>2277</v>
      </c>
    </row>
    <row r="448" spans="1:6" x14ac:dyDescent="0.3">
      <c r="A448" t="s">
        <v>1025</v>
      </c>
      <c r="B448" t="s">
        <v>15</v>
      </c>
      <c r="C448" t="s">
        <v>371</v>
      </c>
      <c r="D448" t="s">
        <v>1094</v>
      </c>
      <c r="E448" t="s">
        <v>2278</v>
      </c>
      <c r="F448" t="s">
        <v>2279</v>
      </c>
    </row>
    <row r="449" spans="1:6" x14ac:dyDescent="0.3">
      <c r="A449" t="s">
        <v>1025</v>
      </c>
      <c r="B449" t="s">
        <v>15</v>
      </c>
      <c r="C449" t="s">
        <v>366</v>
      </c>
      <c r="D449" t="s">
        <v>1038</v>
      </c>
      <c r="E449" t="s">
        <v>2280</v>
      </c>
      <c r="F449" t="s">
        <v>2281</v>
      </c>
    </row>
    <row r="450" spans="1:6" x14ac:dyDescent="0.3">
      <c r="A450" t="s">
        <v>1025</v>
      </c>
      <c r="B450" t="s">
        <v>15</v>
      </c>
      <c r="C450" t="s">
        <v>366</v>
      </c>
      <c r="D450" t="s">
        <v>1055</v>
      </c>
      <c r="E450" t="s">
        <v>2282</v>
      </c>
      <c r="F450" t="s">
        <v>2283</v>
      </c>
    </row>
    <row r="451" spans="1:6" x14ac:dyDescent="0.3">
      <c r="A451" t="s">
        <v>1025</v>
      </c>
      <c r="B451" t="s">
        <v>15</v>
      </c>
      <c r="C451" t="s">
        <v>366</v>
      </c>
      <c r="D451" t="s">
        <v>1072</v>
      </c>
      <c r="E451" t="s">
        <v>2284</v>
      </c>
      <c r="F451" t="s">
        <v>2285</v>
      </c>
    </row>
    <row r="452" spans="1:6" x14ac:dyDescent="0.3">
      <c r="A452" t="s">
        <v>1025</v>
      </c>
      <c r="B452" t="s">
        <v>15</v>
      </c>
      <c r="C452" t="s">
        <v>366</v>
      </c>
      <c r="D452" t="s">
        <v>1089</v>
      </c>
      <c r="E452" t="s">
        <v>2286</v>
      </c>
      <c r="F452" t="s">
        <v>2287</v>
      </c>
    </row>
    <row r="453" spans="1:6" x14ac:dyDescent="0.3">
      <c r="A453" t="s">
        <v>1025</v>
      </c>
      <c r="B453" t="s">
        <v>15</v>
      </c>
      <c r="C453" t="s">
        <v>370</v>
      </c>
      <c r="D453" t="s">
        <v>1042</v>
      </c>
      <c r="E453" t="s">
        <v>2288</v>
      </c>
      <c r="F453" t="s">
        <v>2289</v>
      </c>
    </row>
    <row r="454" spans="1:6" x14ac:dyDescent="0.3">
      <c r="A454" t="s">
        <v>1025</v>
      </c>
      <c r="B454" t="s">
        <v>15</v>
      </c>
      <c r="C454" t="s">
        <v>370</v>
      </c>
      <c r="D454" t="s">
        <v>1059</v>
      </c>
      <c r="E454" t="s">
        <v>2290</v>
      </c>
      <c r="F454" t="s">
        <v>2291</v>
      </c>
    </row>
    <row r="455" spans="1:6" x14ac:dyDescent="0.3">
      <c r="A455" t="s">
        <v>1025</v>
      </c>
      <c r="B455" t="s">
        <v>15</v>
      </c>
      <c r="C455" t="s">
        <v>370</v>
      </c>
      <c r="D455" t="s">
        <v>1076</v>
      </c>
      <c r="E455" t="s">
        <v>2292</v>
      </c>
      <c r="F455" t="s">
        <v>2293</v>
      </c>
    </row>
    <row r="456" spans="1:6" x14ac:dyDescent="0.3">
      <c r="A456" t="s">
        <v>1025</v>
      </c>
      <c r="B456" t="s">
        <v>15</v>
      </c>
      <c r="C456" t="s">
        <v>370</v>
      </c>
      <c r="D456" t="s">
        <v>1093</v>
      </c>
      <c r="E456" t="s">
        <v>2294</v>
      </c>
      <c r="F456" t="s">
        <v>2295</v>
      </c>
    </row>
    <row r="457" spans="1:6" x14ac:dyDescent="0.3">
      <c r="A457" t="s">
        <v>1025</v>
      </c>
      <c r="B457" t="s">
        <v>15</v>
      </c>
      <c r="C457" t="s">
        <v>373</v>
      </c>
      <c r="D457" t="s">
        <v>1045</v>
      </c>
      <c r="E457" t="s">
        <v>2296</v>
      </c>
      <c r="F457" t="s">
        <v>2297</v>
      </c>
    </row>
    <row r="458" spans="1:6" x14ac:dyDescent="0.3">
      <c r="A458" t="s">
        <v>1025</v>
      </c>
      <c r="B458" t="s">
        <v>15</v>
      </c>
      <c r="C458" t="s">
        <v>373</v>
      </c>
      <c r="D458" t="s">
        <v>1062</v>
      </c>
      <c r="E458" t="s">
        <v>2298</v>
      </c>
      <c r="F458" t="s">
        <v>2299</v>
      </c>
    </row>
    <row r="459" spans="1:6" x14ac:dyDescent="0.3">
      <c r="A459" t="s">
        <v>1025</v>
      </c>
      <c r="B459" t="s">
        <v>15</v>
      </c>
      <c r="C459" t="s">
        <v>373</v>
      </c>
      <c r="D459" t="s">
        <v>1079</v>
      </c>
      <c r="E459" t="s">
        <v>2300</v>
      </c>
      <c r="F459" t="s">
        <v>2301</v>
      </c>
    </row>
    <row r="460" spans="1:6" x14ac:dyDescent="0.3">
      <c r="A460" t="s">
        <v>1025</v>
      </c>
      <c r="B460" t="s">
        <v>15</v>
      </c>
      <c r="C460" t="s">
        <v>373</v>
      </c>
      <c r="D460" t="s">
        <v>1096</v>
      </c>
      <c r="E460" t="s">
        <v>2302</v>
      </c>
      <c r="F460" t="s">
        <v>2303</v>
      </c>
    </row>
    <row r="461" spans="1:6" x14ac:dyDescent="0.3">
      <c r="A461" t="s">
        <v>1025</v>
      </c>
      <c r="B461" t="s">
        <v>15</v>
      </c>
      <c r="C461" t="s">
        <v>378</v>
      </c>
      <c r="D461" t="s">
        <v>1050</v>
      </c>
      <c r="E461" t="s">
        <v>2304</v>
      </c>
      <c r="F461" t="s">
        <v>2305</v>
      </c>
    </row>
    <row r="462" spans="1:6" x14ac:dyDescent="0.3">
      <c r="A462" t="s">
        <v>1025</v>
      </c>
      <c r="B462" t="s">
        <v>15</v>
      </c>
      <c r="C462" t="s">
        <v>378</v>
      </c>
      <c r="D462" t="s">
        <v>1067</v>
      </c>
      <c r="E462" t="s">
        <v>2306</v>
      </c>
      <c r="F462" t="s">
        <v>2307</v>
      </c>
    </row>
    <row r="463" spans="1:6" x14ac:dyDescent="0.3">
      <c r="A463" t="s">
        <v>1025</v>
      </c>
      <c r="B463" t="s">
        <v>15</v>
      </c>
      <c r="C463" t="s">
        <v>378</v>
      </c>
      <c r="D463" t="s">
        <v>1084</v>
      </c>
      <c r="E463" t="s">
        <v>2308</v>
      </c>
      <c r="F463" t="s">
        <v>2309</v>
      </c>
    </row>
    <row r="464" spans="1:6" x14ac:dyDescent="0.3">
      <c r="A464" t="s">
        <v>1025</v>
      </c>
      <c r="B464" t="s">
        <v>15</v>
      </c>
      <c r="C464" t="s">
        <v>378</v>
      </c>
      <c r="D464" t="s">
        <v>1101</v>
      </c>
      <c r="E464" t="s">
        <v>2310</v>
      </c>
      <c r="F464" t="s">
        <v>2311</v>
      </c>
    </row>
    <row r="465" spans="1:6" x14ac:dyDescent="0.3">
      <c r="A465" t="s">
        <v>1117</v>
      </c>
      <c r="B465" t="s">
        <v>18</v>
      </c>
      <c r="C465" t="s">
        <v>14</v>
      </c>
      <c r="D465" t="s">
        <v>1126</v>
      </c>
      <c r="E465" t="s">
        <v>1110</v>
      </c>
      <c r="F465" t="s">
        <v>2312</v>
      </c>
    </row>
    <row r="466" spans="1:6" x14ac:dyDescent="0.3">
      <c r="A466" t="s">
        <v>1117</v>
      </c>
      <c r="B466" t="s">
        <v>18</v>
      </c>
      <c r="C466" t="s">
        <v>14</v>
      </c>
      <c r="D466" t="s">
        <v>1143</v>
      </c>
      <c r="E466" t="s">
        <v>1111</v>
      </c>
      <c r="F466" t="s">
        <v>2313</v>
      </c>
    </row>
    <row r="467" spans="1:6" x14ac:dyDescent="0.3">
      <c r="A467" t="s">
        <v>1117</v>
      </c>
      <c r="B467" t="s">
        <v>18</v>
      </c>
      <c r="C467" t="s">
        <v>14</v>
      </c>
      <c r="D467" t="s">
        <v>1160</v>
      </c>
      <c r="E467" t="s">
        <v>1105</v>
      </c>
      <c r="F467" t="s">
        <v>2314</v>
      </c>
    </row>
    <row r="468" spans="1:6" x14ac:dyDescent="0.3">
      <c r="A468" t="s">
        <v>1117</v>
      </c>
      <c r="B468" t="s">
        <v>15</v>
      </c>
      <c r="C468" t="s">
        <v>367</v>
      </c>
      <c r="D468" t="s">
        <v>1128</v>
      </c>
      <c r="E468" t="s">
        <v>2315</v>
      </c>
      <c r="F468" t="s">
        <v>2316</v>
      </c>
    </row>
    <row r="469" spans="1:6" x14ac:dyDescent="0.3">
      <c r="A469" t="s">
        <v>1117</v>
      </c>
      <c r="B469" t="s">
        <v>15</v>
      </c>
      <c r="C469" t="s">
        <v>367</v>
      </c>
      <c r="D469" t="s">
        <v>1145</v>
      </c>
      <c r="E469" t="s">
        <v>2317</v>
      </c>
      <c r="F469" t="s">
        <v>2318</v>
      </c>
    </row>
    <row r="470" spans="1:6" x14ac:dyDescent="0.3">
      <c r="A470" t="s">
        <v>1117</v>
      </c>
      <c r="B470" t="s">
        <v>15</v>
      </c>
      <c r="C470" t="s">
        <v>380</v>
      </c>
      <c r="D470" t="s">
        <v>1141</v>
      </c>
      <c r="E470" t="s">
        <v>2319</v>
      </c>
      <c r="F470" t="s">
        <v>2320</v>
      </c>
    </row>
    <row r="471" spans="1:6" x14ac:dyDescent="0.3">
      <c r="A471" t="s">
        <v>1117</v>
      </c>
      <c r="B471" t="s">
        <v>15</v>
      </c>
      <c r="C471" t="s">
        <v>380</v>
      </c>
      <c r="D471" t="s">
        <v>1158</v>
      </c>
      <c r="E471" t="s">
        <v>2321</v>
      </c>
      <c r="F471" t="s">
        <v>2322</v>
      </c>
    </row>
    <row r="472" spans="1:6" x14ac:dyDescent="0.3">
      <c r="A472" t="s">
        <v>1117</v>
      </c>
      <c r="B472" t="s">
        <v>15</v>
      </c>
      <c r="C472" t="s">
        <v>368</v>
      </c>
      <c r="D472" t="s">
        <v>1129</v>
      </c>
      <c r="E472" t="s">
        <v>2323</v>
      </c>
      <c r="F472" t="s">
        <v>2324</v>
      </c>
    </row>
    <row r="473" spans="1:6" x14ac:dyDescent="0.3">
      <c r="A473" t="s">
        <v>1117</v>
      </c>
      <c r="B473" t="s">
        <v>15</v>
      </c>
      <c r="C473" t="s">
        <v>368</v>
      </c>
      <c r="D473" t="s">
        <v>1146</v>
      </c>
      <c r="E473" t="s">
        <v>2325</v>
      </c>
      <c r="F473" t="s">
        <v>2326</v>
      </c>
    </row>
    <row r="474" spans="1:6" x14ac:dyDescent="0.3">
      <c r="A474" t="s">
        <v>1117</v>
      </c>
      <c r="B474" t="s">
        <v>15</v>
      </c>
      <c r="C474" t="s">
        <v>376</v>
      </c>
      <c r="D474" t="s">
        <v>1137</v>
      </c>
      <c r="E474" t="s">
        <v>2327</v>
      </c>
      <c r="F474" t="s">
        <v>2328</v>
      </c>
    </row>
    <row r="475" spans="1:6" x14ac:dyDescent="0.3">
      <c r="A475" t="s">
        <v>1117</v>
      </c>
      <c r="B475" t="s">
        <v>15</v>
      </c>
      <c r="C475" t="s">
        <v>376</v>
      </c>
      <c r="D475" t="s">
        <v>1154</v>
      </c>
      <c r="E475" t="s">
        <v>2329</v>
      </c>
      <c r="F475" t="s">
        <v>2330</v>
      </c>
    </row>
    <row r="476" spans="1:6" x14ac:dyDescent="0.3">
      <c r="A476" t="s">
        <v>1117</v>
      </c>
      <c r="B476" t="s">
        <v>15</v>
      </c>
      <c r="C476" t="s">
        <v>369</v>
      </c>
      <c r="D476" t="s">
        <v>1130</v>
      </c>
      <c r="E476" t="s">
        <v>2331</v>
      </c>
      <c r="F476" t="s">
        <v>2332</v>
      </c>
    </row>
    <row r="477" spans="1:6" x14ac:dyDescent="0.3">
      <c r="A477" t="s">
        <v>1117</v>
      </c>
      <c r="B477" t="s">
        <v>15</v>
      </c>
      <c r="C477" t="s">
        <v>369</v>
      </c>
      <c r="D477" t="s">
        <v>1147</v>
      </c>
      <c r="E477" t="s">
        <v>2333</v>
      </c>
      <c r="F477" t="s">
        <v>2334</v>
      </c>
    </row>
    <row r="478" spans="1:6" x14ac:dyDescent="0.3">
      <c r="A478" t="s">
        <v>1117</v>
      </c>
      <c r="B478" t="s">
        <v>15</v>
      </c>
      <c r="C478" t="s">
        <v>374</v>
      </c>
      <c r="D478" t="s">
        <v>1135</v>
      </c>
      <c r="E478" t="s">
        <v>2335</v>
      </c>
      <c r="F478" t="s">
        <v>2336</v>
      </c>
    </row>
    <row r="479" spans="1:6" x14ac:dyDescent="0.3">
      <c r="A479" t="s">
        <v>1117</v>
      </c>
      <c r="B479" t="s">
        <v>15</v>
      </c>
      <c r="C479" t="s">
        <v>374</v>
      </c>
      <c r="D479" t="s">
        <v>1152</v>
      </c>
      <c r="E479" t="s">
        <v>2337</v>
      </c>
      <c r="F479" t="s">
        <v>2338</v>
      </c>
    </row>
    <row r="480" spans="1:6" x14ac:dyDescent="0.3">
      <c r="A480" t="s">
        <v>1117</v>
      </c>
      <c r="B480" t="s">
        <v>15</v>
      </c>
      <c r="C480" t="s">
        <v>375</v>
      </c>
      <c r="D480" t="s">
        <v>1136</v>
      </c>
      <c r="E480" t="s">
        <v>2339</v>
      </c>
      <c r="F480" t="s">
        <v>2340</v>
      </c>
    </row>
    <row r="481" spans="1:6" x14ac:dyDescent="0.3">
      <c r="A481" t="s">
        <v>1117</v>
      </c>
      <c r="B481" t="s">
        <v>15</v>
      </c>
      <c r="C481" t="s">
        <v>375</v>
      </c>
      <c r="D481" t="s">
        <v>1153</v>
      </c>
      <c r="E481" t="s">
        <v>2341</v>
      </c>
      <c r="F481" t="s">
        <v>2342</v>
      </c>
    </row>
    <row r="482" spans="1:6" x14ac:dyDescent="0.3">
      <c r="A482" t="s">
        <v>1117</v>
      </c>
      <c r="B482" t="s">
        <v>15</v>
      </c>
      <c r="C482" t="s">
        <v>379</v>
      </c>
      <c r="D482" t="s">
        <v>1140</v>
      </c>
      <c r="E482" t="s">
        <v>2343</v>
      </c>
      <c r="F482" t="s">
        <v>2344</v>
      </c>
    </row>
    <row r="483" spans="1:6" x14ac:dyDescent="0.3">
      <c r="A483" t="s">
        <v>1117</v>
      </c>
      <c r="B483" t="s">
        <v>15</v>
      </c>
      <c r="C483" t="s">
        <v>379</v>
      </c>
      <c r="D483" t="s">
        <v>1157</v>
      </c>
      <c r="E483" t="s">
        <v>2345</v>
      </c>
      <c r="F483" t="s">
        <v>2346</v>
      </c>
    </row>
    <row r="484" spans="1:6" x14ac:dyDescent="0.3">
      <c r="A484" t="s">
        <v>1117</v>
      </c>
      <c r="B484" t="s">
        <v>15</v>
      </c>
      <c r="C484" t="s">
        <v>377</v>
      </c>
      <c r="D484" t="s">
        <v>1138</v>
      </c>
      <c r="E484" t="s">
        <v>2347</v>
      </c>
      <c r="F484" t="s">
        <v>2348</v>
      </c>
    </row>
    <row r="485" spans="1:6" x14ac:dyDescent="0.3">
      <c r="A485" t="s">
        <v>1117</v>
      </c>
      <c r="B485" t="s">
        <v>15</v>
      </c>
      <c r="C485" t="s">
        <v>377</v>
      </c>
      <c r="D485" t="s">
        <v>1155</v>
      </c>
      <c r="E485" t="s">
        <v>2349</v>
      </c>
      <c r="F485" t="s">
        <v>2350</v>
      </c>
    </row>
    <row r="486" spans="1:6" x14ac:dyDescent="0.3">
      <c r="A486" t="s">
        <v>1117</v>
      </c>
      <c r="B486" t="s">
        <v>15</v>
      </c>
      <c r="C486" t="s">
        <v>372</v>
      </c>
      <c r="D486" t="s">
        <v>1133</v>
      </c>
      <c r="E486" t="s">
        <v>2351</v>
      </c>
      <c r="F486" t="s">
        <v>2352</v>
      </c>
    </row>
    <row r="487" spans="1:6" x14ac:dyDescent="0.3">
      <c r="A487" t="s">
        <v>1117</v>
      </c>
      <c r="B487" t="s">
        <v>15</v>
      </c>
      <c r="C487" t="s">
        <v>372</v>
      </c>
      <c r="D487" t="s">
        <v>1150</v>
      </c>
      <c r="E487" t="s">
        <v>2353</v>
      </c>
      <c r="F487" t="s">
        <v>2354</v>
      </c>
    </row>
    <row r="488" spans="1:6" x14ac:dyDescent="0.3">
      <c r="A488" t="s">
        <v>1117</v>
      </c>
      <c r="B488" t="s">
        <v>15</v>
      </c>
      <c r="C488" t="s">
        <v>381</v>
      </c>
      <c r="D488" t="s">
        <v>1142</v>
      </c>
      <c r="E488" t="s">
        <v>2355</v>
      </c>
      <c r="F488" t="s">
        <v>2356</v>
      </c>
    </row>
    <row r="489" spans="1:6" x14ac:dyDescent="0.3">
      <c r="A489" t="s">
        <v>1117</v>
      </c>
      <c r="B489" t="s">
        <v>15</v>
      </c>
      <c r="C489" t="s">
        <v>381</v>
      </c>
      <c r="D489" t="s">
        <v>1159</v>
      </c>
      <c r="E489" t="s">
        <v>2357</v>
      </c>
      <c r="F489" t="s">
        <v>2358</v>
      </c>
    </row>
    <row r="490" spans="1:6" x14ac:dyDescent="0.3">
      <c r="A490" t="s">
        <v>1117</v>
      </c>
      <c r="B490" t="s">
        <v>15</v>
      </c>
      <c r="C490" t="s">
        <v>371</v>
      </c>
      <c r="D490" t="s">
        <v>1132</v>
      </c>
      <c r="E490" t="s">
        <v>2359</v>
      </c>
      <c r="F490" t="s">
        <v>2360</v>
      </c>
    </row>
    <row r="491" spans="1:6" x14ac:dyDescent="0.3">
      <c r="A491" t="s">
        <v>1117</v>
      </c>
      <c r="B491" t="s">
        <v>15</v>
      </c>
      <c r="C491" t="s">
        <v>371</v>
      </c>
      <c r="D491" t="s">
        <v>1149</v>
      </c>
      <c r="E491" t="s">
        <v>2361</v>
      </c>
      <c r="F491" t="s">
        <v>2362</v>
      </c>
    </row>
    <row r="492" spans="1:6" x14ac:dyDescent="0.3">
      <c r="A492" t="s">
        <v>1117</v>
      </c>
      <c r="B492" t="s">
        <v>15</v>
      </c>
      <c r="C492" t="s">
        <v>366</v>
      </c>
      <c r="D492" t="s">
        <v>1127</v>
      </c>
      <c r="E492" t="s">
        <v>2363</v>
      </c>
      <c r="F492" t="s">
        <v>2364</v>
      </c>
    </row>
    <row r="493" spans="1:6" x14ac:dyDescent="0.3">
      <c r="A493" t="s">
        <v>1117</v>
      </c>
      <c r="B493" t="s">
        <v>15</v>
      </c>
      <c r="C493" t="s">
        <v>366</v>
      </c>
      <c r="D493" t="s">
        <v>1144</v>
      </c>
      <c r="E493" t="s">
        <v>2365</v>
      </c>
      <c r="F493" t="s">
        <v>2366</v>
      </c>
    </row>
    <row r="494" spans="1:6" x14ac:dyDescent="0.3">
      <c r="A494" t="s">
        <v>1117</v>
      </c>
      <c r="B494" t="s">
        <v>15</v>
      </c>
      <c r="C494" t="s">
        <v>370</v>
      </c>
      <c r="D494" t="s">
        <v>1131</v>
      </c>
      <c r="E494" t="s">
        <v>2367</v>
      </c>
      <c r="F494" t="s">
        <v>2368</v>
      </c>
    </row>
    <row r="495" spans="1:6" x14ac:dyDescent="0.3">
      <c r="A495" t="s">
        <v>1117</v>
      </c>
      <c r="B495" t="s">
        <v>15</v>
      </c>
      <c r="C495" t="s">
        <v>370</v>
      </c>
      <c r="D495" t="s">
        <v>1148</v>
      </c>
      <c r="E495" t="s">
        <v>2369</v>
      </c>
      <c r="F495" t="s">
        <v>2370</v>
      </c>
    </row>
    <row r="496" spans="1:6" x14ac:dyDescent="0.3">
      <c r="A496" t="s">
        <v>1117</v>
      </c>
      <c r="B496" t="s">
        <v>15</v>
      </c>
      <c r="C496" t="s">
        <v>373</v>
      </c>
      <c r="D496" t="s">
        <v>1134</v>
      </c>
      <c r="E496" t="s">
        <v>2371</v>
      </c>
      <c r="F496" t="s">
        <v>2372</v>
      </c>
    </row>
    <row r="497" spans="1:6" x14ac:dyDescent="0.3">
      <c r="A497" t="s">
        <v>1117</v>
      </c>
      <c r="B497" t="s">
        <v>15</v>
      </c>
      <c r="C497" t="s">
        <v>373</v>
      </c>
      <c r="D497" t="s">
        <v>1151</v>
      </c>
      <c r="E497" t="s">
        <v>2373</v>
      </c>
      <c r="F497" t="s">
        <v>2374</v>
      </c>
    </row>
    <row r="498" spans="1:6" x14ac:dyDescent="0.3">
      <c r="A498" t="s">
        <v>1117</v>
      </c>
      <c r="B498" t="s">
        <v>15</v>
      </c>
      <c r="C498" t="s">
        <v>378</v>
      </c>
      <c r="D498" t="s">
        <v>1139</v>
      </c>
      <c r="E498" t="s">
        <v>2375</v>
      </c>
      <c r="F498" t="s">
        <v>2376</v>
      </c>
    </row>
    <row r="499" spans="1:6" x14ac:dyDescent="0.3">
      <c r="A499" t="s">
        <v>1117</v>
      </c>
      <c r="B499" t="s">
        <v>15</v>
      </c>
      <c r="C499" t="s">
        <v>378</v>
      </c>
      <c r="D499" t="s">
        <v>1156</v>
      </c>
      <c r="E499" t="s">
        <v>2377</v>
      </c>
      <c r="F499" t="s">
        <v>2378</v>
      </c>
    </row>
    <row r="500" spans="1:6" x14ac:dyDescent="0.3">
      <c r="A500" t="s">
        <v>1118</v>
      </c>
      <c r="B500" t="s">
        <v>18</v>
      </c>
      <c r="C500" t="s">
        <v>14</v>
      </c>
      <c r="D500" t="s">
        <v>1177</v>
      </c>
      <c r="E500" t="s">
        <v>1106</v>
      </c>
      <c r="F500" t="s">
        <v>2379</v>
      </c>
    </row>
    <row r="501" spans="1:6" x14ac:dyDescent="0.3">
      <c r="A501" t="s">
        <v>1118</v>
      </c>
      <c r="B501" t="s">
        <v>18</v>
      </c>
      <c r="C501" t="s">
        <v>14</v>
      </c>
      <c r="D501" t="s">
        <v>1194</v>
      </c>
      <c r="E501" t="s">
        <v>1107</v>
      </c>
      <c r="F501" t="s">
        <v>2380</v>
      </c>
    </row>
    <row r="502" spans="1:6" x14ac:dyDescent="0.3">
      <c r="A502" t="s">
        <v>1118</v>
      </c>
      <c r="B502" t="s">
        <v>18</v>
      </c>
      <c r="C502" t="s">
        <v>14</v>
      </c>
      <c r="D502" t="s">
        <v>1211</v>
      </c>
      <c r="E502" t="s">
        <v>1108</v>
      </c>
      <c r="F502" t="s">
        <v>2381</v>
      </c>
    </row>
    <row r="503" spans="1:6" x14ac:dyDescent="0.3">
      <c r="A503" t="s">
        <v>1118</v>
      </c>
      <c r="B503" t="s">
        <v>18</v>
      </c>
      <c r="C503" t="s">
        <v>14</v>
      </c>
      <c r="D503" t="s">
        <v>1228</v>
      </c>
      <c r="E503" t="s">
        <v>1109</v>
      </c>
      <c r="F503" t="s">
        <v>2382</v>
      </c>
    </row>
    <row r="504" spans="1:6" x14ac:dyDescent="0.3">
      <c r="A504" t="s">
        <v>1118</v>
      </c>
      <c r="B504" t="s">
        <v>15</v>
      </c>
      <c r="C504" t="s">
        <v>367</v>
      </c>
      <c r="D504" t="s">
        <v>1162</v>
      </c>
      <c r="E504" t="s">
        <v>2383</v>
      </c>
      <c r="F504" t="s">
        <v>2384</v>
      </c>
    </row>
    <row r="505" spans="1:6" x14ac:dyDescent="0.3">
      <c r="A505" t="s">
        <v>1118</v>
      </c>
      <c r="B505" t="s">
        <v>15</v>
      </c>
      <c r="C505" t="s">
        <v>367</v>
      </c>
      <c r="D505" t="s">
        <v>1179</v>
      </c>
      <c r="E505" t="s">
        <v>2385</v>
      </c>
      <c r="F505" t="s">
        <v>2386</v>
      </c>
    </row>
    <row r="506" spans="1:6" x14ac:dyDescent="0.3">
      <c r="A506" t="s">
        <v>1118</v>
      </c>
      <c r="B506" t="s">
        <v>15</v>
      </c>
      <c r="C506" t="s">
        <v>367</v>
      </c>
      <c r="D506" t="s">
        <v>1196</v>
      </c>
      <c r="E506" t="s">
        <v>2387</v>
      </c>
      <c r="F506" t="s">
        <v>2388</v>
      </c>
    </row>
    <row r="507" spans="1:6" x14ac:dyDescent="0.3">
      <c r="A507" t="s">
        <v>1118</v>
      </c>
      <c r="B507" t="s">
        <v>15</v>
      </c>
      <c r="C507" t="s">
        <v>367</v>
      </c>
      <c r="D507" t="s">
        <v>1213</v>
      </c>
      <c r="E507" t="s">
        <v>2389</v>
      </c>
      <c r="F507" t="s">
        <v>2390</v>
      </c>
    </row>
    <row r="508" spans="1:6" x14ac:dyDescent="0.3">
      <c r="A508" t="s">
        <v>1118</v>
      </c>
      <c r="B508" t="s">
        <v>15</v>
      </c>
      <c r="C508" t="s">
        <v>367</v>
      </c>
      <c r="D508" t="s">
        <v>1230</v>
      </c>
      <c r="E508" t="s">
        <v>2391</v>
      </c>
      <c r="F508" t="s">
        <v>2392</v>
      </c>
    </row>
    <row r="509" spans="1:6" x14ac:dyDescent="0.3">
      <c r="A509" t="s">
        <v>1118</v>
      </c>
      <c r="B509" t="s">
        <v>15</v>
      </c>
      <c r="C509" t="s">
        <v>380</v>
      </c>
      <c r="D509" t="s">
        <v>1175</v>
      </c>
      <c r="E509" t="s">
        <v>2393</v>
      </c>
      <c r="F509" t="s">
        <v>2394</v>
      </c>
    </row>
    <row r="510" spans="1:6" x14ac:dyDescent="0.3">
      <c r="A510" t="s">
        <v>1118</v>
      </c>
      <c r="B510" t="s">
        <v>15</v>
      </c>
      <c r="C510" t="s">
        <v>380</v>
      </c>
      <c r="D510" t="s">
        <v>1192</v>
      </c>
      <c r="E510" t="s">
        <v>2395</v>
      </c>
      <c r="F510" t="s">
        <v>2396</v>
      </c>
    </row>
    <row r="511" spans="1:6" x14ac:dyDescent="0.3">
      <c r="A511" t="s">
        <v>1118</v>
      </c>
      <c r="B511" t="s">
        <v>15</v>
      </c>
      <c r="C511" t="s">
        <v>380</v>
      </c>
      <c r="D511" t="s">
        <v>1209</v>
      </c>
      <c r="E511" t="s">
        <v>2397</v>
      </c>
      <c r="F511" t="s">
        <v>2398</v>
      </c>
    </row>
    <row r="512" spans="1:6" x14ac:dyDescent="0.3">
      <c r="A512" t="s">
        <v>1118</v>
      </c>
      <c r="B512" t="s">
        <v>15</v>
      </c>
      <c r="C512" t="s">
        <v>380</v>
      </c>
      <c r="D512" t="s">
        <v>1226</v>
      </c>
      <c r="E512" t="s">
        <v>2399</v>
      </c>
      <c r="F512" t="s">
        <v>2400</v>
      </c>
    </row>
    <row r="513" spans="1:6" x14ac:dyDescent="0.3">
      <c r="A513" t="s">
        <v>1118</v>
      </c>
      <c r="B513" t="s">
        <v>15</v>
      </c>
      <c r="C513" t="s">
        <v>380</v>
      </c>
      <c r="D513" t="s">
        <v>1243</v>
      </c>
      <c r="E513" t="s">
        <v>2401</v>
      </c>
      <c r="F513" t="s">
        <v>2402</v>
      </c>
    </row>
    <row r="514" spans="1:6" x14ac:dyDescent="0.3">
      <c r="A514" t="s">
        <v>1118</v>
      </c>
      <c r="B514" t="s">
        <v>15</v>
      </c>
      <c r="C514" t="s">
        <v>368</v>
      </c>
      <c r="D514" t="s">
        <v>1163</v>
      </c>
      <c r="E514" t="s">
        <v>2403</v>
      </c>
      <c r="F514" t="s">
        <v>2404</v>
      </c>
    </row>
    <row r="515" spans="1:6" x14ac:dyDescent="0.3">
      <c r="A515" t="s">
        <v>1118</v>
      </c>
      <c r="B515" t="s">
        <v>15</v>
      </c>
      <c r="C515" t="s">
        <v>368</v>
      </c>
      <c r="D515" t="s">
        <v>1180</v>
      </c>
      <c r="E515" t="s">
        <v>2405</v>
      </c>
      <c r="F515" t="s">
        <v>2406</v>
      </c>
    </row>
    <row r="516" spans="1:6" x14ac:dyDescent="0.3">
      <c r="A516" t="s">
        <v>1118</v>
      </c>
      <c r="B516" t="s">
        <v>15</v>
      </c>
      <c r="C516" t="s">
        <v>368</v>
      </c>
      <c r="D516" t="s">
        <v>1197</v>
      </c>
      <c r="E516" t="s">
        <v>2407</v>
      </c>
      <c r="F516" t="s">
        <v>2408</v>
      </c>
    </row>
    <row r="517" spans="1:6" x14ac:dyDescent="0.3">
      <c r="A517" t="s">
        <v>1118</v>
      </c>
      <c r="B517" t="s">
        <v>15</v>
      </c>
      <c r="C517" t="s">
        <v>368</v>
      </c>
      <c r="D517" t="s">
        <v>1214</v>
      </c>
      <c r="E517" t="s">
        <v>2409</v>
      </c>
      <c r="F517" t="s">
        <v>2410</v>
      </c>
    </row>
    <row r="518" spans="1:6" x14ac:dyDescent="0.3">
      <c r="A518" t="s">
        <v>1118</v>
      </c>
      <c r="B518" t="s">
        <v>15</v>
      </c>
      <c r="C518" t="s">
        <v>368</v>
      </c>
      <c r="D518" t="s">
        <v>1231</v>
      </c>
      <c r="E518" t="s">
        <v>2411</v>
      </c>
      <c r="F518" t="s">
        <v>2412</v>
      </c>
    </row>
    <row r="519" spans="1:6" x14ac:dyDescent="0.3">
      <c r="A519" t="s">
        <v>1118</v>
      </c>
      <c r="B519" t="s">
        <v>15</v>
      </c>
      <c r="C519" t="s">
        <v>376</v>
      </c>
      <c r="D519" t="s">
        <v>1171</v>
      </c>
      <c r="E519" t="s">
        <v>2413</v>
      </c>
      <c r="F519" t="s">
        <v>2414</v>
      </c>
    </row>
    <row r="520" spans="1:6" x14ac:dyDescent="0.3">
      <c r="A520" t="s">
        <v>1118</v>
      </c>
      <c r="B520" t="s">
        <v>15</v>
      </c>
      <c r="C520" t="s">
        <v>376</v>
      </c>
      <c r="D520" t="s">
        <v>1188</v>
      </c>
      <c r="E520" t="s">
        <v>2415</v>
      </c>
      <c r="F520" t="s">
        <v>2416</v>
      </c>
    </row>
    <row r="521" spans="1:6" x14ac:dyDescent="0.3">
      <c r="A521" t="s">
        <v>1118</v>
      </c>
      <c r="B521" t="s">
        <v>15</v>
      </c>
      <c r="C521" t="s">
        <v>376</v>
      </c>
      <c r="D521" t="s">
        <v>1205</v>
      </c>
      <c r="E521" t="s">
        <v>2417</v>
      </c>
      <c r="F521" t="s">
        <v>2418</v>
      </c>
    </row>
    <row r="522" spans="1:6" x14ac:dyDescent="0.3">
      <c r="A522" t="s">
        <v>1118</v>
      </c>
      <c r="B522" t="s">
        <v>15</v>
      </c>
      <c r="C522" t="s">
        <v>376</v>
      </c>
      <c r="D522" t="s">
        <v>1222</v>
      </c>
      <c r="E522" t="s">
        <v>2419</v>
      </c>
      <c r="F522" t="s">
        <v>2420</v>
      </c>
    </row>
    <row r="523" spans="1:6" x14ac:dyDescent="0.3">
      <c r="A523" t="s">
        <v>1118</v>
      </c>
      <c r="B523" t="s">
        <v>15</v>
      </c>
      <c r="C523" t="s">
        <v>376</v>
      </c>
      <c r="D523" t="s">
        <v>1239</v>
      </c>
      <c r="E523" t="s">
        <v>2421</v>
      </c>
      <c r="F523" t="s">
        <v>2422</v>
      </c>
    </row>
    <row r="524" spans="1:6" x14ac:dyDescent="0.3">
      <c r="A524" t="s">
        <v>1118</v>
      </c>
      <c r="B524" t="s">
        <v>15</v>
      </c>
      <c r="C524" t="s">
        <v>369</v>
      </c>
      <c r="D524" t="s">
        <v>1164</v>
      </c>
      <c r="E524" t="s">
        <v>2423</v>
      </c>
      <c r="F524" t="s">
        <v>2424</v>
      </c>
    </row>
    <row r="525" spans="1:6" x14ac:dyDescent="0.3">
      <c r="A525" t="s">
        <v>1118</v>
      </c>
      <c r="B525" t="s">
        <v>15</v>
      </c>
      <c r="C525" t="s">
        <v>369</v>
      </c>
      <c r="D525" t="s">
        <v>1181</v>
      </c>
      <c r="E525" t="s">
        <v>2425</v>
      </c>
      <c r="F525" t="s">
        <v>2426</v>
      </c>
    </row>
    <row r="526" spans="1:6" x14ac:dyDescent="0.3">
      <c r="A526" t="s">
        <v>1118</v>
      </c>
      <c r="B526" t="s">
        <v>15</v>
      </c>
      <c r="C526" t="s">
        <v>369</v>
      </c>
      <c r="D526" t="s">
        <v>1198</v>
      </c>
      <c r="E526" t="s">
        <v>2427</v>
      </c>
      <c r="F526" t="s">
        <v>2428</v>
      </c>
    </row>
    <row r="527" spans="1:6" x14ac:dyDescent="0.3">
      <c r="A527" t="s">
        <v>1118</v>
      </c>
      <c r="B527" t="s">
        <v>15</v>
      </c>
      <c r="C527" t="s">
        <v>369</v>
      </c>
      <c r="D527" t="s">
        <v>1215</v>
      </c>
      <c r="E527" t="s">
        <v>2429</v>
      </c>
      <c r="F527" t="s">
        <v>2430</v>
      </c>
    </row>
    <row r="528" spans="1:6" x14ac:dyDescent="0.3">
      <c r="A528" t="s">
        <v>1118</v>
      </c>
      <c r="B528" t="s">
        <v>15</v>
      </c>
      <c r="C528" t="s">
        <v>369</v>
      </c>
      <c r="D528" t="s">
        <v>1232</v>
      </c>
      <c r="E528" t="s">
        <v>2431</v>
      </c>
      <c r="F528" t="s">
        <v>2432</v>
      </c>
    </row>
    <row r="529" spans="1:6" x14ac:dyDescent="0.3">
      <c r="A529" t="s">
        <v>1118</v>
      </c>
      <c r="B529" t="s">
        <v>15</v>
      </c>
      <c r="C529" t="s">
        <v>374</v>
      </c>
      <c r="D529" t="s">
        <v>1169</v>
      </c>
      <c r="E529" t="s">
        <v>2433</v>
      </c>
      <c r="F529" t="s">
        <v>2434</v>
      </c>
    </row>
    <row r="530" spans="1:6" x14ac:dyDescent="0.3">
      <c r="A530" t="s">
        <v>1118</v>
      </c>
      <c r="B530" t="s">
        <v>15</v>
      </c>
      <c r="C530" t="s">
        <v>374</v>
      </c>
      <c r="D530" t="s">
        <v>1186</v>
      </c>
      <c r="E530" t="s">
        <v>2435</v>
      </c>
      <c r="F530" t="s">
        <v>2436</v>
      </c>
    </row>
    <row r="531" spans="1:6" x14ac:dyDescent="0.3">
      <c r="A531" t="s">
        <v>1118</v>
      </c>
      <c r="B531" t="s">
        <v>15</v>
      </c>
      <c r="C531" t="s">
        <v>374</v>
      </c>
      <c r="D531" t="s">
        <v>1203</v>
      </c>
      <c r="E531" t="s">
        <v>2437</v>
      </c>
      <c r="F531" t="s">
        <v>2438</v>
      </c>
    </row>
    <row r="532" spans="1:6" x14ac:dyDescent="0.3">
      <c r="A532" t="s">
        <v>1118</v>
      </c>
      <c r="B532" t="s">
        <v>15</v>
      </c>
      <c r="C532" t="s">
        <v>374</v>
      </c>
      <c r="D532" t="s">
        <v>1220</v>
      </c>
      <c r="E532" t="s">
        <v>2439</v>
      </c>
      <c r="F532" t="s">
        <v>2440</v>
      </c>
    </row>
    <row r="533" spans="1:6" x14ac:dyDescent="0.3">
      <c r="A533" t="s">
        <v>1118</v>
      </c>
      <c r="B533" t="s">
        <v>15</v>
      </c>
      <c r="C533" t="s">
        <v>374</v>
      </c>
      <c r="D533" t="s">
        <v>1237</v>
      </c>
      <c r="E533" t="s">
        <v>2441</v>
      </c>
      <c r="F533" t="s">
        <v>2442</v>
      </c>
    </row>
    <row r="534" spans="1:6" x14ac:dyDescent="0.3">
      <c r="A534" t="s">
        <v>1118</v>
      </c>
      <c r="B534" t="s">
        <v>15</v>
      </c>
      <c r="C534" t="s">
        <v>375</v>
      </c>
      <c r="D534" t="s">
        <v>1170</v>
      </c>
      <c r="E534" t="s">
        <v>2443</v>
      </c>
      <c r="F534" t="s">
        <v>2444</v>
      </c>
    </row>
    <row r="535" spans="1:6" x14ac:dyDescent="0.3">
      <c r="A535" t="s">
        <v>1118</v>
      </c>
      <c r="B535" t="s">
        <v>15</v>
      </c>
      <c r="C535" t="s">
        <v>375</v>
      </c>
      <c r="D535" t="s">
        <v>1187</v>
      </c>
      <c r="E535" t="s">
        <v>2445</v>
      </c>
      <c r="F535" t="s">
        <v>2446</v>
      </c>
    </row>
    <row r="536" spans="1:6" x14ac:dyDescent="0.3">
      <c r="A536" t="s">
        <v>1118</v>
      </c>
      <c r="B536" t="s">
        <v>15</v>
      </c>
      <c r="C536" t="s">
        <v>375</v>
      </c>
      <c r="D536" t="s">
        <v>1204</v>
      </c>
      <c r="E536" t="s">
        <v>2447</v>
      </c>
      <c r="F536" t="s">
        <v>2448</v>
      </c>
    </row>
    <row r="537" spans="1:6" x14ac:dyDescent="0.3">
      <c r="A537" t="s">
        <v>1118</v>
      </c>
      <c r="B537" t="s">
        <v>15</v>
      </c>
      <c r="C537" t="s">
        <v>375</v>
      </c>
      <c r="D537" t="s">
        <v>1221</v>
      </c>
      <c r="E537" t="s">
        <v>2449</v>
      </c>
      <c r="F537" t="s">
        <v>2450</v>
      </c>
    </row>
    <row r="538" spans="1:6" x14ac:dyDescent="0.3">
      <c r="A538" t="s">
        <v>1118</v>
      </c>
      <c r="B538" t="s">
        <v>15</v>
      </c>
      <c r="C538" t="s">
        <v>375</v>
      </c>
      <c r="D538" t="s">
        <v>1238</v>
      </c>
      <c r="E538" t="s">
        <v>2451</v>
      </c>
      <c r="F538" t="s">
        <v>2452</v>
      </c>
    </row>
    <row r="539" spans="1:6" x14ac:dyDescent="0.3">
      <c r="A539" t="s">
        <v>1118</v>
      </c>
      <c r="B539" t="s">
        <v>15</v>
      </c>
      <c r="C539" t="s">
        <v>379</v>
      </c>
      <c r="D539" t="s">
        <v>1174</v>
      </c>
      <c r="E539" t="s">
        <v>2453</v>
      </c>
      <c r="F539" t="s">
        <v>2454</v>
      </c>
    </row>
    <row r="540" spans="1:6" x14ac:dyDescent="0.3">
      <c r="A540" t="s">
        <v>1118</v>
      </c>
      <c r="B540" t="s">
        <v>15</v>
      </c>
      <c r="C540" t="s">
        <v>379</v>
      </c>
      <c r="D540" t="s">
        <v>1191</v>
      </c>
      <c r="E540" t="s">
        <v>2455</v>
      </c>
      <c r="F540" t="s">
        <v>2456</v>
      </c>
    </row>
    <row r="541" spans="1:6" x14ac:dyDescent="0.3">
      <c r="A541" t="s">
        <v>1118</v>
      </c>
      <c r="B541" t="s">
        <v>15</v>
      </c>
      <c r="C541" t="s">
        <v>379</v>
      </c>
      <c r="D541" t="s">
        <v>1208</v>
      </c>
      <c r="E541" t="s">
        <v>2457</v>
      </c>
      <c r="F541" t="s">
        <v>2458</v>
      </c>
    </row>
    <row r="542" spans="1:6" x14ac:dyDescent="0.3">
      <c r="A542" t="s">
        <v>1118</v>
      </c>
      <c r="B542" t="s">
        <v>15</v>
      </c>
      <c r="C542" t="s">
        <v>379</v>
      </c>
      <c r="D542" t="s">
        <v>1225</v>
      </c>
      <c r="E542" t="s">
        <v>2459</v>
      </c>
      <c r="F542" t="s">
        <v>2460</v>
      </c>
    </row>
    <row r="543" spans="1:6" x14ac:dyDescent="0.3">
      <c r="A543" t="s">
        <v>1118</v>
      </c>
      <c r="B543" t="s">
        <v>15</v>
      </c>
      <c r="C543" t="s">
        <v>379</v>
      </c>
      <c r="D543" t="s">
        <v>1242</v>
      </c>
      <c r="E543" t="s">
        <v>2461</v>
      </c>
      <c r="F543" t="s">
        <v>2462</v>
      </c>
    </row>
    <row r="544" spans="1:6" x14ac:dyDescent="0.3">
      <c r="A544" t="s">
        <v>1118</v>
      </c>
      <c r="B544" t="s">
        <v>15</v>
      </c>
      <c r="C544" t="s">
        <v>377</v>
      </c>
      <c r="D544" t="s">
        <v>1172</v>
      </c>
      <c r="E544" t="s">
        <v>2463</v>
      </c>
      <c r="F544" t="s">
        <v>2464</v>
      </c>
    </row>
    <row r="545" spans="1:6" x14ac:dyDescent="0.3">
      <c r="A545" t="s">
        <v>1118</v>
      </c>
      <c r="B545" t="s">
        <v>15</v>
      </c>
      <c r="C545" t="s">
        <v>377</v>
      </c>
      <c r="D545" t="s">
        <v>1189</v>
      </c>
      <c r="E545" t="s">
        <v>2465</v>
      </c>
      <c r="F545" t="s">
        <v>2466</v>
      </c>
    </row>
    <row r="546" spans="1:6" x14ac:dyDescent="0.3">
      <c r="A546" t="s">
        <v>1118</v>
      </c>
      <c r="B546" t="s">
        <v>15</v>
      </c>
      <c r="C546" t="s">
        <v>377</v>
      </c>
      <c r="D546" t="s">
        <v>1206</v>
      </c>
      <c r="E546" t="s">
        <v>2467</v>
      </c>
      <c r="F546" t="s">
        <v>2468</v>
      </c>
    </row>
    <row r="547" spans="1:6" x14ac:dyDescent="0.3">
      <c r="A547" t="s">
        <v>1118</v>
      </c>
      <c r="B547" t="s">
        <v>15</v>
      </c>
      <c r="C547" t="s">
        <v>377</v>
      </c>
      <c r="D547" t="s">
        <v>1223</v>
      </c>
      <c r="E547" t="s">
        <v>2469</v>
      </c>
      <c r="F547" t="s">
        <v>2470</v>
      </c>
    </row>
    <row r="548" spans="1:6" x14ac:dyDescent="0.3">
      <c r="A548" t="s">
        <v>1118</v>
      </c>
      <c r="B548" t="s">
        <v>15</v>
      </c>
      <c r="C548" t="s">
        <v>377</v>
      </c>
      <c r="D548" t="s">
        <v>1240</v>
      </c>
      <c r="E548" t="s">
        <v>2471</v>
      </c>
      <c r="F548" t="s">
        <v>2472</v>
      </c>
    </row>
    <row r="549" spans="1:6" x14ac:dyDescent="0.3">
      <c r="A549" t="s">
        <v>1118</v>
      </c>
      <c r="B549" t="s">
        <v>15</v>
      </c>
      <c r="C549" t="s">
        <v>372</v>
      </c>
      <c r="D549" t="s">
        <v>1167</v>
      </c>
      <c r="E549" t="s">
        <v>2473</v>
      </c>
      <c r="F549" t="s">
        <v>2474</v>
      </c>
    </row>
    <row r="550" spans="1:6" x14ac:dyDescent="0.3">
      <c r="A550" t="s">
        <v>1118</v>
      </c>
      <c r="B550" t="s">
        <v>15</v>
      </c>
      <c r="C550" t="s">
        <v>372</v>
      </c>
      <c r="D550" t="s">
        <v>1184</v>
      </c>
      <c r="E550" t="s">
        <v>2475</v>
      </c>
      <c r="F550" t="s">
        <v>2476</v>
      </c>
    </row>
    <row r="551" spans="1:6" x14ac:dyDescent="0.3">
      <c r="A551" t="s">
        <v>1118</v>
      </c>
      <c r="B551" t="s">
        <v>15</v>
      </c>
      <c r="C551" t="s">
        <v>372</v>
      </c>
      <c r="D551" t="s">
        <v>1201</v>
      </c>
      <c r="E551" t="s">
        <v>2477</v>
      </c>
      <c r="F551" t="s">
        <v>2478</v>
      </c>
    </row>
    <row r="552" spans="1:6" x14ac:dyDescent="0.3">
      <c r="A552" t="s">
        <v>1118</v>
      </c>
      <c r="B552" t="s">
        <v>15</v>
      </c>
      <c r="C552" t="s">
        <v>372</v>
      </c>
      <c r="D552" t="s">
        <v>1218</v>
      </c>
      <c r="E552" t="s">
        <v>2479</v>
      </c>
      <c r="F552" t="s">
        <v>2480</v>
      </c>
    </row>
    <row r="553" spans="1:6" x14ac:dyDescent="0.3">
      <c r="A553" t="s">
        <v>1118</v>
      </c>
      <c r="B553" t="s">
        <v>15</v>
      </c>
      <c r="C553" t="s">
        <v>372</v>
      </c>
      <c r="D553" t="s">
        <v>1235</v>
      </c>
      <c r="E553" t="s">
        <v>2481</v>
      </c>
      <c r="F553" t="s">
        <v>2482</v>
      </c>
    </row>
    <row r="554" spans="1:6" x14ac:dyDescent="0.3">
      <c r="A554" t="s">
        <v>1118</v>
      </c>
      <c r="B554" t="s">
        <v>15</v>
      </c>
      <c r="C554" t="s">
        <v>381</v>
      </c>
      <c r="D554" t="s">
        <v>1176</v>
      </c>
      <c r="E554" t="s">
        <v>2270</v>
      </c>
      <c r="F554" t="s">
        <v>2483</v>
      </c>
    </row>
    <row r="555" spans="1:6" x14ac:dyDescent="0.3">
      <c r="A555" t="s">
        <v>1118</v>
      </c>
      <c r="B555" t="s">
        <v>15</v>
      </c>
      <c r="C555" t="s">
        <v>381</v>
      </c>
      <c r="D555" t="s">
        <v>1193</v>
      </c>
      <c r="E555" t="s">
        <v>2484</v>
      </c>
      <c r="F555" t="s">
        <v>2485</v>
      </c>
    </row>
    <row r="556" spans="1:6" x14ac:dyDescent="0.3">
      <c r="A556" t="s">
        <v>1118</v>
      </c>
      <c r="B556" t="s">
        <v>15</v>
      </c>
      <c r="C556" t="s">
        <v>381</v>
      </c>
      <c r="D556" t="s">
        <v>1210</v>
      </c>
      <c r="E556" t="s">
        <v>2486</v>
      </c>
      <c r="F556" t="s">
        <v>2487</v>
      </c>
    </row>
    <row r="557" spans="1:6" x14ac:dyDescent="0.3">
      <c r="A557" t="s">
        <v>1118</v>
      </c>
      <c r="B557" t="s">
        <v>15</v>
      </c>
      <c r="C557" t="s">
        <v>381</v>
      </c>
      <c r="D557" t="s">
        <v>1227</v>
      </c>
      <c r="E557" t="s">
        <v>2488</v>
      </c>
      <c r="F557" t="s">
        <v>2489</v>
      </c>
    </row>
    <row r="558" spans="1:6" x14ac:dyDescent="0.3">
      <c r="A558" t="s">
        <v>1118</v>
      </c>
      <c r="B558" t="s">
        <v>15</v>
      </c>
      <c r="C558" t="s">
        <v>381</v>
      </c>
      <c r="D558" t="s">
        <v>1244</v>
      </c>
      <c r="E558" t="s">
        <v>2490</v>
      </c>
      <c r="F558" t="s">
        <v>2491</v>
      </c>
    </row>
    <row r="559" spans="1:6" x14ac:dyDescent="0.3">
      <c r="A559" t="s">
        <v>1118</v>
      </c>
      <c r="B559" t="s">
        <v>15</v>
      </c>
      <c r="C559" t="s">
        <v>371</v>
      </c>
      <c r="D559" t="s">
        <v>1166</v>
      </c>
      <c r="E559" t="s">
        <v>2492</v>
      </c>
      <c r="F559" t="s">
        <v>2493</v>
      </c>
    </row>
    <row r="560" spans="1:6" x14ac:dyDescent="0.3">
      <c r="A560" t="s">
        <v>1118</v>
      </c>
      <c r="B560" t="s">
        <v>15</v>
      </c>
      <c r="C560" t="s">
        <v>371</v>
      </c>
      <c r="D560" t="s">
        <v>1183</v>
      </c>
      <c r="E560" t="s">
        <v>2494</v>
      </c>
      <c r="F560" t="s">
        <v>2495</v>
      </c>
    </row>
    <row r="561" spans="1:6" x14ac:dyDescent="0.3">
      <c r="A561" t="s">
        <v>1118</v>
      </c>
      <c r="B561" t="s">
        <v>15</v>
      </c>
      <c r="C561" t="s">
        <v>371</v>
      </c>
      <c r="D561" t="s">
        <v>1200</v>
      </c>
      <c r="E561" t="s">
        <v>2496</v>
      </c>
      <c r="F561" t="s">
        <v>2497</v>
      </c>
    </row>
    <row r="562" spans="1:6" x14ac:dyDescent="0.3">
      <c r="A562" t="s">
        <v>1118</v>
      </c>
      <c r="B562" t="s">
        <v>15</v>
      </c>
      <c r="C562" t="s">
        <v>371</v>
      </c>
      <c r="D562" t="s">
        <v>1217</v>
      </c>
      <c r="E562" t="s">
        <v>2498</v>
      </c>
      <c r="F562" t="s">
        <v>2499</v>
      </c>
    </row>
    <row r="563" spans="1:6" x14ac:dyDescent="0.3">
      <c r="A563" t="s">
        <v>1118</v>
      </c>
      <c r="B563" t="s">
        <v>15</v>
      </c>
      <c r="C563" t="s">
        <v>371</v>
      </c>
      <c r="D563" t="s">
        <v>1234</v>
      </c>
      <c r="E563" t="s">
        <v>2500</v>
      </c>
      <c r="F563" t="s">
        <v>2501</v>
      </c>
    </row>
    <row r="564" spans="1:6" x14ac:dyDescent="0.3">
      <c r="A564" t="s">
        <v>1118</v>
      </c>
      <c r="B564" t="s">
        <v>15</v>
      </c>
      <c r="C564" t="s">
        <v>366</v>
      </c>
      <c r="D564" t="s">
        <v>1161</v>
      </c>
      <c r="E564" t="s">
        <v>2502</v>
      </c>
      <c r="F564" t="s">
        <v>2503</v>
      </c>
    </row>
    <row r="565" spans="1:6" x14ac:dyDescent="0.3">
      <c r="A565" t="s">
        <v>1118</v>
      </c>
      <c r="B565" t="s">
        <v>15</v>
      </c>
      <c r="C565" t="s">
        <v>366</v>
      </c>
      <c r="D565" t="s">
        <v>1178</v>
      </c>
      <c r="E565" t="s">
        <v>2504</v>
      </c>
      <c r="F565" t="s">
        <v>2505</v>
      </c>
    </row>
    <row r="566" spans="1:6" x14ac:dyDescent="0.3">
      <c r="A566" t="s">
        <v>1118</v>
      </c>
      <c r="B566" t="s">
        <v>15</v>
      </c>
      <c r="C566" t="s">
        <v>366</v>
      </c>
      <c r="D566" t="s">
        <v>1195</v>
      </c>
      <c r="E566" t="s">
        <v>2506</v>
      </c>
      <c r="F566" t="s">
        <v>2507</v>
      </c>
    </row>
    <row r="567" spans="1:6" x14ac:dyDescent="0.3">
      <c r="A567" t="s">
        <v>1118</v>
      </c>
      <c r="B567" t="s">
        <v>15</v>
      </c>
      <c r="C567" t="s">
        <v>366</v>
      </c>
      <c r="D567" t="s">
        <v>1212</v>
      </c>
      <c r="E567" t="s">
        <v>2508</v>
      </c>
      <c r="F567" t="s">
        <v>2509</v>
      </c>
    </row>
    <row r="568" spans="1:6" x14ac:dyDescent="0.3">
      <c r="A568" t="s">
        <v>1118</v>
      </c>
      <c r="B568" t="s">
        <v>15</v>
      </c>
      <c r="C568" t="s">
        <v>366</v>
      </c>
      <c r="D568" t="s">
        <v>1229</v>
      </c>
      <c r="E568" t="s">
        <v>2510</v>
      </c>
      <c r="F568" t="s">
        <v>2511</v>
      </c>
    </row>
    <row r="569" spans="1:6" x14ac:dyDescent="0.3">
      <c r="A569" t="s">
        <v>1118</v>
      </c>
      <c r="B569" t="s">
        <v>15</v>
      </c>
      <c r="C569" t="s">
        <v>370</v>
      </c>
      <c r="D569" t="s">
        <v>1165</v>
      </c>
      <c r="E569" t="s">
        <v>2512</v>
      </c>
      <c r="F569" t="s">
        <v>2513</v>
      </c>
    </row>
    <row r="570" spans="1:6" x14ac:dyDescent="0.3">
      <c r="A570" t="s">
        <v>1118</v>
      </c>
      <c r="B570" t="s">
        <v>15</v>
      </c>
      <c r="C570" t="s">
        <v>370</v>
      </c>
      <c r="D570" t="s">
        <v>1182</v>
      </c>
      <c r="E570" t="s">
        <v>2514</v>
      </c>
      <c r="F570" t="s">
        <v>2515</v>
      </c>
    </row>
    <row r="571" spans="1:6" x14ac:dyDescent="0.3">
      <c r="A571" t="s">
        <v>1118</v>
      </c>
      <c r="B571" t="s">
        <v>15</v>
      </c>
      <c r="C571" t="s">
        <v>370</v>
      </c>
      <c r="D571" t="s">
        <v>1199</v>
      </c>
      <c r="E571" t="s">
        <v>2516</v>
      </c>
      <c r="F571" t="s">
        <v>2517</v>
      </c>
    </row>
    <row r="572" spans="1:6" x14ac:dyDescent="0.3">
      <c r="A572" t="s">
        <v>1118</v>
      </c>
      <c r="B572" t="s">
        <v>15</v>
      </c>
      <c r="C572" t="s">
        <v>370</v>
      </c>
      <c r="D572" t="s">
        <v>1216</v>
      </c>
      <c r="E572" t="s">
        <v>2518</v>
      </c>
      <c r="F572" t="s">
        <v>2519</v>
      </c>
    </row>
    <row r="573" spans="1:6" x14ac:dyDescent="0.3">
      <c r="A573" t="s">
        <v>1118</v>
      </c>
      <c r="B573" t="s">
        <v>15</v>
      </c>
      <c r="C573" t="s">
        <v>370</v>
      </c>
      <c r="D573" t="s">
        <v>1233</v>
      </c>
      <c r="E573" t="s">
        <v>2520</v>
      </c>
      <c r="F573" t="s">
        <v>2521</v>
      </c>
    </row>
    <row r="574" spans="1:6" x14ac:dyDescent="0.3">
      <c r="A574" t="s">
        <v>1118</v>
      </c>
      <c r="B574" t="s">
        <v>15</v>
      </c>
      <c r="C574" t="s">
        <v>373</v>
      </c>
      <c r="D574" t="s">
        <v>1168</v>
      </c>
      <c r="E574" t="s">
        <v>2522</v>
      </c>
      <c r="F574" t="s">
        <v>2523</v>
      </c>
    </row>
    <row r="575" spans="1:6" x14ac:dyDescent="0.3">
      <c r="A575" t="s">
        <v>1118</v>
      </c>
      <c r="B575" t="s">
        <v>15</v>
      </c>
      <c r="C575" t="s">
        <v>373</v>
      </c>
      <c r="D575" t="s">
        <v>1185</v>
      </c>
      <c r="E575" t="s">
        <v>2524</v>
      </c>
      <c r="F575" t="s">
        <v>2525</v>
      </c>
    </row>
    <row r="576" spans="1:6" x14ac:dyDescent="0.3">
      <c r="A576" t="s">
        <v>1118</v>
      </c>
      <c r="B576" t="s">
        <v>15</v>
      </c>
      <c r="C576" t="s">
        <v>373</v>
      </c>
      <c r="D576" t="s">
        <v>1202</v>
      </c>
      <c r="E576" t="s">
        <v>2526</v>
      </c>
      <c r="F576" t="s">
        <v>2527</v>
      </c>
    </row>
    <row r="577" spans="1:6" x14ac:dyDescent="0.3">
      <c r="A577" t="s">
        <v>1118</v>
      </c>
      <c r="B577" t="s">
        <v>15</v>
      </c>
      <c r="C577" t="s">
        <v>373</v>
      </c>
      <c r="D577" t="s">
        <v>1219</v>
      </c>
      <c r="E577" t="s">
        <v>2528</v>
      </c>
      <c r="F577" t="s">
        <v>2529</v>
      </c>
    </row>
    <row r="578" spans="1:6" x14ac:dyDescent="0.3">
      <c r="A578" t="s">
        <v>1118</v>
      </c>
      <c r="B578" t="s">
        <v>15</v>
      </c>
      <c r="C578" t="s">
        <v>373</v>
      </c>
      <c r="D578" t="s">
        <v>1236</v>
      </c>
      <c r="E578" t="s">
        <v>2530</v>
      </c>
      <c r="F578" t="s">
        <v>2531</v>
      </c>
    </row>
    <row r="579" spans="1:6" x14ac:dyDescent="0.3">
      <c r="A579" t="s">
        <v>1118</v>
      </c>
      <c r="B579" t="s">
        <v>15</v>
      </c>
      <c r="C579" t="s">
        <v>378</v>
      </c>
      <c r="D579" t="s">
        <v>1173</v>
      </c>
      <c r="E579" t="s">
        <v>2532</v>
      </c>
      <c r="F579" t="s">
        <v>2533</v>
      </c>
    </row>
    <row r="580" spans="1:6" x14ac:dyDescent="0.3">
      <c r="A580" t="s">
        <v>1118</v>
      </c>
      <c r="B580" t="s">
        <v>15</v>
      </c>
      <c r="C580" t="s">
        <v>378</v>
      </c>
      <c r="D580" t="s">
        <v>1190</v>
      </c>
      <c r="E580" t="s">
        <v>2534</v>
      </c>
      <c r="F580" t="s">
        <v>2535</v>
      </c>
    </row>
    <row r="581" spans="1:6" x14ac:dyDescent="0.3">
      <c r="A581" t="s">
        <v>1118</v>
      </c>
      <c r="B581" t="s">
        <v>15</v>
      </c>
      <c r="C581" t="s">
        <v>378</v>
      </c>
      <c r="D581" t="s">
        <v>1207</v>
      </c>
      <c r="E581" t="s">
        <v>2536</v>
      </c>
      <c r="F581" t="s">
        <v>2537</v>
      </c>
    </row>
    <row r="582" spans="1:6" x14ac:dyDescent="0.3">
      <c r="A582" t="s">
        <v>1118</v>
      </c>
      <c r="B582" t="s">
        <v>15</v>
      </c>
      <c r="C582" t="s">
        <v>378</v>
      </c>
      <c r="D582" t="s">
        <v>1224</v>
      </c>
      <c r="E582" t="s">
        <v>2538</v>
      </c>
      <c r="F582" t="s">
        <v>2539</v>
      </c>
    </row>
    <row r="583" spans="1:6" x14ac:dyDescent="0.3">
      <c r="A583" t="s">
        <v>1118</v>
      </c>
      <c r="B583" t="s">
        <v>15</v>
      </c>
      <c r="C583" t="s">
        <v>378</v>
      </c>
      <c r="D583" t="s">
        <v>1241</v>
      </c>
      <c r="E583" t="s">
        <v>2540</v>
      </c>
      <c r="F583" t="s">
        <v>2541</v>
      </c>
    </row>
    <row r="584" spans="1:6" x14ac:dyDescent="0.3">
      <c r="A584" t="s">
        <v>1246</v>
      </c>
      <c r="B584" t="s">
        <v>18</v>
      </c>
      <c r="C584" t="s">
        <v>14</v>
      </c>
      <c r="D584" t="s">
        <v>1257</v>
      </c>
      <c r="E584" t="s">
        <v>1367</v>
      </c>
      <c r="F584" t="s">
        <v>2542</v>
      </c>
    </row>
    <row r="585" spans="1:6" x14ac:dyDescent="0.3">
      <c r="A585" t="s">
        <v>1246</v>
      </c>
      <c r="B585" t="s">
        <v>18</v>
      </c>
      <c r="C585" t="s">
        <v>14</v>
      </c>
      <c r="D585" t="s">
        <v>1274</v>
      </c>
      <c r="E585" t="s">
        <v>1366</v>
      </c>
      <c r="F585" t="s">
        <v>2543</v>
      </c>
    </row>
    <row r="586" spans="1:6" x14ac:dyDescent="0.3">
      <c r="A586" t="s">
        <v>1246</v>
      </c>
      <c r="B586" t="s">
        <v>18</v>
      </c>
      <c r="C586" t="s">
        <v>14</v>
      </c>
      <c r="D586" t="s">
        <v>1291</v>
      </c>
      <c r="E586" t="s">
        <v>1368</v>
      </c>
      <c r="F586" t="s">
        <v>2544</v>
      </c>
    </row>
    <row r="587" spans="1:6" x14ac:dyDescent="0.3">
      <c r="A587" t="s">
        <v>1246</v>
      </c>
      <c r="B587" t="s">
        <v>18</v>
      </c>
      <c r="C587" t="s">
        <v>14</v>
      </c>
      <c r="D587" t="s">
        <v>1307</v>
      </c>
      <c r="E587" t="s">
        <v>1369</v>
      </c>
      <c r="F587" t="s">
        <v>2545</v>
      </c>
    </row>
    <row r="588" spans="1:6" x14ac:dyDescent="0.3">
      <c r="A588" t="s">
        <v>1246</v>
      </c>
      <c r="B588" t="s">
        <v>18</v>
      </c>
      <c r="C588" t="s">
        <v>14</v>
      </c>
      <c r="D588" t="s">
        <v>1324</v>
      </c>
      <c r="E588" t="s">
        <v>1370</v>
      </c>
      <c r="F588" t="s">
        <v>2546</v>
      </c>
    </row>
    <row r="589" spans="1:6" x14ac:dyDescent="0.3">
      <c r="A589" t="s">
        <v>1246</v>
      </c>
      <c r="B589" t="s">
        <v>15</v>
      </c>
      <c r="C589" t="s">
        <v>367</v>
      </c>
      <c r="D589" t="s">
        <v>1259</v>
      </c>
      <c r="E589" t="s">
        <v>2547</v>
      </c>
      <c r="F589" t="s">
        <v>2548</v>
      </c>
    </row>
    <row r="590" spans="1:6" x14ac:dyDescent="0.3">
      <c r="A590" t="s">
        <v>1246</v>
      </c>
      <c r="B590" t="s">
        <v>15</v>
      </c>
      <c r="C590" t="s">
        <v>367</v>
      </c>
      <c r="D590" t="s">
        <v>1276</v>
      </c>
      <c r="E590" t="s">
        <v>2549</v>
      </c>
      <c r="F590" t="s">
        <v>2550</v>
      </c>
    </row>
    <row r="591" spans="1:6" x14ac:dyDescent="0.3">
      <c r="A591" t="s">
        <v>1246</v>
      </c>
      <c r="B591" t="s">
        <v>15</v>
      </c>
      <c r="C591" t="s">
        <v>367</v>
      </c>
      <c r="D591" t="s">
        <v>1293</v>
      </c>
      <c r="E591" t="s">
        <v>2551</v>
      </c>
      <c r="F591" t="s">
        <v>2552</v>
      </c>
    </row>
    <row r="592" spans="1:6" x14ac:dyDescent="0.3">
      <c r="A592" t="s">
        <v>1246</v>
      </c>
      <c r="B592" t="s">
        <v>15</v>
      </c>
      <c r="C592" t="s">
        <v>367</v>
      </c>
      <c r="D592" t="s">
        <v>1309</v>
      </c>
      <c r="E592" t="s">
        <v>2553</v>
      </c>
      <c r="F592" t="s">
        <v>2554</v>
      </c>
    </row>
    <row r="593" spans="1:6" x14ac:dyDescent="0.3">
      <c r="A593" t="s">
        <v>1246</v>
      </c>
      <c r="B593" t="s">
        <v>15</v>
      </c>
      <c r="C593" t="s">
        <v>380</v>
      </c>
      <c r="D593" t="s">
        <v>1272</v>
      </c>
      <c r="E593" t="s">
        <v>2555</v>
      </c>
      <c r="F593" t="s">
        <v>2556</v>
      </c>
    </row>
    <row r="594" spans="1:6" x14ac:dyDescent="0.3">
      <c r="A594" t="s">
        <v>1246</v>
      </c>
      <c r="B594" t="s">
        <v>15</v>
      </c>
      <c r="C594" t="s">
        <v>380</v>
      </c>
      <c r="D594" t="s">
        <v>1289</v>
      </c>
      <c r="E594" t="s">
        <v>2557</v>
      </c>
      <c r="F594" t="s">
        <v>2558</v>
      </c>
    </row>
    <row r="595" spans="1:6" x14ac:dyDescent="0.3">
      <c r="A595" t="s">
        <v>1246</v>
      </c>
      <c r="B595" t="s">
        <v>15</v>
      </c>
      <c r="C595" t="s">
        <v>380</v>
      </c>
      <c r="D595" t="s">
        <v>1305</v>
      </c>
      <c r="E595" t="s">
        <v>2559</v>
      </c>
      <c r="F595" t="s">
        <v>2560</v>
      </c>
    </row>
    <row r="596" spans="1:6" x14ac:dyDescent="0.3">
      <c r="A596" t="s">
        <v>1246</v>
      </c>
      <c r="B596" t="s">
        <v>15</v>
      </c>
      <c r="C596" t="s">
        <v>380</v>
      </c>
      <c r="D596" t="s">
        <v>1322</v>
      </c>
      <c r="E596" t="s">
        <v>2561</v>
      </c>
      <c r="F596" t="s">
        <v>2562</v>
      </c>
    </row>
    <row r="597" spans="1:6" x14ac:dyDescent="0.3">
      <c r="A597" t="s">
        <v>1246</v>
      </c>
      <c r="B597" t="s">
        <v>15</v>
      </c>
      <c r="C597" t="s">
        <v>368</v>
      </c>
      <c r="D597" t="s">
        <v>1260</v>
      </c>
      <c r="E597" t="s">
        <v>2563</v>
      </c>
      <c r="F597" t="s">
        <v>2564</v>
      </c>
    </row>
    <row r="598" spans="1:6" x14ac:dyDescent="0.3">
      <c r="A598" t="s">
        <v>1246</v>
      </c>
      <c r="B598" t="s">
        <v>15</v>
      </c>
      <c r="C598" t="s">
        <v>368</v>
      </c>
      <c r="D598" t="s">
        <v>1277</v>
      </c>
      <c r="E598" t="s">
        <v>2565</v>
      </c>
      <c r="F598" t="s">
        <v>2566</v>
      </c>
    </row>
    <row r="599" spans="1:6" x14ac:dyDescent="0.3">
      <c r="A599" t="s">
        <v>1246</v>
      </c>
      <c r="B599" t="s">
        <v>15</v>
      </c>
      <c r="C599" t="s">
        <v>368</v>
      </c>
      <c r="D599" t="s">
        <v>1294</v>
      </c>
      <c r="E599" t="s">
        <v>2567</v>
      </c>
      <c r="F599" t="s">
        <v>2568</v>
      </c>
    </row>
    <row r="600" spans="1:6" x14ac:dyDescent="0.3">
      <c r="A600" t="s">
        <v>1246</v>
      </c>
      <c r="B600" t="s">
        <v>15</v>
      </c>
      <c r="C600" t="s">
        <v>368</v>
      </c>
      <c r="D600" t="s">
        <v>1310</v>
      </c>
      <c r="E600" t="s">
        <v>2569</v>
      </c>
      <c r="F600" t="s">
        <v>2570</v>
      </c>
    </row>
    <row r="601" spans="1:6" x14ac:dyDescent="0.3">
      <c r="A601" t="s">
        <v>1246</v>
      </c>
      <c r="B601" t="s">
        <v>15</v>
      </c>
      <c r="C601" t="s">
        <v>376</v>
      </c>
      <c r="D601" t="s">
        <v>1268</v>
      </c>
      <c r="E601" t="s">
        <v>2571</v>
      </c>
      <c r="F601" t="s">
        <v>2572</v>
      </c>
    </row>
    <row r="602" spans="1:6" x14ac:dyDescent="0.3">
      <c r="A602" t="s">
        <v>1246</v>
      </c>
      <c r="B602" t="s">
        <v>15</v>
      </c>
      <c r="C602" t="s">
        <v>376</v>
      </c>
      <c r="D602" t="s">
        <v>1285</v>
      </c>
      <c r="E602" t="s">
        <v>2573</v>
      </c>
      <c r="F602" t="s">
        <v>2574</v>
      </c>
    </row>
    <row r="603" spans="1:6" x14ac:dyDescent="0.3">
      <c r="A603" t="s">
        <v>1246</v>
      </c>
      <c r="B603" t="s">
        <v>15</v>
      </c>
      <c r="C603" t="s">
        <v>376</v>
      </c>
      <c r="D603" t="s">
        <v>1301</v>
      </c>
      <c r="E603" t="s">
        <v>2575</v>
      </c>
      <c r="F603" t="s">
        <v>2576</v>
      </c>
    </row>
    <row r="604" spans="1:6" x14ac:dyDescent="0.3">
      <c r="A604" t="s">
        <v>1246</v>
      </c>
      <c r="B604" t="s">
        <v>15</v>
      </c>
      <c r="C604" t="s">
        <v>376</v>
      </c>
      <c r="D604" t="s">
        <v>1318</v>
      </c>
      <c r="E604" t="s">
        <v>2577</v>
      </c>
      <c r="F604" t="s">
        <v>2578</v>
      </c>
    </row>
    <row r="605" spans="1:6" x14ac:dyDescent="0.3">
      <c r="A605" t="s">
        <v>1246</v>
      </c>
      <c r="B605" t="s">
        <v>15</v>
      </c>
      <c r="C605" t="s">
        <v>369</v>
      </c>
      <c r="D605" t="s">
        <v>1261</v>
      </c>
      <c r="E605" t="s">
        <v>2579</v>
      </c>
      <c r="F605" t="s">
        <v>2580</v>
      </c>
    </row>
    <row r="606" spans="1:6" x14ac:dyDescent="0.3">
      <c r="A606" t="s">
        <v>1246</v>
      </c>
      <c r="B606" t="s">
        <v>15</v>
      </c>
      <c r="C606" t="s">
        <v>369</v>
      </c>
      <c r="D606" t="s">
        <v>1278</v>
      </c>
      <c r="E606" t="s">
        <v>2581</v>
      </c>
      <c r="F606" t="s">
        <v>2582</v>
      </c>
    </row>
    <row r="607" spans="1:6" x14ac:dyDescent="0.3">
      <c r="A607" t="s">
        <v>1246</v>
      </c>
      <c r="B607" t="s">
        <v>15</v>
      </c>
      <c r="C607" t="s">
        <v>369</v>
      </c>
      <c r="D607" t="s">
        <v>1295</v>
      </c>
      <c r="E607" t="s">
        <v>2583</v>
      </c>
      <c r="F607" t="s">
        <v>2584</v>
      </c>
    </row>
    <row r="608" spans="1:6" x14ac:dyDescent="0.3">
      <c r="A608" t="s">
        <v>1246</v>
      </c>
      <c r="B608" t="s">
        <v>15</v>
      </c>
      <c r="C608" t="s">
        <v>369</v>
      </c>
      <c r="D608" t="s">
        <v>1311</v>
      </c>
      <c r="E608" t="s">
        <v>2585</v>
      </c>
      <c r="F608" t="s">
        <v>2586</v>
      </c>
    </row>
    <row r="609" spans="1:6" x14ac:dyDescent="0.3">
      <c r="A609" t="s">
        <v>1246</v>
      </c>
      <c r="B609" t="s">
        <v>15</v>
      </c>
      <c r="C609" t="s">
        <v>374</v>
      </c>
      <c r="D609" t="s">
        <v>1266</v>
      </c>
      <c r="E609" t="s">
        <v>2587</v>
      </c>
      <c r="F609" t="s">
        <v>2588</v>
      </c>
    </row>
    <row r="610" spans="1:6" x14ac:dyDescent="0.3">
      <c r="A610" t="s">
        <v>1246</v>
      </c>
      <c r="B610" t="s">
        <v>15</v>
      </c>
      <c r="C610" t="s">
        <v>374</v>
      </c>
      <c r="D610" t="s">
        <v>1283</v>
      </c>
      <c r="E610" t="s">
        <v>2589</v>
      </c>
      <c r="F610" t="s">
        <v>2590</v>
      </c>
    </row>
    <row r="611" spans="1:6" x14ac:dyDescent="0.3">
      <c r="A611" t="s">
        <v>1246</v>
      </c>
      <c r="B611" t="s">
        <v>15</v>
      </c>
      <c r="C611" t="s">
        <v>374</v>
      </c>
      <c r="D611" t="s">
        <v>1299</v>
      </c>
      <c r="E611" t="s">
        <v>2591</v>
      </c>
      <c r="F611" t="s">
        <v>2592</v>
      </c>
    </row>
    <row r="612" spans="1:6" x14ac:dyDescent="0.3">
      <c r="A612" t="s">
        <v>1246</v>
      </c>
      <c r="B612" t="s">
        <v>15</v>
      </c>
      <c r="C612" t="s">
        <v>374</v>
      </c>
      <c r="D612" t="s">
        <v>1316</v>
      </c>
      <c r="E612" t="s">
        <v>2593</v>
      </c>
      <c r="F612" t="s">
        <v>2594</v>
      </c>
    </row>
    <row r="613" spans="1:6" x14ac:dyDescent="0.3">
      <c r="A613" t="s">
        <v>1246</v>
      </c>
      <c r="B613" t="s">
        <v>15</v>
      </c>
      <c r="C613" t="s">
        <v>375</v>
      </c>
      <c r="D613" t="s">
        <v>1267</v>
      </c>
      <c r="E613" t="s">
        <v>2595</v>
      </c>
      <c r="F613" t="s">
        <v>2596</v>
      </c>
    </row>
    <row r="614" spans="1:6" x14ac:dyDescent="0.3">
      <c r="A614" t="s">
        <v>1246</v>
      </c>
      <c r="B614" t="s">
        <v>15</v>
      </c>
      <c r="C614" t="s">
        <v>375</v>
      </c>
      <c r="D614" t="s">
        <v>1284</v>
      </c>
      <c r="E614" t="s">
        <v>2597</v>
      </c>
      <c r="F614" t="s">
        <v>2598</v>
      </c>
    </row>
    <row r="615" spans="1:6" x14ac:dyDescent="0.3">
      <c r="A615" t="s">
        <v>1246</v>
      </c>
      <c r="B615" t="s">
        <v>15</v>
      </c>
      <c r="C615" t="s">
        <v>375</v>
      </c>
      <c r="D615" t="s">
        <v>1300</v>
      </c>
      <c r="E615" t="s">
        <v>2599</v>
      </c>
      <c r="F615" t="s">
        <v>2600</v>
      </c>
    </row>
    <row r="616" spans="1:6" x14ac:dyDescent="0.3">
      <c r="A616" t="s">
        <v>1246</v>
      </c>
      <c r="B616" t="s">
        <v>15</v>
      </c>
      <c r="C616" t="s">
        <v>375</v>
      </c>
      <c r="D616" t="s">
        <v>1317</v>
      </c>
      <c r="E616" t="s">
        <v>2601</v>
      </c>
      <c r="F616" t="s">
        <v>2602</v>
      </c>
    </row>
    <row r="617" spans="1:6" x14ac:dyDescent="0.3">
      <c r="A617" t="s">
        <v>1246</v>
      </c>
      <c r="B617" t="s">
        <v>15</v>
      </c>
      <c r="C617" t="s">
        <v>379</v>
      </c>
      <c r="D617" t="s">
        <v>1271</v>
      </c>
      <c r="E617" t="s">
        <v>2603</v>
      </c>
      <c r="F617" t="s">
        <v>2604</v>
      </c>
    </row>
    <row r="618" spans="1:6" x14ac:dyDescent="0.3">
      <c r="A618" t="s">
        <v>1246</v>
      </c>
      <c r="B618" t="s">
        <v>15</v>
      </c>
      <c r="C618" t="s">
        <v>379</v>
      </c>
      <c r="D618" t="s">
        <v>1288</v>
      </c>
      <c r="E618" t="s">
        <v>2605</v>
      </c>
      <c r="F618" t="s">
        <v>2606</v>
      </c>
    </row>
    <row r="619" spans="1:6" x14ac:dyDescent="0.3">
      <c r="A619" t="s">
        <v>1246</v>
      </c>
      <c r="B619" t="s">
        <v>15</v>
      </c>
      <c r="C619" t="s">
        <v>379</v>
      </c>
      <c r="D619" t="s">
        <v>1304</v>
      </c>
      <c r="E619" t="s">
        <v>2607</v>
      </c>
      <c r="F619" t="s">
        <v>2608</v>
      </c>
    </row>
    <row r="620" spans="1:6" x14ac:dyDescent="0.3">
      <c r="A620" t="s">
        <v>1246</v>
      </c>
      <c r="B620" t="s">
        <v>15</v>
      </c>
      <c r="C620" t="s">
        <v>379</v>
      </c>
      <c r="D620" t="s">
        <v>1321</v>
      </c>
      <c r="E620" t="s">
        <v>2609</v>
      </c>
      <c r="F620" t="s">
        <v>2610</v>
      </c>
    </row>
    <row r="621" spans="1:6" x14ac:dyDescent="0.3">
      <c r="A621" t="s">
        <v>1246</v>
      </c>
      <c r="B621" t="s">
        <v>15</v>
      </c>
      <c r="C621" t="s">
        <v>377</v>
      </c>
      <c r="D621" t="s">
        <v>1269</v>
      </c>
      <c r="E621" t="s">
        <v>2611</v>
      </c>
      <c r="F621" t="s">
        <v>2612</v>
      </c>
    </row>
    <row r="622" spans="1:6" x14ac:dyDescent="0.3">
      <c r="A622" t="s">
        <v>1246</v>
      </c>
      <c r="B622" t="s">
        <v>15</v>
      </c>
      <c r="C622" t="s">
        <v>377</v>
      </c>
      <c r="D622" t="s">
        <v>1286</v>
      </c>
      <c r="E622" t="s">
        <v>2613</v>
      </c>
      <c r="F622" t="s">
        <v>2614</v>
      </c>
    </row>
    <row r="623" spans="1:6" x14ac:dyDescent="0.3">
      <c r="A623" t="s">
        <v>1246</v>
      </c>
      <c r="B623" t="s">
        <v>15</v>
      </c>
      <c r="C623" t="s">
        <v>377</v>
      </c>
      <c r="D623" t="s">
        <v>1302</v>
      </c>
      <c r="E623" t="s">
        <v>2615</v>
      </c>
      <c r="F623" t="s">
        <v>2616</v>
      </c>
    </row>
    <row r="624" spans="1:6" x14ac:dyDescent="0.3">
      <c r="A624" t="s">
        <v>1246</v>
      </c>
      <c r="B624" t="s">
        <v>15</v>
      </c>
      <c r="C624" t="s">
        <v>377</v>
      </c>
      <c r="D624" t="s">
        <v>1319</v>
      </c>
      <c r="E624" t="s">
        <v>2617</v>
      </c>
      <c r="F624" t="s">
        <v>2618</v>
      </c>
    </row>
    <row r="625" spans="1:6" x14ac:dyDescent="0.3">
      <c r="A625" t="s">
        <v>1246</v>
      </c>
      <c r="B625" t="s">
        <v>15</v>
      </c>
      <c r="C625" t="s">
        <v>372</v>
      </c>
      <c r="D625" t="s">
        <v>1264</v>
      </c>
      <c r="E625" t="s">
        <v>2619</v>
      </c>
      <c r="F625" t="s">
        <v>2620</v>
      </c>
    </row>
    <row r="626" spans="1:6" x14ac:dyDescent="0.3">
      <c r="A626" t="s">
        <v>1246</v>
      </c>
      <c r="B626" t="s">
        <v>15</v>
      </c>
      <c r="C626" t="s">
        <v>372</v>
      </c>
      <c r="D626" t="s">
        <v>1281</v>
      </c>
      <c r="E626" t="s">
        <v>2621</v>
      </c>
      <c r="F626" t="s">
        <v>2622</v>
      </c>
    </row>
    <row r="627" spans="1:6" x14ac:dyDescent="0.3">
      <c r="A627" t="s">
        <v>1246</v>
      </c>
      <c r="B627" t="s">
        <v>15</v>
      </c>
      <c r="C627" t="s">
        <v>372</v>
      </c>
      <c r="D627" t="s">
        <v>1297</v>
      </c>
      <c r="E627" t="s">
        <v>2623</v>
      </c>
      <c r="F627" t="s">
        <v>2624</v>
      </c>
    </row>
    <row r="628" spans="1:6" x14ac:dyDescent="0.3">
      <c r="A628" t="s">
        <v>1246</v>
      </c>
      <c r="B628" t="s">
        <v>15</v>
      </c>
      <c r="C628" t="s">
        <v>372</v>
      </c>
      <c r="D628" t="s">
        <v>1314</v>
      </c>
      <c r="E628" t="s">
        <v>2625</v>
      </c>
      <c r="F628" t="s">
        <v>2626</v>
      </c>
    </row>
    <row r="629" spans="1:6" x14ac:dyDescent="0.3">
      <c r="A629" t="s">
        <v>1246</v>
      </c>
      <c r="B629" t="s">
        <v>15</v>
      </c>
      <c r="C629" t="s">
        <v>381</v>
      </c>
      <c r="D629" t="s">
        <v>1273</v>
      </c>
      <c r="E629" t="s">
        <v>2627</v>
      </c>
      <c r="F629" t="s">
        <v>2628</v>
      </c>
    </row>
    <row r="630" spans="1:6" x14ac:dyDescent="0.3">
      <c r="A630" t="s">
        <v>1246</v>
      </c>
      <c r="B630" t="s">
        <v>15</v>
      </c>
      <c r="C630" t="s">
        <v>381</v>
      </c>
      <c r="D630" t="s">
        <v>1290</v>
      </c>
      <c r="E630" t="s">
        <v>2629</v>
      </c>
      <c r="F630" t="s">
        <v>2630</v>
      </c>
    </row>
    <row r="631" spans="1:6" x14ac:dyDescent="0.3">
      <c r="A631" t="s">
        <v>1246</v>
      </c>
      <c r="B631" t="s">
        <v>15</v>
      </c>
      <c r="C631" t="s">
        <v>381</v>
      </c>
      <c r="D631" t="s">
        <v>1306</v>
      </c>
      <c r="E631" t="s">
        <v>2631</v>
      </c>
      <c r="F631" t="s">
        <v>2632</v>
      </c>
    </row>
    <row r="632" spans="1:6" x14ac:dyDescent="0.3">
      <c r="A632" t="s">
        <v>1246</v>
      </c>
      <c r="B632" t="s">
        <v>15</v>
      </c>
      <c r="C632" t="s">
        <v>381</v>
      </c>
      <c r="D632" t="s">
        <v>1323</v>
      </c>
      <c r="E632" t="s">
        <v>2633</v>
      </c>
      <c r="F632" t="s">
        <v>2634</v>
      </c>
    </row>
    <row r="633" spans="1:6" x14ac:dyDescent="0.3">
      <c r="A633" t="s">
        <v>1246</v>
      </c>
      <c r="B633" t="s">
        <v>15</v>
      </c>
      <c r="C633" t="s">
        <v>371</v>
      </c>
      <c r="D633" t="s">
        <v>1263</v>
      </c>
      <c r="E633" t="s">
        <v>2635</v>
      </c>
      <c r="F633" t="s">
        <v>2636</v>
      </c>
    </row>
    <row r="634" spans="1:6" x14ac:dyDescent="0.3">
      <c r="A634" t="s">
        <v>1246</v>
      </c>
      <c r="B634" t="s">
        <v>15</v>
      </c>
      <c r="C634" t="s">
        <v>371</v>
      </c>
      <c r="D634" t="s">
        <v>1280</v>
      </c>
      <c r="E634" t="s">
        <v>2637</v>
      </c>
      <c r="F634" t="s">
        <v>2638</v>
      </c>
    </row>
    <row r="635" spans="1:6" x14ac:dyDescent="0.3">
      <c r="A635" t="s">
        <v>1246</v>
      </c>
      <c r="B635" t="s">
        <v>15</v>
      </c>
      <c r="C635" t="s">
        <v>371</v>
      </c>
      <c r="D635" t="s">
        <v>1296</v>
      </c>
      <c r="E635" t="s">
        <v>2639</v>
      </c>
      <c r="F635" t="s">
        <v>2640</v>
      </c>
    </row>
    <row r="636" spans="1:6" x14ac:dyDescent="0.3">
      <c r="A636" t="s">
        <v>1246</v>
      </c>
      <c r="B636" t="s">
        <v>15</v>
      </c>
      <c r="C636" t="s">
        <v>371</v>
      </c>
      <c r="D636" t="s">
        <v>1313</v>
      </c>
      <c r="E636" t="s">
        <v>2641</v>
      </c>
      <c r="F636" t="s">
        <v>2642</v>
      </c>
    </row>
    <row r="637" spans="1:6" x14ac:dyDescent="0.3">
      <c r="A637" t="s">
        <v>1246</v>
      </c>
      <c r="B637" t="s">
        <v>15</v>
      </c>
      <c r="C637" t="s">
        <v>366</v>
      </c>
      <c r="D637" t="s">
        <v>1258</v>
      </c>
      <c r="E637" t="s">
        <v>2643</v>
      </c>
      <c r="F637" t="s">
        <v>2644</v>
      </c>
    </row>
    <row r="638" spans="1:6" x14ac:dyDescent="0.3">
      <c r="A638" t="s">
        <v>1246</v>
      </c>
      <c r="B638" t="s">
        <v>15</v>
      </c>
      <c r="C638" t="s">
        <v>366</v>
      </c>
      <c r="D638" t="s">
        <v>1275</v>
      </c>
      <c r="E638" t="s">
        <v>2645</v>
      </c>
      <c r="F638" t="s">
        <v>2646</v>
      </c>
    </row>
    <row r="639" spans="1:6" x14ac:dyDescent="0.3">
      <c r="A639" t="s">
        <v>1246</v>
      </c>
      <c r="B639" t="s">
        <v>15</v>
      </c>
      <c r="C639" t="s">
        <v>366</v>
      </c>
      <c r="D639" t="s">
        <v>1292</v>
      </c>
      <c r="E639" t="s">
        <v>2647</v>
      </c>
      <c r="F639" t="s">
        <v>2648</v>
      </c>
    </row>
    <row r="640" spans="1:6" x14ac:dyDescent="0.3">
      <c r="A640" t="s">
        <v>1246</v>
      </c>
      <c r="B640" t="s">
        <v>15</v>
      </c>
      <c r="C640" t="s">
        <v>366</v>
      </c>
      <c r="D640" t="s">
        <v>1308</v>
      </c>
      <c r="E640" t="s">
        <v>2649</v>
      </c>
      <c r="F640" t="s">
        <v>2650</v>
      </c>
    </row>
    <row r="641" spans="1:6" x14ac:dyDescent="0.3">
      <c r="A641" t="s">
        <v>1246</v>
      </c>
      <c r="B641" t="s">
        <v>15</v>
      </c>
      <c r="C641" t="s">
        <v>370</v>
      </c>
      <c r="D641" t="s">
        <v>1262</v>
      </c>
      <c r="E641" t="s">
        <v>2651</v>
      </c>
      <c r="F641" t="s">
        <v>2652</v>
      </c>
    </row>
    <row r="642" spans="1:6" x14ac:dyDescent="0.3">
      <c r="A642" t="s">
        <v>1246</v>
      </c>
      <c r="B642" t="s">
        <v>15</v>
      </c>
      <c r="C642" t="s">
        <v>370</v>
      </c>
      <c r="D642" t="s">
        <v>1279</v>
      </c>
      <c r="E642" t="s">
        <v>2653</v>
      </c>
      <c r="F642" t="s">
        <v>2654</v>
      </c>
    </row>
    <row r="643" spans="1:6" x14ac:dyDescent="0.3">
      <c r="A643" t="s">
        <v>1246</v>
      </c>
      <c r="B643" t="s">
        <v>15</v>
      </c>
      <c r="C643" t="s">
        <v>370</v>
      </c>
      <c r="D643" t="s">
        <v>1312</v>
      </c>
      <c r="E643" t="s">
        <v>2655</v>
      </c>
      <c r="F643" t="s">
        <v>2656</v>
      </c>
    </row>
    <row r="644" spans="1:6" x14ac:dyDescent="0.3">
      <c r="A644" t="s">
        <v>1246</v>
      </c>
      <c r="B644" t="s">
        <v>15</v>
      </c>
      <c r="C644" t="s">
        <v>373</v>
      </c>
      <c r="D644" t="s">
        <v>1265</v>
      </c>
      <c r="E644" t="s">
        <v>2657</v>
      </c>
      <c r="F644" t="s">
        <v>2658</v>
      </c>
    </row>
    <row r="645" spans="1:6" x14ac:dyDescent="0.3">
      <c r="A645" t="s">
        <v>1246</v>
      </c>
      <c r="B645" t="s">
        <v>15</v>
      </c>
      <c r="C645" t="s">
        <v>373</v>
      </c>
      <c r="D645" t="s">
        <v>1282</v>
      </c>
      <c r="E645" t="s">
        <v>2659</v>
      </c>
      <c r="F645" t="s">
        <v>2660</v>
      </c>
    </row>
    <row r="646" spans="1:6" x14ac:dyDescent="0.3">
      <c r="A646" t="s">
        <v>1246</v>
      </c>
      <c r="B646" t="s">
        <v>15</v>
      </c>
      <c r="C646" t="s">
        <v>373</v>
      </c>
      <c r="D646" t="s">
        <v>1298</v>
      </c>
      <c r="E646" t="s">
        <v>2661</v>
      </c>
      <c r="F646" t="s">
        <v>2662</v>
      </c>
    </row>
    <row r="647" spans="1:6" x14ac:dyDescent="0.3">
      <c r="A647" t="s">
        <v>1246</v>
      </c>
      <c r="B647" t="s">
        <v>15</v>
      </c>
      <c r="C647" t="s">
        <v>373</v>
      </c>
      <c r="D647" t="s">
        <v>1315</v>
      </c>
      <c r="E647" t="s">
        <v>2663</v>
      </c>
      <c r="F647" t="s">
        <v>2664</v>
      </c>
    </row>
    <row r="648" spans="1:6" x14ac:dyDescent="0.3">
      <c r="A648" t="s">
        <v>1246</v>
      </c>
      <c r="B648" t="s">
        <v>15</v>
      </c>
      <c r="C648" t="s">
        <v>378</v>
      </c>
      <c r="D648" t="s">
        <v>1270</v>
      </c>
      <c r="E648" t="s">
        <v>2665</v>
      </c>
      <c r="F648" t="s">
        <v>2666</v>
      </c>
    </row>
    <row r="649" spans="1:6" x14ac:dyDescent="0.3">
      <c r="A649" t="s">
        <v>1246</v>
      </c>
      <c r="B649" t="s">
        <v>15</v>
      </c>
      <c r="C649" t="s">
        <v>378</v>
      </c>
      <c r="D649" t="s">
        <v>1287</v>
      </c>
      <c r="E649" t="s">
        <v>2667</v>
      </c>
      <c r="F649" t="s">
        <v>2668</v>
      </c>
    </row>
    <row r="650" spans="1:6" x14ac:dyDescent="0.3">
      <c r="A650" t="s">
        <v>1246</v>
      </c>
      <c r="B650" t="s">
        <v>15</v>
      </c>
      <c r="C650" t="s">
        <v>378</v>
      </c>
      <c r="D650" t="s">
        <v>1303</v>
      </c>
      <c r="E650" t="s">
        <v>2669</v>
      </c>
      <c r="F650" t="s">
        <v>2670</v>
      </c>
    </row>
    <row r="651" spans="1:6" x14ac:dyDescent="0.3">
      <c r="A651" t="s">
        <v>1246</v>
      </c>
      <c r="B651" t="s">
        <v>15</v>
      </c>
      <c r="C651" t="s">
        <v>378</v>
      </c>
      <c r="D651" t="s">
        <v>1320</v>
      </c>
      <c r="E651" t="s">
        <v>2671</v>
      </c>
      <c r="F651" t="s">
        <v>2672</v>
      </c>
    </row>
    <row r="652" spans="1:6" x14ac:dyDescent="0.3">
      <c r="A652" t="s">
        <v>1256</v>
      </c>
      <c r="B652" t="s">
        <v>18</v>
      </c>
      <c r="C652" t="s">
        <v>14</v>
      </c>
      <c r="D652" t="s">
        <v>1325</v>
      </c>
      <c r="E652" t="s">
        <v>1371</v>
      </c>
      <c r="F652" t="s">
        <v>2673</v>
      </c>
    </row>
    <row r="653" spans="1:6" x14ac:dyDescent="0.3">
      <c r="A653" t="s">
        <v>1256</v>
      </c>
      <c r="B653" t="s">
        <v>18</v>
      </c>
      <c r="C653" t="s">
        <v>14</v>
      </c>
      <c r="D653" t="s">
        <v>1326</v>
      </c>
      <c r="E653" t="s">
        <v>1372</v>
      </c>
      <c r="F653" t="s">
        <v>2674</v>
      </c>
    </row>
    <row r="654" spans="1:6" x14ac:dyDescent="0.3">
      <c r="A654" t="s">
        <v>1256</v>
      </c>
      <c r="B654" t="s">
        <v>15</v>
      </c>
      <c r="C654" t="s">
        <v>381</v>
      </c>
      <c r="D654" t="s">
        <v>1330</v>
      </c>
      <c r="E654" t="s">
        <v>2675</v>
      </c>
      <c r="F654" t="s">
        <v>2676</v>
      </c>
    </row>
    <row r="655" spans="1:6" x14ac:dyDescent="0.3">
      <c r="A655" t="s">
        <v>1256</v>
      </c>
      <c r="B655" t="s">
        <v>15</v>
      </c>
      <c r="C655" t="s">
        <v>370</v>
      </c>
      <c r="D655" t="s">
        <v>1327</v>
      </c>
      <c r="E655" t="s">
        <v>2677</v>
      </c>
      <c r="F655" t="s">
        <v>2678</v>
      </c>
    </row>
    <row r="656" spans="1:6" x14ac:dyDescent="0.3">
      <c r="A656" t="s">
        <v>1256</v>
      </c>
      <c r="B656" t="s">
        <v>15</v>
      </c>
      <c r="C656" t="s">
        <v>373</v>
      </c>
      <c r="D656" t="s">
        <v>1328</v>
      </c>
      <c r="E656" t="s">
        <v>2679</v>
      </c>
      <c r="F656" t="s">
        <v>2680</v>
      </c>
    </row>
    <row r="657" spans="1:6" x14ac:dyDescent="0.3">
      <c r="A657" t="s">
        <v>1256</v>
      </c>
      <c r="B657" t="s">
        <v>15</v>
      </c>
      <c r="C657" t="s">
        <v>378</v>
      </c>
      <c r="D657" t="s">
        <v>1329</v>
      </c>
      <c r="E657" t="s">
        <v>2681</v>
      </c>
      <c r="F657" t="s">
        <v>2682</v>
      </c>
    </row>
    <row r="658" spans="1:6" x14ac:dyDescent="0.3">
      <c r="A658" t="s">
        <v>1374</v>
      </c>
      <c r="B658" t="s">
        <v>18</v>
      </c>
      <c r="C658" t="s">
        <v>14</v>
      </c>
      <c r="D658" t="s">
        <v>1331</v>
      </c>
      <c r="E658" t="s">
        <v>1384</v>
      </c>
      <c r="F658" t="s">
        <v>2683</v>
      </c>
    </row>
    <row r="659" spans="1:6" x14ac:dyDescent="0.3">
      <c r="A659" t="s">
        <v>1374</v>
      </c>
      <c r="B659" t="s">
        <v>18</v>
      </c>
      <c r="C659" t="s">
        <v>14</v>
      </c>
      <c r="D659" t="s">
        <v>1335</v>
      </c>
      <c r="E659" t="s">
        <v>1385</v>
      </c>
      <c r="F659" t="s">
        <v>2684</v>
      </c>
    </row>
    <row r="660" spans="1:6" x14ac:dyDescent="0.3">
      <c r="A660" t="s">
        <v>1374</v>
      </c>
      <c r="B660" t="s">
        <v>18</v>
      </c>
      <c r="C660" t="s">
        <v>14</v>
      </c>
      <c r="D660" t="s">
        <v>1339</v>
      </c>
      <c r="E660" t="s">
        <v>1386</v>
      </c>
      <c r="F660" t="s">
        <v>2685</v>
      </c>
    </row>
    <row r="661" spans="1:6" x14ac:dyDescent="0.3">
      <c r="A661" t="s">
        <v>1374</v>
      </c>
      <c r="B661" t="s">
        <v>18</v>
      </c>
      <c r="C661" t="s">
        <v>14</v>
      </c>
      <c r="D661" t="s">
        <v>1343</v>
      </c>
      <c r="E661" t="s">
        <v>1387</v>
      </c>
      <c r="F661" t="s">
        <v>2686</v>
      </c>
    </row>
    <row r="662" spans="1:6" x14ac:dyDescent="0.3">
      <c r="A662" t="s">
        <v>1374</v>
      </c>
      <c r="B662" t="s">
        <v>18</v>
      </c>
      <c r="C662" t="s">
        <v>14</v>
      </c>
      <c r="D662" t="s">
        <v>1347</v>
      </c>
      <c r="E662" t="s">
        <v>1388</v>
      </c>
      <c r="F662" t="s">
        <v>2687</v>
      </c>
    </row>
    <row r="663" spans="1:6" x14ac:dyDescent="0.3">
      <c r="A663" t="s">
        <v>1374</v>
      </c>
      <c r="B663" t="s">
        <v>18</v>
      </c>
      <c r="C663" t="s">
        <v>14</v>
      </c>
      <c r="D663" t="s">
        <v>1350</v>
      </c>
      <c r="E663" t="s">
        <v>1389</v>
      </c>
      <c r="F663" t="s">
        <v>2688</v>
      </c>
    </row>
    <row r="664" spans="1:6" x14ac:dyDescent="0.3">
      <c r="A664" t="s">
        <v>1374</v>
      </c>
      <c r="B664" t="s">
        <v>18</v>
      </c>
      <c r="C664" t="s">
        <v>14</v>
      </c>
      <c r="D664" t="s">
        <v>1353</v>
      </c>
      <c r="E664" t="s">
        <v>1382</v>
      </c>
      <c r="F664" t="s">
        <v>2689</v>
      </c>
    </row>
    <row r="665" spans="1:6" x14ac:dyDescent="0.3">
      <c r="A665" t="s">
        <v>1374</v>
      </c>
      <c r="B665" t="s">
        <v>15</v>
      </c>
      <c r="C665" t="s">
        <v>366</v>
      </c>
      <c r="D665" t="s">
        <v>1332</v>
      </c>
      <c r="E665" t="s">
        <v>2690</v>
      </c>
      <c r="F665" t="s">
        <v>2691</v>
      </c>
    </row>
    <row r="666" spans="1:6" x14ac:dyDescent="0.3">
      <c r="A666" t="s">
        <v>1374</v>
      </c>
      <c r="B666" t="s">
        <v>15</v>
      </c>
      <c r="C666" t="s">
        <v>366</v>
      </c>
      <c r="D666" t="s">
        <v>1336</v>
      </c>
      <c r="E666" t="s">
        <v>2692</v>
      </c>
      <c r="F666" t="s">
        <v>2693</v>
      </c>
    </row>
    <row r="667" spans="1:6" x14ac:dyDescent="0.3">
      <c r="A667" t="s">
        <v>1374</v>
      </c>
      <c r="B667" t="s">
        <v>15</v>
      </c>
      <c r="C667" t="s">
        <v>366</v>
      </c>
      <c r="D667" t="s">
        <v>1340</v>
      </c>
      <c r="E667" t="s">
        <v>2694</v>
      </c>
      <c r="F667" t="s">
        <v>2695</v>
      </c>
    </row>
    <row r="668" spans="1:6" x14ac:dyDescent="0.3">
      <c r="A668" t="s">
        <v>1374</v>
      </c>
      <c r="B668" t="s">
        <v>15</v>
      </c>
      <c r="C668" t="s">
        <v>366</v>
      </c>
      <c r="D668" t="s">
        <v>1344</v>
      </c>
      <c r="E668" t="s">
        <v>2696</v>
      </c>
      <c r="F668" t="s">
        <v>2697</v>
      </c>
    </row>
    <row r="669" spans="1:6" x14ac:dyDescent="0.3">
      <c r="A669" t="s">
        <v>1374</v>
      </c>
      <c r="B669" t="s">
        <v>15</v>
      </c>
      <c r="C669" t="s">
        <v>370</v>
      </c>
      <c r="D669" t="s">
        <v>1333</v>
      </c>
      <c r="E669" t="s">
        <v>2698</v>
      </c>
      <c r="F669" t="s">
        <v>2699</v>
      </c>
    </row>
    <row r="670" spans="1:6" x14ac:dyDescent="0.3">
      <c r="A670" t="s">
        <v>1374</v>
      </c>
      <c r="B670" t="s">
        <v>15</v>
      </c>
      <c r="C670" t="s">
        <v>370</v>
      </c>
      <c r="D670" t="s">
        <v>1337</v>
      </c>
      <c r="E670" t="s">
        <v>2700</v>
      </c>
      <c r="F670" t="s">
        <v>2701</v>
      </c>
    </row>
    <row r="671" spans="1:6" x14ac:dyDescent="0.3">
      <c r="A671" t="s">
        <v>1374</v>
      </c>
      <c r="B671" t="s">
        <v>15</v>
      </c>
      <c r="C671" t="s">
        <v>370</v>
      </c>
      <c r="D671" t="s">
        <v>1341</v>
      </c>
      <c r="E671" t="s">
        <v>2702</v>
      </c>
      <c r="F671" t="s">
        <v>2703</v>
      </c>
    </row>
    <row r="672" spans="1:6" x14ac:dyDescent="0.3">
      <c r="A672" t="s">
        <v>1374</v>
      </c>
      <c r="B672" t="s">
        <v>15</v>
      </c>
      <c r="C672" t="s">
        <v>370</v>
      </c>
      <c r="D672" t="s">
        <v>1345</v>
      </c>
      <c r="E672" t="s">
        <v>2704</v>
      </c>
      <c r="F672" t="s">
        <v>2705</v>
      </c>
    </row>
    <row r="673" spans="1:6" x14ac:dyDescent="0.3">
      <c r="A673" t="s">
        <v>1374</v>
      </c>
      <c r="B673" t="s">
        <v>15</v>
      </c>
      <c r="C673" t="s">
        <v>370</v>
      </c>
      <c r="D673" t="s">
        <v>1348</v>
      </c>
      <c r="E673" t="s">
        <v>2706</v>
      </c>
      <c r="F673" t="s">
        <v>2707</v>
      </c>
    </row>
    <row r="674" spans="1:6" x14ac:dyDescent="0.3">
      <c r="A674" t="s">
        <v>1374</v>
      </c>
      <c r="B674" t="s">
        <v>15</v>
      </c>
      <c r="C674" t="s">
        <v>370</v>
      </c>
      <c r="D674" t="s">
        <v>1351</v>
      </c>
      <c r="E674" t="s">
        <v>2708</v>
      </c>
      <c r="F674" t="s">
        <v>2709</v>
      </c>
    </row>
    <row r="675" spans="1:6" x14ac:dyDescent="0.3">
      <c r="A675" t="s">
        <v>1374</v>
      </c>
      <c r="B675" t="s">
        <v>15</v>
      </c>
      <c r="C675" t="s">
        <v>373</v>
      </c>
      <c r="D675" t="s">
        <v>1334</v>
      </c>
      <c r="E675" t="s">
        <v>2710</v>
      </c>
      <c r="F675" t="s">
        <v>2711</v>
      </c>
    </row>
    <row r="676" spans="1:6" x14ac:dyDescent="0.3">
      <c r="A676" t="s">
        <v>1374</v>
      </c>
      <c r="B676" t="s">
        <v>15</v>
      </c>
      <c r="C676" t="s">
        <v>373</v>
      </c>
      <c r="D676" t="s">
        <v>1338</v>
      </c>
      <c r="E676" t="s">
        <v>2712</v>
      </c>
      <c r="F676" t="s">
        <v>2713</v>
      </c>
    </row>
    <row r="677" spans="1:6" x14ac:dyDescent="0.3">
      <c r="A677" t="s">
        <v>1374</v>
      </c>
      <c r="B677" t="s">
        <v>15</v>
      </c>
      <c r="C677" t="s">
        <v>373</v>
      </c>
      <c r="D677" t="s">
        <v>1342</v>
      </c>
      <c r="E677" t="s">
        <v>2714</v>
      </c>
      <c r="F677" t="s">
        <v>2715</v>
      </c>
    </row>
    <row r="678" spans="1:6" x14ac:dyDescent="0.3">
      <c r="A678" t="s">
        <v>1374</v>
      </c>
      <c r="B678" t="s">
        <v>15</v>
      </c>
      <c r="C678" t="s">
        <v>373</v>
      </c>
      <c r="D678" t="s">
        <v>1346</v>
      </c>
      <c r="E678" t="s">
        <v>2716</v>
      </c>
      <c r="F678" t="s">
        <v>2717</v>
      </c>
    </row>
    <row r="679" spans="1:6" x14ac:dyDescent="0.3">
      <c r="A679" t="s">
        <v>1374</v>
      </c>
      <c r="B679" t="s">
        <v>15</v>
      </c>
      <c r="C679" t="s">
        <v>373</v>
      </c>
      <c r="D679" t="s">
        <v>1349</v>
      </c>
      <c r="E679" t="s">
        <v>2718</v>
      </c>
      <c r="F679" t="s">
        <v>2719</v>
      </c>
    </row>
    <row r="680" spans="1:6" x14ac:dyDescent="0.3">
      <c r="A680" t="s">
        <v>1374</v>
      </c>
      <c r="B680" t="s">
        <v>15</v>
      </c>
      <c r="C680" t="s">
        <v>373</v>
      </c>
      <c r="D680" t="s">
        <v>1352</v>
      </c>
      <c r="E680" t="s">
        <v>2720</v>
      </c>
      <c r="F680" t="s">
        <v>2721</v>
      </c>
    </row>
    <row r="681" spans="1:6" x14ac:dyDescent="0.3">
      <c r="A681" t="s">
        <v>1391</v>
      </c>
      <c r="B681" t="s">
        <v>18</v>
      </c>
      <c r="C681" t="s">
        <v>14</v>
      </c>
      <c r="D681" t="s">
        <v>1354</v>
      </c>
      <c r="E681" t="s">
        <v>1405</v>
      </c>
      <c r="F681" t="s">
        <v>2722</v>
      </c>
    </row>
    <row r="682" spans="1:6" x14ac:dyDescent="0.3">
      <c r="A682" t="s">
        <v>1391</v>
      </c>
      <c r="B682" t="s">
        <v>18</v>
      </c>
      <c r="C682" t="s">
        <v>14</v>
      </c>
      <c r="D682" t="s">
        <v>1355</v>
      </c>
      <c r="E682" t="s">
        <v>1406</v>
      </c>
      <c r="F682" t="s">
        <v>2723</v>
      </c>
    </row>
    <row r="683" spans="1:6" x14ac:dyDescent="0.3">
      <c r="A683" t="s">
        <v>1391</v>
      </c>
      <c r="B683" t="s">
        <v>18</v>
      </c>
      <c r="C683" t="s">
        <v>14</v>
      </c>
      <c r="D683" t="s">
        <v>1356</v>
      </c>
      <c r="E683" t="s">
        <v>1407</v>
      </c>
      <c r="F683" t="s">
        <v>2724</v>
      </c>
    </row>
    <row r="684" spans="1:6" x14ac:dyDescent="0.3">
      <c r="A684" t="s">
        <v>1392</v>
      </c>
      <c r="B684" t="s">
        <v>18</v>
      </c>
      <c r="C684" t="s">
        <v>14</v>
      </c>
      <c r="D684" t="s">
        <v>1357</v>
      </c>
      <c r="E684" t="s">
        <v>1408</v>
      </c>
      <c r="F684" t="s">
        <v>2725</v>
      </c>
    </row>
    <row r="685" spans="1:6" x14ac:dyDescent="0.3">
      <c r="A685" t="s">
        <v>1392</v>
      </c>
      <c r="B685" t="s">
        <v>18</v>
      </c>
      <c r="C685" t="s">
        <v>14</v>
      </c>
      <c r="D685" t="s">
        <v>1358</v>
      </c>
      <c r="E685" t="s">
        <v>1409</v>
      </c>
      <c r="F685" t="s">
        <v>2726</v>
      </c>
    </row>
    <row r="686" spans="1:6" x14ac:dyDescent="0.3">
      <c r="A686" t="s">
        <v>1392</v>
      </c>
      <c r="B686" t="s">
        <v>18</v>
      </c>
      <c r="C686" t="s">
        <v>14</v>
      </c>
      <c r="D686" t="s">
        <v>1359</v>
      </c>
      <c r="E686" t="s">
        <v>1410</v>
      </c>
      <c r="F686" t="s">
        <v>2727</v>
      </c>
    </row>
    <row r="687" spans="1:6" x14ac:dyDescent="0.3">
      <c r="A687" t="s">
        <v>1402</v>
      </c>
      <c r="B687" t="s">
        <v>18</v>
      </c>
      <c r="C687" t="s">
        <v>14</v>
      </c>
      <c r="D687" t="s">
        <v>1360</v>
      </c>
      <c r="E687" t="s">
        <v>1411</v>
      </c>
      <c r="F687" t="s">
        <v>2728</v>
      </c>
    </row>
    <row r="688" spans="1:6" x14ac:dyDescent="0.3">
      <c r="A688" t="s">
        <v>1402</v>
      </c>
      <c r="B688" t="s">
        <v>18</v>
      </c>
      <c r="C688" t="s">
        <v>14</v>
      </c>
      <c r="D688" t="s">
        <v>1514</v>
      </c>
      <c r="E688" t="s">
        <v>2729</v>
      </c>
      <c r="F688" t="s">
        <v>2728</v>
      </c>
    </row>
    <row r="689" spans="1:6" x14ac:dyDescent="0.3">
      <c r="A689" t="s">
        <v>1402</v>
      </c>
      <c r="B689" t="s">
        <v>15</v>
      </c>
      <c r="C689" t="s">
        <v>374</v>
      </c>
      <c r="D689" t="s">
        <v>1364</v>
      </c>
      <c r="E689" t="s">
        <v>2730</v>
      </c>
      <c r="F689" t="s">
        <v>2731</v>
      </c>
    </row>
    <row r="690" spans="1:6" x14ac:dyDescent="0.3">
      <c r="A690" t="s">
        <v>1402</v>
      </c>
      <c r="B690" t="s">
        <v>15</v>
      </c>
      <c r="C690" t="s">
        <v>379</v>
      </c>
      <c r="D690" t="s">
        <v>1365</v>
      </c>
      <c r="E690" t="s">
        <v>2732</v>
      </c>
      <c r="F690" t="s">
        <v>2733</v>
      </c>
    </row>
    <row r="691" spans="1:6" x14ac:dyDescent="0.3">
      <c r="A691" t="s">
        <v>1402</v>
      </c>
      <c r="B691" t="s">
        <v>15</v>
      </c>
      <c r="C691" t="s">
        <v>371</v>
      </c>
      <c r="D691" t="s">
        <v>1361</v>
      </c>
      <c r="E691" t="s">
        <v>2734</v>
      </c>
      <c r="F691" t="s">
        <v>2735</v>
      </c>
    </row>
    <row r="692" spans="1:6" x14ac:dyDescent="0.3">
      <c r="A692" t="s">
        <v>1402</v>
      </c>
      <c r="B692" t="s">
        <v>15</v>
      </c>
      <c r="C692" t="s">
        <v>373</v>
      </c>
      <c r="D692" t="s">
        <v>1363</v>
      </c>
      <c r="E692" t="s">
        <v>2736</v>
      </c>
      <c r="F692" t="s">
        <v>2737</v>
      </c>
    </row>
    <row r="693" spans="1:6" x14ac:dyDescent="0.3">
      <c r="A693" t="s">
        <v>1402</v>
      </c>
      <c r="B693" t="s">
        <v>15</v>
      </c>
      <c r="C693" t="s">
        <v>872</v>
      </c>
      <c r="D693" t="s">
        <v>1362</v>
      </c>
      <c r="E693" t="s">
        <v>2738</v>
      </c>
      <c r="F693" t="s">
        <v>2739</v>
      </c>
    </row>
    <row r="694" spans="1:6" x14ac:dyDescent="0.3">
      <c r="A694" t="s">
        <v>1413</v>
      </c>
      <c r="B694" t="s">
        <v>18</v>
      </c>
      <c r="C694" t="s">
        <v>14</v>
      </c>
      <c r="D694" t="s">
        <v>1454</v>
      </c>
      <c r="E694" t="s">
        <v>2740</v>
      </c>
      <c r="F694" t="s">
        <v>2741</v>
      </c>
    </row>
    <row r="695" spans="1:6" x14ac:dyDescent="0.3">
      <c r="A695" t="s">
        <v>1413</v>
      </c>
      <c r="B695" t="s">
        <v>18</v>
      </c>
      <c r="C695" t="s">
        <v>14</v>
      </c>
      <c r="D695" t="s">
        <v>1455</v>
      </c>
      <c r="E695" t="s">
        <v>2742</v>
      </c>
      <c r="F695" t="s">
        <v>2743</v>
      </c>
    </row>
    <row r="696" spans="1:6" x14ac:dyDescent="0.3">
      <c r="A696" t="s">
        <v>1413</v>
      </c>
      <c r="B696" t="s">
        <v>18</v>
      </c>
      <c r="C696" t="s">
        <v>14</v>
      </c>
      <c r="D696" t="s">
        <v>1456</v>
      </c>
      <c r="E696" t="s">
        <v>2744</v>
      </c>
      <c r="F696" t="s">
        <v>2745</v>
      </c>
    </row>
    <row r="697" spans="1:6" x14ac:dyDescent="0.3">
      <c r="A697" t="s">
        <v>1413</v>
      </c>
      <c r="B697" t="s">
        <v>18</v>
      </c>
      <c r="C697" t="s">
        <v>14</v>
      </c>
      <c r="D697" t="s">
        <v>1457</v>
      </c>
      <c r="E697" t="s">
        <v>2746</v>
      </c>
      <c r="F697" t="s">
        <v>2747</v>
      </c>
    </row>
    <row r="698" spans="1:6" x14ac:dyDescent="0.3">
      <c r="A698" t="s">
        <v>1413</v>
      </c>
      <c r="B698" t="s">
        <v>18</v>
      </c>
      <c r="C698" t="s">
        <v>14</v>
      </c>
      <c r="D698" t="s">
        <v>1458</v>
      </c>
      <c r="E698" t="s">
        <v>2748</v>
      </c>
      <c r="F698" t="s">
        <v>2749</v>
      </c>
    </row>
    <row r="699" spans="1:6" x14ac:dyDescent="0.3">
      <c r="A699" t="s">
        <v>1413</v>
      </c>
      <c r="B699" t="s">
        <v>18</v>
      </c>
      <c r="C699" t="s">
        <v>14</v>
      </c>
      <c r="D699" t="s">
        <v>1459</v>
      </c>
      <c r="E699" t="s">
        <v>2750</v>
      </c>
      <c r="F699" t="s">
        <v>2751</v>
      </c>
    </row>
    <row r="700" spans="1:6" x14ac:dyDescent="0.3">
      <c r="A700" t="s">
        <v>1413</v>
      </c>
      <c r="B700" t="s">
        <v>18</v>
      </c>
      <c r="C700" t="s">
        <v>14</v>
      </c>
      <c r="D700" t="s">
        <v>1460</v>
      </c>
      <c r="E700" t="s">
        <v>2752</v>
      </c>
      <c r="F700" t="s">
        <v>2753</v>
      </c>
    </row>
    <row r="701" spans="1:6" x14ac:dyDescent="0.3">
      <c r="A701" t="s">
        <v>1413</v>
      </c>
      <c r="B701" t="s">
        <v>18</v>
      </c>
      <c r="C701" t="s">
        <v>14</v>
      </c>
      <c r="D701" t="s">
        <v>1461</v>
      </c>
      <c r="E701" t="s">
        <v>2754</v>
      </c>
      <c r="F701" t="s">
        <v>2755</v>
      </c>
    </row>
    <row r="702" spans="1:6" x14ac:dyDescent="0.3">
      <c r="A702" t="s">
        <v>1413</v>
      </c>
      <c r="B702" t="s">
        <v>18</v>
      </c>
      <c r="C702" t="s">
        <v>14</v>
      </c>
      <c r="D702" t="s">
        <v>1462</v>
      </c>
      <c r="E702" t="s">
        <v>2756</v>
      </c>
      <c r="F702" t="s">
        <v>2757</v>
      </c>
    </row>
    <row r="703" spans="1:6" x14ac:dyDescent="0.3">
      <c r="A703" t="s">
        <v>1413</v>
      </c>
      <c r="B703" t="s">
        <v>18</v>
      </c>
      <c r="C703" t="s">
        <v>14</v>
      </c>
      <c r="D703" t="s">
        <v>1463</v>
      </c>
      <c r="E703" t="s">
        <v>2758</v>
      </c>
      <c r="F703" t="s">
        <v>2759</v>
      </c>
    </row>
    <row r="704" spans="1:6" x14ac:dyDescent="0.3">
      <c r="A704" t="s">
        <v>1413</v>
      </c>
      <c r="B704" t="s">
        <v>18</v>
      </c>
      <c r="C704" t="s">
        <v>14</v>
      </c>
      <c r="D704" t="s">
        <v>1464</v>
      </c>
      <c r="E704" t="s">
        <v>2760</v>
      </c>
      <c r="F704" t="s">
        <v>2761</v>
      </c>
    </row>
    <row r="705" spans="1:6" x14ac:dyDescent="0.3">
      <c r="A705" t="s">
        <v>1413</v>
      </c>
      <c r="B705" t="s">
        <v>18</v>
      </c>
      <c r="C705" t="s">
        <v>14</v>
      </c>
      <c r="D705" t="s">
        <v>1465</v>
      </c>
      <c r="E705" t="s">
        <v>2762</v>
      </c>
      <c r="F705" t="s">
        <v>2763</v>
      </c>
    </row>
    <row r="706" spans="1:6" x14ac:dyDescent="0.3">
      <c r="A706" t="s">
        <v>1413</v>
      </c>
      <c r="B706" t="s">
        <v>18</v>
      </c>
      <c r="C706" t="s">
        <v>14</v>
      </c>
      <c r="D706" t="s">
        <v>1466</v>
      </c>
      <c r="E706" t="s">
        <v>2764</v>
      </c>
      <c r="F706" t="s">
        <v>2765</v>
      </c>
    </row>
    <row r="707" spans="1:6" x14ac:dyDescent="0.3">
      <c r="A707" t="s">
        <v>1413</v>
      </c>
      <c r="B707" t="s">
        <v>18</v>
      </c>
      <c r="C707" t="s">
        <v>14</v>
      </c>
      <c r="D707" t="s">
        <v>1467</v>
      </c>
      <c r="E707" t="s">
        <v>2766</v>
      </c>
      <c r="F707" t="s">
        <v>2767</v>
      </c>
    </row>
    <row r="708" spans="1:6" x14ac:dyDescent="0.3">
      <c r="A708" t="s">
        <v>1413</v>
      </c>
      <c r="B708" t="s">
        <v>18</v>
      </c>
      <c r="C708" t="s">
        <v>14</v>
      </c>
      <c r="D708" t="s">
        <v>1468</v>
      </c>
      <c r="E708" t="s">
        <v>2768</v>
      </c>
      <c r="F708" t="s">
        <v>2769</v>
      </c>
    </row>
    <row r="709" spans="1:6" x14ac:dyDescent="0.3">
      <c r="A709" t="s">
        <v>1413</v>
      </c>
      <c r="B709" t="s">
        <v>18</v>
      </c>
      <c r="C709" t="s">
        <v>14</v>
      </c>
      <c r="D709" t="s">
        <v>1469</v>
      </c>
      <c r="E709" t="s">
        <v>2770</v>
      </c>
      <c r="F709" t="s">
        <v>2771</v>
      </c>
    </row>
    <row r="710" spans="1:6" x14ac:dyDescent="0.3">
      <c r="A710" t="s">
        <v>1413</v>
      </c>
      <c r="B710" t="s">
        <v>18</v>
      </c>
      <c r="C710" t="s">
        <v>14</v>
      </c>
      <c r="D710" t="s">
        <v>1470</v>
      </c>
      <c r="E710" t="s">
        <v>2772</v>
      </c>
      <c r="F710" t="s">
        <v>2773</v>
      </c>
    </row>
    <row r="711" spans="1:6" x14ac:dyDescent="0.3">
      <c r="A711" t="s">
        <v>1413</v>
      </c>
      <c r="B711" t="s">
        <v>18</v>
      </c>
      <c r="C711" t="s">
        <v>14</v>
      </c>
      <c r="D711" t="s">
        <v>1471</v>
      </c>
      <c r="E711" t="s">
        <v>2774</v>
      </c>
      <c r="F711" t="s">
        <v>2775</v>
      </c>
    </row>
    <row r="712" spans="1:6" x14ac:dyDescent="0.3">
      <c r="A712" t="s">
        <v>1413</v>
      </c>
      <c r="B712" t="s">
        <v>18</v>
      </c>
      <c r="C712" t="s">
        <v>14</v>
      </c>
      <c r="D712" t="s">
        <v>1472</v>
      </c>
      <c r="E712" t="s">
        <v>2776</v>
      </c>
      <c r="F712" t="s">
        <v>2777</v>
      </c>
    </row>
    <row r="713" spans="1:6" x14ac:dyDescent="0.3">
      <c r="A713" t="s">
        <v>1413</v>
      </c>
      <c r="B713" t="s">
        <v>18</v>
      </c>
      <c r="C713" t="s">
        <v>14</v>
      </c>
      <c r="D713" t="s">
        <v>1473</v>
      </c>
      <c r="E713" t="s">
        <v>2778</v>
      </c>
      <c r="F713" t="s">
        <v>2779</v>
      </c>
    </row>
    <row r="714" spans="1:6" x14ac:dyDescent="0.3">
      <c r="A714" t="s">
        <v>1413</v>
      </c>
      <c r="B714" t="s">
        <v>18</v>
      </c>
      <c r="C714" t="s">
        <v>14</v>
      </c>
      <c r="D714" t="s">
        <v>1474</v>
      </c>
      <c r="E714" t="s">
        <v>2780</v>
      </c>
      <c r="F714" t="s">
        <v>2781</v>
      </c>
    </row>
    <row r="715" spans="1:6" x14ac:dyDescent="0.3">
      <c r="A715" t="s">
        <v>1413</v>
      </c>
      <c r="B715" t="s">
        <v>18</v>
      </c>
      <c r="C715" t="s">
        <v>14</v>
      </c>
      <c r="D715" t="s">
        <v>1475</v>
      </c>
      <c r="E715" t="s">
        <v>2782</v>
      </c>
      <c r="F715" t="s">
        <v>2783</v>
      </c>
    </row>
    <row r="716" spans="1:6" x14ac:dyDescent="0.3">
      <c r="A716" t="s">
        <v>1413</v>
      </c>
      <c r="B716" t="s">
        <v>18</v>
      </c>
      <c r="C716" t="s">
        <v>14</v>
      </c>
      <c r="D716" t="s">
        <v>1476</v>
      </c>
      <c r="E716" t="s">
        <v>2784</v>
      </c>
      <c r="F716" t="s">
        <v>2785</v>
      </c>
    </row>
    <row r="717" spans="1:6" x14ac:dyDescent="0.3">
      <c r="A717" t="s">
        <v>1413</v>
      </c>
      <c r="B717" t="s">
        <v>18</v>
      </c>
      <c r="C717" t="s">
        <v>14</v>
      </c>
      <c r="D717" t="s">
        <v>1477</v>
      </c>
      <c r="E717" t="s">
        <v>2786</v>
      </c>
      <c r="F717" t="s">
        <v>2787</v>
      </c>
    </row>
    <row r="718" spans="1:6" x14ac:dyDescent="0.3">
      <c r="A718" t="s">
        <v>1413</v>
      </c>
      <c r="B718" t="s">
        <v>18</v>
      </c>
      <c r="C718" t="s">
        <v>14</v>
      </c>
      <c r="D718" t="s">
        <v>1478</v>
      </c>
      <c r="E718" t="s">
        <v>2788</v>
      </c>
      <c r="F718" t="s">
        <v>2789</v>
      </c>
    </row>
    <row r="719" spans="1:6" x14ac:dyDescent="0.3">
      <c r="A719" t="s">
        <v>1413</v>
      </c>
      <c r="B719" t="s">
        <v>18</v>
      </c>
      <c r="C719" t="s">
        <v>14</v>
      </c>
      <c r="D719" t="s">
        <v>1479</v>
      </c>
      <c r="E719" t="s">
        <v>2790</v>
      </c>
      <c r="F719" t="s">
        <v>2791</v>
      </c>
    </row>
    <row r="720" spans="1:6" x14ac:dyDescent="0.3">
      <c r="A720" t="s">
        <v>1413</v>
      </c>
      <c r="B720" t="s">
        <v>18</v>
      </c>
      <c r="C720" t="s">
        <v>14</v>
      </c>
      <c r="D720" t="s">
        <v>1480</v>
      </c>
      <c r="E720" t="s">
        <v>2792</v>
      </c>
      <c r="F720" t="s">
        <v>2793</v>
      </c>
    </row>
    <row r="721" spans="1:6" x14ac:dyDescent="0.3">
      <c r="A721" t="s">
        <v>1413</v>
      </c>
      <c r="B721" t="s">
        <v>18</v>
      </c>
      <c r="C721" t="s">
        <v>14</v>
      </c>
      <c r="D721" t="s">
        <v>1481</v>
      </c>
      <c r="E721" t="s">
        <v>2794</v>
      </c>
      <c r="F721" t="s">
        <v>2795</v>
      </c>
    </row>
    <row r="722" spans="1:6" x14ac:dyDescent="0.3">
      <c r="A722" t="s">
        <v>1413</v>
      </c>
      <c r="B722" t="s">
        <v>18</v>
      </c>
      <c r="C722" t="s">
        <v>14</v>
      </c>
      <c r="D722" t="s">
        <v>1482</v>
      </c>
      <c r="E722" t="s">
        <v>2796</v>
      </c>
      <c r="F722" t="s">
        <v>2797</v>
      </c>
    </row>
    <row r="723" spans="1:6" x14ac:dyDescent="0.3">
      <c r="A723" t="s">
        <v>1413</v>
      </c>
      <c r="B723" t="s">
        <v>18</v>
      </c>
      <c r="C723" t="s">
        <v>14</v>
      </c>
      <c r="D723" t="s">
        <v>1483</v>
      </c>
      <c r="E723" t="s">
        <v>2798</v>
      </c>
      <c r="F723" t="s">
        <v>2799</v>
      </c>
    </row>
    <row r="724" spans="1:6" x14ac:dyDescent="0.3">
      <c r="A724" t="s">
        <v>1413</v>
      </c>
      <c r="B724" t="s">
        <v>18</v>
      </c>
      <c r="C724" t="s">
        <v>14</v>
      </c>
      <c r="D724" t="s">
        <v>1484</v>
      </c>
      <c r="E724" t="s">
        <v>2800</v>
      </c>
      <c r="F724" t="s">
        <v>2801</v>
      </c>
    </row>
    <row r="725" spans="1:6" x14ac:dyDescent="0.3">
      <c r="A725" t="s">
        <v>1413</v>
      </c>
      <c r="B725" t="s">
        <v>18</v>
      </c>
      <c r="C725" t="s">
        <v>14</v>
      </c>
      <c r="D725" t="s">
        <v>1485</v>
      </c>
      <c r="E725" t="s">
        <v>2802</v>
      </c>
      <c r="F725" t="s">
        <v>2803</v>
      </c>
    </row>
    <row r="726" spans="1:6" x14ac:dyDescent="0.3">
      <c r="A726" t="s">
        <v>1413</v>
      </c>
      <c r="B726" t="s">
        <v>18</v>
      </c>
      <c r="C726" t="s">
        <v>14</v>
      </c>
      <c r="D726" t="s">
        <v>1556</v>
      </c>
      <c r="E726" t="s">
        <v>1533</v>
      </c>
      <c r="F726" t="s">
        <v>2804</v>
      </c>
    </row>
    <row r="727" spans="1:6" x14ac:dyDescent="0.3">
      <c r="A727" t="s">
        <v>1413</v>
      </c>
      <c r="B727" t="s">
        <v>18</v>
      </c>
      <c r="C727" t="s">
        <v>14</v>
      </c>
      <c r="D727" t="s">
        <v>1557</v>
      </c>
      <c r="E727" t="s">
        <v>1534</v>
      </c>
      <c r="F727" t="s">
        <v>2805</v>
      </c>
    </row>
    <row r="728" spans="1:6" x14ac:dyDescent="0.3">
      <c r="A728" t="s">
        <v>1413</v>
      </c>
      <c r="B728" t="s">
        <v>18</v>
      </c>
      <c r="C728" t="s">
        <v>14</v>
      </c>
      <c r="D728" t="s">
        <v>1558</v>
      </c>
      <c r="E728" t="s">
        <v>1535</v>
      </c>
      <c r="F728" t="s">
        <v>2806</v>
      </c>
    </row>
    <row r="729" spans="1:6" x14ac:dyDescent="0.3">
      <c r="A729" t="s">
        <v>1413</v>
      </c>
      <c r="B729" t="s">
        <v>18</v>
      </c>
      <c r="C729" t="s">
        <v>14</v>
      </c>
      <c r="D729" t="s">
        <v>1559</v>
      </c>
      <c r="E729" t="s">
        <v>1536</v>
      </c>
      <c r="F729" t="s">
        <v>2807</v>
      </c>
    </row>
    <row r="730" spans="1:6" x14ac:dyDescent="0.3">
      <c r="A730" t="s">
        <v>1413</v>
      </c>
      <c r="B730" t="s">
        <v>18</v>
      </c>
      <c r="C730" t="s">
        <v>14</v>
      </c>
      <c r="D730" t="s">
        <v>1560</v>
      </c>
      <c r="E730" t="s">
        <v>1537</v>
      </c>
      <c r="F730" t="s">
        <v>2808</v>
      </c>
    </row>
    <row r="731" spans="1:6" x14ac:dyDescent="0.3">
      <c r="A731" t="s">
        <v>1413</v>
      </c>
      <c r="B731" t="s">
        <v>18</v>
      </c>
      <c r="C731" t="s">
        <v>14</v>
      </c>
      <c r="D731" t="s">
        <v>1561</v>
      </c>
      <c r="E731" t="s">
        <v>1538</v>
      </c>
      <c r="F731" t="s">
        <v>2809</v>
      </c>
    </row>
    <row r="732" spans="1:6" x14ac:dyDescent="0.3">
      <c r="A732" t="s">
        <v>1413</v>
      </c>
      <c r="B732" t="s">
        <v>18</v>
      </c>
      <c r="C732" t="s">
        <v>14</v>
      </c>
      <c r="D732" t="s">
        <v>1562</v>
      </c>
      <c r="E732" t="s">
        <v>1539</v>
      </c>
      <c r="F732" t="s">
        <v>2810</v>
      </c>
    </row>
    <row r="733" spans="1:6" x14ac:dyDescent="0.3">
      <c r="A733" t="s">
        <v>1413</v>
      </c>
      <c r="B733" t="s">
        <v>18</v>
      </c>
      <c r="C733" t="s">
        <v>14</v>
      </c>
      <c r="D733" t="s">
        <v>1563</v>
      </c>
      <c r="E733" t="s">
        <v>1540</v>
      </c>
      <c r="F733" t="s">
        <v>2811</v>
      </c>
    </row>
    <row r="734" spans="1:6" x14ac:dyDescent="0.3">
      <c r="A734" t="s">
        <v>1413</v>
      </c>
      <c r="B734" t="s">
        <v>18</v>
      </c>
      <c r="C734" t="s">
        <v>14</v>
      </c>
      <c r="D734" t="s">
        <v>1564</v>
      </c>
      <c r="E734" t="s">
        <v>1541</v>
      </c>
      <c r="F734" t="s">
        <v>2812</v>
      </c>
    </row>
    <row r="735" spans="1:6" x14ac:dyDescent="0.3">
      <c r="A735" t="s">
        <v>1413</v>
      </c>
      <c r="B735" t="s">
        <v>18</v>
      </c>
      <c r="C735" t="s">
        <v>14</v>
      </c>
      <c r="D735" t="s">
        <v>1565</v>
      </c>
      <c r="E735" t="s">
        <v>1542</v>
      </c>
      <c r="F735" t="s">
        <v>2813</v>
      </c>
    </row>
    <row r="736" spans="1:6" x14ac:dyDescent="0.3">
      <c r="A736" t="s">
        <v>1413</v>
      </c>
      <c r="B736" t="s">
        <v>18</v>
      </c>
      <c r="C736" t="s">
        <v>14</v>
      </c>
      <c r="D736" t="s">
        <v>1566</v>
      </c>
      <c r="E736" t="s">
        <v>1543</v>
      </c>
      <c r="F736" t="s">
        <v>2814</v>
      </c>
    </row>
    <row r="737" spans="1:6" x14ac:dyDescent="0.3">
      <c r="A737" t="s">
        <v>1413</v>
      </c>
      <c r="B737" t="s">
        <v>18</v>
      </c>
      <c r="C737" t="s">
        <v>14</v>
      </c>
      <c r="D737" t="s">
        <v>1567</v>
      </c>
      <c r="E737" t="s">
        <v>1544</v>
      </c>
      <c r="F737" t="s">
        <v>2815</v>
      </c>
    </row>
    <row r="738" spans="1:6" x14ac:dyDescent="0.3">
      <c r="A738" t="s">
        <v>1413</v>
      </c>
      <c r="B738" t="s">
        <v>18</v>
      </c>
      <c r="C738" t="s">
        <v>14</v>
      </c>
      <c r="D738" t="s">
        <v>1568</v>
      </c>
      <c r="E738" t="s">
        <v>1545</v>
      </c>
      <c r="F738" t="s">
        <v>2816</v>
      </c>
    </row>
    <row r="739" spans="1:6" x14ac:dyDescent="0.3">
      <c r="A739" t="s">
        <v>1413</v>
      </c>
      <c r="B739" t="s">
        <v>18</v>
      </c>
      <c r="C739" t="s">
        <v>14</v>
      </c>
      <c r="D739" t="s">
        <v>1569</v>
      </c>
      <c r="E739" t="s">
        <v>1546</v>
      </c>
      <c r="F739" t="s">
        <v>2817</v>
      </c>
    </row>
    <row r="740" spans="1:6" x14ac:dyDescent="0.3">
      <c r="A740" t="s">
        <v>1413</v>
      </c>
      <c r="B740" t="s">
        <v>18</v>
      </c>
      <c r="C740" t="s">
        <v>14</v>
      </c>
      <c r="D740" t="s">
        <v>1570</v>
      </c>
      <c r="E740" t="s">
        <v>1547</v>
      </c>
      <c r="F740" t="s">
        <v>2818</v>
      </c>
    </row>
    <row r="741" spans="1:6" x14ac:dyDescent="0.3">
      <c r="A741" t="s">
        <v>1413</v>
      </c>
      <c r="B741" t="s">
        <v>18</v>
      </c>
      <c r="C741" t="s">
        <v>14</v>
      </c>
      <c r="D741" t="s">
        <v>1571</v>
      </c>
      <c r="E741" t="s">
        <v>1548</v>
      </c>
      <c r="F741" t="s">
        <v>2819</v>
      </c>
    </row>
    <row r="742" spans="1:6" x14ac:dyDescent="0.3">
      <c r="A742" t="s">
        <v>1444</v>
      </c>
      <c r="B742" t="s">
        <v>18</v>
      </c>
      <c r="C742" t="s">
        <v>14</v>
      </c>
      <c r="D742" t="s">
        <v>1486</v>
      </c>
      <c r="E742" t="s">
        <v>2820</v>
      </c>
      <c r="F742" t="s">
        <v>2821</v>
      </c>
    </row>
    <row r="743" spans="1:6" x14ac:dyDescent="0.3">
      <c r="A743" t="s">
        <v>1444</v>
      </c>
      <c r="B743" t="s">
        <v>18</v>
      </c>
      <c r="C743" t="s">
        <v>14</v>
      </c>
      <c r="D743" t="s">
        <v>1487</v>
      </c>
      <c r="E743" t="s">
        <v>2822</v>
      </c>
      <c r="F743" t="s">
        <v>2823</v>
      </c>
    </row>
    <row r="744" spans="1:6" x14ac:dyDescent="0.3">
      <c r="A744" t="s">
        <v>1444</v>
      </c>
      <c r="B744" t="s">
        <v>18</v>
      </c>
      <c r="C744" t="s">
        <v>14</v>
      </c>
      <c r="D744" t="s">
        <v>1488</v>
      </c>
      <c r="E744" t="s">
        <v>2824</v>
      </c>
      <c r="F744" t="s">
        <v>2825</v>
      </c>
    </row>
    <row r="745" spans="1:6" x14ac:dyDescent="0.3">
      <c r="A745" t="s">
        <v>1444</v>
      </c>
      <c r="B745" t="s">
        <v>18</v>
      </c>
      <c r="C745" t="s">
        <v>14</v>
      </c>
      <c r="D745" t="s">
        <v>1489</v>
      </c>
      <c r="E745" t="s">
        <v>2826</v>
      </c>
      <c r="F745" t="s">
        <v>2827</v>
      </c>
    </row>
    <row r="746" spans="1:6" x14ac:dyDescent="0.3">
      <c r="A746" t="s">
        <v>1444</v>
      </c>
      <c r="B746" t="s">
        <v>18</v>
      </c>
      <c r="C746" t="s">
        <v>14</v>
      </c>
      <c r="D746" t="s">
        <v>1490</v>
      </c>
      <c r="E746" t="s">
        <v>2828</v>
      </c>
      <c r="F746" t="s">
        <v>2829</v>
      </c>
    </row>
    <row r="747" spans="1:6" x14ac:dyDescent="0.3">
      <c r="A747" t="s">
        <v>1444</v>
      </c>
      <c r="B747" t="s">
        <v>18</v>
      </c>
      <c r="C747" t="s">
        <v>14</v>
      </c>
      <c r="D747" t="s">
        <v>1491</v>
      </c>
      <c r="E747" t="s">
        <v>2830</v>
      </c>
      <c r="F747" t="s">
        <v>2831</v>
      </c>
    </row>
    <row r="748" spans="1:6" x14ac:dyDescent="0.3">
      <c r="A748" t="s">
        <v>1444</v>
      </c>
      <c r="B748" t="s">
        <v>18</v>
      </c>
      <c r="C748" t="s">
        <v>14</v>
      </c>
      <c r="D748" t="s">
        <v>1492</v>
      </c>
      <c r="E748" t="s">
        <v>2832</v>
      </c>
      <c r="F748" t="s">
        <v>2833</v>
      </c>
    </row>
    <row r="749" spans="1:6" x14ac:dyDescent="0.3">
      <c r="A749" t="s">
        <v>1444</v>
      </c>
      <c r="B749" t="s">
        <v>18</v>
      </c>
      <c r="C749" t="s">
        <v>14</v>
      </c>
      <c r="D749" t="s">
        <v>1493</v>
      </c>
      <c r="E749" t="s">
        <v>2834</v>
      </c>
      <c r="F749" t="s">
        <v>2835</v>
      </c>
    </row>
    <row r="750" spans="1:6" x14ac:dyDescent="0.3">
      <c r="A750" t="s">
        <v>1444</v>
      </c>
      <c r="B750" t="s">
        <v>18</v>
      </c>
      <c r="C750" t="s">
        <v>14</v>
      </c>
      <c r="D750" t="s">
        <v>1494</v>
      </c>
      <c r="E750" t="s">
        <v>2836</v>
      </c>
      <c r="F750" t="s">
        <v>2837</v>
      </c>
    </row>
    <row r="751" spans="1:6" x14ac:dyDescent="0.3">
      <c r="A751" t="s">
        <v>1444</v>
      </c>
      <c r="B751" t="s">
        <v>18</v>
      </c>
      <c r="C751" t="s">
        <v>14</v>
      </c>
      <c r="D751" t="s">
        <v>1495</v>
      </c>
      <c r="E751" t="s">
        <v>2838</v>
      </c>
      <c r="F751" t="s">
        <v>2839</v>
      </c>
    </row>
    <row r="752" spans="1:6" x14ac:dyDescent="0.3">
      <c r="A752" t="s">
        <v>1444</v>
      </c>
      <c r="B752" t="s">
        <v>18</v>
      </c>
      <c r="C752" t="s">
        <v>14</v>
      </c>
      <c r="D752" t="s">
        <v>1496</v>
      </c>
      <c r="E752" t="s">
        <v>2840</v>
      </c>
      <c r="F752" t="s">
        <v>2841</v>
      </c>
    </row>
    <row r="753" spans="1:6" x14ac:dyDescent="0.3">
      <c r="A753" t="s">
        <v>1444</v>
      </c>
      <c r="B753" t="s">
        <v>18</v>
      </c>
      <c r="C753" t="s">
        <v>14</v>
      </c>
      <c r="D753" t="s">
        <v>1497</v>
      </c>
      <c r="E753" t="s">
        <v>2842</v>
      </c>
      <c r="F753" t="s">
        <v>2843</v>
      </c>
    </row>
    <row r="754" spans="1:6" x14ac:dyDescent="0.3">
      <c r="A754" t="s">
        <v>1444</v>
      </c>
      <c r="B754" t="s">
        <v>18</v>
      </c>
      <c r="C754" t="s">
        <v>14</v>
      </c>
      <c r="D754" t="s">
        <v>1498</v>
      </c>
      <c r="E754" t="s">
        <v>2844</v>
      </c>
      <c r="F754" t="s">
        <v>2845</v>
      </c>
    </row>
    <row r="755" spans="1:6" x14ac:dyDescent="0.3">
      <c r="A755" t="s">
        <v>1444</v>
      </c>
      <c r="B755" t="s">
        <v>18</v>
      </c>
      <c r="C755" t="s">
        <v>14</v>
      </c>
      <c r="D755" t="s">
        <v>1499</v>
      </c>
      <c r="E755" t="s">
        <v>2846</v>
      </c>
      <c r="F755" t="s">
        <v>2847</v>
      </c>
    </row>
    <row r="756" spans="1:6" x14ac:dyDescent="0.3">
      <c r="A756" t="s">
        <v>1444</v>
      </c>
      <c r="B756" t="s">
        <v>18</v>
      </c>
      <c r="C756" t="s">
        <v>14</v>
      </c>
      <c r="D756" t="s">
        <v>1500</v>
      </c>
      <c r="E756" t="s">
        <v>2848</v>
      </c>
      <c r="F756" t="s">
        <v>2849</v>
      </c>
    </row>
    <row r="757" spans="1:6" x14ac:dyDescent="0.3">
      <c r="A757" t="s">
        <v>1444</v>
      </c>
      <c r="B757" t="s">
        <v>18</v>
      </c>
      <c r="C757" t="s">
        <v>14</v>
      </c>
      <c r="D757" t="s">
        <v>1501</v>
      </c>
      <c r="E757" t="s">
        <v>2850</v>
      </c>
      <c r="F757" t="s">
        <v>2851</v>
      </c>
    </row>
    <row r="758" spans="1:6" x14ac:dyDescent="0.3">
      <c r="A758" t="s">
        <v>1444</v>
      </c>
      <c r="B758" t="s">
        <v>18</v>
      </c>
      <c r="C758" t="s">
        <v>14</v>
      </c>
      <c r="D758" t="s">
        <v>1502</v>
      </c>
      <c r="E758" t="s">
        <v>2852</v>
      </c>
      <c r="F758" t="s">
        <v>2853</v>
      </c>
    </row>
    <row r="759" spans="1:6" x14ac:dyDescent="0.3">
      <c r="A759" t="s">
        <v>1444</v>
      </c>
      <c r="B759" t="s">
        <v>18</v>
      </c>
      <c r="C759" t="s">
        <v>14</v>
      </c>
      <c r="D759" t="s">
        <v>1552</v>
      </c>
      <c r="E759" t="s">
        <v>1525</v>
      </c>
      <c r="F759" t="s">
        <v>1529</v>
      </c>
    </row>
    <row r="760" spans="1:6" x14ac:dyDescent="0.3">
      <c r="A760" t="s">
        <v>1444</v>
      </c>
      <c r="B760" t="s">
        <v>18</v>
      </c>
      <c r="C760" t="s">
        <v>14</v>
      </c>
      <c r="D760" t="s">
        <v>1553</v>
      </c>
      <c r="E760" t="s">
        <v>1526</v>
      </c>
      <c r="F760" t="s">
        <v>1530</v>
      </c>
    </row>
    <row r="761" spans="1:6" x14ac:dyDescent="0.3">
      <c r="A761" t="s">
        <v>1444</v>
      </c>
      <c r="B761" t="s">
        <v>18</v>
      </c>
      <c r="C761" t="s">
        <v>14</v>
      </c>
      <c r="D761" t="s">
        <v>1554</v>
      </c>
      <c r="E761" t="s">
        <v>1527</v>
      </c>
      <c r="F761" t="s">
        <v>1531</v>
      </c>
    </row>
    <row r="762" spans="1:6" x14ac:dyDescent="0.3">
      <c r="A762" t="s">
        <v>1444</v>
      </c>
      <c r="B762" t="s">
        <v>18</v>
      </c>
      <c r="C762" t="s">
        <v>14</v>
      </c>
      <c r="D762" t="s">
        <v>1555</v>
      </c>
      <c r="E762" t="s">
        <v>1528</v>
      </c>
      <c r="F762" t="s">
        <v>1532</v>
      </c>
    </row>
    <row r="763" spans="1:6" x14ac:dyDescent="0.3">
      <c r="A763" t="s">
        <v>1448</v>
      </c>
      <c r="B763" t="s">
        <v>18</v>
      </c>
      <c r="C763" t="s">
        <v>14</v>
      </c>
      <c r="D763" t="s">
        <v>1503</v>
      </c>
      <c r="E763" t="s">
        <v>2854</v>
      </c>
      <c r="F763" t="s">
        <v>2855</v>
      </c>
    </row>
    <row r="764" spans="1:6" x14ac:dyDescent="0.3">
      <c r="A764" t="s">
        <v>1448</v>
      </c>
      <c r="B764" t="s">
        <v>18</v>
      </c>
      <c r="C764" t="s">
        <v>14</v>
      </c>
      <c r="D764" t="s">
        <v>1504</v>
      </c>
      <c r="E764" t="s">
        <v>2856</v>
      </c>
      <c r="F764" t="s">
        <v>2857</v>
      </c>
    </row>
    <row r="765" spans="1:6" x14ac:dyDescent="0.3">
      <c r="A765" t="s">
        <v>1448</v>
      </c>
      <c r="B765" t="s">
        <v>18</v>
      </c>
      <c r="C765" t="s">
        <v>14</v>
      </c>
      <c r="D765" t="s">
        <v>1505</v>
      </c>
      <c r="E765" t="s">
        <v>2858</v>
      </c>
      <c r="F765" t="s">
        <v>2859</v>
      </c>
    </row>
    <row r="766" spans="1:6" x14ac:dyDescent="0.3">
      <c r="A766" t="s">
        <v>1448</v>
      </c>
      <c r="B766" t="s">
        <v>18</v>
      </c>
      <c r="C766" t="s">
        <v>14</v>
      </c>
      <c r="D766" t="s">
        <v>1506</v>
      </c>
      <c r="E766" t="s">
        <v>2860</v>
      </c>
      <c r="F766" t="s">
        <v>2861</v>
      </c>
    </row>
    <row r="767" spans="1:6" x14ac:dyDescent="0.3">
      <c r="A767" t="s">
        <v>1448</v>
      </c>
      <c r="B767" t="s">
        <v>18</v>
      </c>
      <c r="C767" t="s">
        <v>14</v>
      </c>
      <c r="D767" t="s">
        <v>1507</v>
      </c>
      <c r="E767" t="s">
        <v>2862</v>
      </c>
      <c r="F767" t="s">
        <v>2863</v>
      </c>
    </row>
    <row r="768" spans="1:6" x14ac:dyDescent="0.3">
      <c r="A768" t="s">
        <v>1448</v>
      </c>
      <c r="B768" t="s">
        <v>18</v>
      </c>
      <c r="C768" t="s">
        <v>14</v>
      </c>
      <c r="D768" t="s">
        <v>1508</v>
      </c>
      <c r="E768" t="s">
        <v>2864</v>
      </c>
      <c r="F768" t="s">
        <v>2865</v>
      </c>
    </row>
    <row r="769" spans="1:6" x14ac:dyDescent="0.3">
      <c r="A769" t="s">
        <v>1448</v>
      </c>
      <c r="B769" t="s">
        <v>18</v>
      </c>
      <c r="C769" t="s">
        <v>14</v>
      </c>
      <c r="D769" t="s">
        <v>1509</v>
      </c>
      <c r="E769" t="s">
        <v>2866</v>
      </c>
      <c r="F769" t="s">
        <v>2867</v>
      </c>
    </row>
    <row r="770" spans="1:6" x14ac:dyDescent="0.3">
      <c r="A770" t="s">
        <v>1448</v>
      </c>
      <c r="B770" t="s">
        <v>18</v>
      </c>
      <c r="C770" t="s">
        <v>14</v>
      </c>
      <c r="D770" t="s">
        <v>1510</v>
      </c>
      <c r="E770" t="s">
        <v>2868</v>
      </c>
      <c r="F770" t="s">
        <v>2869</v>
      </c>
    </row>
    <row r="771" spans="1:6" x14ac:dyDescent="0.3">
      <c r="A771" t="s">
        <v>1448</v>
      </c>
      <c r="B771" t="s">
        <v>18</v>
      </c>
      <c r="C771" t="s">
        <v>14</v>
      </c>
      <c r="D771" t="s">
        <v>1511</v>
      </c>
      <c r="E771" t="s">
        <v>2870</v>
      </c>
      <c r="F771" t="s">
        <v>2871</v>
      </c>
    </row>
    <row r="772" spans="1:6" x14ac:dyDescent="0.3">
      <c r="A772" t="s">
        <v>1448</v>
      </c>
      <c r="B772" t="s">
        <v>18</v>
      </c>
      <c r="C772" t="s">
        <v>14</v>
      </c>
      <c r="D772" t="s">
        <v>1512</v>
      </c>
      <c r="E772" t="s">
        <v>2872</v>
      </c>
      <c r="F772" t="s">
        <v>2873</v>
      </c>
    </row>
    <row r="773" spans="1:6" x14ac:dyDescent="0.3">
      <c r="A773" t="s">
        <v>1448</v>
      </c>
      <c r="B773" t="s">
        <v>18</v>
      </c>
      <c r="C773" t="s">
        <v>14</v>
      </c>
      <c r="D773" t="s">
        <v>1513</v>
      </c>
      <c r="E773" t="s">
        <v>1521</v>
      </c>
      <c r="F773" t="s">
        <v>2874</v>
      </c>
    </row>
    <row r="774" spans="1:6" x14ac:dyDescent="0.3">
      <c r="A774" t="s">
        <v>1448</v>
      </c>
      <c r="B774" t="s">
        <v>18</v>
      </c>
      <c r="C774" t="s">
        <v>14</v>
      </c>
      <c r="D774" t="s">
        <v>1549</v>
      </c>
      <c r="E774" t="s">
        <v>1522</v>
      </c>
      <c r="F774" t="s">
        <v>2875</v>
      </c>
    </row>
    <row r="775" spans="1:6" x14ac:dyDescent="0.3">
      <c r="A775" t="s">
        <v>1448</v>
      </c>
      <c r="B775" t="s">
        <v>18</v>
      </c>
      <c r="C775" t="s">
        <v>14</v>
      </c>
      <c r="D775" t="s">
        <v>1550</v>
      </c>
      <c r="E775" t="s">
        <v>1523</v>
      </c>
      <c r="F775" t="s">
        <v>2876</v>
      </c>
    </row>
    <row r="776" spans="1:6" x14ac:dyDescent="0.3">
      <c r="A776" t="s">
        <v>1448</v>
      </c>
      <c r="B776" t="s">
        <v>18</v>
      </c>
      <c r="C776" t="s">
        <v>14</v>
      </c>
      <c r="D776" t="s">
        <v>1551</v>
      </c>
      <c r="E776" t="s">
        <v>1524</v>
      </c>
      <c r="F776" t="s">
        <v>2877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36F5-F35A-4E45-9655-45AC99CC70AE}">
  <dimension ref="A13:G780"/>
  <sheetViews>
    <sheetView topLeftCell="A31" zoomScale="90" zoomScaleNormal="90" workbookViewId="0">
      <selection activeCell="F24" sqref="F24"/>
    </sheetView>
  </sheetViews>
  <sheetFormatPr baseColWidth="10" defaultRowHeight="14.4" x14ac:dyDescent="0.3"/>
  <cols>
    <col min="1" max="1" width="5" bestFit="1" customWidth="1"/>
    <col min="2" max="2" width="18.5546875" customWidth="1"/>
    <col min="3" max="3" width="36.88671875" bestFit="1" customWidth="1"/>
    <col min="4" max="4" width="8.77734375" bestFit="1" customWidth="1"/>
    <col min="5" max="5" width="25.6640625" bestFit="1" customWidth="1"/>
    <col min="6" max="6" width="65.44140625" customWidth="1"/>
    <col min="7" max="7" width="160.44140625" bestFit="1" customWidth="1"/>
    <col min="8" max="8" width="17.88671875" bestFit="1" customWidth="1"/>
  </cols>
  <sheetData>
    <row r="13" spans="1:7" x14ac:dyDescent="0.3">
      <c r="A13" s="4" t="s">
        <v>0</v>
      </c>
      <c r="B13" s="4" t="s">
        <v>4</v>
      </c>
      <c r="C13" s="4" t="s">
        <v>3</v>
      </c>
      <c r="D13" s="4" t="s">
        <v>5</v>
      </c>
      <c r="E13" s="4" t="s">
        <v>6</v>
      </c>
      <c r="F13" s="4" t="s">
        <v>10</v>
      </c>
      <c r="G13" s="4" t="s">
        <v>19</v>
      </c>
    </row>
    <row r="14" spans="1:7" x14ac:dyDescent="0.3">
      <c r="A14" t="s">
        <v>392</v>
      </c>
      <c r="B14" t="s">
        <v>647</v>
      </c>
      <c r="C14" t="s">
        <v>646</v>
      </c>
      <c r="D14" t="s">
        <v>18</v>
      </c>
      <c r="E14" t="s">
        <v>14</v>
      </c>
      <c r="F14" t="s">
        <v>749</v>
      </c>
      <c r="G14" t="s">
        <v>652</v>
      </c>
    </row>
    <row r="15" spans="1:7" x14ac:dyDescent="0.3">
      <c r="A15" t="s">
        <v>393</v>
      </c>
      <c r="B15" t="s">
        <v>647</v>
      </c>
      <c r="C15" t="s">
        <v>646</v>
      </c>
      <c r="D15" t="s">
        <v>15</v>
      </c>
      <c r="E15" t="s">
        <v>366</v>
      </c>
      <c r="F15" t="s">
        <v>689</v>
      </c>
      <c r="G15" t="s">
        <v>690</v>
      </c>
    </row>
    <row r="16" spans="1:7" x14ac:dyDescent="0.3">
      <c r="A16" t="s">
        <v>400</v>
      </c>
      <c r="B16" t="s">
        <v>647</v>
      </c>
      <c r="C16" t="s">
        <v>646</v>
      </c>
      <c r="D16" t="s">
        <v>15</v>
      </c>
      <c r="E16" t="s">
        <v>367</v>
      </c>
      <c r="F16" t="s">
        <v>691</v>
      </c>
      <c r="G16" t="s">
        <v>692</v>
      </c>
    </row>
    <row r="17" spans="1:7" x14ac:dyDescent="0.3">
      <c r="A17" t="s">
        <v>401</v>
      </c>
      <c r="B17" t="s">
        <v>647</v>
      </c>
      <c r="C17" t="s">
        <v>646</v>
      </c>
      <c r="D17" t="s">
        <v>15</v>
      </c>
      <c r="E17" t="s">
        <v>368</v>
      </c>
      <c r="F17" t="s">
        <v>693</v>
      </c>
      <c r="G17" t="s">
        <v>694</v>
      </c>
    </row>
    <row r="18" spans="1:7" x14ac:dyDescent="0.3">
      <c r="A18" t="s">
        <v>402</v>
      </c>
      <c r="B18" t="s">
        <v>647</v>
      </c>
      <c r="C18" t="s">
        <v>646</v>
      </c>
      <c r="D18" t="s">
        <v>15</v>
      </c>
      <c r="E18" t="s">
        <v>369</v>
      </c>
      <c r="F18" t="s">
        <v>695</v>
      </c>
      <c r="G18" t="s">
        <v>696</v>
      </c>
    </row>
    <row r="19" spans="1:7" x14ac:dyDescent="0.3">
      <c r="A19" t="s">
        <v>403</v>
      </c>
      <c r="B19" t="s">
        <v>647</v>
      </c>
      <c r="C19" t="s">
        <v>646</v>
      </c>
      <c r="D19" t="s">
        <v>18</v>
      </c>
      <c r="E19" t="s">
        <v>14</v>
      </c>
      <c r="F19" t="s">
        <v>750</v>
      </c>
      <c r="G19" t="s">
        <v>654</v>
      </c>
    </row>
    <row r="20" spans="1:7" x14ac:dyDescent="0.3">
      <c r="A20" t="s">
        <v>404</v>
      </c>
      <c r="B20" t="s">
        <v>647</v>
      </c>
      <c r="C20" t="s">
        <v>646</v>
      </c>
      <c r="D20" t="s">
        <v>18</v>
      </c>
      <c r="E20" t="s">
        <v>14</v>
      </c>
      <c r="F20" t="s">
        <v>751</v>
      </c>
      <c r="G20" t="s">
        <v>656</v>
      </c>
    </row>
    <row r="21" spans="1:7" x14ac:dyDescent="0.3">
      <c r="A21" t="s">
        <v>405</v>
      </c>
      <c r="B21" t="s">
        <v>647</v>
      </c>
      <c r="C21" t="s">
        <v>657</v>
      </c>
      <c r="D21" t="s">
        <v>18</v>
      </c>
      <c r="E21" t="s">
        <v>14</v>
      </c>
      <c r="F21" t="s">
        <v>752</v>
      </c>
      <c r="G21" t="s">
        <v>660</v>
      </c>
    </row>
    <row r="22" spans="1:7" x14ac:dyDescent="0.3">
      <c r="A22" t="s">
        <v>406</v>
      </c>
      <c r="B22" t="s">
        <v>647</v>
      </c>
      <c r="C22" t="s">
        <v>661</v>
      </c>
      <c r="D22" t="s">
        <v>18</v>
      </c>
      <c r="E22" t="s">
        <v>14</v>
      </c>
      <c r="F22" t="s">
        <v>753</v>
      </c>
      <c r="G22" t="s">
        <v>663</v>
      </c>
    </row>
    <row r="23" spans="1:7" x14ac:dyDescent="0.3">
      <c r="A23" t="s">
        <v>407</v>
      </c>
      <c r="B23" t="s">
        <v>647</v>
      </c>
      <c r="C23" t="s">
        <v>664</v>
      </c>
      <c r="D23" t="s">
        <v>18</v>
      </c>
      <c r="E23" t="s">
        <v>14</v>
      </c>
      <c r="F23" t="s">
        <v>754</v>
      </c>
      <c r="G23" t="s">
        <v>667</v>
      </c>
    </row>
    <row r="24" spans="1:7" x14ac:dyDescent="0.3">
      <c r="A24" t="s">
        <v>408</v>
      </c>
      <c r="B24" t="s">
        <v>647</v>
      </c>
      <c r="C24" t="s">
        <v>664</v>
      </c>
      <c r="D24" t="s">
        <v>15</v>
      </c>
      <c r="E24" t="s">
        <v>366</v>
      </c>
      <c r="F24" t="s">
        <v>697</v>
      </c>
      <c r="G24" t="s">
        <v>690</v>
      </c>
    </row>
    <row r="25" spans="1:7" x14ac:dyDescent="0.3">
      <c r="A25" t="s">
        <v>409</v>
      </c>
      <c r="B25" t="s">
        <v>647</v>
      </c>
      <c r="C25" t="s">
        <v>664</v>
      </c>
      <c r="D25" t="s">
        <v>15</v>
      </c>
      <c r="E25" t="s">
        <v>367</v>
      </c>
      <c r="F25" t="s">
        <v>698</v>
      </c>
      <c r="G25" t="s">
        <v>692</v>
      </c>
    </row>
    <row r="26" spans="1:7" x14ac:dyDescent="0.3">
      <c r="A26" t="s">
        <v>410</v>
      </c>
      <c r="B26" t="s">
        <v>647</v>
      </c>
      <c r="C26" t="s">
        <v>664</v>
      </c>
      <c r="D26" t="s">
        <v>15</v>
      </c>
      <c r="E26" t="s">
        <v>368</v>
      </c>
      <c r="F26" t="s">
        <v>699</v>
      </c>
      <c r="G26" t="s">
        <v>694</v>
      </c>
    </row>
    <row r="27" spans="1:7" x14ac:dyDescent="0.3">
      <c r="A27" t="s">
        <v>411</v>
      </c>
      <c r="B27" t="s">
        <v>647</v>
      </c>
      <c r="C27" t="s">
        <v>664</v>
      </c>
      <c r="D27" t="s">
        <v>15</v>
      </c>
      <c r="E27" t="s">
        <v>369</v>
      </c>
      <c r="F27" t="s">
        <v>700</v>
      </c>
      <c r="G27" t="s">
        <v>696</v>
      </c>
    </row>
    <row r="28" spans="1:7" x14ac:dyDescent="0.3">
      <c r="A28" t="s">
        <v>412</v>
      </c>
      <c r="B28" t="s">
        <v>647</v>
      </c>
      <c r="C28" t="s">
        <v>664</v>
      </c>
      <c r="D28" t="s">
        <v>15</v>
      </c>
      <c r="E28" t="s">
        <v>370</v>
      </c>
      <c r="F28" t="s">
        <v>701</v>
      </c>
      <c r="G28" t="s">
        <v>702</v>
      </c>
    </row>
    <row r="29" spans="1:7" x14ac:dyDescent="0.3">
      <c r="A29" t="s">
        <v>413</v>
      </c>
      <c r="B29" t="s">
        <v>647</v>
      </c>
      <c r="C29" t="s">
        <v>668</v>
      </c>
      <c r="D29" t="s">
        <v>18</v>
      </c>
      <c r="E29" t="s">
        <v>14</v>
      </c>
      <c r="F29" t="s">
        <v>755</v>
      </c>
      <c r="G29" t="s">
        <v>671</v>
      </c>
    </row>
    <row r="30" spans="1:7" x14ac:dyDescent="0.3">
      <c r="A30" t="s">
        <v>414</v>
      </c>
      <c r="B30" t="s">
        <v>647</v>
      </c>
      <c r="C30" t="s">
        <v>672</v>
      </c>
      <c r="D30" t="s">
        <v>18</v>
      </c>
      <c r="E30" t="s">
        <v>14</v>
      </c>
      <c r="F30" t="s">
        <v>756</v>
      </c>
      <c r="G30" t="s">
        <v>675</v>
      </c>
    </row>
    <row r="31" spans="1:7" x14ac:dyDescent="0.3">
      <c r="A31" t="s">
        <v>415</v>
      </c>
      <c r="B31" t="s">
        <v>647</v>
      </c>
      <c r="C31" t="s">
        <v>672</v>
      </c>
      <c r="D31" t="s">
        <v>15</v>
      </c>
      <c r="E31" t="s">
        <v>367</v>
      </c>
      <c r="F31" t="s">
        <v>703</v>
      </c>
      <c r="G31" t="s">
        <v>704</v>
      </c>
    </row>
    <row r="32" spans="1:7" x14ac:dyDescent="0.3">
      <c r="A32" t="s">
        <v>416</v>
      </c>
      <c r="B32" t="s">
        <v>647</v>
      </c>
      <c r="C32" t="s">
        <v>672</v>
      </c>
      <c r="D32" t="s">
        <v>15</v>
      </c>
      <c r="E32" t="s">
        <v>368</v>
      </c>
      <c r="F32" t="s">
        <v>705</v>
      </c>
      <c r="G32" t="s">
        <v>706</v>
      </c>
    </row>
    <row r="33" spans="1:7" x14ac:dyDescent="0.3">
      <c r="A33" t="s">
        <v>417</v>
      </c>
      <c r="B33" t="s">
        <v>647</v>
      </c>
      <c r="C33" t="s">
        <v>672</v>
      </c>
      <c r="D33" t="s">
        <v>15</v>
      </c>
      <c r="E33" t="s">
        <v>369</v>
      </c>
      <c r="F33" t="s">
        <v>707</v>
      </c>
      <c r="G33" t="s">
        <v>708</v>
      </c>
    </row>
    <row r="34" spans="1:7" x14ac:dyDescent="0.3">
      <c r="A34" t="s">
        <v>418</v>
      </c>
      <c r="B34" t="s">
        <v>647</v>
      </c>
      <c r="C34" t="s">
        <v>676</v>
      </c>
      <c r="D34" t="s">
        <v>18</v>
      </c>
      <c r="E34" t="s">
        <v>14</v>
      </c>
      <c r="F34" t="s">
        <v>757</v>
      </c>
      <c r="G34" t="s">
        <v>678</v>
      </c>
    </row>
    <row r="35" spans="1:7" x14ac:dyDescent="0.3">
      <c r="A35" t="s">
        <v>419</v>
      </c>
      <c r="B35" t="s">
        <v>647</v>
      </c>
      <c r="C35" t="s">
        <v>679</v>
      </c>
      <c r="D35" t="s">
        <v>18</v>
      </c>
      <c r="E35" t="s">
        <v>14</v>
      </c>
      <c r="F35" t="s">
        <v>758</v>
      </c>
      <c r="G35" t="s">
        <v>681</v>
      </c>
    </row>
    <row r="36" spans="1:7" x14ac:dyDescent="0.3">
      <c r="A36" t="s">
        <v>420</v>
      </c>
      <c r="B36" t="s">
        <v>647</v>
      </c>
      <c r="C36" t="s">
        <v>679</v>
      </c>
      <c r="D36" t="s">
        <v>15</v>
      </c>
      <c r="E36" t="s">
        <v>367</v>
      </c>
      <c r="F36" t="s">
        <v>709</v>
      </c>
      <c r="G36" t="s">
        <v>710</v>
      </c>
    </row>
    <row r="37" spans="1:7" x14ac:dyDescent="0.3">
      <c r="A37" t="s">
        <v>421</v>
      </c>
      <c r="B37" t="s">
        <v>647</v>
      </c>
      <c r="C37" t="s">
        <v>679</v>
      </c>
      <c r="D37" t="s">
        <v>15</v>
      </c>
      <c r="E37" t="s">
        <v>368</v>
      </c>
      <c r="F37" t="s">
        <v>711</v>
      </c>
      <c r="G37" t="s">
        <v>712</v>
      </c>
    </row>
    <row r="38" spans="1:7" x14ac:dyDescent="0.3">
      <c r="A38" t="s">
        <v>422</v>
      </c>
      <c r="B38" t="s">
        <v>647</v>
      </c>
      <c r="C38" t="s">
        <v>679</v>
      </c>
      <c r="D38" t="s">
        <v>15</v>
      </c>
      <c r="E38" t="s">
        <v>369</v>
      </c>
      <c r="F38" t="s">
        <v>713</v>
      </c>
      <c r="G38" t="s">
        <v>714</v>
      </c>
    </row>
    <row r="39" spans="1:7" x14ac:dyDescent="0.3">
      <c r="A39" t="s">
        <v>423</v>
      </c>
      <c r="B39" t="s">
        <v>647</v>
      </c>
      <c r="C39" t="s">
        <v>679</v>
      </c>
      <c r="D39" t="s">
        <v>15</v>
      </c>
      <c r="E39" t="s">
        <v>370</v>
      </c>
      <c r="F39" t="s">
        <v>715</v>
      </c>
      <c r="G39" t="s">
        <v>716</v>
      </c>
    </row>
    <row r="40" spans="1:7" x14ac:dyDescent="0.3">
      <c r="A40" t="s">
        <v>424</v>
      </c>
      <c r="B40" t="s">
        <v>683</v>
      </c>
      <c r="C40" t="s">
        <v>682</v>
      </c>
      <c r="D40" t="s">
        <v>18</v>
      </c>
      <c r="E40" t="s">
        <v>14</v>
      </c>
      <c r="F40" t="s">
        <v>686</v>
      </c>
      <c r="G40" t="s">
        <v>687</v>
      </c>
    </row>
    <row r="41" spans="1:7" x14ac:dyDescent="0.3">
      <c r="A41" t="s">
        <v>425</v>
      </c>
      <c r="B41" t="s">
        <v>683</v>
      </c>
      <c r="C41" t="s">
        <v>682</v>
      </c>
      <c r="D41" t="s">
        <v>15</v>
      </c>
      <c r="E41" t="s">
        <v>366</v>
      </c>
      <c r="F41" t="s">
        <v>717</v>
      </c>
      <c r="G41" t="s">
        <v>718</v>
      </c>
    </row>
    <row r="42" spans="1:7" x14ac:dyDescent="0.3">
      <c r="A42" t="s">
        <v>426</v>
      </c>
      <c r="B42" t="s">
        <v>683</v>
      </c>
      <c r="C42" t="s">
        <v>682</v>
      </c>
      <c r="D42" t="s">
        <v>15</v>
      </c>
      <c r="E42" t="s">
        <v>367</v>
      </c>
      <c r="F42" t="s">
        <v>719</v>
      </c>
      <c r="G42" t="s">
        <v>720</v>
      </c>
    </row>
    <row r="43" spans="1:7" x14ac:dyDescent="0.3">
      <c r="A43" t="s">
        <v>427</v>
      </c>
      <c r="B43" t="s">
        <v>683</v>
      </c>
      <c r="C43" t="s">
        <v>682</v>
      </c>
      <c r="D43" t="s">
        <v>15</v>
      </c>
      <c r="E43" t="s">
        <v>368</v>
      </c>
      <c r="F43" t="s">
        <v>721</v>
      </c>
      <c r="G43" t="s">
        <v>722</v>
      </c>
    </row>
    <row r="44" spans="1:7" x14ac:dyDescent="0.3">
      <c r="A44" t="s">
        <v>428</v>
      </c>
      <c r="B44" t="s">
        <v>683</v>
      </c>
      <c r="C44" t="s">
        <v>682</v>
      </c>
      <c r="D44" t="s">
        <v>15</v>
      </c>
      <c r="E44" t="s">
        <v>369</v>
      </c>
      <c r="F44" t="s">
        <v>723</v>
      </c>
      <c r="G44" t="s">
        <v>724</v>
      </c>
    </row>
    <row r="45" spans="1:7" x14ac:dyDescent="0.3">
      <c r="A45" t="s">
        <v>429</v>
      </c>
      <c r="B45" t="s">
        <v>683</v>
      </c>
      <c r="C45" t="s">
        <v>682</v>
      </c>
      <c r="D45" t="s">
        <v>15</v>
      </c>
      <c r="E45" t="s">
        <v>370</v>
      </c>
      <c r="F45" t="s">
        <v>725</v>
      </c>
      <c r="G45" t="s">
        <v>726</v>
      </c>
    </row>
    <row r="46" spans="1:7" x14ac:dyDescent="0.3">
      <c r="A46" t="s">
        <v>430</v>
      </c>
      <c r="B46" t="s">
        <v>683</v>
      </c>
      <c r="C46" t="s">
        <v>682</v>
      </c>
      <c r="D46" t="s">
        <v>15</v>
      </c>
      <c r="E46" t="s">
        <v>371</v>
      </c>
      <c r="F46" t="s">
        <v>727</v>
      </c>
      <c r="G46" t="s">
        <v>728</v>
      </c>
    </row>
    <row r="47" spans="1:7" x14ac:dyDescent="0.3">
      <c r="A47" t="s">
        <v>431</v>
      </c>
      <c r="B47" t="s">
        <v>683</v>
      </c>
      <c r="C47" t="s">
        <v>682</v>
      </c>
      <c r="D47" t="s">
        <v>15</v>
      </c>
      <c r="E47" t="s">
        <v>372</v>
      </c>
      <c r="F47" t="s">
        <v>729</v>
      </c>
      <c r="G47" t="s">
        <v>730</v>
      </c>
    </row>
    <row r="48" spans="1:7" x14ac:dyDescent="0.3">
      <c r="A48" t="s">
        <v>432</v>
      </c>
      <c r="B48" t="s">
        <v>683</v>
      </c>
      <c r="C48" t="s">
        <v>682</v>
      </c>
      <c r="D48" t="s">
        <v>15</v>
      </c>
      <c r="E48" t="s">
        <v>373</v>
      </c>
      <c r="F48" t="s">
        <v>731</v>
      </c>
      <c r="G48" t="s">
        <v>732</v>
      </c>
    </row>
    <row r="49" spans="1:7" x14ac:dyDescent="0.3">
      <c r="A49" t="s">
        <v>433</v>
      </c>
      <c r="B49" t="s">
        <v>683</v>
      </c>
      <c r="C49" t="s">
        <v>682</v>
      </c>
      <c r="D49" t="s">
        <v>15</v>
      </c>
      <c r="E49" t="s">
        <v>374</v>
      </c>
      <c r="F49" t="s">
        <v>733</v>
      </c>
      <c r="G49" t="s">
        <v>734</v>
      </c>
    </row>
    <row r="50" spans="1:7" x14ac:dyDescent="0.3">
      <c r="A50" t="s">
        <v>434</v>
      </c>
      <c r="B50" t="s">
        <v>683</v>
      </c>
      <c r="C50" t="s">
        <v>682</v>
      </c>
      <c r="D50" t="s">
        <v>15</v>
      </c>
      <c r="E50" t="s">
        <v>375</v>
      </c>
      <c r="F50" t="s">
        <v>735</v>
      </c>
      <c r="G50" t="s">
        <v>736</v>
      </c>
    </row>
    <row r="51" spans="1:7" x14ac:dyDescent="0.3">
      <c r="A51" t="s">
        <v>435</v>
      </c>
      <c r="B51" t="s">
        <v>683</v>
      </c>
      <c r="C51" t="s">
        <v>682</v>
      </c>
      <c r="D51" t="s">
        <v>15</v>
      </c>
      <c r="E51" t="s">
        <v>376</v>
      </c>
      <c r="F51" t="s">
        <v>737</v>
      </c>
      <c r="G51" t="s">
        <v>738</v>
      </c>
    </row>
    <row r="52" spans="1:7" x14ac:dyDescent="0.3">
      <c r="A52" t="s">
        <v>436</v>
      </c>
      <c r="B52" t="s">
        <v>683</v>
      </c>
      <c r="C52" t="s">
        <v>682</v>
      </c>
      <c r="D52" t="s">
        <v>15</v>
      </c>
      <c r="E52" t="s">
        <v>377</v>
      </c>
      <c r="F52" t="s">
        <v>739</v>
      </c>
      <c r="G52" t="s">
        <v>740</v>
      </c>
    </row>
    <row r="53" spans="1:7" x14ac:dyDescent="0.3">
      <c r="A53" t="s">
        <v>437</v>
      </c>
      <c r="B53" t="s">
        <v>683</v>
      </c>
      <c r="C53" t="s">
        <v>682</v>
      </c>
      <c r="D53" t="s">
        <v>15</v>
      </c>
      <c r="E53" t="s">
        <v>378</v>
      </c>
      <c r="F53" t="s">
        <v>741</v>
      </c>
      <c r="G53" t="s">
        <v>742</v>
      </c>
    </row>
    <row r="54" spans="1:7" x14ac:dyDescent="0.3">
      <c r="A54" t="s">
        <v>438</v>
      </c>
      <c r="B54" t="s">
        <v>683</v>
      </c>
      <c r="C54" t="s">
        <v>682</v>
      </c>
      <c r="D54" t="s">
        <v>15</v>
      </c>
      <c r="E54" t="s">
        <v>379</v>
      </c>
      <c r="F54" t="s">
        <v>743</v>
      </c>
      <c r="G54" t="s">
        <v>744</v>
      </c>
    </row>
    <row r="55" spans="1:7" x14ac:dyDescent="0.3">
      <c r="A55" t="s">
        <v>439</v>
      </c>
      <c r="B55" t="s">
        <v>683</v>
      </c>
      <c r="C55" t="s">
        <v>682</v>
      </c>
      <c r="D55" t="s">
        <v>15</v>
      </c>
      <c r="E55" t="s">
        <v>380</v>
      </c>
      <c r="F55" t="s">
        <v>745</v>
      </c>
      <c r="G55" t="s">
        <v>746</v>
      </c>
    </row>
    <row r="56" spans="1:7" x14ac:dyDescent="0.3">
      <c r="A56" t="s">
        <v>440</v>
      </c>
      <c r="B56" t="s">
        <v>683</v>
      </c>
      <c r="C56" t="s">
        <v>682</v>
      </c>
      <c r="D56" t="s">
        <v>15</v>
      </c>
      <c r="E56" t="s">
        <v>381</v>
      </c>
      <c r="F56" t="s">
        <v>747</v>
      </c>
      <c r="G56" t="s">
        <v>748</v>
      </c>
    </row>
    <row r="57" spans="1:7" x14ac:dyDescent="0.3">
      <c r="A57" t="s">
        <v>441</v>
      </c>
      <c r="B57" t="s">
        <v>683</v>
      </c>
      <c r="C57" t="s">
        <v>763</v>
      </c>
      <c r="D57" t="s">
        <v>18</v>
      </c>
      <c r="E57" t="s">
        <v>14</v>
      </c>
      <c r="F57" t="s">
        <v>760</v>
      </c>
      <c r="G57" t="s">
        <v>759</v>
      </c>
    </row>
    <row r="58" spans="1:7" x14ac:dyDescent="0.3">
      <c r="A58" t="s">
        <v>442</v>
      </c>
      <c r="B58" t="s">
        <v>683</v>
      </c>
      <c r="C58" t="s">
        <v>763</v>
      </c>
      <c r="D58" t="s">
        <v>15</v>
      </c>
      <c r="E58" t="s">
        <v>366</v>
      </c>
      <c r="F58" t="s">
        <v>1632</v>
      </c>
      <c r="G58" t="s">
        <v>718</v>
      </c>
    </row>
    <row r="59" spans="1:7" x14ac:dyDescent="0.3">
      <c r="A59" t="s">
        <v>443</v>
      </c>
      <c r="B59" t="s">
        <v>683</v>
      </c>
      <c r="C59" t="s">
        <v>763</v>
      </c>
      <c r="D59" t="s">
        <v>15</v>
      </c>
      <c r="E59" t="s">
        <v>367</v>
      </c>
      <c r="F59" t="s">
        <v>1572</v>
      </c>
      <c r="G59" t="s">
        <v>720</v>
      </c>
    </row>
    <row r="60" spans="1:7" x14ac:dyDescent="0.3">
      <c r="A60" t="s">
        <v>444</v>
      </c>
      <c r="B60" t="s">
        <v>683</v>
      </c>
      <c r="C60" t="s">
        <v>763</v>
      </c>
      <c r="D60" t="s">
        <v>15</v>
      </c>
      <c r="E60" t="s">
        <v>368</v>
      </c>
      <c r="F60" t="s">
        <v>1582</v>
      </c>
      <c r="G60" t="s">
        <v>722</v>
      </c>
    </row>
    <row r="61" spans="1:7" x14ac:dyDescent="0.3">
      <c r="A61" t="s">
        <v>445</v>
      </c>
      <c r="B61" t="s">
        <v>683</v>
      </c>
      <c r="C61" t="s">
        <v>763</v>
      </c>
      <c r="D61" t="s">
        <v>15</v>
      </c>
      <c r="E61" t="s">
        <v>369</v>
      </c>
      <c r="F61" t="s">
        <v>1592</v>
      </c>
      <c r="G61" t="s">
        <v>724</v>
      </c>
    </row>
    <row r="62" spans="1:7" x14ac:dyDescent="0.3">
      <c r="A62" t="s">
        <v>446</v>
      </c>
      <c r="B62" t="s">
        <v>683</v>
      </c>
      <c r="C62" t="s">
        <v>763</v>
      </c>
      <c r="D62" t="s">
        <v>15</v>
      </c>
      <c r="E62" t="s">
        <v>370</v>
      </c>
      <c r="F62" t="s">
        <v>1637</v>
      </c>
      <c r="G62" t="s">
        <v>726</v>
      </c>
    </row>
    <row r="63" spans="1:7" x14ac:dyDescent="0.3">
      <c r="A63" t="s">
        <v>447</v>
      </c>
      <c r="B63" t="s">
        <v>683</v>
      </c>
      <c r="C63" t="s">
        <v>763</v>
      </c>
      <c r="D63" t="s">
        <v>15</v>
      </c>
      <c r="E63" t="s">
        <v>371</v>
      </c>
      <c r="F63" t="s">
        <v>1627</v>
      </c>
      <c r="G63" t="s">
        <v>728</v>
      </c>
    </row>
    <row r="64" spans="1:7" x14ac:dyDescent="0.3">
      <c r="A64" t="s">
        <v>448</v>
      </c>
      <c r="B64" t="s">
        <v>683</v>
      </c>
      <c r="C64" t="s">
        <v>763</v>
      </c>
      <c r="D64" t="s">
        <v>15</v>
      </c>
      <c r="E64" t="s">
        <v>372</v>
      </c>
      <c r="F64" t="s">
        <v>1617</v>
      </c>
      <c r="G64" t="s">
        <v>730</v>
      </c>
    </row>
    <row r="65" spans="1:7" x14ac:dyDescent="0.3">
      <c r="A65" t="s">
        <v>449</v>
      </c>
      <c r="B65" t="s">
        <v>683</v>
      </c>
      <c r="C65" t="s">
        <v>763</v>
      </c>
      <c r="D65" t="s">
        <v>15</v>
      </c>
      <c r="E65" t="s">
        <v>373</v>
      </c>
      <c r="F65" t="s">
        <v>1642</v>
      </c>
      <c r="G65" t="s">
        <v>732</v>
      </c>
    </row>
    <row r="66" spans="1:7" x14ac:dyDescent="0.3">
      <c r="A66" t="s">
        <v>450</v>
      </c>
      <c r="B66" t="s">
        <v>683</v>
      </c>
      <c r="C66" t="s">
        <v>763</v>
      </c>
      <c r="D66" t="s">
        <v>15</v>
      </c>
      <c r="E66" t="s">
        <v>374</v>
      </c>
      <c r="F66" t="s">
        <v>1597</v>
      </c>
      <c r="G66" t="s">
        <v>734</v>
      </c>
    </row>
    <row r="67" spans="1:7" x14ac:dyDescent="0.3">
      <c r="A67" t="s">
        <v>451</v>
      </c>
      <c r="B67" t="s">
        <v>683</v>
      </c>
      <c r="C67" t="s">
        <v>763</v>
      </c>
      <c r="D67" t="s">
        <v>15</v>
      </c>
      <c r="E67" t="s">
        <v>375</v>
      </c>
      <c r="F67" t="s">
        <v>1602</v>
      </c>
      <c r="G67" t="s">
        <v>736</v>
      </c>
    </row>
    <row r="68" spans="1:7" x14ac:dyDescent="0.3">
      <c r="A68" t="s">
        <v>452</v>
      </c>
      <c r="B68" t="s">
        <v>683</v>
      </c>
      <c r="C68" t="s">
        <v>763</v>
      </c>
      <c r="D68" t="s">
        <v>15</v>
      </c>
      <c r="E68" t="s">
        <v>376</v>
      </c>
      <c r="F68" t="s">
        <v>1587</v>
      </c>
      <c r="G68" t="s">
        <v>738</v>
      </c>
    </row>
    <row r="69" spans="1:7" x14ac:dyDescent="0.3">
      <c r="A69" t="s">
        <v>453</v>
      </c>
      <c r="B69" t="s">
        <v>683</v>
      </c>
      <c r="C69" t="s">
        <v>763</v>
      </c>
      <c r="D69" t="s">
        <v>15</v>
      </c>
      <c r="E69" t="s">
        <v>377</v>
      </c>
      <c r="F69" t="s">
        <v>1612</v>
      </c>
      <c r="G69" t="s">
        <v>740</v>
      </c>
    </row>
    <row r="70" spans="1:7" x14ac:dyDescent="0.3">
      <c r="A70" t="s">
        <v>454</v>
      </c>
      <c r="B70" t="s">
        <v>683</v>
      </c>
      <c r="C70" t="s">
        <v>763</v>
      </c>
      <c r="D70" t="s">
        <v>15</v>
      </c>
      <c r="E70" t="s">
        <v>378</v>
      </c>
      <c r="F70" t="s">
        <v>1647</v>
      </c>
      <c r="G70" t="s">
        <v>742</v>
      </c>
    </row>
    <row r="71" spans="1:7" x14ac:dyDescent="0.3">
      <c r="A71" t="s">
        <v>455</v>
      </c>
      <c r="B71" t="s">
        <v>683</v>
      </c>
      <c r="C71" t="s">
        <v>763</v>
      </c>
      <c r="D71" t="s">
        <v>15</v>
      </c>
      <c r="E71" t="s">
        <v>379</v>
      </c>
      <c r="F71" t="s">
        <v>1607</v>
      </c>
      <c r="G71" t="s">
        <v>744</v>
      </c>
    </row>
    <row r="72" spans="1:7" x14ac:dyDescent="0.3">
      <c r="A72" t="s">
        <v>456</v>
      </c>
      <c r="B72" t="s">
        <v>683</v>
      </c>
      <c r="C72" t="s">
        <v>763</v>
      </c>
      <c r="D72" t="s">
        <v>15</v>
      </c>
      <c r="E72" t="s">
        <v>380</v>
      </c>
      <c r="F72" t="s">
        <v>1577</v>
      </c>
      <c r="G72" t="s">
        <v>746</v>
      </c>
    </row>
    <row r="73" spans="1:7" x14ac:dyDescent="0.3">
      <c r="A73" t="s">
        <v>457</v>
      </c>
      <c r="B73" t="s">
        <v>683</v>
      </c>
      <c r="C73" t="s">
        <v>763</v>
      </c>
      <c r="D73" t="s">
        <v>15</v>
      </c>
      <c r="E73" t="s">
        <v>381</v>
      </c>
      <c r="F73" t="s">
        <v>1622</v>
      </c>
      <c r="G73" t="s">
        <v>748</v>
      </c>
    </row>
    <row r="74" spans="1:7" x14ac:dyDescent="0.3">
      <c r="A74" t="s">
        <v>458</v>
      </c>
      <c r="B74" t="s">
        <v>683</v>
      </c>
      <c r="C74" t="s">
        <v>763</v>
      </c>
      <c r="D74" t="s">
        <v>18</v>
      </c>
      <c r="E74" t="s">
        <v>14</v>
      </c>
      <c r="F74" t="s">
        <v>767</v>
      </c>
      <c r="G74" t="s">
        <v>764</v>
      </c>
    </row>
    <row r="75" spans="1:7" x14ac:dyDescent="0.3">
      <c r="A75" t="s">
        <v>459</v>
      </c>
      <c r="B75" t="s">
        <v>683</v>
      </c>
      <c r="C75" t="s">
        <v>763</v>
      </c>
      <c r="D75" t="s">
        <v>15</v>
      </c>
      <c r="E75" t="s">
        <v>366</v>
      </c>
      <c r="F75" t="s">
        <v>1633</v>
      </c>
      <c r="G75" t="s">
        <v>1634</v>
      </c>
    </row>
    <row r="76" spans="1:7" x14ac:dyDescent="0.3">
      <c r="A76" t="s">
        <v>460</v>
      </c>
      <c r="B76" t="s">
        <v>683</v>
      </c>
      <c r="C76" t="s">
        <v>763</v>
      </c>
      <c r="D76" t="s">
        <v>15</v>
      </c>
      <c r="E76" t="s">
        <v>367</v>
      </c>
      <c r="F76" t="s">
        <v>1573</v>
      </c>
      <c r="G76" t="s">
        <v>1574</v>
      </c>
    </row>
    <row r="77" spans="1:7" x14ac:dyDescent="0.3">
      <c r="A77" t="s">
        <v>461</v>
      </c>
      <c r="B77" t="s">
        <v>683</v>
      </c>
      <c r="C77" t="s">
        <v>763</v>
      </c>
      <c r="D77" t="s">
        <v>15</v>
      </c>
      <c r="E77" t="s">
        <v>368</v>
      </c>
      <c r="F77" t="s">
        <v>1583</v>
      </c>
      <c r="G77" t="s">
        <v>1584</v>
      </c>
    </row>
    <row r="78" spans="1:7" x14ac:dyDescent="0.3">
      <c r="A78" t="s">
        <v>462</v>
      </c>
      <c r="B78" t="s">
        <v>683</v>
      </c>
      <c r="C78" t="s">
        <v>763</v>
      </c>
      <c r="D78" t="s">
        <v>15</v>
      </c>
      <c r="E78" t="s">
        <v>369</v>
      </c>
      <c r="F78" t="s">
        <v>1593</v>
      </c>
      <c r="G78" t="s">
        <v>1594</v>
      </c>
    </row>
    <row r="79" spans="1:7" x14ac:dyDescent="0.3">
      <c r="A79" t="s">
        <v>463</v>
      </c>
      <c r="B79" t="s">
        <v>683</v>
      </c>
      <c r="C79" t="s">
        <v>763</v>
      </c>
      <c r="D79" t="s">
        <v>15</v>
      </c>
      <c r="E79" t="s">
        <v>370</v>
      </c>
      <c r="F79" t="s">
        <v>1638</v>
      </c>
      <c r="G79" t="s">
        <v>1639</v>
      </c>
    </row>
    <row r="80" spans="1:7" x14ac:dyDescent="0.3">
      <c r="A80" t="s">
        <v>464</v>
      </c>
      <c r="B80" t="s">
        <v>683</v>
      </c>
      <c r="C80" t="s">
        <v>763</v>
      </c>
      <c r="D80" t="s">
        <v>15</v>
      </c>
      <c r="E80" t="s">
        <v>371</v>
      </c>
      <c r="F80" t="s">
        <v>1628</v>
      </c>
      <c r="G80" t="s">
        <v>1629</v>
      </c>
    </row>
    <row r="81" spans="1:7" x14ac:dyDescent="0.3">
      <c r="A81" t="s">
        <v>465</v>
      </c>
      <c r="B81" t="s">
        <v>683</v>
      </c>
      <c r="C81" t="s">
        <v>763</v>
      </c>
      <c r="D81" t="s">
        <v>15</v>
      </c>
      <c r="E81" t="s">
        <v>372</v>
      </c>
      <c r="F81" t="s">
        <v>1618</v>
      </c>
      <c r="G81" t="s">
        <v>1619</v>
      </c>
    </row>
    <row r="82" spans="1:7" x14ac:dyDescent="0.3">
      <c r="A82" t="s">
        <v>466</v>
      </c>
      <c r="B82" t="s">
        <v>683</v>
      </c>
      <c r="C82" t="s">
        <v>763</v>
      </c>
      <c r="D82" t="s">
        <v>15</v>
      </c>
      <c r="E82" t="s">
        <v>373</v>
      </c>
      <c r="F82" t="s">
        <v>1643</v>
      </c>
      <c r="G82" t="s">
        <v>1644</v>
      </c>
    </row>
    <row r="83" spans="1:7" x14ac:dyDescent="0.3">
      <c r="A83" t="s">
        <v>467</v>
      </c>
      <c r="B83" t="s">
        <v>683</v>
      </c>
      <c r="C83" t="s">
        <v>763</v>
      </c>
      <c r="D83" t="s">
        <v>15</v>
      </c>
      <c r="E83" t="s">
        <v>374</v>
      </c>
      <c r="F83" t="s">
        <v>1598</v>
      </c>
      <c r="G83" t="s">
        <v>1599</v>
      </c>
    </row>
    <row r="84" spans="1:7" x14ac:dyDescent="0.3">
      <c r="A84" t="s">
        <v>468</v>
      </c>
      <c r="B84" t="s">
        <v>683</v>
      </c>
      <c r="C84" t="s">
        <v>763</v>
      </c>
      <c r="D84" t="s">
        <v>15</v>
      </c>
      <c r="E84" t="s">
        <v>375</v>
      </c>
      <c r="F84" t="s">
        <v>1603</v>
      </c>
      <c r="G84" t="s">
        <v>1604</v>
      </c>
    </row>
    <row r="85" spans="1:7" x14ac:dyDescent="0.3">
      <c r="A85" t="s">
        <v>469</v>
      </c>
      <c r="B85" t="s">
        <v>683</v>
      </c>
      <c r="C85" t="s">
        <v>763</v>
      </c>
      <c r="D85" t="s">
        <v>15</v>
      </c>
      <c r="E85" t="s">
        <v>376</v>
      </c>
      <c r="F85" t="s">
        <v>1588</v>
      </c>
      <c r="G85" t="s">
        <v>1589</v>
      </c>
    </row>
    <row r="86" spans="1:7" x14ac:dyDescent="0.3">
      <c r="A86" t="s">
        <v>470</v>
      </c>
      <c r="B86" t="s">
        <v>683</v>
      </c>
      <c r="C86" t="s">
        <v>763</v>
      </c>
      <c r="D86" t="s">
        <v>15</v>
      </c>
      <c r="E86" t="s">
        <v>377</v>
      </c>
      <c r="F86" t="s">
        <v>1613</v>
      </c>
      <c r="G86" t="s">
        <v>1614</v>
      </c>
    </row>
    <row r="87" spans="1:7" x14ac:dyDescent="0.3">
      <c r="A87" t="s">
        <v>471</v>
      </c>
      <c r="B87" t="s">
        <v>683</v>
      </c>
      <c r="C87" t="s">
        <v>763</v>
      </c>
      <c r="D87" t="s">
        <v>15</v>
      </c>
      <c r="E87" t="s">
        <v>378</v>
      </c>
      <c r="F87" t="s">
        <v>1648</v>
      </c>
      <c r="G87" t="s">
        <v>1649</v>
      </c>
    </row>
    <row r="88" spans="1:7" x14ac:dyDescent="0.3">
      <c r="A88" t="s">
        <v>472</v>
      </c>
      <c r="B88" t="s">
        <v>683</v>
      </c>
      <c r="C88" t="s">
        <v>763</v>
      </c>
      <c r="D88" t="s">
        <v>15</v>
      </c>
      <c r="E88" t="s">
        <v>379</v>
      </c>
      <c r="F88" t="s">
        <v>1608</v>
      </c>
      <c r="G88" t="s">
        <v>1609</v>
      </c>
    </row>
    <row r="89" spans="1:7" x14ac:dyDescent="0.3">
      <c r="A89" t="s">
        <v>473</v>
      </c>
      <c r="B89" t="s">
        <v>683</v>
      </c>
      <c r="C89" t="s">
        <v>763</v>
      </c>
      <c r="D89" t="s">
        <v>15</v>
      </c>
      <c r="E89" t="s">
        <v>380</v>
      </c>
      <c r="F89" t="s">
        <v>1578</v>
      </c>
      <c r="G89" t="s">
        <v>1579</v>
      </c>
    </row>
    <row r="90" spans="1:7" x14ac:dyDescent="0.3">
      <c r="A90" t="s">
        <v>474</v>
      </c>
      <c r="B90" t="s">
        <v>683</v>
      </c>
      <c r="C90" t="s">
        <v>763</v>
      </c>
      <c r="D90" t="s">
        <v>15</v>
      </c>
      <c r="E90" t="s">
        <v>381</v>
      </c>
      <c r="F90" t="s">
        <v>1623</v>
      </c>
      <c r="G90" t="s">
        <v>1624</v>
      </c>
    </row>
    <row r="91" spans="1:7" x14ac:dyDescent="0.3">
      <c r="A91" t="s">
        <v>475</v>
      </c>
      <c r="B91" t="s">
        <v>683</v>
      </c>
      <c r="C91" t="s">
        <v>763</v>
      </c>
      <c r="D91" t="s">
        <v>18</v>
      </c>
      <c r="E91" t="s">
        <v>14</v>
      </c>
      <c r="F91" t="s">
        <v>768</v>
      </c>
      <c r="G91" t="s">
        <v>766</v>
      </c>
    </row>
    <row r="92" spans="1:7" x14ac:dyDescent="0.3">
      <c r="A92" t="s">
        <v>476</v>
      </c>
      <c r="B92" t="s">
        <v>683</v>
      </c>
      <c r="C92" t="s">
        <v>763</v>
      </c>
      <c r="D92" t="s">
        <v>15</v>
      </c>
      <c r="E92" t="s">
        <v>366</v>
      </c>
      <c r="F92" t="s">
        <v>1635</v>
      </c>
      <c r="G92" t="s">
        <v>1636</v>
      </c>
    </row>
    <row r="93" spans="1:7" x14ac:dyDescent="0.3">
      <c r="A93" t="s">
        <v>477</v>
      </c>
      <c r="B93" t="s">
        <v>683</v>
      </c>
      <c r="C93" t="s">
        <v>763</v>
      </c>
      <c r="D93" t="s">
        <v>15</v>
      </c>
      <c r="E93" t="s">
        <v>367</v>
      </c>
      <c r="F93" t="s">
        <v>1575</v>
      </c>
      <c r="G93" t="s">
        <v>1576</v>
      </c>
    </row>
    <row r="94" spans="1:7" x14ac:dyDescent="0.3">
      <c r="A94" t="s">
        <v>478</v>
      </c>
      <c r="B94" t="s">
        <v>683</v>
      </c>
      <c r="C94" t="s">
        <v>763</v>
      </c>
      <c r="D94" t="s">
        <v>15</v>
      </c>
      <c r="E94" t="s">
        <v>368</v>
      </c>
      <c r="F94" t="s">
        <v>1585</v>
      </c>
      <c r="G94" t="s">
        <v>1586</v>
      </c>
    </row>
    <row r="95" spans="1:7" x14ac:dyDescent="0.3">
      <c r="A95" t="s">
        <v>479</v>
      </c>
      <c r="B95" t="s">
        <v>683</v>
      </c>
      <c r="C95" t="s">
        <v>763</v>
      </c>
      <c r="D95" t="s">
        <v>15</v>
      </c>
      <c r="E95" t="s">
        <v>369</v>
      </c>
      <c r="F95" t="s">
        <v>1595</v>
      </c>
      <c r="G95" t="s">
        <v>1596</v>
      </c>
    </row>
    <row r="96" spans="1:7" x14ac:dyDescent="0.3">
      <c r="A96" t="s">
        <v>480</v>
      </c>
      <c r="B96" t="s">
        <v>683</v>
      </c>
      <c r="C96" t="s">
        <v>763</v>
      </c>
      <c r="D96" t="s">
        <v>15</v>
      </c>
      <c r="E96" t="s">
        <v>370</v>
      </c>
      <c r="F96" t="s">
        <v>1640</v>
      </c>
      <c r="G96" t="s">
        <v>1641</v>
      </c>
    </row>
    <row r="97" spans="1:7" x14ac:dyDescent="0.3">
      <c r="A97" t="s">
        <v>481</v>
      </c>
      <c r="B97" t="s">
        <v>683</v>
      </c>
      <c r="C97" t="s">
        <v>763</v>
      </c>
      <c r="D97" t="s">
        <v>15</v>
      </c>
      <c r="E97" t="s">
        <v>371</v>
      </c>
      <c r="F97" t="s">
        <v>1630</v>
      </c>
      <c r="G97" t="s">
        <v>1631</v>
      </c>
    </row>
    <row r="98" spans="1:7" x14ac:dyDescent="0.3">
      <c r="A98" t="s">
        <v>482</v>
      </c>
      <c r="B98" t="s">
        <v>683</v>
      </c>
      <c r="C98" t="s">
        <v>763</v>
      </c>
      <c r="D98" t="s">
        <v>15</v>
      </c>
      <c r="E98" t="s">
        <v>372</v>
      </c>
      <c r="F98" t="s">
        <v>1620</v>
      </c>
      <c r="G98" t="s">
        <v>1621</v>
      </c>
    </row>
    <row r="99" spans="1:7" x14ac:dyDescent="0.3">
      <c r="A99" t="s">
        <v>483</v>
      </c>
      <c r="B99" t="s">
        <v>683</v>
      </c>
      <c r="C99" t="s">
        <v>763</v>
      </c>
      <c r="D99" t="s">
        <v>15</v>
      </c>
      <c r="E99" t="s">
        <v>373</v>
      </c>
      <c r="F99" t="s">
        <v>1645</v>
      </c>
      <c r="G99" t="s">
        <v>1646</v>
      </c>
    </row>
    <row r="100" spans="1:7" x14ac:dyDescent="0.3">
      <c r="A100" t="s">
        <v>484</v>
      </c>
      <c r="B100" t="s">
        <v>683</v>
      </c>
      <c r="C100" t="s">
        <v>763</v>
      </c>
      <c r="D100" t="s">
        <v>15</v>
      </c>
      <c r="E100" t="s">
        <v>374</v>
      </c>
      <c r="F100" t="s">
        <v>1600</v>
      </c>
      <c r="G100" t="s">
        <v>1601</v>
      </c>
    </row>
    <row r="101" spans="1:7" x14ac:dyDescent="0.3">
      <c r="A101" t="s">
        <v>485</v>
      </c>
      <c r="B101" t="s">
        <v>683</v>
      </c>
      <c r="C101" t="s">
        <v>763</v>
      </c>
      <c r="D101" t="s">
        <v>15</v>
      </c>
      <c r="E101" t="s">
        <v>375</v>
      </c>
      <c r="F101" t="s">
        <v>1605</v>
      </c>
      <c r="G101" t="s">
        <v>1606</v>
      </c>
    </row>
    <row r="102" spans="1:7" x14ac:dyDescent="0.3">
      <c r="A102" t="s">
        <v>486</v>
      </c>
      <c r="B102" t="s">
        <v>683</v>
      </c>
      <c r="C102" t="s">
        <v>763</v>
      </c>
      <c r="D102" t="s">
        <v>15</v>
      </c>
      <c r="E102" t="s">
        <v>376</v>
      </c>
      <c r="F102" t="s">
        <v>1590</v>
      </c>
      <c r="G102" t="s">
        <v>1591</v>
      </c>
    </row>
    <row r="103" spans="1:7" x14ac:dyDescent="0.3">
      <c r="A103" t="s">
        <v>487</v>
      </c>
      <c r="B103" t="s">
        <v>683</v>
      </c>
      <c r="C103" t="s">
        <v>763</v>
      </c>
      <c r="D103" t="s">
        <v>15</v>
      </c>
      <c r="E103" t="s">
        <v>377</v>
      </c>
      <c r="F103" t="s">
        <v>1615</v>
      </c>
      <c r="G103" t="s">
        <v>1616</v>
      </c>
    </row>
    <row r="104" spans="1:7" x14ac:dyDescent="0.3">
      <c r="A104" t="s">
        <v>488</v>
      </c>
      <c r="B104" t="s">
        <v>683</v>
      </c>
      <c r="C104" t="s">
        <v>763</v>
      </c>
      <c r="D104" t="s">
        <v>15</v>
      </c>
      <c r="E104" t="s">
        <v>378</v>
      </c>
      <c r="F104" t="s">
        <v>1650</v>
      </c>
      <c r="G104" t="s">
        <v>1651</v>
      </c>
    </row>
    <row r="105" spans="1:7" x14ac:dyDescent="0.3">
      <c r="A105" t="s">
        <v>489</v>
      </c>
      <c r="B105" t="s">
        <v>683</v>
      </c>
      <c r="C105" t="s">
        <v>763</v>
      </c>
      <c r="D105" t="s">
        <v>15</v>
      </c>
      <c r="E105" t="s">
        <v>379</v>
      </c>
      <c r="F105" t="s">
        <v>1610</v>
      </c>
      <c r="G105" t="s">
        <v>1611</v>
      </c>
    </row>
    <row r="106" spans="1:7" x14ac:dyDescent="0.3">
      <c r="A106" t="s">
        <v>490</v>
      </c>
      <c r="B106" t="s">
        <v>683</v>
      </c>
      <c r="C106" t="s">
        <v>763</v>
      </c>
      <c r="D106" t="s">
        <v>15</v>
      </c>
      <c r="E106" t="s">
        <v>380</v>
      </c>
      <c r="F106" t="s">
        <v>1580</v>
      </c>
      <c r="G106" t="s">
        <v>1581</v>
      </c>
    </row>
    <row r="107" spans="1:7" x14ac:dyDescent="0.3">
      <c r="A107" t="s">
        <v>491</v>
      </c>
      <c r="B107" t="s">
        <v>683</v>
      </c>
      <c r="C107" t="s">
        <v>763</v>
      </c>
      <c r="D107" t="s">
        <v>15</v>
      </c>
      <c r="E107" t="s">
        <v>381</v>
      </c>
      <c r="F107" t="s">
        <v>1625</v>
      </c>
      <c r="G107" t="s">
        <v>1626</v>
      </c>
    </row>
    <row r="108" spans="1:7" x14ac:dyDescent="0.3">
      <c r="A108" t="s">
        <v>492</v>
      </c>
      <c r="B108" t="s">
        <v>683</v>
      </c>
      <c r="C108" t="s">
        <v>770</v>
      </c>
      <c r="D108" t="s">
        <v>18</v>
      </c>
      <c r="E108" t="s">
        <v>14</v>
      </c>
      <c r="F108" t="s">
        <v>772</v>
      </c>
      <c r="G108" t="s">
        <v>773</v>
      </c>
    </row>
    <row r="109" spans="1:7" x14ac:dyDescent="0.3">
      <c r="A109" t="s">
        <v>493</v>
      </c>
      <c r="B109" t="s">
        <v>683</v>
      </c>
      <c r="C109" t="s">
        <v>770</v>
      </c>
      <c r="D109" t="s">
        <v>15</v>
      </c>
      <c r="E109" t="s">
        <v>366</v>
      </c>
      <c r="F109" t="s">
        <v>1868</v>
      </c>
      <c r="G109" t="s">
        <v>1869</v>
      </c>
    </row>
    <row r="110" spans="1:7" x14ac:dyDescent="0.3">
      <c r="A110" t="s">
        <v>494</v>
      </c>
      <c r="B110" t="s">
        <v>683</v>
      </c>
      <c r="C110" t="s">
        <v>770</v>
      </c>
      <c r="D110" t="s">
        <v>15</v>
      </c>
      <c r="E110" t="s">
        <v>367</v>
      </c>
      <c r="F110" t="s">
        <v>1652</v>
      </c>
      <c r="G110" t="s">
        <v>1653</v>
      </c>
    </row>
    <row r="111" spans="1:7" x14ac:dyDescent="0.3">
      <c r="A111" t="s">
        <v>495</v>
      </c>
      <c r="B111" t="s">
        <v>683</v>
      </c>
      <c r="C111" t="s">
        <v>770</v>
      </c>
      <c r="D111" t="s">
        <v>15</v>
      </c>
      <c r="E111" t="s">
        <v>368</v>
      </c>
      <c r="F111" t="s">
        <v>1688</v>
      </c>
      <c r="G111" t="s">
        <v>1689</v>
      </c>
    </row>
    <row r="112" spans="1:7" x14ac:dyDescent="0.3">
      <c r="A112" t="s">
        <v>496</v>
      </c>
      <c r="B112" t="s">
        <v>683</v>
      </c>
      <c r="C112" t="s">
        <v>770</v>
      </c>
      <c r="D112" t="s">
        <v>15</v>
      </c>
      <c r="E112" t="s">
        <v>369</v>
      </c>
      <c r="F112" t="s">
        <v>1724</v>
      </c>
      <c r="G112" t="s">
        <v>1725</v>
      </c>
    </row>
    <row r="113" spans="1:7" x14ac:dyDescent="0.3">
      <c r="A113" t="s">
        <v>497</v>
      </c>
      <c r="B113" t="s">
        <v>683</v>
      </c>
      <c r="C113" t="s">
        <v>770</v>
      </c>
      <c r="D113" t="s">
        <v>15</v>
      </c>
      <c r="E113" t="s">
        <v>370</v>
      </c>
      <c r="F113" t="s">
        <v>1886</v>
      </c>
      <c r="G113" t="s">
        <v>1887</v>
      </c>
    </row>
    <row r="114" spans="1:7" x14ac:dyDescent="0.3">
      <c r="A114" t="s">
        <v>498</v>
      </c>
      <c r="B114" t="s">
        <v>683</v>
      </c>
      <c r="C114" t="s">
        <v>770</v>
      </c>
      <c r="D114" t="s">
        <v>15</v>
      </c>
      <c r="E114" t="s">
        <v>371</v>
      </c>
      <c r="F114" t="s">
        <v>1850</v>
      </c>
      <c r="G114" t="s">
        <v>1851</v>
      </c>
    </row>
    <row r="115" spans="1:7" x14ac:dyDescent="0.3">
      <c r="A115" t="s">
        <v>499</v>
      </c>
      <c r="B115" t="s">
        <v>683</v>
      </c>
      <c r="C115" t="s">
        <v>770</v>
      </c>
      <c r="D115" t="s">
        <v>15</v>
      </c>
      <c r="E115" t="s">
        <v>372</v>
      </c>
      <c r="F115" t="s">
        <v>1814</v>
      </c>
      <c r="G115" t="s">
        <v>1815</v>
      </c>
    </row>
    <row r="116" spans="1:7" x14ac:dyDescent="0.3">
      <c r="A116" t="s">
        <v>500</v>
      </c>
      <c r="B116" t="s">
        <v>683</v>
      </c>
      <c r="C116" t="s">
        <v>770</v>
      </c>
      <c r="D116" t="s">
        <v>15</v>
      </c>
      <c r="E116" t="s">
        <v>373</v>
      </c>
      <c r="F116" t="s">
        <v>1904</v>
      </c>
      <c r="G116" t="s">
        <v>1905</v>
      </c>
    </row>
    <row r="117" spans="1:7" x14ac:dyDescent="0.3">
      <c r="A117" t="s">
        <v>501</v>
      </c>
      <c r="B117" t="s">
        <v>683</v>
      </c>
      <c r="C117" t="s">
        <v>770</v>
      </c>
      <c r="D117" t="s">
        <v>15</v>
      </c>
      <c r="E117" t="s">
        <v>374</v>
      </c>
      <c r="F117" t="s">
        <v>1742</v>
      </c>
      <c r="G117" t="s">
        <v>1743</v>
      </c>
    </row>
    <row r="118" spans="1:7" x14ac:dyDescent="0.3">
      <c r="A118" t="s">
        <v>502</v>
      </c>
      <c r="B118" t="s">
        <v>683</v>
      </c>
      <c r="C118" t="s">
        <v>770</v>
      </c>
      <c r="D118" t="s">
        <v>15</v>
      </c>
      <c r="E118" t="s">
        <v>375</v>
      </c>
      <c r="F118" t="s">
        <v>1760</v>
      </c>
      <c r="G118" t="s">
        <v>1761</v>
      </c>
    </row>
    <row r="119" spans="1:7" x14ac:dyDescent="0.3">
      <c r="A119" t="s">
        <v>503</v>
      </c>
      <c r="B119" t="s">
        <v>683</v>
      </c>
      <c r="C119" t="s">
        <v>770</v>
      </c>
      <c r="D119" t="s">
        <v>15</v>
      </c>
      <c r="E119" t="s">
        <v>376</v>
      </c>
      <c r="F119" t="s">
        <v>1706</v>
      </c>
      <c r="G119" t="s">
        <v>1707</v>
      </c>
    </row>
    <row r="120" spans="1:7" x14ac:dyDescent="0.3">
      <c r="A120" t="s">
        <v>504</v>
      </c>
      <c r="B120" t="s">
        <v>683</v>
      </c>
      <c r="C120" t="s">
        <v>770</v>
      </c>
      <c r="D120" t="s">
        <v>15</v>
      </c>
      <c r="E120" t="s">
        <v>377</v>
      </c>
      <c r="F120" t="s">
        <v>1796</v>
      </c>
      <c r="G120" t="s">
        <v>1797</v>
      </c>
    </row>
    <row r="121" spans="1:7" x14ac:dyDescent="0.3">
      <c r="A121" t="s">
        <v>505</v>
      </c>
      <c r="B121" t="s">
        <v>683</v>
      </c>
      <c r="C121" t="s">
        <v>770</v>
      </c>
      <c r="D121" t="s">
        <v>15</v>
      </c>
      <c r="E121" t="s">
        <v>378</v>
      </c>
      <c r="F121" t="s">
        <v>1922</v>
      </c>
      <c r="G121" t="s">
        <v>1923</v>
      </c>
    </row>
    <row r="122" spans="1:7" x14ac:dyDescent="0.3">
      <c r="A122" t="s">
        <v>506</v>
      </c>
      <c r="B122" t="s">
        <v>683</v>
      </c>
      <c r="C122" t="s">
        <v>770</v>
      </c>
      <c r="D122" t="s">
        <v>15</v>
      </c>
      <c r="E122" t="s">
        <v>379</v>
      </c>
      <c r="F122" t="s">
        <v>1778</v>
      </c>
      <c r="G122" t="s">
        <v>1779</v>
      </c>
    </row>
    <row r="123" spans="1:7" x14ac:dyDescent="0.3">
      <c r="A123" t="s">
        <v>507</v>
      </c>
      <c r="B123" t="s">
        <v>683</v>
      </c>
      <c r="C123" t="s">
        <v>770</v>
      </c>
      <c r="D123" t="s">
        <v>15</v>
      </c>
      <c r="E123" t="s">
        <v>380</v>
      </c>
      <c r="F123" t="s">
        <v>1670</v>
      </c>
      <c r="G123" t="s">
        <v>1671</v>
      </c>
    </row>
    <row r="124" spans="1:7" x14ac:dyDescent="0.3">
      <c r="A124" t="s">
        <v>508</v>
      </c>
      <c r="B124" t="s">
        <v>683</v>
      </c>
      <c r="C124" t="s">
        <v>770</v>
      </c>
      <c r="D124" t="s">
        <v>15</v>
      </c>
      <c r="E124" t="s">
        <v>381</v>
      </c>
      <c r="F124" t="s">
        <v>1832</v>
      </c>
      <c r="G124" t="s">
        <v>1833</v>
      </c>
    </row>
    <row r="125" spans="1:7" x14ac:dyDescent="0.3">
      <c r="A125" t="s">
        <v>509</v>
      </c>
      <c r="B125" t="s">
        <v>683</v>
      </c>
      <c r="C125" t="s">
        <v>770</v>
      </c>
      <c r="D125" t="s">
        <v>18</v>
      </c>
      <c r="E125" t="s">
        <v>14</v>
      </c>
      <c r="F125" t="s">
        <v>776</v>
      </c>
      <c r="G125" t="s">
        <v>774</v>
      </c>
    </row>
    <row r="126" spans="1:7" x14ac:dyDescent="0.3">
      <c r="A126" t="s">
        <v>510</v>
      </c>
      <c r="B126" t="s">
        <v>683</v>
      </c>
      <c r="C126" t="s">
        <v>770</v>
      </c>
      <c r="D126" t="s">
        <v>15</v>
      </c>
      <c r="E126" t="s">
        <v>366</v>
      </c>
      <c r="F126" t="s">
        <v>1870</v>
      </c>
      <c r="G126" t="s">
        <v>1871</v>
      </c>
    </row>
    <row r="127" spans="1:7" x14ac:dyDescent="0.3">
      <c r="A127" t="s">
        <v>511</v>
      </c>
      <c r="B127" t="s">
        <v>683</v>
      </c>
      <c r="C127" t="s">
        <v>770</v>
      </c>
      <c r="D127" t="s">
        <v>15</v>
      </c>
      <c r="E127" t="s">
        <v>367</v>
      </c>
      <c r="F127" t="s">
        <v>1654</v>
      </c>
      <c r="G127" t="s">
        <v>1655</v>
      </c>
    </row>
    <row r="128" spans="1:7" x14ac:dyDescent="0.3">
      <c r="A128" t="s">
        <v>512</v>
      </c>
      <c r="B128" t="s">
        <v>683</v>
      </c>
      <c r="C128" t="s">
        <v>770</v>
      </c>
      <c r="D128" t="s">
        <v>15</v>
      </c>
      <c r="E128" t="s">
        <v>368</v>
      </c>
      <c r="F128" t="s">
        <v>1690</v>
      </c>
      <c r="G128" t="s">
        <v>1691</v>
      </c>
    </row>
    <row r="129" spans="1:7" x14ac:dyDescent="0.3">
      <c r="A129" t="s">
        <v>513</v>
      </c>
      <c r="B129" t="s">
        <v>683</v>
      </c>
      <c r="C129" t="s">
        <v>770</v>
      </c>
      <c r="D129" t="s">
        <v>15</v>
      </c>
      <c r="E129" t="s">
        <v>369</v>
      </c>
      <c r="F129" t="s">
        <v>1726</v>
      </c>
      <c r="G129" t="s">
        <v>1727</v>
      </c>
    </row>
    <row r="130" spans="1:7" x14ac:dyDescent="0.3">
      <c r="A130" t="s">
        <v>514</v>
      </c>
      <c r="B130" t="s">
        <v>683</v>
      </c>
      <c r="C130" t="s">
        <v>770</v>
      </c>
      <c r="D130" t="s">
        <v>15</v>
      </c>
      <c r="E130" t="s">
        <v>370</v>
      </c>
      <c r="F130" t="s">
        <v>1888</v>
      </c>
      <c r="G130" t="s">
        <v>1889</v>
      </c>
    </row>
    <row r="131" spans="1:7" x14ac:dyDescent="0.3">
      <c r="A131" t="s">
        <v>515</v>
      </c>
      <c r="B131" t="s">
        <v>683</v>
      </c>
      <c r="C131" t="s">
        <v>770</v>
      </c>
      <c r="D131" t="s">
        <v>15</v>
      </c>
      <c r="E131" t="s">
        <v>371</v>
      </c>
      <c r="F131" t="s">
        <v>1852</v>
      </c>
      <c r="G131" t="s">
        <v>1853</v>
      </c>
    </row>
    <row r="132" spans="1:7" x14ac:dyDescent="0.3">
      <c r="A132" t="s">
        <v>516</v>
      </c>
      <c r="B132" t="s">
        <v>683</v>
      </c>
      <c r="C132" t="s">
        <v>770</v>
      </c>
      <c r="D132" t="s">
        <v>15</v>
      </c>
      <c r="E132" t="s">
        <v>372</v>
      </c>
      <c r="F132" t="s">
        <v>1816</v>
      </c>
      <c r="G132" t="s">
        <v>1817</v>
      </c>
    </row>
    <row r="133" spans="1:7" x14ac:dyDescent="0.3">
      <c r="A133" t="s">
        <v>517</v>
      </c>
      <c r="B133" t="s">
        <v>683</v>
      </c>
      <c r="C133" t="s">
        <v>770</v>
      </c>
      <c r="D133" t="s">
        <v>15</v>
      </c>
      <c r="E133" t="s">
        <v>373</v>
      </c>
      <c r="F133" t="s">
        <v>1906</v>
      </c>
      <c r="G133" t="s">
        <v>1907</v>
      </c>
    </row>
    <row r="134" spans="1:7" x14ac:dyDescent="0.3">
      <c r="A134" t="s">
        <v>518</v>
      </c>
      <c r="B134" t="s">
        <v>683</v>
      </c>
      <c r="C134" t="s">
        <v>770</v>
      </c>
      <c r="D134" t="s">
        <v>15</v>
      </c>
      <c r="E134" t="s">
        <v>374</v>
      </c>
      <c r="F134" t="s">
        <v>1744</v>
      </c>
      <c r="G134" t="s">
        <v>1745</v>
      </c>
    </row>
    <row r="135" spans="1:7" x14ac:dyDescent="0.3">
      <c r="A135" t="s">
        <v>519</v>
      </c>
      <c r="B135" t="s">
        <v>683</v>
      </c>
      <c r="C135" t="s">
        <v>770</v>
      </c>
      <c r="D135" t="s">
        <v>15</v>
      </c>
      <c r="E135" t="s">
        <v>375</v>
      </c>
      <c r="F135" t="s">
        <v>1762</v>
      </c>
      <c r="G135" t="s">
        <v>1763</v>
      </c>
    </row>
    <row r="136" spans="1:7" x14ac:dyDescent="0.3">
      <c r="A136" t="s">
        <v>520</v>
      </c>
      <c r="B136" t="s">
        <v>683</v>
      </c>
      <c r="C136" t="s">
        <v>770</v>
      </c>
      <c r="D136" t="s">
        <v>15</v>
      </c>
      <c r="E136" t="s">
        <v>376</v>
      </c>
      <c r="F136" t="s">
        <v>1708</v>
      </c>
      <c r="G136" t="s">
        <v>1709</v>
      </c>
    </row>
    <row r="137" spans="1:7" x14ac:dyDescent="0.3">
      <c r="A137" t="s">
        <v>521</v>
      </c>
      <c r="B137" t="s">
        <v>683</v>
      </c>
      <c r="C137" t="s">
        <v>770</v>
      </c>
      <c r="D137" t="s">
        <v>15</v>
      </c>
      <c r="E137" t="s">
        <v>377</v>
      </c>
      <c r="F137" t="s">
        <v>1798</v>
      </c>
      <c r="G137" t="s">
        <v>1799</v>
      </c>
    </row>
    <row r="138" spans="1:7" x14ac:dyDescent="0.3">
      <c r="A138" t="s">
        <v>522</v>
      </c>
      <c r="B138" t="s">
        <v>683</v>
      </c>
      <c r="C138" t="s">
        <v>770</v>
      </c>
      <c r="D138" t="s">
        <v>15</v>
      </c>
      <c r="E138" t="s">
        <v>378</v>
      </c>
      <c r="F138" t="s">
        <v>1924</v>
      </c>
      <c r="G138" t="s">
        <v>1925</v>
      </c>
    </row>
    <row r="139" spans="1:7" x14ac:dyDescent="0.3">
      <c r="A139" t="s">
        <v>523</v>
      </c>
      <c r="B139" t="s">
        <v>683</v>
      </c>
      <c r="C139" t="s">
        <v>770</v>
      </c>
      <c r="D139" t="s">
        <v>15</v>
      </c>
      <c r="E139" t="s">
        <v>379</v>
      </c>
      <c r="F139" t="s">
        <v>1780</v>
      </c>
      <c r="G139" t="s">
        <v>1781</v>
      </c>
    </row>
    <row r="140" spans="1:7" x14ac:dyDescent="0.3">
      <c r="A140" t="s">
        <v>524</v>
      </c>
      <c r="B140" t="s">
        <v>683</v>
      </c>
      <c r="C140" t="s">
        <v>770</v>
      </c>
      <c r="D140" t="s">
        <v>15</v>
      </c>
      <c r="E140" t="s">
        <v>380</v>
      </c>
      <c r="F140" t="s">
        <v>1672</v>
      </c>
      <c r="G140" t="s">
        <v>1673</v>
      </c>
    </row>
    <row r="141" spans="1:7" x14ac:dyDescent="0.3">
      <c r="A141" t="s">
        <v>525</v>
      </c>
      <c r="B141" t="s">
        <v>683</v>
      </c>
      <c r="C141" t="s">
        <v>770</v>
      </c>
      <c r="D141" t="s">
        <v>15</v>
      </c>
      <c r="E141" t="s">
        <v>381</v>
      </c>
      <c r="F141" t="s">
        <v>1834</v>
      </c>
      <c r="G141" t="s">
        <v>1835</v>
      </c>
    </row>
    <row r="142" spans="1:7" x14ac:dyDescent="0.3">
      <c r="A142" t="s">
        <v>526</v>
      </c>
      <c r="B142" t="s">
        <v>683</v>
      </c>
      <c r="C142" t="s">
        <v>770</v>
      </c>
      <c r="D142" t="s">
        <v>18</v>
      </c>
      <c r="E142" t="s">
        <v>14</v>
      </c>
      <c r="F142" t="s">
        <v>778</v>
      </c>
      <c r="G142" t="s">
        <v>779</v>
      </c>
    </row>
    <row r="143" spans="1:7" x14ac:dyDescent="0.3">
      <c r="A143" t="s">
        <v>527</v>
      </c>
      <c r="B143" t="s">
        <v>683</v>
      </c>
      <c r="C143" t="s">
        <v>770</v>
      </c>
      <c r="D143" t="s">
        <v>15</v>
      </c>
      <c r="E143" t="s">
        <v>366</v>
      </c>
      <c r="F143" t="s">
        <v>1872</v>
      </c>
      <c r="G143" t="s">
        <v>1873</v>
      </c>
    </row>
    <row r="144" spans="1:7" x14ac:dyDescent="0.3">
      <c r="A144" t="s">
        <v>528</v>
      </c>
      <c r="B144" t="s">
        <v>683</v>
      </c>
      <c r="C144" t="s">
        <v>770</v>
      </c>
      <c r="D144" t="s">
        <v>15</v>
      </c>
      <c r="E144" t="s">
        <v>367</v>
      </c>
      <c r="F144" t="s">
        <v>1656</v>
      </c>
      <c r="G144" t="s">
        <v>1657</v>
      </c>
    </row>
    <row r="145" spans="1:7" x14ac:dyDescent="0.3">
      <c r="A145" t="s">
        <v>529</v>
      </c>
      <c r="B145" t="s">
        <v>683</v>
      </c>
      <c r="C145" t="s">
        <v>770</v>
      </c>
      <c r="D145" t="s">
        <v>15</v>
      </c>
      <c r="E145" t="s">
        <v>368</v>
      </c>
      <c r="F145" t="s">
        <v>1692</v>
      </c>
      <c r="G145" t="s">
        <v>1693</v>
      </c>
    </row>
    <row r="146" spans="1:7" x14ac:dyDescent="0.3">
      <c r="A146" t="s">
        <v>530</v>
      </c>
      <c r="B146" t="s">
        <v>683</v>
      </c>
      <c r="C146" t="s">
        <v>770</v>
      </c>
      <c r="D146" t="s">
        <v>15</v>
      </c>
      <c r="E146" t="s">
        <v>369</v>
      </c>
      <c r="F146" t="s">
        <v>1728</v>
      </c>
      <c r="G146" t="s">
        <v>1729</v>
      </c>
    </row>
    <row r="147" spans="1:7" x14ac:dyDescent="0.3">
      <c r="A147" t="s">
        <v>531</v>
      </c>
      <c r="B147" t="s">
        <v>683</v>
      </c>
      <c r="C147" t="s">
        <v>770</v>
      </c>
      <c r="D147" t="s">
        <v>15</v>
      </c>
      <c r="E147" t="s">
        <v>370</v>
      </c>
      <c r="F147" t="s">
        <v>1890</v>
      </c>
      <c r="G147" t="s">
        <v>1891</v>
      </c>
    </row>
    <row r="148" spans="1:7" x14ac:dyDescent="0.3">
      <c r="A148" t="s">
        <v>532</v>
      </c>
      <c r="B148" t="s">
        <v>683</v>
      </c>
      <c r="C148" t="s">
        <v>770</v>
      </c>
      <c r="D148" t="s">
        <v>15</v>
      </c>
      <c r="E148" t="s">
        <v>371</v>
      </c>
      <c r="F148" t="s">
        <v>1854</v>
      </c>
      <c r="G148" t="s">
        <v>1855</v>
      </c>
    </row>
    <row r="149" spans="1:7" x14ac:dyDescent="0.3">
      <c r="A149" t="s">
        <v>533</v>
      </c>
      <c r="B149" t="s">
        <v>683</v>
      </c>
      <c r="C149" t="s">
        <v>770</v>
      </c>
      <c r="D149" t="s">
        <v>15</v>
      </c>
      <c r="E149" t="s">
        <v>372</v>
      </c>
      <c r="F149" t="s">
        <v>1818</v>
      </c>
      <c r="G149" t="s">
        <v>1819</v>
      </c>
    </row>
    <row r="150" spans="1:7" x14ac:dyDescent="0.3">
      <c r="A150" t="s">
        <v>534</v>
      </c>
      <c r="B150" t="s">
        <v>683</v>
      </c>
      <c r="C150" t="s">
        <v>770</v>
      </c>
      <c r="D150" t="s">
        <v>15</v>
      </c>
      <c r="E150" t="s">
        <v>373</v>
      </c>
      <c r="F150" t="s">
        <v>1908</v>
      </c>
      <c r="G150" t="s">
        <v>1909</v>
      </c>
    </row>
    <row r="151" spans="1:7" x14ac:dyDescent="0.3">
      <c r="A151" t="s">
        <v>535</v>
      </c>
      <c r="B151" t="s">
        <v>683</v>
      </c>
      <c r="C151" t="s">
        <v>770</v>
      </c>
      <c r="D151" t="s">
        <v>15</v>
      </c>
      <c r="E151" t="s">
        <v>374</v>
      </c>
      <c r="F151" t="s">
        <v>1746</v>
      </c>
      <c r="G151" t="s">
        <v>1747</v>
      </c>
    </row>
    <row r="152" spans="1:7" x14ac:dyDescent="0.3">
      <c r="A152" t="s">
        <v>536</v>
      </c>
      <c r="B152" t="s">
        <v>683</v>
      </c>
      <c r="C152" t="s">
        <v>770</v>
      </c>
      <c r="D152" t="s">
        <v>15</v>
      </c>
      <c r="E152" t="s">
        <v>375</v>
      </c>
      <c r="F152" t="s">
        <v>1764</v>
      </c>
      <c r="G152" t="s">
        <v>1765</v>
      </c>
    </row>
    <row r="153" spans="1:7" x14ac:dyDescent="0.3">
      <c r="A153" t="s">
        <v>537</v>
      </c>
      <c r="B153" t="s">
        <v>683</v>
      </c>
      <c r="C153" t="s">
        <v>770</v>
      </c>
      <c r="D153" t="s">
        <v>15</v>
      </c>
      <c r="E153" t="s">
        <v>376</v>
      </c>
      <c r="F153" t="s">
        <v>1710</v>
      </c>
      <c r="G153" t="s">
        <v>1711</v>
      </c>
    </row>
    <row r="154" spans="1:7" x14ac:dyDescent="0.3">
      <c r="A154" t="s">
        <v>538</v>
      </c>
      <c r="B154" t="s">
        <v>683</v>
      </c>
      <c r="C154" t="s">
        <v>770</v>
      </c>
      <c r="D154" t="s">
        <v>15</v>
      </c>
      <c r="E154" t="s">
        <v>377</v>
      </c>
      <c r="F154" t="s">
        <v>1800</v>
      </c>
      <c r="G154" t="s">
        <v>1801</v>
      </c>
    </row>
    <row r="155" spans="1:7" x14ac:dyDescent="0.3">
      <c r="A155" t="s">
        <v>539</v>
      </c>
      <c r="B155" t="s">
        <v>683</v>
      </c>
      <c r="C155" t="s">
        <v>770</v>
      </c>
      <c r="D155" t="s">
        <v>15</v>
      </c>
      <c r="E155" t="s">
        <v>378</v>
      </c>
      <c r="F155" t="s">
        <v>1926</v>
      </c>
      <c r="G155" t="s">
        <v>1927</v>
      </c>
    </row>
    <row r="156" spans="1:7" x14ac:dyDescent="0.3">
      <c r="A156" t="s">
        <v>540</v>
      </c>
      <c r="B156" t="s">
        <v>683</v>
      </c>
      <c r="C156" t="s">
        <v>770</v>
      </c>
      <c r="D156" t="s">
        <v>15</v>
      </c>
      <c r="E156" t="s">
        <v>379</v>
      </c>
      <c r="F156" t="s">
        <v>1782</v>
      </c>
      <c r="G156" t="s">
        <v>1783</v>
      </c>
    </row>
    <row r="157" spans="1:7" x14ac:dyDescent="0.3">
      <c r="A157" t="s">
        <v>541</v>
      </c>
      <c r="B157" t="s">
        <v>683</v>
      </c>
      <c r="C157" t="s">
        <v>770</v>
      </c>
      <c r="D157" t="s">
        <v>15</v>
      </c>
      <c r="E157" t="s">
        <v>380</v>
      </c>
      <c r="F157" t="s">
        <v>1674</v>
      </c>
      <c r="G157" t="s">
        <v>1675</v>
      </c>
    </row>
    <row r="158" spans="1:7" x14ac:dyDescent="0.3">
      <c r="A158" t="s">
        <v>542</v>
      </c>
      <c r="B158" t="s">
        <v>683</v>
      </c>
      <c r="C158" t="s">
        <v>770</v>
      </c>
      <c r="D158" t="s">
        <v>15</v>
      </c>
      <c r="E158" t="s">
        <v>381</v>
      </c>
      <c r="F158" t="s">
        <v>1836</v>
      </c>
      <c r="G158" t="s">
        <v>1837</v>
      </c>
    </row>
    <row r="159" spans="1:7" x14ac:dyDescent="0.3">
      <c r="A159" t="s">
        <v>543</v>
      </c>
      <c r="B159" t="s">
        <v>683</v>
      </c>
      <c r="C159" t="s">
        <v>770</v>
      </c>
      <c r="D159" t="s">
        <v>18</v>
      </c>
      <c r="E159" t="s">
        <v>14</v>
      </c>
      <c r="F159" t="s">
        <v>781</v>
      </c>
      <c r="G159" t="s">
        <v>782</v>
      </c>
    </row>
    <row r="160" spans="1:7" x14ac:dyDescent="0.3">
      <c r="A160" t="s">
        <v>544</v>
      </c>
      <c r="B160" t="s">
        <v>683</v>
      </c>
      <c r="C160" t="s">
        <v>770</v>
      </c>
      <c r="D160" t="s">
        <v>15</v>
      </c>
      <c r="E160" t="s">
        <v>366</v>
      </c>
      <c r="F160" t="s">
        <v>1874</v>
      </c>
      <c r="G160" t="s">
        <v>1875</v>
      </c>
    </row>
    <row r="161" spans="1:7" x14ac:dyDescent="0.3">
      <c r="A161" t="s">
        <v>545</v>
      </c>
      <c r="B161" t="s">
        <v>683</v>
      </c>
      <c r="C161" t="s">
        <v>770</v>
      </c>
      <c r="D161" t="s">
        <v>15</v>
      </c>
      <c r="E161" t="s">
        <v>367</v>
      </c>
      <c r="F161" t="s">
        <v>1658</v>
      </c>
      <c r="G161" t="s">
        <v>1659</v>
      </c>
    </row>
    <row r="162" spans="1:7" x14ac:dyDescent="0.3">
      <c r="A162" t="s">
        <v>546</v>
      </c>
      <c r="B162" t="s">
        <v>683</v>
      </c>
      <c r="C162" t="s">
        <v>770</v>
      </c>
      <c r="D162" t="s">
        <v>15</v>
      </c>
      <c r="E162" t="s">
        <v>368</v>
      </c>
      <c r="F162" t="s">
        <v>1694</v>
      </c>
      <c r="G162" t="s">
        <v>1695</v>
      </c>
    </row>
    <row r="163" spans="1:7" x14ac:dyDescent="0.3">
      <c r="A163" t="s">
        <v>547</v>
      </c>
      <c r="B163" t="s">
        <v>683</v>
      </c>
      <c r="C163" t="s">
        <v>770</v>
      </c>
      <c r="D163" t="s">
        <v>15</v>
      </c>
      <c r="E163" t="s">
        <v>369</v>
      </c>
      <c r="F163" t="s">
        <v>1730</v>
      </c>
      <c r="G163" t="s">
        <v>1731</v>
      </c>
    </row>
    <row r="164" spans="1:7" x14ac:dyDescent="0.3">
      <c r="A164" t="s">
        <v>548</v>
      </c>
      <c r="B164" t="s">
        <v>683</v>
      </c>
      <c r="C164" t="s">
        <v>770</v>
      </c>
      <c r="D164" t="s">
        <v>15</v>
      </c>
      <c r="E164" t="s">
        <v>370</v>
      </c>
      <c r="F164" t="s">
        <v>1892</v>
      </c>
      <c r="G164" t="s">
        <v>1893</v>
      </c>
    </row>
    <row r="165" spans="1:7" x14ac:dyDescent="0.3">
      <c r="A165" t="s">
        <v>549</v>
      </c>
      <c r="B165" t="s">
        <v>683</v>
      </c>
      <c r="C165" t="s">
        <v>770</v>
      </c>
      <c r="D165" t="s">
        <v>15</v>
      </c>
      <c r="E165" t="s">
        <v>371</v>
      </c>
      <c r="F165" t="s">
        <v>1856</v>
      </c>
      <c r="G165" t="s">
        <v>1857</v>
      </c>
    </row>
    <row r="166" spans="1:7" x14ac:dyDescent="0.3">
      <c r="A166" t="s">
        <v>550</v>
      </c>
      <c r="B166" t="s">
        <v>683</v>
      </c>
      <c r="C166" t="s">
        <v>770</v>
      </c>
      <c r="D166" t="s">
        <v>15</v>
      </c>
      <c r="E166" t="s">
        <v>372</v>
      </c>
      <c r="F166" t="s">
        <v>1820</v>
      </c>
      <c r="G166" t="s">
        <v>1821</v>
      </c>
    </row>
    <row r="167" spans="1:7" x14ac:dyDescent="0.3">
      <c r="A167" t="s">
        <v>551</v>
      </c>
      <c r="B167" t="s">
        <v>683</v>
      </c>
      <c r="C167" t="s">
        <v>770</v>
      </c>
      <c r="D167" t="s">
        <v>15</v>
      </c>
      <c r="E167" t="s">
        <v>373</v>
      </c>
      <c r="F167" t="s">
        <v>1910</v>
      </c>
      <c r="G167" t="s">
        <v>1911</v>
      </c>
    </row>
    <row r="168" spans="1:7" x14ac:dyDescent="0.3">
      <c r="A168" t="s">
        <v>552</v>
      </c>
      <c r="B168" t="s">
        <v>683</v>
      </c>
      <c r="C168" t="s">
        <v>770</v>
      </c>
      <c r="D168" t="s">
        <v>15</v>
      </c>
      <c r="E168" t="s">
        <v>374</v>
      </c>
      <c r="F168" t="s">
        <v>1748</v>
      </c>
      <c r="G168" t="s">
        <v>1749</v>
      </c>
    </row>
    <row r="169" spans="1:7" x14ac:dyDescent="0.3">
      <c r="A169" t="s">
        <v>553</v>
      </c>
      <c r="B169" t="s">
        <v>683</v>
      </c>
      <c r="C169" t="s">
        <v>770</v>
      </c>
      <c r="D169" t="s">
        <v>15</v>
      </c>
      <c r="E169" t="s">
        <v>375</v>
      </c>
      <c r="F169" t="s">
        <v>1766</v>
      </c>
      <c r="G169" t="s">
        <v>1767</v>
      </c>
    </row>
    <row r="170" spans="1:7" x14ac:dyDescent="0.3">
      <c r="A170" t="s">
        <v>554</v>
      </c>
      <c r="B170" t="s">
        <v>683</v>
      </c>
      <c r="C170" t="s">
        <v>770</v>
      </c>
      <c r="D170" t="s">
        <v>15</v>
      </c>
      <c r="E170" t="s">
        <v>376</v>
      </c>
      <c r="F170" t="s">
        <v>1712</v>
      </c>
      <c r="G170" t="s">
        <v>1713</v>
      </c>
    </row>
    <row r="171" spans="1:7" x14ac:dyDescent="0.3">
      <c r="A171" t="s">
        <v>555</v>
      </c>
      <c r="B171" t="s">
        <v>683</v>
      </c>
      <c r="C171" t="s">
        <v>770</v>
      </c>
      <c r="D171" t="s">
        <v>15</v>
      </c>
      <c r="E171" t="s">
        <v>377</v>
      </c>
      <c r="F171" t="s">
        <v>1802</v>
      </c>
      <c r="G171" t="s">
        <v>1803</v>
      </c>
    </row>
    <row r="172" spans="1:7" x14ac:dyDescent="0.3">
      <c r="A172" t="s">
        <v>556</v>
      </c>
      <c r="B172" t="s">
        <v>683</v>
      </c>
      <c r="C172" t="s">
        <v>770</v>
      </c>
      <c r="D172" t="s">
        <v>15</v>
      </c>
      <c r="E172" t="s">
        <v>378</v>
      </c>
      <c r="F172" t="s">
        <v>1928</v>
      </c>
      <c r="G172" t="s">
        <v>1929</v>
      </c>
    </row>
    <row r="173" spans="1:7" x14ac:dyDescent="0.3">
      <c r="A173" t="s">
        <v>557</v>
      </c>
      <c r="B173" t="s">
        <v>683</v>
      </c>
      <c r="C173" t="s">
        <v>770</v>
      </c>
      <c r="D173" t="s">
        <v>15</v>
      </c>
      <c r="E173" t="s">
        <v>379</v>
      </c>
      <c r="F173" t="s">
        <v>1784</v>
      </c>
      <c r="G173" t="s">
        <v>1785</v>
      </c>
    </row>
    <row r="174" spans="1:7" x14ac:dyDescent="0.3">
      <c r="A174" t="s">
        <v>558</v>
      </c>
      <c r="B174" t="s">
        <v>683</v>
      </c>
      <c r="C174" t="s">
        <v>770</v>
      </c>
      <c r="D174" t="s">
        <v>15</v>
      </c>
      <c r="E174" t="s">
        <v>380</v>
      </c>
      <c r="F174" t="s">
        <v>1676</v>
      </c>
      <c r="G174" t="s">
        <v>1677</v>
      </c>
    </row>
    <row r="175" spans="1:7" x14ac:dyDescent="0.3">
      <c r="A175" t="s">
        <v>559</v>
      </c>
      <c r="B175" t="s">
        <v>683</v>
      </c>
      <c r="C175" t="s">
        <v>770</v>
      </c>
      <c r="D175" t="s">
        <v>15</v>
      </c>
      <c r="E175" t="s">
        <v>381</v>
      </c>
      <c r="F175" t="s">
        <v>1838</v>
      </c>
      <c r="G175" t="s">
        <v>1839</v>
      </c>
    </row>
    <row r="176" spans="1:7" x14ac:dyDescent="0.3">
      <c r="A176" t="s">
        <v>560</v>
      </c>
      <c r="B176" t="s">
        <v>683</v>
      </c>
      <c r="C176" t="s">
        <v>770</v>
      </c>
      <c r="D176" t="s">
        <v>18</v>
      </c>
      <c r="E176" t="s">
        <v>14</v>
      </c>
      <c r="F176" t="s">
        <v>784</v>
      </c>
      <c r="G176" t="s">
        <v>785</v>
      </c>
    </row>
    <row r="177" spans="1:7" x14ac:dyDescent="0.3">
      <c r="A177" t="s">
        <v>561</v>
      </c>
      <c r="B177" t="s">
        <v>683</v>
      </c>
      <c r="C177" t="s">
        <v>770</v>
      </c>
      <c r="D177" t="s">
        <v>15</v>
      </c>
      <c r="E177" t="s">
        <v>366</v>
      </c>
      <c r="F177" t="s">
        <v>1876</v>
      </c>
      <c r="G177" t="s">
        <v>1877</v>
      </c>
    </row>
    <row r="178" spans="1:7" x14ac:dyDescent="0.3">
      <c r="A178" t="s">
        <v>562</v>
      </c>
      <c r="B178" t="s">
        <v>683</v>
      </c>
      <c r="C178" t="s">
        <v>770</v>
      </c>
      <c r="D178" t="s">
        <v>15</v>
      </c>
      <c r="E178" t="s">
        <v>367</v>
      </c>
      <c r="F178" t="s">
        <v>1660</v>
      </c>
      <c r="G178" t="s">
        <v>1661</v>
      </c>
    </row>
    <row r="179" spans="1:7" x14ac:dyDescent="0.3">
      <c r="A179" t="s">
        <v>563</v>
      </c>
      <c r="B179" t="s">
        <v>683</v>
      </c>
      <c r="C179" t="s">
        <v>770</v>
      </c>
      <c r="D179" t="s">
        <v>15</v>
      </c>
      <c r="E179" t="s">
        <v>368</v>
      </c>
      <c r="F179" t="s">
        <v>1696</v>
      </c>
      <c r="G179" t="s">
        <v>1697</v>
      </c>
    </row>
    <row r="180" spans="1:7" x14ac:dyDescent="0.3">
      <c r="A180" t="s">
        <v>564</v>
      </c>
      <c r="B180" t="s">
        <v>683</v>
      </c>
      <c r="C180" t="s">
        <v>770</v>
      </c>
      <c r="D180" t="s">
        <v>15</v>
      </c>
      <c r="E180" t="s">
        <v>369</v>
      </c>
      <c r="F180" t="s">
        <v>1732</v>
      </c>
      <c r="G180" t="s">
        <v>1733</v>
      </c>
    </row>
    <row r="181" spans="1:7" x14ac:dyDescent="0.3">
      <c r="A181" t="s">
        <v>565</v>
      </c>
      <c r="B181" t="s">
        <v>683</v>
      </c>
      <c r="C181" t="s">
        <v>770</v>
      </c>
      <c r="D181" t="s">
        <v>15</v>
      </c>
      <c r="E181" t="s">
        <v>370</v>
      </c>
      <c r="F181" t="s">
        <v>1894</v>
      </c>
      <c r="G181" t="s">
        <v>1895</v>
      </c>
    </row>
    <row r="182" spans="1:7" x14ac:dyDescent="0.3">
      <c r="A182" t="s">
        <v>566</v>
      </c>
      <c r="B182" t="s">
        <v>683</v>
      </c>
      <c r="C182" t="s">
        <v>770</v>
      </c>
      <c r="D182" t="s">
        <v>15</v>
      </c>
      <c r="E182" t="s">
        <v>371</v>
      </c>
      <c r="F182" t="s">
        <v>1858</v>
      </c>
      <c r="G182" t="s">
        <v>1859</v>
      </c>
    </row>
    <row r="183" spans="1:7" x14ac:dyDescent="0.3">
      <c r="A183" t="s">
        <v>567</v>
      </c>
      <c r="B183" t="s">
        <v>683</v>
      </c>
      <c r="C183" t="s">
        <v>770</v>
      </c>
      <c r="D183" t="s">
        <v>15</v>
      </c>
      <c r="E183" t="s">
        <v>372</v>
      </c>
      <c r="F183" t="s">
        <v>1822</v>
      </c>
      <c r="G183" t="s">
        <v>1823</v>
      </c>
    </row>
    <row r="184" spans="1:7" x14ac:dyDescent="0.3">
      <c r="A184" t="s">
        <v>568</v>
      </c>
      <c r="B184" t="s">
        <v>683</v>
      </c>
      <c r="C184" t="s">
        <v>770</v>
      </c>
      <c r="D184" t="s">
        <v>15</v>
      </c>
      <c r="E184" t="s">
        <v>373</v>
      </c>
      <c r="F184" t="s">
        <v>1912</v>
      </c>
      <c r="G184" t="s">
        <v>1913</v>
      </c>
    </row>
    <row r="185" spans="1:7" x14ac:dyDescent="0.3">
      <c r="A185" t="s">
        <v>569</v>
      </c>
      <c r="B185" t="s">
        <v>683</v>
      </c>
      <c r="C185" t="s">
        <v>770</v>
      </c>
      <c r="D185" t="s">
        <v>15</v>
      </c>
      <c r="E185" t="s">
        <v>374</v>
      </c>
      <c r="F185" t="s">
        <v>1750</v>
      </c>
      <c r="G185" t="s">
        <v>1751</v>
      </c>
    </row>
    <row r="186" spans="1:7" x14ac:dyDescent="0.3">
      <c r="A186" t="s">
        <v>570</v>
      </c>
      <c r="B186" t="s">
        <v>683</v>
      </c>
      <c r="C186" t="s">
        <v>770</v>
      </c>
      <c r="D186" t="s">
        <v>15</v>
      </c>
      <c r="E186" t="s">
        <v>375</v>
      </c>
      <c r="F186" t="s">
        <v>1768</v>
      </c>
      <c r="G186" t="s">
        <v>1769</v>
      </c>
    </row>
    <row r="187" spans="1:7" x14ac:dyDescent="0.3">
      <c r="A187" t="s">
        <v>571</v>
      </c>
      <c r="B187" t="s">
        <v>683</v>
      </c>
      <c r="C187" t="s">
        <v>770</v>
      </c>
      <c r="D187" t="s">
        <v>15</v>
      </c>
      <c r="E187" t="s">
        <v>376</v>
      </c>
      <c r="F187" t="s">
        <v>1714</v>
      </c>
      <c r="G187" t="s">
        <v>1715</v>
      </c>
    </row>
    <row r="188" spans="1:7" x14ac:dyDescent="0.3">
      <c r="A188" t="s">
        <v>572</v>
      </c>
      <c r="B188" t="s">
        <v>683</v>
      </c>
      <c r="C188" t="s">
        <v>770</v>
      </c>
      <c r="D188" t="s">
        <v>15</v>
      </c>
      <c r="E188" t="s">
        <v>377</v>
      </c>
      <c r="F188" t="s">
        <v>1804</v>
      </c>
      <c r="G188" t="s">
        <v>1805</v>
      </c>
    </row>
    <row r="189" spans="1:7" x14ac:dyDescent="0.3">
      <c r="A189" t="s">
        <v>573</v>
      </c>
      <c r="B189" t="s">
        <v>683</v>
      </c>
      <c r="C189" t="s">
        <v>770</v>
      </c>
      <c r="D189" t="s">
        <v>15</v>
      </c>
      <c r="E189" t="s">
        <v>378</v>
      </c>
      <c r="F189" t="s">
        <v>1930</v>
      </c>
      <c r="G189" t="s">
        <v>1931</v>
      </c>
    </row>
    <row r="190" spans="1:7" x14ac:dyDescent="0.3">
      <c r="A190" t="s">
        <v>574</v>
      </c>
      <c r="B190" t="s">
        <v>683</v>
      </c>
      <c r="C190" t="s">
        <v>770</v>
      </c>
      <c r="D190" t="s">
        <v>15</v>
      </c>
      <c r="E190" t="s">
        <v>379</v>
      </c>
      <c r="F190" t="s">
        <v>1786</v>
      </c>
      <c r="G190" t="s">
        <v>1787</v>
      </c>
    </row>
    <row r="191" spans="1:7" x14ac:dyDescent="0.3">
      <c r="A191" t="s">
        <v>575</v>
      </c>
      <c r="B191" t="s">
        <v>683</v>
      </c>
      <c r="C191" t="s">
        <v>770</v>
      </c>
      <c r="D191" t="s">
        <v>15</v>
      </c>
      <c r="E191" t="s">
        <v>380</v>
      </c>
      <c r="F191" t="s">
        <v>1678</v>
      </c>
      <c r="G191" t="s">
        <v>1679</v>
      </c>
    </row>
    <row r="192" spans="1:7" x14ac:dyDescent="0.3">
      <c r="A192" t="s">
        <v>576</v>
      </c>
      <c r="B192" t="s">
        <v>683</v>
      </c>
      <c r="C192" t="s">
        <v>770</v>
      </c>
      <c r="D192" t="s">
        <v>15</v>
      </c>
      <c r="E192" t="s">
        <v>381</v>
      </c>
      <c r="F192" t="s">
        <v>1840</v>
      </c>
      <c r="G192" t="s">
        <v>1841</v>
      </c>
    </row>
    <row r="193" spans="1:7" x14ac:dyDescent="0.3">
      <c r="A193" t="s">
        <v>577</v>
      </c>
      <c r="B193" t="s">
        <v>683</v>
      </c>
      <c r="C193" t="s">
        <v>770</v>
      </c>
      <c r="D193" t="s">
        <v>18</v>
      </c>
      <c r="E193" t="s">
        <v>14</v>
      </c>
      <c r="F193" t="s">
        <v>788</v>
      </c>
      <c r="G193" t="s">
        <v>786</v>
      </c>
    </row>
    <row r="194" spans="1:7" x14ac:dyDescent="0.3">
      <c r="A194" t="s">
        <v>578</v>
      </c>
      <c r="B194" t="s">
        <v>683</v>
      </c>
      <c r="C194" t="s">
        <v>770</v>
      </c>
      <c r="D194" t="s">
        <v>15</v>
      </c>
      <c r="E194" t="s">
        <v>366</v>
      </c>
      <c r="F194" t="s">
        <v>1878</v>
      </c>
      <c r="G194" t="s">
        <v>1879</v>
      </c>
    </row>
    <row r="195" spans="1:7" x14ac:dyDescent="0.3">
      <c r="A195" t="s">
        <v>579</v>
      </c>
      <c r="B195" t="s">
        <v>683</v>
      </c>
      <c r="C195" t="s">
        <v>770</v>
      </c>
      <c r="D195" t="s">
        <v>15</v>
      </c>
      <c r="E195" t="s">
        <v>367</v>
      </c>
      <c r="F195" t="s">
        <v>1662</v>
      </c>
      <c r="G195" t="s">
        <v>1663</v>
      </c>
    </row>
    <row r="196" spans="1:7" x14ac:dyDescent="0.3">
      <c r="A196" t="s">
        <v>580</v>
      </c>
      <c r="B196" t="s">
        <v>683</v>
      </c>
      <c r="C196" t="s">
        <v>770</v>
      </c>
      <c r="D196" t="s">
        <v>15</v>
      </c>
      <c r="E196" t="s">
        <v>368</v>
      </c>
      <c r="F196" t="s">
        <v>1698</v>
      </c>
      <c r="G196" t="s">
        <v>1699</v>
      </c>
    </row>
    <row r="197" spans="1:7" x14ac:dyDescent="0.3">
      <c r="A197" t="s">
        <v>581</v>
      </c>
      <c r="B197" t="s">
        <v>683</v>
      </c>
      <c r="C197" t="s">
        <v>770</v>
      </c>
      <c r="D197" t="s">
        <v>15</v>
      </c>
      <c r="E197" t="s">
        <v>369</v>
      </c>
      <c r="F197" t="s">
        <v>1734</v>
      </c>
      <c r="G197" t="s">
        <v>1735</v>
      </c>
    </row>
    <row r="198" spans="1:7" x14ac:dyDescent="0.3">
      <c r="A198" t="s">
        <v>582</v>
      </c>
      <c r="B198" t="s">
        <v>683</v>
      </c>
      <c r="C198" t="s">
        <v>770</v>
      </c>
      <c r="D198" t="s">
        <v>15</v>
      </c>
      <c r="E198" t="s">
        <v>370</v>
      </c>
      <c r="F198" t="s">
        <v>1896</v>
      </c>
      <c r="G198" t="s">
        <v>1897</v>
      </c>
    </row>
    <row r="199" spans="1:7" x14ac:dyDescent="0.3">
      <c r="A199" t="s">
        <v>583</v>
      </c>
      <c r="B199" t="s">
        <v>683</v>
      </c>
      <c r="C199" t="s">
        <v>770</v>
      </c>
      <c r="D199" t="s">
        <v>15</v>
      </c>
      <c r="E199" t="s">
        <v>371</v>
      </c>
      <c r="F199" t="s">
        <v>1860</v>
      </c>
      <c r="G199" t="s">
        <v>1861</v>
      </c>
    </row>
    <row r="200" spans="1:7" x14ac:dyDescent="0.3">
      <c r="A200" t="s">
        <v>584</v>
      </c>
      <c r="B200" t="s">
        <v>683</v>
      </c>
      <c r="C200" t="s">
        <v>770</v>
      </c>
      <c r="D200" t="s">
        <v>15</v>
      </c>
      <c r="E200" t="s">
        <v>372</v>
      </c>
      <c r="F200" t="s">
        <v>1824</v>
      </c>
      <c r="G200" t="s">
        <v>1825</v>
      </c>
    </row>
    <row r="201" spans="1:7" x14ac:dyDescent="0.3">
      <c r="A201" t="s">
        <v>585</v>
      </c>
      <c r="B201" t="s">
        <v>683</v>
      </c>
      <c r="C201" t="s">
        <v>770</v>
      </c>
      <c r="D201" t="s">
        <v>15</v>
      </c>
      <c r="E201" t="s">
        <v>373</v>
      </c>
      <c r="F201" t="s">
        <v>1914</v>
      </c>
      <c r="G201" t="s">
        <v>1915</v>
      </c>
    </row>
    <row r="202" spans="1:7" x14ac:dyDescent="0.3">
      <c r="A202" t="s">
        <v>586</v>
      </c>
      <c r="B202" t="s">
        <v>683</v>
      </c>
      <c r="C202" t="s">
        <v>770</v>
      </c>
      <c r="D202" t="s">
        <v>15</v>
      </c>
      <c r="E202" t="s">
        <v>374</v>
      </c>
      <c r="F202" t="s">
        <v>1752</v>
      </c>
      <c r="G202" t="s">
        <v>1753</v>
      </c>
    </row>
    <row r="203" spans="1:7" x14ac:dyDescent="0.3">
      <c r="A203" t="s">
        <v>587</v>
      </c>
      <c r="B203" t="s">
        <v>683</v>
      </c>
      <c r="C203" t="s">
        <v>770</v>
      </c>
      <c r="D203" t="s">
        <v>15</v>
      </c>
      <c r="E203" t="s">
        <v>375</v>
      </c>
      <c r="F203" t="s">
        <v>1770</v>
      </c>
      <c r="G203" t="s">
        <v>1771</v>
      </c>
    </row>
    <row r="204" spans="1:7" x14ac:dyDescent="0.3">
      <c r="A204" t="s">
        <v>588</v>
      </c>
      <c r="B204" t="s">
        <v>683</v>
      </c>
      <c r="C204" t="s">
        <v>770</v>
      </c>
      <c r="D204" t="s">
        <v>15</v>
      </c>
      <c r="E204" t="s">
        <v>376</v>
      </c>
      <c r="F204" t="s">
        <v>1716</v>
      </c>
      <c r="G204" t="s">
        <v>1717</v>
      </c>
    </row>
    <row r="205" spans="1:7" x14ac:dyDescent="0.3">
      <c r="A205" t="s">
        <v>589</v>
      </c>
      <c r="B205" t="s">
        <v>683</v>
      </c>
      <c r="C205" t="s">
        <v>770</v>
      </c>
      <c r="D205" t="s">
        <v>15</v>
      </c>
      <c r="E205" t="s">
        <v>377</v>
      </c>
      <c r="F205" t="s">
        <v>1806</v>
      </c>
      <c r="G205" t="s">
        <v>1807</v>
      </c>
    </row>
    <row r="206" spans="1:7" x14ac:dyDescent="0.3">
      <c r="A206" t="s">
        <v>590</v>
      </c>
      <c r="B206" t="s">
        <v>683</v>
      </c>
      <c r="C206" t="s">
        <v>770</v>
      </c>
      <c r="D206" t="s">
        <v>15</v>
      </c>
      <c r="E206" t="s">
        <v>378</v>
      </c>
      <c r="F206" t="s">
        <v>1932</v>
      </c>
      <c r="G206" t="s">
        <v>1933</v>
      </c>
    </row>
    <row r="207" spans="1:7" x14ac:dyDescent="0.3">
      <c r="A207" t="s">
        <v>591</v>
      </c>
      <c r="B207" t="s">
        <v>683</v>
      </c>
      <c r="C207" t="s">
        <v>770</v>
      </c>
      <c r="D207" t="s">
        <v>15</v>
      </c>
      <c r="E207" t="s">
        <v>379</v>
      </c>
      <c r="F207" t="s">
        <v>1788</v>
      </c>
      <c r="G207" t="s">
        <v>1789</v>
      </c>
    </row>
    <row r="208" spans="1:7" x14ac:dyDescent="0.3">
      <c r="A208" t="s">
        <v>592</v>
      </c>
      <c r="B208" t="s">
        <v>683</v>
      </c>
      <c r="C208" t="s">
        <v>770</v>
      </c>
      <c r="D208" t="s">
        <v>15</v>
      </c>
      <c r="E208" t="s">
        <v>380</v>
      </c>
      <c r="F208" t="s">
        <v>1680</v>
      </c>
      <c r="G208" t="s">
        <v>1681</v>
      </c>
    </row>
    <row r="209" spans="1:7" x14ac:dyDescent="0.3">
      <c r="A209" t="s">
        <v>593</v>
      </c>
      <c r="B209" t="s">
        <v>683</v>
      </c>
      <c r="C209" t="s">
        <v>770</v>
      </c>
      <c r="D209" t="s">
        <v>15</v>
      </c>
      <c r="E209" t="s">
        <v>381</v>
      </c>
      <c r="F209" t="s">
        <v>1842</v>
      </c>
      <c r="G209" t="s">
        <v>1843</v>
      </c>
    </row>
    <row r="210" spans="1:7" x14ac:dyDescent="0.3">
      <c r="A210" t="s">
        <v>594</v>
      </c>
      <c r="B210" t="s">
        <v>683</v>
      </c>
      <c r="C210" t="s">
        <v>770</v>
      </c>
      <c r="D210" t="s">
        <v>18</v>
      </c>
      <c r="E210" t="s">
        <v>14</v>
      </c>
      <c r="F210" t="s">
        <v>791</v>
      </c>
      <c r="G210" t="s">
        <v>789</v>
      </c>
    </row>
    <row r="211" spans="1:7" x14ac:dyDescent="0.3">
      <c r="A211" t="s">
        <v>595</v>
      </c>
      <c r="B211" t="s">
        <v>683</v>
      </c>
      <c r="C211" t="s">
        <v>770</v>
      </c>
      <c r="D211" t="s">
        <v>15</v>
      </c>
      <c r="E211" t="s">
        <v>366</v>
      </c>
      <c r="F211" t="s">
        <v>1880</v>
      </c>
      <c r="G211" t="s">
        <v>1881</v>
      </c>
    </row>
    <row r="212" spans="1:7" x14ac:dyDescent="0.3">
      <c r="A212" t="s">
        <v>596</v>
      </c>
      <c r="B212" t="s">
        <v>683</v>
      </c>
      <c r="C212" t="s">
        <v>770</v>
      </c>
      <c r="D212" t="s">
        <v>15</v>
      </c>
      <c r="E212" t="s">
        <v>367</v>
      </c>
      <c r="F212" t="s">
        <v>1664</v>
      </c>
      <c r="G212" t="s">
        <v>1665</v>
      </c>
    </row>
    <row r="213" spans="1:7" x14ac:dyDescent="0.3">
      <c r="A213" t="s">
        <v>597</v>
      </c>
      <c r="B213" t="s">
        <v>683</v>
      </c>
      <c r="C213" t="s">
        <v>770</v>
      </c>
      <c r="D213" t="s">
        <v>15</v>
      </c>
      <c r="E213" t="s">
        <v>368</v>
      </c>
      <c r="F213" t="s">
        <v>1700</v>
      </c>
      <c r="G213" t="s">
        <v>1701</v>
      </c>
    </row>
    <row r="214" spans="1:7" x14ac:dyDescent="0.3">
      <c r="A214" t="s">
        <v>598</v>
      </c>
      <c r="B214" t="s">
        <v>683</v>
      </c>
      <c r="C214" t="s">
        <v>770</v>
      </c>
      <c r="D214" t="s">
        <v>15</v>
      </c>
      <c r="E214" t="s">
        <v>369</v>
      </c>
      <c r="F214" t="s">
        <v>1736</v>
      </c>
      <c r="G214" t="s">
        <v>1737</v>
      </c>
    </row>
    <row r="215" spans="1:7" x14ac:dyDescent="0.3">
      <c r="A215" t="s">
        <v>599</v>
      </c>
      <c r="B215" t="s">
        <v>683</v>
      </c>
      <c r="C215" t="s">
        <v>770</v>
      </c>
      <c r="D215" t="s">
        <v>15</v>
      </c>
      <c r="E215" t="s">
        <v>370</v>
      </c>
      <c r="F215" t="s">
        <v>1898</v>
      </c>
      <c r="G215" t="s">
        <v>1899</v>
      </c>
    </row>
    <row r="216" spans="1:7" x14ac:dyDescent="0.3">
      <c r="A216" t="s">
        <v>600</v>
      </c>
      <c r="B216" t="s">
        <v>683</v>
      </c>
      <c r="C216" t="s">
        <v>770</v>
      </c>
      <c r="D216" t="s">
        <v>15</v>
      </c>
      <c r="E216" t="s">
        <v>371</v>
      </c>
      <c r="F216" t="s">
        <v>1862</v>
      </c>
      <c r="G216" t="s">
        <v>1863</v>
      </c>
    </row>
    <row r="217" spans="1:7" x14ac:dyDescent="0.3">
      <c r="A217" t="s">
        <v>601</v>
      </c>
      <c r="B217" t="s">
        <v>683</v>
      </c>
      <c r="C217" t="s">
        <v>770</v>
      </c>
      <c r="D217" t="s">
        <v>15</v>
      </c>
      <c r="E217" t="s">
        <v>372</v>
      </c>
      <c r="F217" t="s">
        <v>1826</v>
      </c>
      <c r="G217" t="s">
        <v>1827</v>
      </c>
    </row>
    <row r="218" spans="1:7" x14ac:dyDescent="0.3">
      <c r="A218" t="s">
        <v>602</v>
      </c>
      <c r="B218" t="s">
        <v>683</v>
      </c>
      <c r="C218" t="s">
        <v>770</v>
      </c>
      <c r="D218" t="s">
        <v>15</v>
      </c>
      <c r="E218" t="s">
        <v>373</v>
      </c>
      <c r="F218" t="s">
        <v>1916</v>
      </c>
      <c r="G218" t="s">
        <v>1917</v>
      </c>
    </row>
    <row r="219" spans="1:7" x14ac:dyDescent="0.3">
      <c r="A219" t="s">
        <v>603</v>
      </c>
      <c r="B219" t="s">
        <v>683</v>
      </c>
      <c r="C219" t="s">
        <v>770</v>
      </c>
      <c r="D219" t="s">
        <v>15</v>
      </c>
      <c r="E219" t="s">
        <v>374</v>
      </c>
      <c r="F219" t="s">
        <v>1754</v>
      </c>
      <c r="G219" t="s">
        <v>1755</v>
      </c>
    </row>
    <row r="220" spans="1:7" x14ac:dyDescent="0.3">
      <c r="A220" t="s">
        <v>604</v>
      </c>
      <c r="B220" t="s">
        <v>683</v>
      </c>
      <c r="C220" t="s">
        <v>770</v>
      </c>
      <c r="D220" t="s">
        <v>15</v>
      </c>
      <c r="E220" t="s">
        <v>375</v>
      </c>
      <c r="F220" t="s">
        <v>1772</v>
      </c>
      <c r="G220" t="s">
        <v>1773</v>
      </c>
    </row>
    <row r="221" spans="1:7" x14ac:dyDescent="0.3">
      <c r="A221" t="s">
        <v>605</v>
      </c>
      <c r="B221" t="s">
        <v>683</v>
      </c>
      <c r="C221" t="s">
        <v>770</v>
      </c>
      <c r="D221" t="s">
        <v>15</v>
      </c>
      <c r="E221" t="s">
        <v>376</v>
      </c>
      <c r="F221" t="s">
        <v>1718</v>
      </c>
      <c r="G221" t="s">
        <v>1719</v>
      </c>
    </row>
    <row r="222" spans="1:7" x14ac:dyDescent="0.3">
      <c r="A222" t="s">
        <v>606</v>
      </c>
      <c r="B222" t="s">
        <v>683</v>
      </c>
      <c r="C222" t="s">
        <v>770</v>
      </c>
      <c r="D222" t="s">
        <v>15</v>
      </c>
      <c r="E222" t="s">
        <v>377</v>
      </c>
      <c r="F222" t="s">
        <v>1808</v>
      </c>
      <c r="G222" t="s">
        <v>1809</v>
      </c>
    </row>
    <row r="223" spans="1:7" x14ac:dyDescent="0.3">
      <c r="A223" t="s">
        <v>607</v>
      </c>
      <c r="B223" t="s">
        <v>683</v>
      </c>
      <c r="C223" t="s">
        <v>770</v>
      </c>
      <c r="D223" t="s">
        <v>15</v>
      </c>
      <c r="E223" t="s">
        <v>378</v>
      </c>
      <c r="F223" t="s">
        <v>1934</v>
      </c>
      <c r="G223" t="s">
        <v>1935</v>
      </c>
    </row>
    <row r="224" spans="1:7" x14ac:dyDescent="0.3">
      <c r="A224" t="s">
        <v>608</v>
      </c>
      <c r="B224" t="s">
        <v>683</v>
      </c>
      <c r="C224" t="s">
        <v>770</v>
      </c>
      <c r="D224" t="s">
        <v>15</v>
      </c>
      <c r="E224" t="s">
        <v>379</v>
      </c>
      <c r="F224" t="s">
        <v>1790</v>
      </c>
      <c r="G224" t="s">
        <v>1791</v>
      </c>
    </row>
    <row r="225" spans="1:7" x14ac:dyDescent="0.3">
      <c r="A225" t="s">
        <v>609</v>
      </c>
      <c r="B225" t="s">
        <v>683</v>
      </c>
      <c r="C225" t="s">
        <v>770</v>
      </c>
      <c r="D225" t="s">
        <v>15</v>
      </c>
      <c r="E225" t="s">
        <v>380</v>
      </c>
      <c r="F225" t="s">
        <v>1682</v>
      </c>
      <c r="G225" t="s">
        <v>1683</v>
      </c>
    </row>
    <row r="226" spans="1:7" x14ac:dyDescent="0.3">
      <c r="A226" t="s">
        <v>610</v>
      </c>
      <c r="B226" t="s">
        <v>683</v>
      </c>
      <c r="C226" t="s">
        <v>770</v>
      </c>
      <c r="D226" t="s">
        <v>15</v>
      </c>
      <c r="E226" t="s">
        <v>381</v>
      </c>
      <c r="F226" t="s">
        <v>1844</v>
      </c>
      <c r="G226" t="s">
        <v>1845</v>
      </c>
    </row>
    <row r="227" spans="1:7" x14ac:dyDescent="0.3">
      <c r="A227" t="s">
        <v>611</v>
      </c>
      <c r="B227" t="s">
        <v>683</v>
      </c>
      <c r="C227" t="s">
        <v>770</v>
      </c>
      <c r="D227" t="s">
        <v>18</v>
      </c>
      <c r="E227" t="s">
        <v>14</v>
      </c>
      <c r="F227" t="s">
        <v>793</v>
      </c>
      <c r="G227" t="s">
        <v>794</v>
      </c>
    </row>
    <row r="228" spans="1:7" x14ac:dyDescent="0.3">
      <c r="A228" t="s">
        <v>612</v>
      </c>
      <c r="B228" t="s">
        <v>683</v>
      </c>
      <c r="C228" t="s">
        <v>770</v>
      </c>
      <c r="D228" t="s">
        <v>15</v>
      </c>
      <c r="E228" t="s">
        <v>366</v>
      </c>
      <c r="F228" t="s">
        <v>1882</v>
      </c>
      <c r="G228" t="s">
        <v>1883</v>
      </c>
    </row>
    <row r="229" spans="1:7" x14ac:dyDescent="0.3">
      <c r="A229" t="s">
        <v>613</v>
      </c>
      <c r="B229" t="s">
        <v>683</v>
      </c>
      <c r="C229" t="s">
        <v>770</v>
      </c>
      <c r="D229" t="s">
        <v>15</v>
      </c>
      <c r="E229" t="s">
        <v>367</v>
      </c>
      <c r="F229" t="s">
        <v>1666</v>
      </c>
      <c r="G229" t="s">
        <v>1667</v>
      </c>
    </row>
    <row r="230" spans="1:7" x14ac:dyDescent="0.3">
      <c r="A230" t="s">
        <v>614</v>
      </c>
      <c r="B230" t="s">
        <v>683</v>
      </c>
      <c r="C230" t="s">
        <v>770</v>
      </c>
      <c r="D230" t="s">
        <v>15</v>
      </c>
      <c r="E230" t="s">
        <v>368</v>
      </c>
      <c r="F230" t="s">
        <v>1702</v>
      </c>
      <c r="G230" t="s">
        <v>1703</v>
      </c>
    </row>
    <row r="231" spans="1:7" x14ac:dyDescent="0.3">
      <c r="A231" t="s">
        <v>615</v>
      </c>
      <c r="B231" t="s">
        <v>683</v>
      </c>
      <c r="C231" t="s">
        <v>770</v>
      </c>
      <c r="D231" t="s">
        <v>15</v>
      </c>
      <c r="E231" t="s">
        <v>369</v>
      </c>
      <c r="F231" t="s">
        <v>1738</v>
      </c>
      <c r="G231" t="s">
        <v>1739</v>
      </c>
    </row>
    <row r="232" spans="1:7" x14ac:dyDescent="0.3">
      <c r="A232" t="s">
        <v>616</v>
      </c>
      <c r="B232" t="s">
        <v>683</v>
      </c>
      <c r="C232" t="s">
        <v>770</v>
      </c>
      <c r="D232" t="s">
        <v>15</v>
      </c>
      <c r="E232" t="s">
        <v>370</v>
      </c>
      <c r="F232" t="s">
        <v>1900</v>
      </c>
      <c r="G232" t="s">
        <v>1901</v>
      </c>
    </row>
    <row r="233" spans="1:7" x14ac:dyDescent="0.3">
      <c r="A233" t="s">
        <v>617</v>
      </c>
      <c r="B233" t="s">
        <v>683</v>
      </c>
      <c r="C233" t="s">
        <v>770</v>
      </c>
      <c r="D233" t="s">
        <v>15</v>
      </c>
      <c r="E233" t="s">
        <v>371</v>
      </c>
      <c r="F233" t="s">
        <v>1864</v>
      </c>
      <c r="G233" t="s">
        <v>1865</v>
      </c>
    </row>
    <row r="234" spans="1:7" x14ac:dyDescent="0.3">
      <c r="A234" t="s">
        <v>618</v>
      </c>
      <c r="B234" t="s">
        <v>683</v>
      </c>
      <c r="C234" t="s">
        <v>770</v>
      </c>
      <c r="D234" t="s">
        <v>15</v>
      </c>
      <c r="E234" t="s">
        <v>372</v>
      </c>
      <c r="F234" t="s">
        <v>1828</v>
      </c>
      <c r="G234" t="s">
        <v>1829</v>
      </c>
    </row>
    <row r="235" spans="1:7" x14ac:dyDescent="0.3">
      <c r="A235" t="s">
        <v>619</v>
      </c>
      <c r="B235" t="s">
        <v>683</v>
      </c>
      <c r="C235" t="s">
        <v>770</v>
      </c>
      <c r="D235" t="s">
        <v>15</v>
      </c>
      <c r="E235" t="s">
        <v>373</v>
      </c>
      <c r="F235" t="s">
        <v>1918</v>
      </c>
      <c r="G235" t="s">
        <v>1919</v>
      </c>
    </row>
    <row r="236" spans="1:7" x14ac:dyDescent="0.3">
      <c r="A236" t="s">
        <v>620</v>
      </c>
      <c r="B236" t="s">
        <v>683</v>
      </c>
      <c r="C236" t="s">
        <v>770</v>
      </c>
      <c r="D236" t="s">
        <v>15</v>
      </c>
      <c r="E236" t="s">
        <v>374</v>
      </c>
      <c r="F236" t="s">
        <v>1756</v>
      </c>
      <c r="G236" t="s">
        <v>1757</v>
      </c>
    </row>
    <row r="237" spans="1:7" x14ac:dyDescent="0.3">
      <c r="A237" t="s">
        <v>621</v>
      </c>
      <c r="B237" t="s">
        <v>683</v>
      </c>
      <c r="C237" t="s">
        <v>770</v>
      </c>
      <c r="D237" t="s">
        <v>15</v>
      </c>
      <c r="E237" t="s">
        <v>375</v>
      </c>
      <c r="F237" t="s">
        <v>1774</v>
      </c>
      <c r="G237" t="s">
        <v>1775</v>
      </c>
    </row>
    <row r="238" spans="1:7" x14ac:dyDescent="0.3">
      <c r="A238" t="s">
        <v>622</v>
      </c>
      <c r="B238" t="s">
        <v>683</v>
      </c>
      <c r="C238" t="s">
        <v>770</v>
      </c>
      <c r="D238" t="s">
        <v>15</v>
      </c>
      <c r="E238" t="s">
        <v>376</v>
      </c>
      <c r="F238" t="s">
        <v>1720</v>
      </c>
      <c r="G238" t="s">
        <v>1721</v>
      </c>
    </row>
    <row r="239" spans="1:7" x14ac:dyDescent="0.3">
      <c r="A239" t="s">
        <v>623</v>
      </c>
      <c r="B239" t="s">
        <v>683</v>
      </c>
      <c r="C239" t="s">
        <v>770</v>
      </c>
      <c r="D239" t="s">
        <v>15</v>
      </c>
      <c r="E239" t="s">
        <v>377</v>
      </c>
      <c r="F239" t="s">
        <v>1810</v>
      </c>
      <c r="G239" t="s">
        <v>1811</v>
      </c>
    </row>
    <row r="240" spans="1:7" x14ac:dyDescent="0.3">
      <c r="A240" t="s">
        <v>624</v>
      </c>
      <c r="B240" t="s">
        <v>683</v>
      </c>
      <c r="C240" t="s">
        <v>770</v>
      </c>
      <c r="D240" t="s">
        <v>15</v>
      </c>
      <c r="E240" t="s">
        <v>378</v>
      </c>
      <c r="F240" t="s">
        <v>1936</v>
      </c>
      <c r="G240" t="s">
        <v>1937</v>
      </c>
    </row>
    <row r="241" spans="1:7" x14ac:dyDescent="0.3">
      <c r="A241" t="s">
        <v>625</v>
      </c>
      <c r="B241" t="s">
        <v>683</v>
      </c>
      <c r="C241" t="s">
        <v>770</v>
      </c>
      <c r="D241" t="s">
        <v>15</v>
      </c>
      <c r="E241" t="s">
        <v>379</v>
      </c>
      <c r="F241" t="s">
        <v>1792</v>
      </c>
      <c r="G241" t="s">
        <v>1793</v>
      </c>
    </row>
    <row r="242" spans="1:7" x14ac:dyDescent="0.3">
      <c r="A242" t="s">
        <v>626</v>
      </c>
      <c r="B242" t="s">
        <v>683</v>
      </c>
      <c r="C242" t="s">
        <v>770</v>
      </c>
      <c r="D242" t="s">
        <v>15</v>
      </c>
      <c r="E242" t="s">
        <v>380</v>
      </c>
      <c r="F242" t="s">
        <v>1684</v>
      </c>
      <c r="G242" t="s">
        <v>1685</v>
      </c>
    </row>
    <row r="243" spans="1:7" x14ac:dyDescent="0.3">
      <c r="A243" t="s">
        <v>627</v>
      </c>
      <c r="B243" t="s">
        <v>683</v>
      </c>
      <c r="C243" t="s">
        <v>770</v>
      </c>
      <c r="D243" t="s">
        <v>15</v>
      </c>
      <c r="E243" t="s">
        <v>381</v>
      </c>
      <c r="F243" t="s">
        <v>1846</v>
      </c>
      <c r="G243" t="s">
        <v>1847</v>
      </c>
    </row>
    <row r="244" spans="1:7" x14ac:dyDescent="0.3">
      <c r="A244" t="s">
        <v>628</v>
      </c>
      <c r="B244" t="s">
        <v>683</v>
      </c>
      <c r="C244" t="s">
        <v>770</v>
      </c>
      <c r="D244" t="s">
        <v>18</v>
      </c>
      <c r="E244" t="s">
        <v>14</v>
      </c>
      <c r="F244" t="s">
        <v>797</v>
      </c>
      <c r="G244" t="s">
        <v>796</v>
      </c>
    </row>
    <row r="245" spans="1:7" x14ac:dyDescent="0.3">
      <c r="A245" t="s">
        <v>629</v>
      </c>
      <c r="B245" t="s">
        <v>683</v>
      </c>
      <c r="C245" t="s">
        <v>770</v>
      </c>
      <c r="D245" t="s">
        <v>15</v>
      </c>
      <c r="E245" t="s">
        <v>366</v>
      </c>
      <c r="F245" t="s">
        <v>1884</v>
      </c>
      <c r="G245" t="s">
        <v>1885</v>
      </c>
    </row>
    <row r="246" spans="1:7" x14ac:dyDescent="0.3">
      <c r="A246" t="s">
        <v>630</v>
      </c>
      <c r="B246" t="s">
        <v>683</v>
      </c>
      <c r="C246" t="s">
        <v>770</v>
      </c>
      <c r="D246" t="s">
        <v>15</v>
      </c>
      <c r="E246" t="s">
        <v>367</v>
      </c>
      <c r="F246" t="s">
        <v>1668</v>
      </c>
      <c r="G246" t="s">
        <v>1669</v>
      </c>
    </row>
    <row r="247" spans="1:7" x14ac:dyDescent="0.3">
      <c r="A247" t="s">
        <v>631</v>
      </c>
      <c r="B247" t="s">
        <v>683</v>
      </c>
      <c r="C247" t="s">
        <v>770</v>
      </c>
      <c r="D247" t="s">
        <v>15</v>
      </c>
      <c r="E247" t="s">
        <v>368</v>
      </c>
      <c r="F247" t="s">
        <v>1704</v>
      </c>
      <c r="G247" t="s">
        <v>1705</v>
      </c>
    </row>
    <row r="248" spans="1:7" x14ac:dyDescent="0.3">
      <c r="A248" t="s">
        <v>632</v>
      </c>
      <c r="B248" t="s">
        <v>683</v>
      </c>
      <c r="C248" t="s">
        <v>770</v>
      </c>
      <c r="D248" t="s">
        <v>15</v>
      </c>
      <c r="E248" t="s">
        <v>369</v>
      </c>
      <c r="F248" t="s">
        <v>1740</v>
      </c>
      <c r="G248" t="s">
        <v>1741</v>
      </c>
    </row>
    <row r="249" spans="1:7" x14ac:dyDescent="0.3">
      <c r="A249" t="s">
        <v>633</v>
      </c>
      <c r="B249" t="s">
        <v>683</v>
      </c>
      <c r="C249" t="s">
        <v>770</v>
      </c>
      <c r="D249" t="s">
        <v>15</v>
      </c>
      <c r="E249" t="s">
        <v>370</v>
      </c>
      <c r="F249" t="s">
        <v>1902</v>
      </c>
      <c r="G249" t="s">
        <v>1903</v>
      </c>
    </row>
    <row r="250" spans="1:7" x14ac:dyDescent="0.3">
      <c r="A250" t="s">
        <v>634</v>
      </c>
      <c r="B250" t="s">
        <v>683</v>
      </c>
      <c r="C250" t="s">
        <v>770</v>
      </c>
      <c r="D250" t="s">
        <v>15</v>
      </c>
      <c r="E250" t="s">
        <v>371</v>
      </c>
      <c r="F250" t="s">
        <v>1866</v>
      </c>
      <c r="G250" t="s">
        <v>1867</v>
      </c>
    </row>
    <row r="251" spans="1:7" x14ac:dyDescent="0.3">
      <c r="A251" t="s">
        <v>635</v>
      </c>
      <c r="B251" t="s">
        <v>683</v>
      </c>
      <c r="C251" t="s">
        <v>770</v>
      </c>
      <c r="D251" t="s">
        <v>15</v>
      </c>
      <c r="E251" t="s">
        <v>372</v>
      </c>
      <c r="F251" t="s">
        <v>1830</v>
      </c>
      <c r="G251" t="s">
        <v>1831</v>
      </c>
    </row>
    <row r="252" spans="1:7" x14ac:dyDescent="0.3">
      <c r="A252" t="s">
        <v>636</v>
      </c>
      <c r="B252" t="s">
        <v>683</v>
      </c>
      <c r="C252" t="s">
        <v>770</v>
      </c>
      <c r="D252" t="s">
        <v>15</v>
      </c>
      <c r="E252" t="s">
        <v>373</v>
      </c>
      <c r="F252" t="s">
        <v>1920</v>
      </c>
      <c r="G252" t="s">
        <v>1921</v>
      </c>
    </row>
    <row r="253" spans="1:7" x14ac:dyDescent="0.3">
      <c r="A253" t="s">
        <v>637</v>
      </c>
      <c r="B253" t="s">
        <v>683</v>
      </c>
      <c r="C253" t="s">
        <v>770</v>
      </c>
      <c r="D253" t="s">
        <v>15</v>
      </c>
      <c r="E253" t="s">
        <v>374</v>
      </c>
      <c r="F253" t="s">
        <v>1758</v>
      </c>
      <c r="G253" t="s">
        <v>1759</v>
      </c>
    </row>
    <row r="254" spans="1:7" x14ac:dyDescent="0.3">
      <c r="A254" t="s">
        <v>638</v>
      </c>
      <c r="B254" t="s">
        <v>683</v>
      </c>
      <c r="C254" t="s">
        <v>770</v>
      </c>
      <c r="D254" t="s">
        <v>15</v>
      </c>
      <c r="E254" t="s">
        <v>375</v>
      </c>
      <c r="F254" t="s">
        <v>1776</v>
      </c>
      <c r="G254" t="s">
        <v>1777</v>
      </c>
    </row>
    <row r="255" spans="1:7" x14ac:dyDescent="0.3">
      <c r="A255" t="s">
        <v>639</v>
      </c>
      <c r="B255" t="s">
        <v>683</v>
      </c>
      <c r="C255" t="s">
        <v>770</v>
      </c>
      <c r="D255" t="s">
        <v>15</v>
      </c>
      <c r="E255" t="s">
        <v>376</v>
      </c>
      <c r="F255" t="s">
        <v>1722</v>
      </c>
      <c r="G255" t="s">
        <v>1723</v>
      </c>
    </row>
    <row r="256" spans="1:7" x14ac:dyDescent="0.3">
      <c r="A256" t="s">
        <v>640</v>
      </c>
      <c r="B256" t="s">
        <v>683</v>
      </c>
      <c r="C256" t="s">
        <v>770</v>
      </c>
      <c r="D256" t="s">
        <v>15</v>
      </c>
      <c r="E256" t="s">
        <v>377</v>
      </c>
      <c r="F256" t="s">
        <v>1812</v>
      </c>
      <c r="G256" t="s">
        <v>1813</v>
      </c>
    </row>
    <row r="257" spans="1:7" x14ac:dyDescent="0.3">
      <c r="A257" t="s">
        <v>641</v>
      </c>
      <c r="B257" t="s">
        <v>683</v>
      </c>
      <c r="C257" t="s">
        <v>770</v>
      </c>
      <c r="D257" t="s">
        <v>15</v>
      </c>
      <c r="E257" t="s">
        <v>378</v>
      </c>
      <c r="F257" t="s">
        <v>1938</v>
      </c>
      <c r="G257" t="s">
        <v>1939</v>
      </c>
    </row>
    <row r="258" spans="1:7" x14ac:dyDescent="0.3">
      <c r="A258" t="s">
        <v>642</v>
      </c>
      <c r="B258" t="s">
        <v>683</v>
      </c>
      <c r="C258" t="s">
        <v>770</v>
      </c>
      <c r="D258" t="s">
        <v>15</v>
      </c>
      <c r="E258" t="s">
        <v>379</v>
      </c>
      <c r="F258" t="s">
        <v>1794</v>
      </c>
      <c r="G258" t="s">
        <v>1795</v>
      </c>
    </row>
    <row r="259" spans="1:7" x14ac:dyDescent="0.3">
      <c r="A259" t="s">
        <v>643</v>
      </c>
      <c r="B259" t="s">
        <v>683</v>
      </c>
      <c r="C259" t="s">
        <v>770</v>
      </c>
      <c r="D259" t="s">
        <v>15</v>
      </c>
      <c r="E259" t="s">
        <v>380</v>
      </c>
      <c r="F259" t="s">
        <v>1686</v>
      </c>
      <c r="G259" t="s">
        <v>1687</v>
      </c>
    </row>
    <row r="260" spans="1:7" x14ac:dyDescent="0.3">
      <c r="A260" t="s">
        <v>644</v>
      </c>
      <c r="B260" t="s">
        <v>683</v>
      </c>
      <c r="C260" t="s">
        <v>770</v>
      </c>
      <c r="D260" t="s">
        <v>15</v>
      </c>
      <c r="E260" t="s">
        <v>381</v>
      </c>
      <c r="F260" t="s">
        <v>1848</v>
      </c>
      <c r="G260" t="s">
        <v>1849</v>
      </c>
    </row>
    <row r="261" spans="1:7" x14ac:dyDescent="0.3">
      <c r="A261" t="s">
        <v>798</v>
      </c>
      <c r="B261" t="s">
        <v>683</v>
      </c>
      <c r="C261" t="s">
        <v>832</v>
      </c>
      <c r="D261" t="s">
        <v>18</v>
      </c>
      <c r="E261" t="s">
        <v>14</v>
      </c>
      <c r="F261" t="s">
        <v>835</v>
      </c>
      <c r="G261" t="s">
        <v>837</v>
      </c>
    </row>
    <row r="262" spans="1:7" x14ac:dyDescent="0.3">
      <c r="A262" t="s">
        <v>799</v>
      </c>
      <c r="B262" t="s">
        <v>683</v>
      </c>
      <c r="C262" t="s">
        <v>832</v>
      </c>
      <c r="D262" t="s">
        <v>15</v>
      </c>
      <c r="E262" t="s">
        <v>366</v>
      </c>
      <c r="F262" t="s">
        <v>1988</v>
      </c>
      <c r="G262" t="s">
        <v>1989</v>
      </c>
    </row>
    <row r="263" spans="1:7" x14ac:dyDescent="0.3">
      <c r="A263" t="s">
        <v>800</v>
      </c>
      <c r="B263" t="s">
        <v>683</v>
      </c>
      <c r="C263" t="s">
        <v>832</v>
      </c>
      <c r="D263" t="s">
        <v>15</v>
      </c>
      <c r="E263" t="s">
        <v>367</v>
      </c>
      <c r="F263" t="s">
        <v>1940</v>
      </c>
      <c r="G263" t="s">
        <v>1941</v>
      </c>
    </row>
    <row r="264" spans="1:7" x14ac:dyDescent="0.3">
      <c r="A264" t="s">
        <v>801</v>
      </c>
      <c r="B264" t="s">
        <v>683</v>
      </c>
      <c r="C264" t="s">
        <v>832</v>
      </c>
      <c r="D264" t="s">
        <v>15</v>
      </c>
      <c r="E264" t="s">
        <v>368</v>
      </c>
      <c r="F264" t="s">
        <v>1948</v>
      </c>
      <c r="G264" t="s">
        <v>1949</v>
      </c>
    </row>
    <row r="265" spans="1:7" x14ac:dyDescent="0.3">
      <c r="A265" t="s">
        <v>802</v>
      </c>
      <c r="B265" t="s">
        <v>683</v>
      </c>
      <c r="C265" t="s">
        <v>832</v>
      </c>
      <c r="D265" t="s">
        <v>15</v>
      </c>
      <c r="E265" t="s">
        <v>369</v>
      </c>
      <c r="F265" t="s">
        <v>1956</v>
      </c>
      <c r="G265" t="s">
        <v>1957</v>
      </c>
    </row>
    <row r="266" spans="1:7" x14ac:dyDescent="0.3">
      <c r="A266" t="s">
        <v>803</v>
      </c>
      <c r="B266" t="s">
        <v>683</v>
      </c>
      <c r="C266" t="s">
        <v>832</v>
      </c>
      <c r="D266" t="s">
        <v>15</v>
      </c>
      <c r="E266" t="s">
        <v>370</v>
      </c>
      <c r="F266" t="s">
        <v>1992</v>
      </c>
      <c r="G266" t="s">
        <v>1993</v>
      </c>
    </row>
    <row r="267" spans="1:7" x14ac:dyDescent="0.3">
      <c r="A267" t="s">
        <v>804</v>
      </c>
      <c r="B267" t="s">
        <v>683</v>
      </c>
      <c r="C267" t="s">
        <v>832</v>
      </c>
      <c r="D267" t="s">
        <v>15</v>
      </c>
      <c r="E267" t="s">
        <v>371</v>
      </c>
      <c r="F267" t="s">
        <v>1984</v>
      </c>
      <c r="G267" t="s">
        <v>1985</v>
      </c>
    </row>
    <row r="268" spans="1:7" x14ac:dyDescent="0.3">
      <c r="A268" t="s">
        <v>805</v>
      </c>
      <c r="B268" t="s">
        <v>683</v>
      </c>
      <c r="C268" t="s">
        <v>832</v>
      </c>
      <c r="D268" t="s">
        <v>15</v>
      </c>
      <c r="E268" t="s">
        <v>372</v>
      </c>
      <c r="F268" t="s">
        <v>1976</v>
      </c>
      <c r="G268" t="s">
        <v>1977</v>
      </c>
    </row>
    <row r="269" spans="1:7" x14ac:dyDescent="0.3">
      <c r="A269" t="s">
        <v>806</v>
      </c>
      <c r="B269" t="s">
        <v>683</v>
      </c>
      <c r="C269" t="s">
        <v>832</v>
      </c>
      <c r="D269" t="s">
        <v>15</v>
      </c>
      <c r="E269" t="s">
        <v>373</v>
      </c>
      <c r="F269" t="s">
        <v>1996</v>
      </c>
      <c r="G269" t="s">
        <v>1997</v>
      </c>
    </row>
    <row r="270" spans="1:7" x14ac:dyDescent="0.3">
      <c r="A270" t="s">
        <v>807</v>
      </c>
      <c r="B270" t="s">
        <v>683</v>
      </c>
      <c r="C270" t="s">
        <v>832</v>
      </c>
      <c r="D270" t="s">
        <v>15</v>
      </c>
      <c r="E270" t="s">
        <v>374</v>
      </c>
      <c r="F270" t="s">
        <v>1960</v>
      </c>
      <c r="G270" t="s">
        <v>1961</v>
      </c>
    </row>
    <row r="271" spans="1:7" x14ac:dyDescent="0.3">
      <c r="A271" t="s">
        <v>808</v>
      </c>
      <c r="B271" t="s">
        <v>683</v>
      </c>
      <c r="C271" t="s">
        <v>832</v>
      </c>
      <c r="D271" t="s">
        <v>15</v>
      </c>
      <c r="E271" t="s">
        <v>375</v>
      </c>
      <c r="F271" t="s">
        <v>1964</v>
      </c>
      <c r="G271" t="s">
        <v>1965</v>
      </c>
    </row>
    <row r="272" spans="1:7" x14ac:dyDescent="0.3">
      <c r="A272" t="s">
        <v>809</v>
      </c>
      <c r="B272" t="s">
        <v>683</v>
      </c>
      <c r="C272" t="s">
        <v>832</v>
      </c>
      <c r="D272" t="s">
        <v>15</v>
      </c>
      <c r="E272" t="s">
        <v>376</v>
      </c>
      <c r="F272" t="s">
        <v>1952</v>
      </c>
      <c r="G272" t="s">
        <v>1953</v>
      </c>
    </row>
    <row r="273" spans="1:7" x14ac:dyDescent="0.3">
      <c r="A273" t="s">
        <v>810</v>
      </c>
      <c r="B273" t="s">
        <v>683</v>
      </c>
      <c r="C273" t="s">
        <v>832</v>
      </c>
      <c r="D273" t="s">
        <v>15</v>
      </c>
      <c r="E273" t="s">
        <v>377</v>
      </c>
      <c r="F273" t="s">
        <v>1972</v>
      </c>
      <c r="G273" t="s">
        <v>1973</v>
      </c>
    </row>
    <row r="274" spans="1:7" x14ac:dyDescent="0.3">
      <c r="A274" t="s">
        <v>811</v>
      </c>
      <c r="B274" t="s">
        <v>683</v>
      </c>
      <c r="C274" t="s">
        <v>832</v>
      </c>
      <c r="D274" t="s">
        <v>15</v>
      </c>
      <c r="E274" t="s">
        <v>378</v>
      </c>
      <c r="F274" t="s">
        <v>2000</v>
      </c>
      <c r="G274" t="s">
        <v>2001</v>
      </c>
    </row>
    <row r="275" spans="1:7" x14ac:dyDescent="0.3">
      <c r="A275" t="s">
        <v>812</v>
      </c>
      <c r="B275" t="s">
        <v>683</v>
      </c>
      <c r="C275" t="s">
        <v>832</v>
      </c>
      <c r="D275" t="s">
        <v>15</v>
      </c>
      <c r="E275" t="s">
        <v>379</v>
      </c>
      <c r="F275" t="s">
        <v>1968</v>
      </c>
      <c r="G275" t="s">
        <v>1969</v>
      </c>
    </row>
    <row r="276" spans="1:7" x14ac:dyDescent="0.3">
      <c r="A276" t="s">
        <v>813</v>
      </c>
      <c r="B276" t="s">
        <v>683</v>
      </c>
      <c r="C276" t="s">
        <v>832</v>
      </c>
      <c r="D276" t="s">
        <v>15</v>
      </c>
      <c r="E276" t="s">
        <v>380</v>
      </c>
      <c r="F276" t="s">
        <v>1944</v>
      </c>
      <c r="G276" t="s">
        <v>1945</v>
      </c>
    </row>
    <row r="277" spans="1:7" x14ac:dyDescent="0.3">
      <c r="A277" t="s">
        <v>814</v>
      </c>
      <c r="B277" t="s">
        <v>683</v>
      </c>
      <c r="C277" t="s">
        <v>832</v>
      </c>
      <c r="D277" t="s">
        <v>15</v>
      </c>
      <c r="E277" t="s">
        <v>381</v>
      </c>
      <c r="F277" t="s">
        <v>1980</v>
      </c>
      <c r="G277" t="s">
        <v>1981</v>
      </c>
    </row>
    <row r="278" spans="1:7" x14ac:dyDescent="0.3">
      <c r="A278" t="s">
        <v>815</v>
      </c>
      <c r="B278" t="s">
        <v>683</v>
      </c>
      <c r="C278" t="s">
        <v>832</v>
      </c>
      <c r="D278" t="s">
        <v>18</v>
      </c>
      <c r="E278" t="s">
        <v>14</v>
      </c>
      <c r="F278" t="s">
        <v>836</v>
      </c>
      <c r="G278" t="s">
        <v>838</v>
      </c>
    </row>
    <row r="279" spans="1:7" x14ac:dyDescent="0.3">
      <c r="A279" t="s">
        <v>816</v>
      </c>
      <c r="B279" t="s">
        <v>683</v>
      </c>
      <c r="C279" t="s">
        <v>832</v>
      </c>
      <c r="D279" t="s">
        <v>15</v>
      </c>
      <c r="E279" t="s">
        <v>366</v>
      </c>
      <c r="F279" t="s">
        <v>1990</v>
      </c>
      <c r="G279" t="s">
        <v>1991</v>
      </c>
    </row>
    <row r="280" spans="1:7" x14ac:dyDescent="0.3">
      <c r="A280" t="s">
        <v>817</v>
      </c>
      <c r="B280" t="s">
        <v>683</v>
      </c>
      <c r="C280" t="s">
        <v>832</v>
      </c>
      <c r="D280" t="s">
        <v>15</v>
      </c>
      <c r="E280" t="s">
        <v>367</v>
      </c>
      <c r="F280" t="s">
        <v>1942</v>
      </c>
      <c r="G280" t="s">
        <v>1943</v>
      </c>
    </row>
    <row r="281" spans="1:7" x14ac:dyDescent="0.3">
      <c r="A281" t="s">
        <v>818</v>
      </c>
      <c r="B281" t="s">
        <v>683</v>
      </c>
      <c r="C281" t="s">
        <v>832</v>
      </c>
      <c r="D281" t="s">
        <v>15</v>
      </c>
      <c r="E281" t="s">
        <v>368</v>
      </c>
      <c r="F281" t="s">
        <v>1950</v>
      </c>
      <c r="G281" t="s">
        <v>1951</v>
      </c>
    </row>
    <row r="282" spans="1:7" x14ac:dyDescent="0.3">
      <c r="A282" t="s">
        <v>819</v>
      </c>
      <c r="B282" t="s">
        <v>683</v>
      </c>
      <c r="C282" t="s">
        <v>832</v>
      </c>
      <c r="D282" t="s">
        <v>15</v>
      </c>
      <c r="E282" t="s">
        <v>369</v>
      </c>
      <c r="F282" t="s">
        <v>1958</v>
      </c>
      <c r="G282" t="s">
        <v>1959</v>
      </c>
    </row>
    <row r="283" spans="1:7" x14ac:dyDescent="0.3">
      <c r="A283" t="s">
        <v>820</v>
      </c>
      <c r="B283" t="s">
        <v>683</v>
      </c>
      <c r="C283" t="s">
        <v>832</v>
      </c>
      <c r="D283" t="s">
        <v>15</v>
      </c>
      <c r="E283" t="s">
        <v>370</v>
      </c>
      <c r="F283" t="s">
        <v>1994</v>
      </c>
      <c r="G283" t="s">
        <v>1995</v>
      </c>
    </row>
    <row r="284" spans="1:7" x14ac:dyDescent="0.3">
      <c r="A284" t="s">
        <v>821</v>
      </c>
      <c r="B284" t="s">
        <v>683</v>
      </c>
      <c r="C284" t="s">
        <v>832</v>
      </c>
      <c r="D284" t="s">
        <v>15</v>
      </c>
      <c r="E284" t="s">
        <v>371</v>
      </c>
      <c r="F284" t="s">
        <v>1986</v>
      </c>
      <c r="G284" t="s">
        <v>1987</v>
      </c>
    </row>
    <row r="285" spans="1:7" x14ac:dyDescent="0.3">
      <c r="A285" t="s">
        <v>822</v>
      </c>
      <c r="B285" t="s">
        <v>683</v>
      </c>
      <c r="C285" t="s">
        <v>832</v>
      </c>
      <c r="D285" t="s">
        <v>15</v>
      </c>
      <c r="E285" t="s">
        <v>372</v>
      </c>
      <c r="F285" t="s">
        <v>1978</v>
      </c>
      <c r="G285" t="s">
        <v>1979</v>
      </c>
    </row>
    <row r="286" spans="1:7" x14ac:dyDescent="0.3">
      <c r="A286" t="s">
        <v>823</v>
      </c>
      <c r="B286" t="s">
        <v>683</v>
      </c>
      <c r="C286" t="s">
        <v>832</v>
      </c>
      <c r="D286" t="s">
        <v>15</v>
      </c>
      <c r="E286" t="s">
        <v>373</v>
      </c>
      <c r="F286" t="s">
        <v>1998</v>
      </c>
      <c r="G286" t="s">
        <v>1999</v>
      </c>
    </row>
    <row r="287" spans="1:7" x14ac:dyDescent="0.3">
      <c r="A287" t="s">
        <v>824</v>
      </c>
      <c r="B287" t="s">
        <v>683</v>
      </c>
      <c r="C287" t="s">
        <v>832</v>
      </c>
      <c r="D287" t="s">
        <v>15</v>
      </c>
      <c r="E287" t="s">
        <v>374</v>
      </c>
      <c r="F287" t="s">
        <v>1962</v>
      </c>
      <c r="G287" t="s">
        <v>1963</v>
      </c>
    </row>
    <row r="288" spans="1:7" x14ac:dyDescent="0.3">
      <c r="A288" t="s">
        <v>825</v>
      </c>
      <c r="B288" t="s">
        <v>683</v>
      </c>
      <c r="C288" t="s">
        <v>832</v>
      </c>
      <c r="D288" t="s">
        <v>15</v>
      </c>
      <c r="E288" t="s">
        <v>375</v>
      </c>
      <c r="F288" t="s">
        <v>1966</v>
      </c>
      <c r="G288" t="s">
        <v>1967</v>
      </c>
    </row>
    <row r="289" spans="1:7" x14ac:dyDescent="0.3">
      <c r="A289" t="s">
        <v>826</v>
      </c>
      <c r="B289" t="s">
        <v>683</v>
      </c>
      <c r="C289" t="s">
        <v>832</v>
      </c>
      <c r="D289" t="s">
        <v>15</v>
      </c>
      <c r="E289" t="s">
        <v>376</v>
      </c>
      <c r="F289" t="s">
        <v>1954</v>
      </c>
      <c r="G289" t="s">
        <v>1955</v>
      </c>
    </row>
    <row r="290" spans="1:7" x14ac:dyDescent="0.3">
      <c r="A290" t="s">
        <v>827</v>
      </c>
      <c r="B290" t="s">
        <v>683</v>
      </c>
      <c r="C290" t="s">
        <v>832</v>
      </c>
      <c r="D290" t="s">
        <v>15</v>
      </c>
      <c r="E290" t="s">
        <v>377</v>
      </c>
      <c r="F290" t="s">
        <v>1974</v>
      </c>
      <c r="G290" t="s">
        <v>1975</v>
      </c>
    </row>
    <row r="291" spans="1:7" x14ac:dyDescent="0.3">
      <c r="A291" t="s">
        <v>828</v>
      </c>
      <c r="B291" t="s">
        <v>683</v>
      </c>
      <c r="C291" t="s">
        <v>832</v>
      </c>
      <c r="D291" t="s">
        <v>15</v>
      </c>
      <c r="E291" t="s">
        <v>378</v>
      </c>
      <c r="F291" t="s">
        <v>2002</v>
      </c>
      <c r="G291" t="s">
        <v>2003</v>
      </c>
    </row>
    <row r="292" spans="1:7" x14ac:dyDescent="0.3">
      <c r="A292" t="s">
        <v>829</v>
      </c>
      <c r="B292" t="s">
        <v>683</v>
      </c>
      <c r="C292" t="s">
        <v>832</v>
      </c>
      <c r="D292" t="s">
        <v>15</v>
      </c>
      <c r="E292" t="s">
        <v>379</v>
      </c>
      <c r="F292" t="s">
        <v>1970</v>
      </c>
      <c r="G292" t="s">
        <v>1971</v>
      </c>
    </row>
    <row r="293" spans="1:7" x14ac:dyDescent="0.3">
      <c r="A293" t="s">
        <v>830</v>
      </c>
      <c r="B293" t="s">
        <v>683</v>
      </c>
      <c r="C293" t="s">
        <v>832</v>
      </c>
      <c r="D293" t="s">
        <v>15</v>
      </c>
      <c r="E293" t="s">
        <v>380</v>
      </c>
      <c r="F293" t="s">
        <v>1946</v>
      </c>
      <c r="G293" t="s">
        <v>1947</v>
      </c>
    </row>
    <row r="294" spans="1:7" x14ac:dyDescent="0.3">
      <c r="A294" t="s">
        <v>831</v>
      </c>
      <c r="B294" t="s">
        <v>683</v>
      </c>
      <c r="C294" t="s">
        <v>832</v>
      </c>
      <c r="D294" t="s">
        <v>15</v>
      </c>
      <c r="E294" t="s">
        <v>381</v>
      </c>
      <c r="F294" t="s">
        <v>1982</v>
      </c>
      <c r="G294" t="s">
        <v>1983</v>
      </c>
    </row>
    <row r="295" spans="1:7" x14ac:dyDescent="0.3">
      <c r="A295" t="s">
        <v>845</v>
      </c>
      <c r="B295" t="s">
        <v>839</v>
      </c>
      <c r="C295" t="s">
        <v>840</v>
      </c>
      <c r="D295" t="s">
        <v>18</v>
      </c>
      <c r="E295" t="s">
        <v>14</v>
      </c>
      <c r="F295" t="s">
        <v>843</v>
      </c>
      <c r="G295" t="s">
        <v>2004</v>
      </c>
    </row>
    <row r="296" spans="1:7" x14ac:dyDescent="0.3">
      <c r="A296" t="s">
        <v>846</v>
      </c>
      <c r="B296" t="s">
        <v>839</v>
      </c>
      <c r="C296" t="s">
        <v>840</v>
      </c>
      <c r="D296" t="s">
        <v>18</v>
      </c>
      <c r="E296" t="s">
        <v>14</v>
      </c>
      <c r="F296" t="s">
        <v>852</v>
      </c>
      <c r="G296" t="s">
        <v>2005</v>
      </c>
    </row>
    <row r="297" spans="1:7" x14ac:dyDescent="0.3">
      <c r="A297" t="s">
        <v>847</v>
      </c>
      <c r="B297" t="s">
        <v>839</v>
      </c>
      <c r="C297" t="s">
        <v>840</v>
      </c>
      <c r="D297" t="s">
        <v>15</v>
      </c>
      <c r="E297" t="s">
        <v>370</v>
      </c>
      <c r="F297" t="s">
        <v>2021</v>
      </c>
      <c r="G297" t="s">
        <v>2022</v>
      </c>
    </row>
    <row r="298" spans="1:7" x14ac:dyDescent="0.3">
      <c r="A298" t="s">
        <v>848</v>
      </c>
      <c r="B298" t="s">
        <v>839</v>
      </c>
      <c r="C298" t="s">
        <v>840</v>
      </c>
      <c r="D298" t="s">
        <v>15</v>
      </c>
      <c r="E298" t="s">
        <v>373</v>
      </c>
      <c r="F298" t="s">
        <v>2025</v>
      </c>
      <c r="G298" t="s">
        <v>2026</v>
      </c>
    </row>
    <row r="299" spans="1:7" x14ac:dyDescent="0.3">
      <c r="A299" t="s">
        <v>849</v>
      </c>
      <c r="B299" t="s">
        <v>839</v>
      </c>
      <c r="C299" t="s">
        <v>840</v>
      </c>
      <c r="D299" t="s">
        <v>15</v>
      </c>
      <c r="E299" t="s">
        <v>374</v>
      </c>
      <c r="F299" t="s">
        <v>2009</v>
      </c>
      <c r="G299" t="s">
        <v>2010</v>
      </c>
    </row>
    <row r="300" spans="1:7" x14ac:dyDescent="0.3">
      <c r="A300" t="s">
        <v>850</v>
      </c>
      <c r="B300" t="s">
        <v>839</v>
      </c>
      <c r="C300" t="s">
        <v>840</v>
      </c>
      <c r="D300" t="s">
        <v>15</v>
      </c>
      <c r="E300" t="s">
        <v>375</v>
      </c>
      <c r="F300" t="s">
        <v>2015</v>
      </c>
      <c r="G300" t="s">
        <v>2016</v>
      </c>
    </row>
    <row r="301" spans="1:7" x14ac:dyDescent="0.3">
      <c r="A301" t="s">
        <v>851</v>
      </c>
      <c r="B301" t="s">
        <v>839</v>
      </c>
      <c r="C301" t="s">
        <v>840</v>
      </c>
      <c r="D301" t="s">
        <v>15</v>
      </c>
      <c r="E301" t="s">
        <v>379</v>
      </c>
      <c r="F301" t="s">
        <v>2017</v>
      </c>
      <c r="G301" t="s">
        <v>2018</v>
      </c>
    </row>
    <row r="302" spans="1:7" x14ac:dyDescent="0.3">
      <c r="A302" t="s">
        <v>853</v>
      </c>
      <c r="B302" t="s">
        <v>839</v>
      </c>
      <c r="C302" t="s">
        <v>840</v>
      </c>
      <c r="D302" t="s">
        <v>18</v>
      </c>
      <c r="E302" t="s">
        <v>14</v>
      </c>
      <c r="F302" t="s">
        <v>859</v>
      </c>
      <c r="G302" t="s">
        <v>2006</v>
      </c>
    </row>
    <row r="303" spans="1:7" x14ac:dyDescent="0.3">
      <c r="A303" t="s">
        <v>854</v>
      </c>
      <c r="B303" t="s">
        <v>839</v>
      </c>
      <c r="C303" t="s">
        <v>840</v>
      </c>
      <c r="D303" t="s">
        <v>15</v>
      </c>
      <c r="E303" t="s">
        <v>370</v>
      </c>
      <c r="F303" t="s">
        <v>2023</v>
      </c>
      <c r="G303" t="s">
        <v>2024</v>
      </c>
    </row>
    <row r="304" spans="1:7" x14ac:dyDescent="0.3">
      <c r="A304" t="s">
        <v>855</v>
      </c>
      <c r="B304" t="s">
        <v>839</v>
      </c>
      <c r="C304" t="s">
        <v>840</v>
      </c>
      <c r="D304" t="s">
        <v>15</v>
      </c>
      <c r="E304" t="s">
        <v>373</v>
      </c>
      <c r="F304" t="s">
        <v>2027</v>
      </c>
      <c r="G304" t="s">
        <v>2028</v>
      </c>
    </row>
    <row r="305" spans="1:7" x14ac:dyDescent="0.3">
      <c r="A305" t="s">
        <v>856</v>
      </c>
      <c r="B305" t="s">
        <v>839</v>
      </c>
      <c r="C305" t="s">
        <v>840</v>
      </c>
      <c r="D305" t="s">
        <v>15</v>
      </c>
      <c r="E305" t="s">
        <v>374</v>
      </c>
      <c r="F305" t="s">
        <v>2011</v>
      </c>
      <c r="G305" t="s">
        <v>2012</v>
      </c>
    </row>
    <row r="306" spans="1:7" x14ac:dyDescent="0.3">
      <c r="A306" t="s">
        <v>857</v>
      </c>
      <c r="B306" t="s">
        <v>839</v>
      </c>
      <c r="C306" t="s">
        <v>840</v>
      </c>
      <c r="D306" t="s">
        <v>15</v>
      </c>
      <c r="E306" t="s">
        <v>379</v>
      </c>
      <c r="F306" t="s">
        <v>2019</v>
      </c>
      <c r="G306" t="s">
        <v>2020</v>
      </c>
    </row>
    <row r="307" spans="1:7" x14ac:dyDescent="0.3">
      <c r="A307" t="s">
        <v>862</v>
      </c>
      <c r="B307" t="s">
        <v>839</v>
      </c>
      <c r="C307" t="s">
        <v>840</v>
      </c>
      <c r="D307" t="s">
        <v>18</v>
      </c>
      <c r="E307" t="s">
        <v>14</v>
      </c>
      <c r="F307" t="s">
        <v>861</v>
      </c>
      <c r="G307" t="s">
        <v>2007</v>
      </c>
    </row>
    <row r="308" spans="1:7" x14ac:dyDescent="0.3">
      <c r="A308" t="s">
        <v>863</v>
      </c>
      <c r="B308" t="s">
        <v>839</v>
      </c>
      <c r="C308" t="s">
        <v>840</v>
      </c>
      <c r="D308" t="s">
        <v>15</v>
      </c>
      <c r="E308" t="s">
        <v>373</v>
      </c>
      <c r="F308" t="s">
        <v>2029</v>
      </c>
      <c r="G308" t="s">
        <v>2030</v>
      </c>
    </row>
    <row r="309" spans="1:7" x14ac:dyDescent="0.3">
      <c r="A309" t="s">
        <v>864</v>
      </c>
      <c r="B309" t="s">
        <v>839</v>
      </c>
      <c r="C309" t="s">
        <v>840</v>
      </c>
      <c r="D309" t="s">
        <v>15</v>
      </c>
      <c r="E309" t="s">
        <v>374</v>
      </c>
      <c r="F309" t="s">
        <v>2013</v>
      </c>
      <c r="G309" t="s">
        <v>2014</v>
      </c>
    </row>
    <row r="310" spans="1:7" x14ac:dyDescent="0.3">
      <c r="A310" t="s">
        <v>867</v>
      </c>
      <c r="B310" t="s">
        <v>839</v>
      </c>
      <c r="C310" t="s">
        <v>840</v>
      </c>
      <c r="D310" t="s">
        <v>18</v>
      </c>
      <c r="E310" t="s">
        <v>14</v>
      </c>
      <c r="F310" t="s">
        <v>866</v>
      </c>
      <c r="G310" t="s">
        <v>2008</v>
      </c>
    </row>
    <row r="311" spans="1:7" x14ac:dyDescent="0.3">
      <c r="A311" t="s">
        <v>868</v>
      </c>
      <c r="B311" t="s">
        <v>839</v>
      </c>
      <c r="C311" t="s">
        <v>869</v>
      </c>
      <c r="D311" t="s">
        <v>18</v>
      </c>
      <c r="E311" t="s">
        <v>14</v>
      </c>
      <c r="F311" t="s">
        <v>870</v>
      </c>
      <c r="G311" t="s">
        <v>2031</v>
      </c>
    </row>
    <row r="312" spans="1:7" x14ac:dyDescent="0.3">
      <c r="A312" t="s">
        <v>873</v>
      </c>
      <c r="B312" t="s">
        <v>839</v>
      </c>
      <c r="C312" t="s">
        <v>869</v>
      </c>
      <c r="D312" t="s">
        <v>18</v>
      </c>
      <c r="E312" t="s">
        <v>14</v>
      </c>
      <c r="F312" t="s">
        <v>882</v>
      </c>
      <c r="G312" t="s">
        <v>2032</v>
      </c>
    </row>
    <row r="313" spans="1:7" x14ac:dyDescent="0.3">
      <c r="A313" t="s">
        <v>874</v>
      </c>
      <c r="B313" t="s">
        <v>839</v>
      </c>
      <c r="C313" t="s">
        <v>869</v>
      </c>
      <c r="D313" t="s">
        <v>15</v>
      </c>
      <c r="E313" t="s">
        <v>872</v>
      </c>
      <c r="F313" t="s">
        <v>2054</v>
      </c>
      <c r="G313" t="s">
        <v>2055</v>
      </c>
    </row>
    <row r="314" spans="1:7" x14ac:dyDescent="0.3">
      <c r="A314" t="s">
        <v>875</v>
      </c>
      <c r="B314" t="s">
        <v>839</v>
      </c>
      <c r="C314" t="s">
        <v>869</v>
      </c>
      <c r="D314" t="s">
        <v>15</v>
      </c>
      <c r="E314" t="s">
        <v>374</v>
      </c>
      <c r="F314" t="s">
        <v>2038</v>
      </c>
      <c r="G314" t="s">
        <v>2039</v>
      </c>
    </row>
    <row r="315" spans="1:7" x14ac:dyDescent="0.3">
      <c r="A315" t="s">
        <v>876</v>
      </c>
      <c r="B315" t="s">
        <v>839</v>
      </c>
      <c r="C315" t="s">
        <v>869</v>
      </c>
      <c r="D315" t="s">
        <v>15</v>
      </c>
      <c r="E315" t="s">
        <v>379</v>
      </c>
      <c r="F315" t="s">
        <v>2046</v>
      </c>
      <c r="G315" t="s">
        <v>2047</v>
      </c>
    </row>
    <row r="316" spans="1:7" x14ac:dyDescent="0.3">
      <c r="A316" t="s">
        <v>877</v>
      </c>
      <c r="B316" t="s">
        <v>839</v>
      </c>
      <c r="C316" t="s">
        <v>869</v>
      </c>
      <c r="D316" t="s">
        <v>18</v>
      </c>
      <c r="E316" t="s">
        <v>14</v>
      </c>
      <c r="F316" t="s">
        <v>883</v>
      </c>
      <c r="G316" t="s">
        <v>2033</v>
      </c>
    </row>
    <row r="317" spans="1:7" x14ac:dyDescent="0.3">
      <c r="A317" t="s">
        <v>878</v>
      </c>
      <c r="B317" t="s">
        <v>839</v>
      </c>
      <c r="C317" t="s">
        <v>869</v>
      </c>
      <c r="D317" t="s">
        <v>15</v>
      </c>
      <c r="E317" t="s">
        <v>872</v>
      </c>
      <c r="F317" t="s">
        <v>2056</v>
      </c>
      <c r="G317" t="s">
        <v>2057</v>
      </c>
    </row>
    <row r="318" spans="1:7" x14ac:dyDescent="0.3">
      <c r="A318" t="s">
        <v>879</v>
      </c>
      <c r="B318" t="s">
        <v>839</v>
      </c>
      <c r="C318" t="s">
        <v>869</v>
      </c>
      <c r="D318" t="s">
        <v>15</v>
      </c>
      <c r="E318" t="s">
        <v>374</v>
      </c>
      <c r="F318" t="s">
        <v>2040</v>
      </c>
      <c r="G318" t="s">
        <v>2041</v>
      </c>
    </row>
    <row r="319" spans="1:7" x14ac:dyDescent="0.3">
      <c r="A319" t="s">
        <v>880</v>
      </c>
      <c r="B319" t="s">
        <v>839</v>
      </c>
      <c r="C319" t="s">
        <v>869</v>
      </c>
      <c r="D319" t="s">
        <v>15</v>
      </c>
      <c r="E319" t="s">
        <v>379</v>
      </c>
      <c r="F319" t="s">
        <v>2048</v>
      </c>
      <c r="G319" t="s">
        <v>2049</v>
      </c>
    </row>
    <row r="320" spans="1:7" x14ac:dyDescent="0.3">
      <c r="A320" t="s">
        <v>890</v>
      </c>
      <c r="B320" t="s">
        <v>839</v>
      </c>
      <c r="C320" t="s">
        <v>869</v>
      </c>
      <c r="D320" t="s">
        <v>18</v>
      </c>
      <c r="E320" t="s">
        <v>14</v>
      </c>
      <c r="F320" t="s">
        <v>887</v>
      </c>
      <c r="G320" t="s">
        <v>2034</v>
      </c>
    </row>
    <row r="321" spans="1:7" x14ac:dyDescent="0.3">
      <c r="A321" t="s">
        <v>891</v>
      </c>
      <c r="B321" t="s">
        <v>839</v>
      </c>
      <c r="C321" t="s">
        <v>869</v>
      </c>
      <c r="D321" t="s">
        <v>18</v>
      </c>
      <c r="E321" t="s">
        <v>14</v>
      </c>
      <c r="F321" t="s">
        <v>888</v>
      </c>
      <c r="G321" t="s">
        <v>2035</v>
      </c>
    </row>
    <row r="322" spans="1:7" x14ac:dyDescent="0.3">
      <c r="A322" t="s">
        <v>892</v>
      </c>
      <c r="B322" t="s">
        <v>839</v>
      </c>
      <c r="C322" t="s">
        <v>869</v>
      </c>
      <c r="D322" t="s">
        <v>18</v>
      </c>
      <c r="E322" t="s">
        <v>14</v>
      </c>
      <c r="F322" t="s">
        <v>889</v>
      </c>
      <c r="G322" t="s">
        <v>2036</v>
      </c>
    </row>
    <row r="323" spans="1:7" x14ac:dyDescent="0.3">
      <c r="A323" t="s">
        <v>893</v>
      </c>
      <c r="B323" t="s">
        <v>839</v>
      </c>
      <c r="C323" t="s">
        <v>869</v>
      </c>
      <c r="D323" t="s">
        <v>15</v>
      </c>
      <c r="E323" t="s">
        <v>872</v>
      </c>
      <c r="F323" t="s">
        <v>2058</v>
      </c>
      <c r="G323" t="s">
        <v>2059</v>
      </c>
    </row>
    <row r="324" spans="1:7" x14ac:dyDescent="0.3">
      <c r="A324" t="s">
        <v>894</v>
      </c>
      <c r="B324" t="s">
        <v>839</v>
      </c>
      <c r="C324" t="s">
        <v>869</v>
      </c>
      <c r="D324" t="s">
        <v>15</v>
      </c>
      <c r="E324" t="s">
        <v>374</v>
      </c>
      <c r="F324" t="s">
        <v>2042</v>
      </c>
      <c r="G324" t="s">
        <v>2043</v>
      </c>
    </row>
    <row r="325" spans="1:7" x14ac:dyDescent="0.3">
      <c r="A325" t="s">
        <v>895</v>
      </c>
      <c r="B325" t="s">
        <v>839</v>
      </c>
      <c r="C325" t="s">
        <v>869</v>
      </c>
      <c r="D325" t="s">
        <v>15</v>
      </c>
      <c r="E325" t="s">
        <v>379</v>
      </c>
      <c r="F325" t="s">
        <v>2050</v>
      </c>
      <c r="G325" t="s">
        <v>2051</v>
      </c>
    </row>
    <row r="326" spans="1:7" x14ac:dyDescent="0.3">
      <c r="A326" t="s">
        <v>896</v>
      </c>
      <c r="B326" t="s">
        <v>839</v>
      </c>
      <c r="C326" t="s">
        <v>869</v>
      </c>
      <c r="D326" t="s">
        <v>18</v>
      </c>
      <c r="E326" t="s">
        <v>14</v>
      </c>
      <c r="F326" t="s">
        <v>900</v>
      </c>
      <c r="G326" t="s">
        <v>2037</v>
      </c>
    </row>
    <row r="327" spans="1:7" x14ac:dyDescent="0.3">
      <c r="A327" t="s">
        <v>897</v>
      </c>
      <c r="B327" t="s">
        <v>839</v>
      </c>
      <c r="C327" t="s">
        <v>869</v>
      </c>
      <c r="D327" t="s">
        <v>15</v>
      </c>
      <c r="E327" t="s">
        <v>374</v>
      </c>
      <c r="F327" t="s">
        <v>2044</v>
      </c>
      <c r="G327" t="s">
        <v>2045</v>
      </c>
    </row>
    <row r="328" spans="1:7" x14ac:dyDescent="0.3">
      <c r="A328" t="s">
        <v>898</v>
      </c>
      <c r="B328" t="s">
        <v>839</v>
      </c>
      <c r="C328" t="s">
        <v>869</v>
      </c>
      <c r="D328" t="s">
        <v>15</v>
      </c>
      <c r="E328" t="s">
        <v>379</v>
      </c>
      <c r="F328" t="s">
        <v>2052</v>
      </c>
      <c r="G328" t="s">
        <v>2053</v>
      </c>
    </row>
    <row r="329" spans="1:7" x14ac:dyDescent="0.3">
      <c r="A329" t="s">
        <v>901</v>
      </c>
      <c r="B329" t="s">
        <v>907</v>
      </c>
      <c r="C329" t="s">
        <v>908</v>
      </c>
      <c r="D329" t="s">
        <v>18</v>
      </c>
      <c r="E329" t="s">
        <v>14</v>
      </c>
      <c r="F329" t="s">
        <v>906</v>
      </c>
      <c r="G329" t="s">
        <v>2060</v>
      </c>
    </row>
    <row r="330" spans="1:7" x14ac:dyDescent="0.3">
      <c r="A330" t="s">
        <v>902</v>
      </c>
      <c r="B330" t="s">
        <v>907</v>
      </c>
      <c r="C330" t="s">
        <v>908</v>
      </c>
      <c r="D330" t="s">
        <v>15</v>
      </c>
      <c r="E330" t="s">
        <v>370</v>
      </c>
      <c r="F330" t="s">
        <v>2117</v>
      </c>
      <c r="G330" t="s">
        <v>2118</v>
      </c>
    </row>
    <row r="331" spans="1:7" x14ac:dyDescent="0.3">
      <c r="A331" t="s">
        <v>903</v>
      </c>
      <c r="B331" t="s">
        <v>907</v>
      </c>
      <c r="C331" t="s">
        <v>908</v>
      </c>
      <c r="D331" t="s">
        <v>15</v>
      </c>
      <c r="E331" t="s">
        <v>371</v>
      </c>
      <c r="F331" t="s">
        <v>2103</v>
      </c>
      <c r="G331" t="s">
        <v>2104</v>
      </c>
    </row>
    <row r="332" spans="1:7" x14ac:dyDescent="0.3">
      <c r="A332" t="s">
        <v>904</v>
      </c>
      <c r="B332" t="s">
        <v>907</v>
      </c>
      <c r="C332" t="s">
        <v>908</v>
      </c>
      <c r="D332" t="s">
        <v>15</v>
      </c>
      <c r="E332" t="s">
        <v>373</v>
      </c>
      <c r="F332" t="s">
        <v>2141</v>
      </c>
      <c r="G332" t="s">
        <v>2142</v>
      </c>
    </row>
    <row r="333" spans="1:7" x14ac:dyDescent="0.3">
      <c r="A333" t="s">
        <v>905</v>
      </c>
      <c r="B333" t="s">
        <v>907</v>
      </c>
      <c r="C333" t="s">
        <v>908</v>
      </c>
      <c r="D333" t="s">
        <v>15</v>
      </c>
      <c r="E333" t="s">
        <v>374</v>
      </c>
      <c r="F333" t="s">
        <v>2079</v>
      </c>
      <c r="G333" t="s">
        <v>2080</v>
      </c>
    </row>
    <row r="334" spans="1:7" x14ac:dyDescent="0.3">
      <c r="A334" t="s">
        <v>909</v>
      </c>
      <c r="B334" t="s">
        <v>907</v>
      </c>
      <c r="C334" t="s">
        <v>908</v>
      </c>
      <c r="D334" t="s">
        <v>15</v>
      </c>
      <c r="E334" t="s">
        <v>379</v>
      </c>
      <c r="F334" t="s">
        <v>2089</v>
      </c>
      <c r="G334" t="s">
        <v>2090</v>
      </c>
    </row>
    <row r="335" spans="1:7" x14ac:dyDescent="0.3">
      <c r="A335" t="s">
        <v>910</v>
      </c>
      <c r="B335" t="s">
        <v>907</v>
      </c>
      <c r="C335" t="s">
        <v>908</v>
      </c>
      <c r="D335" t="s">
        <v>18</v>
      </c>
      <c r="E335" t="s">
        <v>14</v>
      </c>
      <c r="F335" t="s">
        <v>915</v>
      </c>
      <c r="G335" t="s">
        <v>2061</v>
      </c>
    </row>
    <row r="336" spans="1:7" x14ac:dyDescent="0.3">
      <c r="A336" t="s">
        <v>911</v>
      </c>
      <c r="B336" t="s">
        <v>907</v>
      </c>
      <c r="C336" t="s">
        <v>908</v>
      </c>
      <c r="D336" t="s">
        <v>15</v>
      </c>
      <c r="E336" t="s">
        <v>370</v>
      </c>
      <c r="F336" t="s">
        <v>2119</v>
      </c>
      <c r="G336" t="s">
        <v>2120</v>
      </c>
    </row>
    <row r="337" spans="1:7" x14ac:dyDescent="0.3">
      <c r="A337" t="s">
        <v>912</v>
      </c>
      <c r="B337" t="s">
        <v>907</v>
      </c>
      <c r="C337" t="s">
        <v>908</v>
      </c>
      <c r="D337" t="s">
        <v>15</v>
      </c>
      <c r="E337" t="s">
        <v>371</v>
      </c>
      <c r="F337" t="s">
        <v>2105</v>
      </c>
      <c r="G337" t="s">
        <v>2106</v>
      </c>
    </row>
    <row r="338" spans="1:7" x14ac:dyDescent="0.3">
      <c r="A338" t="s">
        <v>913</v>
      </c>
      <c r="B338" t="s">
        <v>907</v>
      </c>
      <c r="C338" t="s">
        <v>908</v>
      </c>
      <c r="D338" t="s">
        <v>15</v>
      </c>
      <c r="E338" t="s">
        <v>373</v>
      </c>
      <c r="F338" t="s">
        <v>2143</v>
      </c>
      <c r="G338" t="s">
        <v>2144</v>
      </c>
    </row>
    <row r="339" spans="1:7" x14ac:dyDescent="0.3">
      <c r="A339" t="s">
        <v>914</v>
      </c>
      <c r="B339" t="s">
        <v>907</v>
      </c>
      <c r="C339" t="s">
        <v>908</v>
      </c>
      <c r="D339" t="s">
        <v>15</v>
      </c>
      <c r="E339" t="s">
        <v>379</v>
      </c>
      <c r="F339" t="s">
        <v>2091</v>
      </c>
      <c r="G339" t="s">
        <v>2092</v>
      </c>
    </row>
    <row r="340" spans="1:7" x14ac:dyDescent="0.3">
      <c r="A340" t="s">
        <v>917</v>
      </c>
      <c r="B340" t="s">
        <v>907</v>
      </c>
      <c r="C340" t="s">
        <v>908</v>
      </c>
      <c r="D340" t="s">
        <v>18</v>
      </c>
      <c r="E340" t="s">
        <v>14</v>
      </c>
      <c r="F340" t="s">
        <v>923</v>
      </c>
      <c r="G340" t="s">
        <v>2062</v>
      </c>
    </row>
    <row r="341" spans="1:7" x14ac:dyDescent="0.3">
      <c r="A341" t="s">
        <v>918</v>
      </c>
      <c r="B341" t="s">
        <v>907</v>
      </c>
      <c r="C341" t="s">
        <v>908</v>
      </c>
      <c r="D341" t="s">
        <v>15</v>
      </c>
      <c r="E341" t="s">
        <v>370</v>
      </c>
      <c r="F341" t="s">
        <v>2121</v>
      </c>
      <c r="G341" t="s">
        <v>2122</v>
      </c>
    </row>
    <row r="342" spans="1:7" x14ac:dyDescent="0.3">
      <c r="A342" t="s">
        <v>919</v>
      </c>
      <c r="B342" t="s">
        <v>907</v>
      </c>
      <c r="C342" t="s">
        <v>908</v>
      </c>
      <c r="D342" t="s">
        <v>15</v>
      </c>
      <c r="E342" t="s">
        <v>371</v>
      </c>
      <c r="F342" t="s">
        <v>2107</v>
      </c>
      <c r="G342" t="s">
        <v>2108</v>
      </c>
    </row>
    <row r="343" spans="1:7" x14ac:dyDescent="0.3">
      <c r="A343" t="s">
        <v>920</v>
      </c>
      <c r="B343" t="s">
        <v>907</v>
      </c>
      <c r="C343" t="s">
        <v>908</v>
      </c>
      <c r="D343" t="s">
        <v>15</v>
      </c>
      <c r="E343" t="s">
        <v>373</v>
      </c>
      <c r="F343" t="s">
        <v>2145</v>
      </c>
      <c r="G343" t="s">
        <v>2146</v>
      </c>
    </row>
    <row r="344" spans="1:7" x14ac:dyDescent="0.3">
      <c r="A344" t="s">
        <v>921</v>
      </c>
      <c r="B344" t="s">
        <v>907</v>
      </c>
      <c r="C344" t="s">
        <v>908</v>
      </c>
      <c r="D344" t="s">
        <v>15</v>
      </c>
      <c r="E344" t="s">
        <v>379</v>
      </c>
      <c r="F344" t="s">
        <v>2093</v>
      </c>
      <c r="G344" t="s">
        <v>2094</v>
      </c>
    </row>
    <row r="345" spans="1:7" x14ac:dyDescent="0.3">
      <c r="A345" t="s">
        <v>924</v>
      </c>
      <c r="B345" t="s">
        <v>907</v>
      </c>
      <c r="C345" t="s">
        <v>908</v>
      </c>
      <c r="D345" t="s">
        <v>18</v>
      </c>
      <c r="E345" t="s">
        <v>14</v>
      </c>
      <c r="F345" t="s">
        <v>927</v>
      </c>
      <c r="G345" t="s">
        <v>2063</v>
      </c>
    </row>
    <row r="346" spans="1:7" x14ac:dyDescent="0.3">
      <c r="A346" t="s">
        <v>925</v>
      </c>
      <c r="B346" t="s">
        <v>907</v>
      </c>
      <c r="C346" t="s">
        <v>908</v>
      </c>
      <c r="D346" t="s">
        <v>15</v>
      </c>
      <c r="E346" t="s">
        <v>370</v>
      </c>
      <c r="F346" t="s">
        <v>2123</v>
      </c>
      <c r="G346" t="s">
        <v>2124</v>
      </c>
    </row>
    <row r="347" spans="1:7" x14ac:dyDescent="0.3">
      <c r="A347" t="s">
        <v>926</v>
      </c>
      <c r="B347" t="s">
        <v>907</v>
      </c>
      <c r="C347" t="s">
        <v>908</v>
      </c>
      <c r="D347" t="s">
        <v>15</v>
      </c>
      <c r="E347" t="s">
        <v>371</v>
      </c>
      <c r="F347" t="s">
        <v>2109</v>
      </c>
      <c r="G347" t="s">
        <v>2110</v>
      </c>
    </row>
    <row r="348" spans="1:7" x14ac:dyDescent="0.3">
      <c r="A348" t="s">
        <v>929</v>
      </c>
      <c r="B348" t="s">
        <v>907</v>
      </c>
      <c r="C348" t="s">
        <v>908</v>
      </c>
      <c r="D348" t="s">
        <v>18</v>
      </c>
      <c r="E348" t="s">
        <v>14</v>
      </c>
      <c r="F348" t="s">
        <v>932</v>
      </c>
      <c r="G348" t="s">
        <v>2064</v>
      </c>
    </row>
    <row r="349" spans="1:7" x14ac:dyDescent="0.3">
      <c r="A349" t="s">
        <v>930</v>
      </c>
      <c r="B349" t="s">
        <v>907</v>
      </c>
      <c r="C349" t="s">
        <v>908</v>
      </c>
      <c r="D349" t="s">
        <v>15</v>
      </c>
      <c r="E349" t="s">
        <v>373</v>
      </c>
      <c r="F349" t="s">
        <v>2147</v>
      </c>
      <c r="G349" t="s">
        <v>2148</v>
      </c>
    </row>
    <row r="350" spans="1:7" x14ac:dyDescent="0.3">
      <c r="A350" t="s">
        <v>931</v>
      </c>
      <c r="B350" t="s">
        <v>907</v>
      </c>
      <c r="C350" t="s">
        <v>908</v>
      </c>
      <c r="D350" t="s">
        <v>15</v>
      </c>
      <c r="E350" t="s">
        <v>379</v>
      </c>
      <c r="F350" t="s">
        <v>2095</v>
      </c>
      <c r="G350" t="s">
        <v>2096</v>
      </c>
    </row>
    <row r="351" spans="1:7" x14ac:dyDescent="0.3">
      <c r="A351" t="s">
        <v>936</v>
      </c>
      <c r="B351" t="s">
        <v>907</v>
      </c>
      <c r="C351" t="s">
        <v>908</v>
      </c>
      <c r="D351" t="s">
        <v>18</v>
      </c>
      <c r="E351" t="s">
        <v>14</v>
      </c>
      <c r="F351" t="s">
        <v>934</v>
      </c>
      <c r="G351" t="s">
        <v>2065</v>
      </c>
    </row>
    <row r="352" spans="1:7" x14ac:dyDescent="0.3">
      <c r="A352" t="s">
        <v>937</v>
      </c>
      <c r="B352" t="s">
        <v>907</v>
      </c>
      <c r="C352" t="s">
        <v>908</v>
      </c>
      <c r="D352" t="s">
        <v>15</v>
      </c>
      <c r="E352" t="s">
        <v>370</v>
      </c>
      <c r="F352" t="s">
        <v>2125</v>
      </c>
      <c r="G352" t="s">
        <v>2126</v>
      </c>
    </row>
    <row r="353" spans="1:7" x14ac:dyDescent="0.3">
      <c r="A353" t="s">
        <v>938</v>
      </c>
      <c r="B353" t="s">
        <v>907</v>
      </c>
      <c r="C353" t="s">
        <v>908</v>
      </c>
      <c r="D353" t="s">
        <v>15</v>
      </c>
      <c r="E353" t="s">
        <v>371</v>
      </c>
      <c r="F353" t="s">
        <v>2111</v>
      </c>
      <c r="G353" t="s">
        <v>2112</v>
      </c>
    </row>
    <row r="354" spans="1:7" x14ac:dyDescent="0.3">
      <c r="A354" t="s">
        <v>939</v>
      </c>
      <c r="B354" t="s">
        <v>907</v>
      </c>
      <c r="C354" t="s">
        <v>908</v>
      </c>
      <c r="D354" t="s">
        <v>15</v>
      </c>
      <c r="E354" t="s">
        <v>373</v>
      </c>
      <c r="F354" t="s">
        <v>2149</v>
      </c>
      <c r="G354" t="s">
        <v>2150</v>
      </c>
    </row>
    <row r="355" spans="1:7" x14ac:dyDescent="0.3">
      <c r="A355" t="s">
        <v>940</v>
      </c>
      <c r="B355" t="s">
        <v>907</v>
      </c>
      <c r="C355" t="s">
        <v>908</v>
      </c>
      <c r="D355" t="s">
        <v>15</v>
      </c>
      <c r="E355" t="s">
        <v>379</v>
      </c>
      <c r="F355" t="s">
        <v>2097</v>
      </c>
      <c r="G355" t="s">
        <v>2098</v>
      </c>
    </row>
    <row r="356" spans="1:7" x14ac:dyDescent="0.3">
      <c r="A356" t="s">
        <v>943</v>
      </c>
      <c r="B356" t="s">
        <v>907</v>
      </c>
      <c r="C356" t="s">
        <v>908</v>
      </c>
      <c r="D356" t="s">
        <v>18</v>
      </c>
      <c r="E356" t="s">
        <v>14</v>
      </c>
      <c r="F356" t="s">
        <v>941</v>
      </c>
      <c r="G356" t="s">
        <v>2066</v>
      </c>
    </row>
    <row r="357" spans="1:7" x14ac:dyDescent="0.3">
      <c r="A357" t="s">
        <v>946</v>
      </c>
      <c r="B357" t="s">
        <v>907</v>
      </c>
      <c r="C357" t="s">
        <v>908</v>
      </c>
      <c r="D357" t="s">
        <v>18</v>
      </c>
      <c r="E357" t="s">
        <v>14</v>
      </c>
      <c r="F357" t="s">
        <v>944</v>
      </c>
      <c r="G357" t="s">
        <v>2067</v>
      </c>
    </row>
    <row r="358" spans="1:7" x14ac:dyDescent="0.3">
      <c r="A358" t="s">
        <v>947</v>
      </c>
      <c r="B358" t="s">
        <v>907</v>
      </c>
      <c r="C358" t="s">
        <v>908</v>
      </c>
      <c r="D358" t="s">
        <v>15</v>
      </c>
      <c r="E358" t="s">
        <v>370</v>
      </c>
      <c r="F358" t="s">
        <v>2127</v>
      </c>
      <c r="G358" t="s">
        <v>2128</v>
      </c>
    </row>
    <row r="359" spans="1:7" x14ac:dyDescent="0.3">
      <c r="A359" t="s">
        <v>948</v>
      </c>
      <c r="B359" t="s">
        <v>907</v>
      </c>
      <c r="C359" t="s">
        <v>908</v>
      </c>
      <c r="D359" t="s">
        <v>15</v>
      </c>
      <c r="E359" t="s">
        <v>373</v>
      </c>
      <c r="F359" t="s">
        <v>2151</v>
      </c>
      <c r="G359" t="s">
        <v>2152</v>
      </c>
    </row>
    <row r="360" spans="1:7" x14ac:dyDescent="0.3">
      <c r="A360" t="s">
        <v>949</v>
      </c>
      <c r="B360" t="s">
        <v>907</v>
      </c>
      <c r="C360" t="s">
        <v>908</v>
      </c>
      <c r="D360" t="s">
        <v>18</v>
      </c>
      <c r="E360" t="s">
        <v>14</v>
      </c>
      <c r="F360" t="s">
        <v>953</v>
      </c>
      <c r="G360" t="s">
        <v>2068</v>
      </c>
    </row>
    <row r="361" spans="1:7" x14ac:dyDescent="0.3">
      <c r="A361" t="s">
        <v>950</v>
      </c>
      <c r="B361" t="s">
        <v>907</v>
      </c>
      <c r="C361" t="s">
        <v>908</v>
      </c>
      <c r="D361" t="s">
        <v>15</v>
      </c>
      <c r="E361" t="s">
        <v>370</v>
      </c>
      <c r="F361" t="s">
        <v>2129</v>
      </c>
      <c r="G361" t="s">
        <v>2130</v>
      </c>
    </row>
    <row r="362" spans="1:7" x14ac:dyDescent="0.3">
      <c r="A362" t="s">
        <v>951</v>
      </c>
      <c r="B362" t="s">
        <v>907</v>
      </c>
      <c r="C362" t="s">
        <v>908</v>
      </c>
      <c r="D362" t="s">
        <v>15</v>
      </c>
      <c r="E362" t="s">
        <v>371</v>
      </c>
      <c r="F362" t="s">
        <v>2113</v>
      </c>
      <c r="G362" t="s">
        <v>2114</v>
      </c>
    </row>
    <row r="363" spans="1:7" x14ac:dyDescent="0.3">
      <c r="A363" t="s">
        <v>952</v>
      </c>
      <c r="B363" t="s">
        <v>907</v>
      </c>
      <c r="C363" t="s">
        <v>908</v>
      </c>
      <c r="D363" t="s">
        <v>15</v>
      </c>
      <c r="E363" t="s">
        <v>373</v>
      </c>
      <c r="F363" t="s">
        <v>2153</v>
      </c>
      <c r="G363" t="s">
        <v>2154</v>
      </c>
    </row>
    <row r="364" spans="1:7" x14ac:dyDescent="0.3">
      <c r="A364" t="s">
        <v>987</v>
      </c>
      <c r="B364" t="s">
        <v>907</v>
      </c>
      <c r="C364" t="s">
        <v>908</v>
      </c>
      <c r="D364" t="s">
        <v>18</v>
      </c>
      <c r="E364" t="s">
        <v>14</v>
      </c>
      <c r="F364" t="s">
        <v>956</v>
      </c>
      <c r="G364" t="s">
        <v>2069</v>
      </c>
    </row>
    <row r="365" spans="1:7" x14ac:dyDescent="0.3">
      <c r="A365" t="s">
        <v>988</v>
      </c>
      <c r="B365" t="s">
        <v>907</v>
      </c>
      <c r="C365" t="s">
        <v>908</v>
      </c>
      <c r="D365" t="s">
        <v>18</v>
      </c>
      <c r="E365" t="s">
        <v>14</v>
      </c>
      <c r="F365" t="s">
        <v>958</v>
      </c>
      <c r="G365" t="s">
        <v>2070</v>
      </c>
    </row>
    <row r="366" spans="1:7" x14ac:dyDescent="0.3">
      <c r="A366" t="s">
        <v>989</v>
      </c>
      <c r="B366" t="s">
        <v>907</v>
      </c>
      <c r="C366" t="s">
        <v>908</v>
      </c>
      <c r="D366" t="s">
        <v>15</v>
      </c>
      <c r="E366" t="s">
        <v>370</v>
      </c>
      <c r="F366" t="s">
        <v>2131</v>
      </c>
      <c r="G366" t="s">
        <v>2132</v>
      </c>
    </row>
    <row r="367" spans="1:7" x14ac:dyDescent="0.3">
      <c r="A367" t="s">
        <v>990</v>
      </c>
      <c r="B367" t="s">
        <v>907</v>
      </c>
      <c r="C367" t="s">
        <v>908</v>
      </c>
      <c r="D367" t="s">
        <v>15</v>
      </c>
      <c r="E367" t="s">
        <v>373</v>
      </c>
      <c r="F367" t="s">
        <v>2155</v>
      </c>
      <c r="G367" t="s">
        <v>2156</v>
      </c>
    </row>
    <row r="368" spans="1:7" x14ac:dyDescent="0.3">
      <c r="A368" t="s">
        <v>991</v>
      </c>
      <c r="B368" t="s">
        <v>907</v>
      </c>
      <c r="C368" t="s">
        <v>908</v>
      </c>
      <c r="D368" t="s">
        <v>15</v>
      </c>
      <c r="E368" t="s">
        <v>374</v>
      </c>
      <c r="F368" t="s">
        <v>2081</v>
      </c>
      <c r="G368" t="s">
        <v>2082</v>
      </c>
    </row>
    <row r="369" spans="1:7" x14ac:dyDescent="0.3">
      <c r="A369" t="s">
        <v>992</v>
      </c>
      <c r="B369" t="s">
        <v>907</v>
      </c>
      <c r="C369" t="s">
        <v>908</v>
      </c>
      <c r="D369" t="s">
        <v>18</v>
      </c>
      <c r="E369" t="s">
        <v>14</v>
      </c>
      <c r="F369" t="s">
        <v>960</v>
      </c>
      <c r="G369" t="s">
        <v>2071</v>
      </c>
    </row>
    <row r="370" spans="1:7" x14ac:dyDescent="0.3">
      <c r="A370" t="s">
        <v>993</v>
      </c>
      <c r="B370" t="s">
        <v>907</v>
      </c>
      <c r="C370" t="s">
        <v>908</v>
      </c>
      <c r="D370" t="s">
        <v>15</v>
      </c>
      <c r="E370" t="s">
        <v>370</v>
      </c>
      <c r="F370" t="s">
        <v>2133</v>
      </c>
      <c r="G370" t="s">
        <v>2134</v>
      </c>
    </row>
    <row r="371" spans="1:7" x14ac:dyDescent="0.3">
      <c r="A371" t="s">
        <v>994</v>
      </c>
      <c r="B371" t="s">
        <v>907</v>
      </c>
      <c r="C371" t="s">
        <v>908</v>
      </c>
      <c r="D371" t="s">
        <v>15</v>
      </c>
      <c r="E371" t="s">
        <v>371</v>
      </c>
      <c r="F371" t="s">
        <v>2115</v>
      </c>
      <c r="G371" t="s">
        <v>2116</v>
      </c>
    </row>
    <row r="372" spans="1:7" x14ac:dyDescent="0.3">
      <c r="A372" t="s">
        <v>995</v>
      </c>
      <c r="B372" t="s">
        <v>907</v>
      </c>
      <c r="C372" t="s">
        <v>908</v>
      </c>
      <c r="D372" t="s">
        <v>15</v>
      </c>
      <c r="E372" t="s">
        <v>373</v>
      </c>
      <c r="F372" t="s">
        <v>2157</v>
      </c>
      <c r="G372" t="s">
        <v>2158</v>
      </c>
    </row>
    <row r="373" spans="1:7" x14ac:dyDescent="0.3">
      <c r="A373" t="s">
        <v>996</v>
      </c>
      <c r="B373" t="s">
        <v>907</v>
      </c>
      <c r="C373" t="s">
        <v>908</v>
      </c>
      <c r="D373" t="s">
        <v>15</v>
      </c>
      <c r="E373" t="s">
        <v>374</v>
      </c>
      <c r="F373" t="s">
        <v>2083</v>
      </c>
      <c r="G373" t="s">
        <v>2084</v>
      </c>
    </row>
    <row r="374" spans="1:7" x14ac:dyDescent="0.3">
      <c r="A374" t="s">
        <v>997</v>
      </c>
      <c r="B374" t="s">
        <v>907</v>
      </c>
      <c r="C374" t="s">
        <v>908</v>
      </c>
      <c r="D374" t="s">
        <v>15</v>
      </c>
      <c r="E374" t="s">
        <v>379</v>
      </c>
      <c r="F374" t="s">
        <v>2099</v>
      </c>
      <c r="G374" t="s">
        <v>2100</v>
      </c>
    </row>
    <row r="375" spans="1:7" x14ac:dyDescent="0.3">
      <c r="A375" t="s">
        <v>998</v>
      </c>
      <c r="B375" t="s">
        <v>907</v>
      </c>
      <c r="C375" t="s">
        <v>908</v>
      </c>
      <c r="D375" t="s">
        <v>18</v>
      </c>
      <c r="E375" t="s">
        <v>14</v>
      </c>
      <c r="F375" t="s">
        <v>962</v>
      </c>
      <c r="G375" t="s">
        <v>2072</v>
      </c>
    </row>
    <row r="376" spans="1:7" x14ac:dyDescent="0.3">
      <c r="A376" t="s">
        <v>999</v>
      </c>
      <c r="B376" t="s">
        <v>907</v>
      </c>
      <c r="C376" t="s">
        <v>908</v>
      </c>
      <c r="D376" t="s">
        <v>18</v>
      </c>
      <c r="E376" t="s">
        <v>14</v>
      </c>
      <c r="F376" t="s">
        <v>963</v>
      </c>
      <c r="G376" t="s">
        <v>2073</v>
      </c>
    </row>
    <row r="377" spans="1:7" x14ac:dyDescent="0.3">
      <c r="A377" t="s">
        <v>1000</v>
      </c>
      <c r="B377" t="s">
        <v>907</v>
      </c>
      <c r="C377" t="s">
        <v>908</v>
      </c>
      <c r="D377" t="s">
        <v>15</v>
      </c>
      <c r="E377" t="s">
        <v>370</v>
      </c>
      <c r="F377" t="s">
        <v>2135</v>
      </c>
      <c r="G377" t="s">
        <v>2136</v>
      </c>
    </row>
    <row r="378" spans="1:7" x14ac:dyDescent="0.3">
      <c r="A378" t="s">
        <v>1001</v>
      </c>
      <c r="B378" t="s">
        <v>907</v>
      </c>
      <c r="C378" t="s">
        <v>908</v>
      </c>
      <c r="D378" t="s">
        <v>15</v>
      </c>
      <c r="E378" t="s">
        <v>373</v>
      </c>
      <c r="F378" t="s">
        <v>2159</v>
      </c>
      <c r="G378" t="s">
        <v>2160</v>
      </c>
    </row>
    <row r="379" spans="1:7" x14ac:dyDescent="0.3">
      <c r="A379" t="s">
        <v>1002</v>
      </c>
      <c r="B379" t="s">
        <v>907</v>
      </c>
      <c r="C379" t="s">
        <v>908</v>
      </c>
      <c r="D379" t="s">
        <v>18</v>
      </c>
      <c r="E379" t="s">
        <v>14</v>
      </c>
      <c r="F379" t="s">
        <v>965</v>
      </c>
      <c r="G379" t="s">
        <v>2074</v>
      </c>
    </row>
    <row r="380" spans="1:7" x14ac:dyDescent="0.3">
      <c r="A380" t="s">
        <v>1003</v>
      </c>
      <c r="B380" t="s">
        <v>907</v>
      </c>
      <c r="C380" t="s">
        <v>908</v>
      </c>
      <c r="D380" t="s">
        <v>15</v>
      </c>
      <c r="E380" t="s">
        <v>370</v>
      </c>
      <c r="F380" t="s">
        <v>2137</v>
      </c>
      <c r="G380" t="s">
        <v>2138</v>
      </c>
    </row>
    <row r="381" spans="1:7" x14ac:dyDescent="0.3">
      <c r="A381" t="s">
        <v>1004</v>
      </c>
      <c r="B381" t="s">
        <v>907</v>
      </c>
      <c r="C381" t="s">
        <v>908</v>
      </c>
      <c r="D381" t="s">
        <v>15</v>
      </c>
      <c r="E381" t="s">
        <v>374</v>
      </c>
      <c r="F381" t="s">
        <v>2085</v>
      </c>
      <c r="G381" t="s">
        <v>2086</v>
      </c>
    </row>
    <row r="382" spans="1:7" x14ac:dyDescent="0.3">
      <c r="A382" t="s">
        <v>1005</v>
      </c>
      <c r="B382" t="s">
        <v>907</v>
      </c>
      <c r="C382" t="s">
        <v>908</v>
      </c>
      <c r="D382" t="s">
        <v>18</v>
      </c>
      <c r="E382" t="s">
        <v>14</v>
      </c>
      <c r="F382" t="s">
        <v>968</v>
      </c>
      <c r="G382" t="s">
        <v>2075</v>
      </c>
    </row>
    <row r="383" spans="1:7" x14ac:dyDescent="0.3">
      <c r="A383" t="s">
        <v>1006</v>
      </c>
      <c r="B383" t="s">
        <v>907</v>
      </c>
      <c r="C383" t="s">
        <v>908</v>
      </c>
      <c r="D383" t="s">
        <v>18</v>
      </c>
      <c r="E383" t="s">
        <v>14</v>
      </c>
      <c r="F383" t="s">
        <v>969</v>
      </c>
      <c r="G383" t="s">
        <v>2076</v>
      </c>
    </row>
    <row r="384" spans="1:7" x14ac:dyDescent="0.3">
      <c r="A384" t="s">
        <v>1007</v>
      </c>
      <c r="B384" t="s">
        <v>907</v>
      </c>
      <c r="C384" t="s">
        <v>908</v>
      </c>
      <c r="D384" t="s">
        <v>18</v>
      </c>
      <c r="E384" t="s">
        <v>14</v>
      </c>
      <c r="F384" t="s">
        <v>974</v>
      </c>
      <c r="G384" t="s">
        <v>2077</v>
      </c>
    </row>
    <row r="385" spans="1:7" x14ac:dyDescent="0.3">
      <c r="A385" t="s">
        <v>1008</v>
      </c>
      <c r="B385" t="s">
        <v>907</v>
      </c>
      <c r="C385" t="s">
        <v>908</v>
      </c>
      <c r="D385" t="s">
        <v>15</v>
      </c>
      <c r="E385" t="s">
        <v>373</v>
      </c>
      <c r="F385" t="s">
        <v>2161</v>
      </c>
      <c r="G385" t="s">
        <v>2162</v>
      </c>
    </row>
    <row r="386" spans="1:7" x14ac:dyDescent="0.3">
      <c r="A386" t="s">
        <v>1009</v>
      </c>
      <c r="B386" t="s">
        <v>907</v>
      </c>
      <c r="C386" t="s">
        <v>908</v>
      </c>
      <c r="D386" t="s">
        <v>15</v>
      </c>
      <c r="E386" t="s">
        <v>379</v>
      </c>
      <c r="F386" t="s">
        <v>2101</v>
      </c>
      <c r="G386" t="s">
        <v>2102</v>
      </c>
    </row>
    <row r="387" spans="1:7" x14ac:dyDescent="0.3">
      <c r="A387" t="s">
        <v>1010</v>
      </c>
      <c r="B387" t="s">
        <v>907</v>
      </c>
      <c r="C387" t="s">
        <v>908</v>
      </c>
      <c r="D387" t="s">
        <v>18</v>
      </c>
      <c r="E387" t="s">
        <v>14</v>
      </c>
      <c r="F387" t="s">
        <v>973</v>
      </c>
      <c r="G387" t="s">
        <v>2078</v>
      </c>
    </row>
    <row r="388" spans="1:7" x14ac:dyDescent="0.3">
      <c r="A388" t="s">
        <v>1011</v>
      </c>
      <c r="B388" t="s">
        <v>907</v>
      </c>
      <c r="C388" t="s">
        <v>908</v>
      </c>
      <c r="D388" t="s">
        <v>15</v>
      </c>
      <c r="E388" t="s">
        <v>370</v>
      </c>
      <c r="F388" t="s">
        <v>2139</v>
      </c>
      <c r="G388" t="s">
        <v>2140</v>
      </c>
    </row>
    <row r="389" spans="1:7" x14ac:dyDescent="0.3">
      <c r="A389" t="s">
        <v>1012</v>
      </c>
      <c r="B389" t="s">
        <v>907</v>
      </c>
      <c r="C389" t="s">
        <v>908</v>
      </c>
      <c r="D389" t="s">
        <v>15</v>
      </c>
      <c r="E389" t="s">
        <v>374</v>
      </c>
      <c r="F389" t="s">
        <v>2087</v>
      </c>
      <c r="G389" t="s">
        <v>2088</v>
      </c>
    </row>
    <row r="390" spans="1:7" x14ac:dyDescent="0.3">
      <c r="A390" t="s">
        <v>1013</v>
      </c>
      <c r="B390" t="s">
        <v>907</v>
      </c>
      <c r="C390" t="s">
        <v>983</v>
      </c>
      <c r="D390" t="s">
        <v>18</v>
      </c>
      <c r="E390" t="s">
        <v>14</v>
      </c>
      <c r="F390" t="s">
        <v>975</v>
      </c>
      <c r="G390" t="s">
        <v>2163</v>
      </c>
    </row>
    <row r="391" spans="1:7" x14ac:dyDescent="0.3">
      <c r="A391" t="s">
        <v>1014</v>
      </c>
      <c r="B391" t="s">
        <v>907</v>
      </c>
      <c r="C391" t="s">
        <v>983</v>
      </c>
      <c r="D391" t="s">
        <v>18</v>
      </c>
      <c r="E391" t="s">
        <v>14</v>
      </c>
      <c r="F391" t="s">
        <v>976</v>
      </c>
      <c r="G391" t="s">
        <v>2164</v>
      </c>
    </row>
    <row r="392" spans="1:7" x14ac:dyDescent="0.3">
      <c r="A392" t="s">
        <v>1015</v>
      </c>
      <c r="B392" t="s">
        <v>907</v>
      </c>
      <c r="C392" t="s">
        <v>983</v>
      </c>
      <c r="D392" t="s">
        <v>18</v>
      </c>
      <c r="E392" t="s">
        <v>14</v>
      </c>
      <c r="F392" t="s">
        <v>977</v>
      </c>
      <c r="G392" t="s">
        <v>2165</v>
      </c>
    </row>
    <row r="393" spans="1:7" x14ac:dyDescent="0.3">
      <c r="A393" t="s">
        <v>1016</v>
      </c>
      <c r="B393" t="s">
        <v>907</v>
      </c>
      <c r="C393" t="s">
        <v>983</v>
      </c>
      <c r="D393" t="s">
        <v>18</v>
      </c>
      <c r="E393" t="s">
        <v>14</v>
      </c>
      <c r="F393" t="s">
        <v>978</v>
      </c>
      <c r="G393" t="s">
        <v>2166</v>
      </c>
    </row>
    <row r="394" spans="1:7" x14ac:dyDescent="0.3">
      <c r="A394" t="s">
        <v>1017</v>
      </c>
      <c r="B394" t="s">
        <v>907</v>
      </c>
      <c r="C394" t="s">
        <v>983</v>
      </c>
      <c r="D394" t="s">
        <v>18</v>
      </c>
      <c r="E394" t="s">
        <v>14</v>
      </c>
      <c r="F394" t="s">
        <v>986</v>
      </c>
      <c r="G394" t="s">
        <v>2167</v>
      </c>
    </row>
    <row r="395" spans="1:7" x14ac:dyDescent="0.3">
      <c r="A395" t="s">
        <v>1018</v>
      </c>
      <c r="B395" t="s">
        <v>907</v>
      </c>
      <c r="C395" t="s">
        <v>983</v>
      </c>
      <c r="D395" t="s">
        <v>15</v>
      </c>
      <c r="E395" t="s">
        <v>370</v>
      </c>
      <c r="F395" t="s">
        <v>2174</v>
      </c>
      <c r="G395" t="s">
        <v>2175</v>
      </c>
    </row>
    <row r="396" spans="1:7" x14ac:dyDescent="0.3">
      <c r="A396" t="s">
        <v>1019</v>
      </c>
      <c r="B396" t="s">
        <v>907</v>
      </c>
      <c r="C396" t="s">
        <v>983</v>
      </c>
      <c r="D396" t="s">
        <v>15</v>
      </c>
      <c r="E396" t="s">
        <v>371</v>
      </c>
      <c r="F396" t="s">
        <v>2172</v>
      </c>
      <c r="G396" t="s">
        <v>2173</v>
      </c>
    </row>
    <row r="397" spans="1:7" x14ac:dyDescent="0.3">
      <c r="A397" t="s">
        <v>1020</v>
      </c>
      <c r="B397" t="s">
        <v>907</v>
      </c>
      <c r="C397" t="s">
        <v>983</v>
      </c>
      <c r="D397" t="s">
        <v>15</v>
      </c>
      <c r="E397" t="s">
        <v>373</v>
      </c>
      <c r="F397" t="s">
        <v>2176</v>
      </c>
      <c r="G397" t="s">
        <v>2177</v>
      </c>
    </row>
    <row r="398" spans="1:7" x14ac:dyDescent="0.3">
      <c r="A398" t="s">
        <v>1021</v>
      </c>
      <c r="B398" t="s">
        <v>907</v>
      </c>
      <c r="C398" t="s">
        <v>983</v>
      </c>
      <c r="D398" t="s">
        <v>15</v>
      </c>
      <c r="E398" t="s">
        <v>374</v>
      </c>
      <c r="F398" t="s">
        <v>2168</v>
      </c>
      <c r="G398" t="s">
        <v>2169</v>
      </c>
    </row>
    <row r="399" spans="1:7" x14ac:dyDescent="0.3">
      <c r="A399" t="s">
        <v>1022</v>
      </c>
      <c r="B399" t="s">
        <v>907</v>
      </c>
      <c r="C399" t="s">
        <v>983</v>
      </c>
      <c r="D399" t="s">
        <v>15</v>
      </c>
      <c r="E399" t="s">
        <v>378</v>
      </c>
      <c r="F399" t="s">
        <v>2178</v>
      </c>
      <c r="G399" t="s">
        <v>2179</v>
      </c>
    </row>
    <row r="400" spans="1:7" x14ac:dyDescent="0.3">
      <c r="A400" t="s">
        <v>1023</v>
      </c>
      <c r="B400" t="s">
        <v>907</v>
      </c>
      <c r="C400" t="s">
        <v>983</v>
      </c>
      <c r="D400" t="s">
        <v>15</v>
      </c>
      <c r="E400" t="s">
        <v>381</v>
      </c>
      <c r="F400" t="s">
        <v>2170</v>
      </c>
      <c r="G400" t="s">
        <v>2171</v>
      </c>
    </row>
    <row r="401" spans="1:7" x14ac:dyDescent="0.3">
      <c r="A401" t="s">
        <v>1037</v>
      </c>
      <c r="B401" t="s">
        <v>1024</v>
      </c>
      <c r="C401" t="s">
        <v>1025</v>
      </c>
      <c r="D401" t="s">
        <v>18</v>
      </c>
      <c r="E401" t="s">
        <v>14</v>
      </c>
      <c r="F401" t="s">
        <v>1027</v>
      </c>
      <c r="G401" t="s">
        <v>2180</v>
      </c>
    </row>
    <row r="402" spans="1:7" x14ac:dyDescent="0.3">
      <c r="A402" t="s">
        <v>1038</v>
      </c>
      <c r="B402" t="s">
        <v>1024</v>
      </c>
      <c r="C402" t="s">
        <v>1025</v>
      </c>
      <c r="D402" t="s">
        <v>15</v>
      </c>
      <c r="E402" t="s">
        <v>366</v>
      </c>
      <c r="F402" t="s">
        <v>2280</v>
      </c>
      <c r="G402" t="s">
        <v>2281</v>
      </c>
    </row>
    <row r="403" spans="1:7" x14ac:dyDescent="0.3">
      <c r="A403" t="s">
        <v>1039</v>
      </c>
      <c r="B403" t="s">
        <v>1024</v>
      </c>
      <c r="C403" t="s">
        <v>1025</v>
      </c>
      <c r="D403" t="s">
        <v>15</v>
      </c>
      <c r="E403" t="s">
        <v>367</v>
      </c>
      <c r="F403" t="s">
        <v>2184</v>
      </c>
      <c r="G403" t="s">
        <v>2185</v>
      </c>
    </row>
    <row r="404" spans="1:7" x14ac:dyDescent="0.3">
      <c r="A404" t="s">
        <v>1040</v>
      </c>
      <c r="B404" t="s">
        <v>1024</v>
      </c>
      <c r="C404" t="s">
        <v>1025</v>
      </c>
      <c r="D404" t="s">
        <v>15</v>
      </c>
      <c r="E404" t="s">
        <v>368</v>
      </c>
      <c r="F404" t="s">
        <v>2200</v>
      </c>
      <c r="G404" t="s">
        <v>2201</v>
      </c>
    </row>
    <row r="405" spans="1:7" x14ac:dyDescent="0.3">
      <c r="A405" t="s">
        <v>1041</v>
      </c>
      <c r="B405" t="s">
        <v>1024</v>
      </c>
      <c r="C405" t="s">
        <v>1025</v>
      </c>
      <c r="D405" t="s">
        <v>15</v>
      </c>
      <c r="E405" t="s">
        <v>369</v>
      </c>
      <c r="F405" t="s">
        <v>2216</v>
      </c>
      <c r="G405" t="s">
        <v>2217</v>
      </c>
    </row>
    <row r="406" spans="1:7" x14ac:dyDescent="0.3">
      <c r="A406" t="s">
        <v>1042</v>
      </c>
      <c r="B406" t="s">
        <v>1024</v>
      </c>
      <c r="C406" t="s">
        <v>1025</v>
      </c>
      <c r="D406" t="s">
        <v>15</v>
      </c>
      <c r="E406" t="s">
        <v>370</v>
      </c>
      <c r="F406" t="s">
        <v>2288</v>
      </c>
      <c r="G406" t="s">
        <v>2289</v>
      </c>
    </row>
    <row r="407" spans="1:7" x14ac:dyDescent="0.3">
      <c r="A407" t="s">
        <v>1043</v>
      </c>
      <c r="B407" t="s">
        <v>1024</v>
      </c>
      <c r="C407" t="s">
        <v>1025</v>
      </c>
      <c r="D407" t="s">
        <v>15</v>
      </c>
      <c r="E407" t="s">
        <v>371</v>
      </c>
      <c r="F407" t="s">
        <v>2272</v>
      </c>
      <c r="G407" t="s">
        <v>2273</v>
      </c>
    </row>
    <row r="408" spans="1:7" x14ac:dyDescent="0.3">
      <c r="A408" t="s">
        <v>1044</v>
      </c>
      <c r="B408" t="s">
        <v>1024</v>
      </c>
      <c r="C408" t="s">
        <v>1025</v>
      </c>
      <c r="D408" t="s">
        <v>15</v>
      </c>
      <c r="E408" t="s">
        <v>372</v>
      </c>
      <c r="F408" t="s">
        <v>2256</v>
      </c>
      <c r="G408" t="s">
        <v>2257</v>
      </c>
    </row>
    <row r="409" spans="1:7" x14ac:dyDescent="0.3">
      <c r="A409" t="s">
        <v>1045</v>
      </c>
      <c r="B409" t="s">
        <v>1024</v>
      </c>
      <c r="C409" t="s">
        <v>1025</v>
      </c>
      <c r="D409" t="s">
        <v>15</v>
      </c>
      <c r="E409" t="s">
        <v>373</v>
      </c>
      <c r="F409" t="s">
        <v>2296</v>
      </c>
      <c r="G409" t="s">
        <v>2297</v>
      </c>
    </row>
    <row r="410" spans="1:7" x14ac:dyDescent="0.3">
      <c r="A410" t="s">
        <v>1046</v>
      </c>
      <c r="B410" t="s">
        <v>1024</v>
      </c>
      <c r="C410" t="s">
        <v>1025</v>
      </c>
      <c r="D410" t="s">
        <v>15</v>
      </c>
      <c r="E410" t="s">
        <v>374</v>
      </c>
      <c r="F410" t="s">
        <v>2224</v>
      </c>
      <c r="G410" t="s">
        <v>2225</v>
      </c>
    </row>
    <row r="411" spans="1:7" x14ac:dyDescent="0.3">
      <c r="A411" t="s">
        <v>1047</v>
      </c>
      <c r="B411" t="s">
        <v>1024</v>
      </c>
      <c r="C411" t="s">
        <v>1025</v>
      </c>
      <c r="D411" t="s">
        <v>15</v>
      </c>
      <c r="E411" t="s">
        <v>375</v>
      </c>
      <c r="F411" t="s">
        <v>2232</v>
      </c>
      <c r="G411" t="s">
        <v>2233</v>
      </c>
    </row>
    <row r="412" spans="1:7" x14ac:dyDescent="0.3">
      <c r="A412" t="s">
        <v>1048</v>
      </c>
      <c r="B412" t="s">
        <v>1024</v>
      </c>
      <c r="C412" t="s">
        <v>1025</v>
      </c>
      <c r="D412" t="s">
        <v>15</v>
      </c>
      <c r="E412" t="s">
        <v>376</v>
      </c>
      <c r="F412" t="s">
        <v>2208</v>
      </c>
      <c r="G412" t="s">
        <v>2209</v>
      </c>
    </row>
    <row r="413" spans="1:7" x14ac:dyDescent="0.3">
      <c r="A413" t="s">
        <v>1049</v>
      </c>
      <c r="B413" t="s">
        <v>1024</v>
      </c>
      <c r="C413" t="s">
        <v>1025</v>
      </c>
      <c r="D413" t="s">
        <v>15</v>
      </c>
      <c r="E413" t="s">
        <v>377</v>
      </c>
      <c r="F413" t="s">
        <v>2248</v>
      </c>
      <c r="G413" t="s">
        <v>2249</v>
      </c>
    </row>
    <row r="414" spans="1:7" x14ac:dyDescent="0.3">
      <c r="A414" t="s">
        <v>1050</v>
      </c>
      <c r="B414" t="s">
        <v>1024</v>
      </c>
      <c r="C414" t="s">
        <v>1025</v>
      </c>
      <c r="D414" t="s">
        <v>15</v>
      </c>
      <c r="E414" t="s">
        <v>378</v>
      </c>
      <c r="F414" t="s">
        <v>2304</v>
      </c>
      <c r="G414" t="s">
        <v>2305</v>
      </c>
    </row>
    <row r="415" spans="1:7" x14ac:dyDescent="0.3">
      <c r="A415" t="s">
        <v>1051</v>
      </c>
      <c r="B415" t="s">
        <v>1024</v>
      </c>
      <c r="C415" t="s">
        <v>1025</v>
      </c>
      <c r="D415" t="s">
        <v>15</v>
      </c>
      <c r="E415" t="s">
        <v>379</v>
      </c>
      <c r="F415" t="s">
        <v>2240</v>
      </c>
      <c r="G415" t="s">
        <v>2241</v>
      </c>
    </row>
    <row r="416" spans="1:7" x14ac:dyDescent="0.3">
      <c r="A416" t="s">
        <v>1052</v>
      </c>
      <c r="B416" t="s">
        <v>1024</v>
      </c>
      <c r="C416" t="s">
        <v>1025</v>
      </c>
      <c r="D416" t="s">
        <v>15</v>
      </c>
      <c r="E416" t="s">
        <v>380</v>
      </c>
      <c r="F416" t="s">
        <v>2192</v>
      </c>
      <c r="G416" t="s">
        <v>2193</v>
      </c>
    </row>
    <row r="417" spans="1:7" x14ac:dyDescent="0.3">
      <c r="A417" t="s">
        <v>1053</v>
      </c>
      <c r="B417" t="s">
        <v>1024</v>
      </c>
      <c r="C417" t="s">
        <v>1025</v>
      </c>
      <c r="D417" t="s">
        <v>15</v>
      </c>
      <c r="E417" t="s">
        <v>381</v>
      </c>
      <c r="F417" t="s">
        <v>2264</v>
      </c>
      <c r="G417" t="s">
        <v>2265</v>
      </c>
    </row>
    <row r="418" spans="1:7" x14ac:dyDescent="0.3">
      <c r="A418" t="s">
        <v>1054</v>
      </c>
      <c r="B418" t="s">
        <v>1024</v>
      </c>
      <c r="C418" t="s">
        <v>1025</v>
      </c>
      <c r="D418" t="s">
        <v>18</v>
      </c>
      <c r="E418" t="s">
        <v>14</v>
      </c>
      <c r="F418" t="s">
        <v>1030</v>
      </c>
      <c r="G418" t="s">
        <v>2181</v>
      </c>
    </row>
    <row r="419" spans="1:7" x14ac:dyDescent="0.3">
      <c r="A419" t="s">
        <v>1055</v>
      </c>
      <c r="B419" t="s">
        <v>1024</v>
      </c>
      <c r="C419" t="s">
        <v>1025</v>
      </c>
      <c r="D419" t="s">
        <v>15</v>
      </c>
      <c r="E419" t="s">
        <v>366</v>
      </c>
      <c r="F419" t="s">
        <v>2282</v>
      </c>
      <c r="G419" t="s">
        <v>2283</v>
      </c>
    </row>
    <row r="420" spans="1:7" x14ac:dyDescent="0.3">
      <c r="A420" t="s">
        <v>1056</v>
      </c>
      <c r="B420" t="s">
        <v>1024</v>
      </c>
      <c r="C420" t="s">
        <v>1025</v>
      </c>
      <c r="D420" t="s">
        <v>15</v>
      </c>
      <c r="E420" t="s">
        <v>367</v>
      </c>
      <c r="F420" t="s">
        <v>2186</v>
      </c>
      <c r="G420" t="s">
        <v>2187</v>
      </c>
    </row>
    <row r="421" spans="1:7" x14ac:dyDescent="0.3">
      <c r="A421" t="s">
        <v>1057</v>
      </c>
      <c r="B421" t="s">
        <v>1024</v>
      </c>
      <c r="C421" t="s">
        <v>1025</v>
      </c>
      <c r="D421" t="s">
        <v>15</v>
      </c>
      <c r="E421" t="s">
        <v>368</v>
      </c>
      <c r="F421" t="s">
        <v>2202</v>
      </c>
      <c r="G421" t="s">
        <v>2203</v>
      </c>
    </row>
    <row r="422" spans="1:7" x14ac:dyDescent="0.3">
      <c r="A422" t="s">
        <v>1058</v>
      </c>
      <c r="B422" t="s">
        <v>1024</v>
      </c>
      <c r="C422" t="s">
        <v>1025</v>
      </c>
      <c r="D422" t="s">
        <v>15</v>
      </c>
      <c r="E422" t="s">
        <v>369</v>
      </c>
      <c r="F422" t="s">
        <v>2218</v>
      </c>
      <c r="G422" t="s">
        <v>2219</v>
      </c>
    </row>
    <row r="423" spans="1:7" x14ac:dyDescent="0.3">
      <c r="A423" t="s">
        <v>1059</v>
      </c>
      <c r="B423" t="s">
        <v>1024</v>
      </c>
      <c r="C423" t="s">
        <v>1025</v>
      </c>
      <c r="D423" t="s">
        <v>15</v>
      </c>
      <c r="E423" t="s">
        <v>370</v>
      </c>
      <c r="F423" t="s">
        <v>2290</v>
      </c>
      <c r="G423" t="s">
        <v>2291</v>
      </c>
    </row>
    <row r="424" spans="1:7" x14ac:dyDescent="0.3">
      <c r="A424" t="s">
        <v>1060</v>
      </c>
      <c r="B424" t="s">
        <v>1024</v>
      </c>
      <c r="C424" t="s">
        <v>1025</v>
      </c>
      <c r="D424" t="s">
        <v>15</v>
      </c>
      <c r="E424" t="s">
        <v>371</v>
      </c>
      <c r="F424" t="s">
        <v>2274</v>
      </c>
      <c r="G424" t="s">
        <v>2275</v>
      </c>
    </row>
    <row r="425" spans="1:7" x14ac:dyDescent="0.3">
      <c r="A425" t="s">
        <v>1061</v>
      </c>
      <c r="B425" t="s">
        <v>1024</v>
      </c>
      <c r="C425" t="s">
        <v>1025</v>
      </c>
      <c r="D425" t="s">
        <v>15</v>
      </c>
      <c r="E425" t="s">
        <v>372</v>
      </c>
      <c r="F425" t="s">
        <v>2258</v>
      </c>
      <c r="G425" t="s">
        <v>2259</v>
      </c>
    </row>
    <row r="426" spans="1:7" x14ac:dyDescent="0.3">
      <c r="A426" t="s">
        <v>1062</v>
      </c>
      <c r="B426" t="s">
        <v>1024</v>
      </c>
      <c r="C426" t="s">
        <v>1025</v>
      </c>
      <c r="D426" t="s">
        <v>15</v>
      </c>
      <c r="E426" t="s">
        <v>373</v>
      </c>
      <c r="F426" t="s">
        <v>2298</v>
      </c>
      <c r="G426" t="s">
        <v>2299</v>
      </c>
    </row>
    <row r="427" spans="1:7" x14ac:dyDescent="0.3">
      <c r="A427" t="s">
        <v>1063</v>
      </c>
      <c r="B427" t="s">
        <v>1024</v>
      </c>
      <c r="C427" t="s">
        <v>1025</v>
      </c>
      <c r="D427" t="s">
        <v>15</v>
      </c>
      <c r="E427" t="s">
        <v>374</v>
      </c>
      <c r="F427" t="s">
        <v>2226</v>
      </c>
      <c r="G427" t="s">
        <v>2227</v>
      </c>
    </row>
    <row r="428" spans="1:7" x14ac:dyDescent="0.3">
      <c r="A428" t="s">
        <v>1064</v>
      </c>
      <c r="B428" t="s">
        <v>1024</v>
      </c>
      <c r="C428" t="s">
        <v>1025</v>
      </c>
      <c r="D428" t="s">
        <v>15</v>
      </c>
      <c r="E428" t="s">
        <v>375</v>
      </c>
      <c r="F428" t="s">
        <v>2234</v>
      </c>
      <c r="G428" t="s">
        <v>2235</v>
      </c>
    </row>
    <row r="429" spans="1:7" x14ac:dyDescent="0.3">
      <c r="A429" t="s">
        <v>1065</v>
      </c>
      <c r="B429" t="s">
        <v>1024</v>
      </c>
      <c r="C429" t="s">
        <v>1025</v>
      </c>
      <c r="D429" t="s">
        <v>15</v>
      </c>
      <c r="E429" t="s">
        <v>376</v>
      </c>
      <c r="F429" t="s">
        <v>2210</v>
      </c>
      <c r="G429" t="s">
        <v>2211</v>
      </c>
    </row>
    <row r="430" spans="1:7" x14ac:dyDescent="0.3">
      <c r="A430" t="s">
        <v>1066</v>
      </c>
      <c r="B430" t="s">
        <v>1024</v>
      </c>
      <c r="C430" t="s">
        <v>1025</v>
      </c>
      <c r="D430" t="s">
        <v>15</v>
      </c>
      <c r="E430" t="s">
        <v>377</v>
      </c>
      <c r="F430" t="s">
        <v>2250</v>
      </c>
      <c r="G430" t="s">
        <v>2251</v>
      </c>
    </row>
    <row r="431" spans="1:7" x14ac:dyDescent="0.3">
      <c r="A431" t="s">
        <v>1067</v>
      </c>
      <c r="B431" t="s">
        <v>1024</v>
      </c>
      <c r="C431" t="s">
        <v>1025</v>
      </c>
      <c r="D431" t="s">
        <v>15</v>
      </c>
      <c r="E431" t="s">
        <v>378</v>
      </c>
      <c r="F431" t="s">
        <v>2306</v>
      </c>
      <c r="G431" t="s">
        <v>2307</v>
      </c>
    </row>
    <row r="432" spans="1:7" x14ac:dyDescent="0.3">
      <c r="A432" t="s">
        <v>1068</v>
      </c>
      <c r="B432" t="s">
        <v>1024</v>
      </c>
      <c r="C432" t="s">
        <v>1025</v>
      </c>
      <c r="D432" t="s">
        <v>15</v>
      </c>
      <c r="E432" t="s">
        <v>379</v>
      </c>
      <c r="F432" t="s">
        <v>2242</v>
      </c>
      <c r="G432" t="s">
        <v>2243</v>
      </c>
    </row>
    <row r="433" spans="1:7" x14ac:dyDescent="0.3">
      <c r="A433" t="s">
        <v>1069</v>
      </c>
      <c r="B433" t="s">
        <v>1024</v>
      </c>
      <c r="C433" t="s">
        <v>1025</v>
      </c>
      <c r="D433" t="s">
        <v>15</v>
      </c>
      <c r="E433" t="s">
        <v>380</v>
      </c>
      <c r="F433" t="s">
        <v>2194</v>
      </c>
      <c r="G433" t="s">
        <v>2195</v>
      </c>
    </row>
    <row r="434" spans="1:7" x14ac:dyDescent="0.3">
      <c r="A434" t="s">
        <v>1070</v>
      </c>
      <c r="B434" t="s">
        <v>1024</v>
      </c>
      <c r="C434" t="s">
        <v>1025</v>
      </c>
      <c r="D434" t="s">
        <v>15</v>
      </c>
      <c r="E434" t="s">
        <v>381</v>
      </c>
      <c r="F434" t="s">
        <v>2266</v>
      </c>
      <c r="G434" t="s">
        <v>2267</v>
      </c>
    </row>
    <row r="435" spans="1:7" x14ac:dyDescent="0.3">
      <c r="A435" t="s">
        <v>1071</v>
      </c>
      <c r="B435" t="s">
        <v>1024</v>
      </c>
      <c r="C435" t="s">
        <v>1025</v>
      </c>
      <c r="D435" t="s">
        <v>18</v>
      </c>
      <c r="E435" t="s">
        <v>14</v>
      </c>
      <c r="F435" t="s">
        <v>1031</v>
      </c>
      <c r="G435" t="s">
        <v>2182</v>
      </c>
    </row>
    <row r="436" spans="1:7" x14ac:dyDescent="0.3">
      <c r="A436" t="s">
        <v>1072</v>
      </c>
      <c r="B436" t="s">
        <v>1024</v>
      </c>
      <c r="C436" t="s">
        <v>1025</v>
      </c>
      <c r="D436" t="s">
        <v>15</v>
      </c>
      <c r="E436" t="s">
        <v>366</v>
      </c>
      <c r="F436" t="s">
        <v>2284</v>
      </c>
      <c r="G436" t="s">
        <v>2285</v>
      </c>
    </row>
    <row r="437" spans="1:7" x14ac:dyDescent="0.3">
      <c r="A437" t="s">
        <v>1073</v>
      </c>
      <c r="B437" t="s">
        <v>1024</v>
      </c>
      <c r="C437" t="s">
        <v>1025</v>
      </c>
      <c r="D437" t="s">
        <v>15</v>
      </c>
      <c r="E437" t="s">
        <v>367</v>
      </c>
      <c r="F437" t="s">
        <v>2188</v>
      </c>
      <c r="G437" t="s">
        <v>2189</v>
      </c>
    </row>
    <row r="438" spans="1:7" x14ac:dyDescent="0.3">
      <c r="A438" t="s">
        <v>1074</v>
      </c>
      <c r="B438" t="s">
        <v>1024</v>
      </c>
      <c r="C438" t="s">
        <v>1025</v>
      </c>
      <c r="D438" t="s">
        <v>15</v>
      </c>
      <c r="E438" t="s">
        <v>368</v>
      </c>
      <c r="F438" t="s">
        <v>2204</v>
      </c>
      <c r="G438" t="s">
        <v>2205</v>
      </c>
    </row>
    <row r="439" spans="1:7" x14ac:dyDescent="0.3">
      <c r="A439" t="s">
        <v>1075</v>
      </c>
      <c r="B439" t="s">
        <v>1024</v>
      </c>
      <c r="C439" t="s">
        <v>1025</v>
      </c>
      <c r="D439" t="s">
        <v>15</v>
      </c>
      <c r="E439" t="s">
        <v>369</v>
      </c>
      <c r="F439" t="s">
        <v>2220</v>
      </c>
      <c r="G439" t="s">
        <v>2221</v>
      </c>
    </row>
    <row r="440" spans="1:7" x14ac:dyDescent="0.3">
      <c r="A440" t="s">
        <v>1076</v>
      </c>
      <c r="B440" t="s">
        <v>1024</v>
      </c>
      <c r="C440" t="s">
        <v>1025</v>
      </c>
      <c r="D440" t="s">
        <v>15</v>
      </c>
      <c r="E440" t="s">
        <v>370</v>
      </c>
      <c r="F440" t="s">
        <v>2292</v>
      </c>
      <c r="G440" t="s">
        <v>2293</v>
      </c>
    </row>
    <row r="441" spans="1:7" x14ac:dyDescent="0.3">
      <c r="A441" t="s">
        <v>1077</v>
      </c>
      <c r="B441" t="s">
        <v>1024</v>
      </c>
      <c r="C441" t="s">
        <v>1025</v>
      </c>
      <c r="D441" t="s">
        <v>15</v>
      </c>
      <c r="E441" t="s">
        <v>371</v>
      </c>
      <c r="F441" t="s">
        <v>2276</v>
      </c>
      <c r="G441" t="s">
        <v>2277</v>
      </c>
    </row>
    <row r="442" spans="1:7" x14ac:dyDescent="0.3">
      <c r="A442" t="s">
        <v>1078</v>
      </c>
      <c r="B442" t="s">
        <v>1024</v>
      </c>
      <c r="C442" t="s">
        <v>1025</v>
      </c>
      <c r="D442" t="s">
        <v>15</v>
      </c>
      <c r="E442" t="s">
        <v>372</v>
      </c>
      <c r="F442" t="s">
        <v>2260</v>
      </c>
      <c r="G442" t="s">
        <v>2261</v>
      </c>
    </row>
    <row r="443" spans="1:7" x14ac:dyDescent="0.3">
      <c r="A443" t="s">
        <v>1079</v>
      </c>
      <c r="B443" t="s">
        <v>1024</v>
      </c>
      <c r="C443" t="s">
        <v>1025</v>
      </c>
      <c r="D443" t="s">
        <v>15</v>
      </c>
      <c r="E443" t="s">
        <v>373</v>
      </c>
      <c r="F443" t="s">
        <v>2300</v>
      </c>
      <c r="G443" t="s">
        <v>2301</v>
      </c>
    </row>
    <row r="444" spans="1:7" x14ac:dyDescent="0.3">
      <c r="A444" t="s">
        <v>1080</v>
      </c>
      <c r="B444" t="s">
        <v>1024</v>
      </c>
      <c r="C444" t="s">
        <v>1025</v>
      </c>
      <c r="D444" t="s">
        <v>15</v>
      </c>
      <c r="E444" t="s">
        <v>374</v>
      </c>
      <c r="F444" t="s">
        <v>2228</v>
      </c>
      <c r="G444" t="s">
        <v>2229</v>
      </c>
    </row>
    <row r="445" spans="1:7" x14ac:dyDescent="0.3">
      <c r="A445" t="s">
        <v>1081</v>
      </c>
      <c r="B445" t="s">
        <v>1024</v>
      </c>
      <c r="C445" t="s">
        <v>1025</v>
      </c>
      <c r="D445" t="s">
        <v>15</v>
      </c>
      <c r="E445" t="s">
        <v>375</v>
      </c>
      <c r="F445" t="s">
        <v>2236</v>
      </c>
      <c r="G445" t="s">
        <v>2237</v>
      </c>
    </row>
    <row r="446" spans="1:7" x14ac:dyDescent="0.3">
      <c r="A446" t="s">
        <v>1082</v>
      </c>
      <c r="B446" t="s">
        <v>1024</v>
      </c>
      <c r="C446" t="s">
        <v>1025</v>
      </c>
      <c r="D446" t="s">
        <v>15</v>
      </c>
      <c r="E446" t="s">
        <v>376</v>
      </c>
      <c r="F446" t="s">
        <v>2212</v>
      </c>
      <c r="G446" t="s">
        <v>2213</v>
      </c>
    </row>
    <row r="447" spans="1:7" x14ac:dyDescent="0.3">
      <c r="A447" t="s">
        <v>1083</v>
      </c>
      <c r="B447" t="s">
        <v>1024</v>
      </c>
      <c r="C447" t="s">
        <v>1025</v>
      </c>
      <c r="D447" t="s">
        <v>15</v>
      </c>
      <c r="E447" t="s">
        <v>377</v>
      </c>
      <c r="F447" t="s">
        <v>2252</v>
      </c>
      <c r="G447" t="s">
        <v>2253</v>
      </c>
    </row>
    <row r="448" spans="1:7" x14ac:dyDescent="0.3">
      <c r="A448" t="s">
        <v>1084</v>
      </c>
      <c r="B448" t="s">
        <v>1024</v>
      </c>
      <c r="C448" t="s">
        <v>1025</v>
      </c>
      <c r="D448" t="s">
        <v>15</v>
      </c>
      <c r="E448" t="s">
        <v>378</v>
      </c>
      <c r="F448" t="s">
        <v>2308</v>
      </c>
      <c r="G448" t="s">
        <v>2309</v>
      </c>
    </row>
    <row r="449" spans="1:7" x14ac:dyDescent="0.3">
      <c r="A449" t="s">
        <v>1085</v>
      </c>
      <c r="B449" t="s">
        <v>1024</v>
      </c>
      <c r="C449" t="s">
        <v>1025</v>
      </c>
      <c r="D449" t="s">
        <v>15</v>
      </c>
      <c r="E449" t="s">
        <v>379</v>
      </c>
      <c r="F449" t="s">
        <v>2244</v>
      </c>
      <c r="G449" t="s">
        <v>2245</v>
      </c>
    </row>
    <row r="450" spans="1:7" x14ac:dyDescent="0.3">
      <c r="A450" t="s">
        <v>1086</v>
      </c>
      <c r="B450" t="s">
        <v>1024</v>
      </c>
      <c r="C450" t="s">
        <v>1025</v>
      </c>
      <c r="D450" t="s">
        <v>15</v>
      </c>
      <c r="E450" t="s">
        <v>380</v>
      </c>
      <c r="F450" t="s">
        <v>2196</v>
      </c>
      <c r="G450" t="s">
        <v>2197</v>
      </c>
    </row>
    <row r="451" spans="1:7" x14ac:dyDescent="0.3">
      <c r="A451" t="s">
        <v>1087</v>
      </c>
      <c r="B451" t="s">
        <v>1024</v>
      </c>
      <c r="C451" t="s">
        <v>1025</v>
      </c>
      <c r="D451" t="s">
        <v>15</v>
      </c>
      <c r="E451" t="s">
        <v>381</v>
      </c>
      <c r="F451" t="s">
        <v>2268</v>
      </c>
      <c r="G451" t="s">
        <v>2269</v>
      </c>
    </row>
    <row r="452" spans="1:7" x14ac:dyDescent="0.3">
      <c r="A452" t="s">
        <v>1088</v>
      </c>
      <c r="B452" t="s">
        <v>1024</v>
      </c>
      <c r="C452" t="s">
        <v>1025</v>
      </c>
      <c r="D452" t="s">
        <v>18</v>
      </c>
      <c r="E452" t="s">
        <v>14</v>
      </c>
      <c r="F452" t="s">
        <v>1034</v>
      </c>
      <c r="G452" t="s">
        <v>2183</v>
      </c>
    </row>
    <row r="453" spans="1:7" x14ac:dyDescent="0.3">
      <c r="A453" t="s">
        <v>1089</v>
      </c>
      <c r="B453" t="s">
        <v>1024</v>
      </c>
      <c r="C453" t="s">
        <v>1025</v>
      </c>
      <c r="D453" t="s">
        <v>15</v>
      </c>
      <c r="E453" t="s">
        <v>366</v>
      </c>
      <c r="F453" t="s">
        <v>2286</v>
      </c>
      <c r="G453" t="s">
        <v>2287</v>
      </c>
    </row>
    <row r="454" spans="1:7" x14ac:dyDescent="0.3">
      <c r="A454" t="s">
        <v>1090</v>
      </c>
      <c r="B454" t="s">
        <v>1024</v>
      </c>
      <c r="C454" t="s">
        <v>1025</v>
      </c>
      <c r="D454" t="s">
        <v>15</v>
      </c>
      <c r="E454" t="s">
        <v>367</v>
      </c>
      <c r="F454" t="s">
        <v>2190</v>
      </c>
      <c r="G454" t="s">
        <v>2191</v>
      </c>
    </row>
    <row r="455" spans="1:7" x14ac:dyDescent="0.3">
      <c r="A455" t="s">
        <v>1091</v>
      </c>
      <c r="B455" t="s">
        <v>1024</v>
      </c>
      <c r="C455" t="s">
        <v>1025</v>
      </c>
      <c r="D455" t="s">
        <v>15</v>
      </c>
      <c r="E455" t="s">
        <v>368</v>
      </c>
      <c r="F455" t="s">
        <v>2206</v>
      </c>
      <c r="G455" t="s">
        <v>2207</v>
      </c>
    </row>
    <row r="456" spans="1:7" x14ac:dyDescent="0.3">
      <c r="A456" t="s">
        <v>1092</v>
      </c>
      <c r="B456" t="s">
        <v>1024</v>
      </c>
      <c r="C456" t="s">
        <v>1025</v>
      </c>
      <c r="D456" t="s">
        <v>15</v>
      </c>
      <c r="E456" t="s">
        <v>369</v>
      </c>
      <c r="F456" t="s">
        <v>2222</v>
      </c>
      <c r="G456" t="s">
        <v>2223</v>
      </c>
    </row>
    <row r="457" spans="1:7" x14ac:dyDescent="0.3">
      <c r="A457" t="s">
        <v>1093</v>
      </c>
      <c r="B457" t="s">
        <v>1024</v>
      </c>
      <c r="C457" t="s">
        <v>1025</v>
      </c>
      <c r="D457" t="s">
        <v>15</v>
      </c>
      <c r="E457" t="s">
        <v>370</v>
      </c>
      <c r="F457" t="s">
        <v>2294</v>
      </c>
      <c r="G457" t="s">
        <v>2295</v>
      </c>
    </row>
    <row r="458" spans="1:7" x14ac:dyDescent="0.3">
      <c r="A458" t="s">
        <v>1094</v>
      </c>
      <c r="B458" t="s">
        <v>1024</v>
      </c>
      <c r="C458" t="s">
        <v>1025</v>
      </c>
      <c r="D458" t="s">
        <v>15</v>
      </c>
      <c r="E458" t="s">
        <v>371</v>
      </c>
      <c r="F458" t="s">
        <v>2278</v>
      </c>
      <c r="G458" t="s">
        <v>2279</v>
      </c>
    </row>
    <row r="459" spans="1:7" x14ac:dyDescent="0.3">
      <c r="A459" t="s">
        <v>1095</v>
      </c>
      <c r="B459" t="s">
        <v>1024</v>
      </c>
      <c r="C459" t="s">
        <v>1025</v>
      </c>
      <c r="D459" t="s">
        <v>15</v>
      </c>
      <c r="E459" t="s">
        <v>372</v>
      </c>
      <c r="F459" t="s">
        <v>2262</v>
      </c>
      <c r="G459" t="s">
        <v>2263</v>
      </c>
    </row>
    <row r="460" spans="1:7" x14ac:dyDescent="0.3">
      <c r="A460" t="s">
        <v>1096</v>
      </c>
      <c r="B460" t="s">
        <v>1024</v>
      </c>
      <c r="C460" t="s">
        <v>1025</v>
      </c>
      <c r="D460" t="s">
        <v>15</v>
      </c>
      <c r="E460" t="s">
        <v>373</v>
      </c>
      <c r="F460" t="s">
        <v>2302</v>
      </c>
      <c r="G460" t="s">
        <v>2303</v>
      </c>
    </row>
    <row r="461" spans="1:7" x14ac:dyDescent="0.3">
      <c r="A461" t="s">
        <v>1097</v>
      </c>
      <c r="B461" t="s">
        <v>1024</v>
      </c>
      <c r="C461" t="s">
        <v>1025</v>
      </c>
      <c r="D461" t="s">
        <v>15</v>
      </c>
      <c r="E461" t="s">
        <v>374</v>
      </c>
      <c r="F461" t="s">
        <v>2230</v>
      </c>
      <c r="G461" t="s">
        <v>2231</v>
      </c>
    </row>
    <row r="462" spans="1:7" x14ac:dyDescent="0.3">
      <c r="A462" t="s">
        <v>1098</v>
      </c>
      <c r="B462" t="s">
        <v>1024</v>
      </c>
      <c r="C462" t="s">
        <v>1025</v>
      </c>
      <c r="D462" t="s">
        <v>15</v>
      </c>
      <c r="E462" t="s">
        <v>375</v>
      </c>
      <c r="F462" t="s">
        <v>2238</v>
      </c>
      <c r="G462" t="s">
        <v>2239</v>
      </c>
    </row>
    <row r="463" spans="1:7" x14ac:dyDescent="0.3">
      <c r="A463" t="s">
        <v>1099</v>
      </c>
      <c r="B463" t="s">
        <v>1024</v>
      </c>
      <c r="C463" t="s">
        <v>1025</v>
      </c>
      <c r="D463" t="s">
        <v>15</v>
      </c>
      <c r="E463" t="s">
        <v>376</v>
      </c>
      <c r="F463" t="s">
        <v>2214</v>
      </c>
      <c r="G463" t="s">
        <v>2215</v>
      </c>
    </row>
    <row r="464" spans="1:7" x14ac:dyDescent="0.3">
      <c r="A464" t="s">
        <v>1100</v>
      </c>
      <c r="B464" t="s">
        <v>1024</v>
      </c>
      <c r="C464" t="s">
        <v>1025</v>
      </c>
      <c r="D464" t="s">
        <v>15</v>
      </c>
      <c r="E464" t="s">
        <v>377</v>
      </c>
      <c r="F464" t="s">
        <v>2254</v>
      </c>
      <c r="G464" t="s">
        <v>2255</v>
      </c>
    </row>
    <row r="465" spans="1:7" x14ac:dyDescent="0.3">
      <c r="A465" t="s">
        <v>1101</v>
      </c>
      <c r="B465" t="s">
        <v>1024</v>
      </c>
      <c r="C465" t="s">
        <v>1025</v>
      </c>
      <c r="D465" t="s">
        <v>15</v>
      </c>
      <c r="E465" t="s">
        <v>378</v>
      </c>
      <c r="F465" t="s">
        <v>2310</v>
      </c>
      <c r="G465" t="s">
        <v>2311</v>
      </c>
    </row>
    <row r="466" spans="1:7" x14ac:dyDescent="0.3">
      <c r="A466" t="s">
        <v>1102</v>
      </c>
      <c r="B466" t="s">
        <v>1024</v>
      </c>
      <c r="C466" t="s">
        <v>1025</v>
      </c>
      <c r="D466" t="s">
        <v>15</v>
      </c>
      <c r="E466" t="s">
        <v>379</v>
      </c>
      <c r="F466" t="s">
        <v>2246</v>
      </c>
      <c r="G466" t="s">
        <v>2247</v>
      </c>
    </row>
    <row r="467" spans="1:7" x14ac:dyDescent="0.3">
      <c r="A467" t="s">
        <v>1103</v>
      </c>
      <c r="B467" t="s">
        <v>1024</v>
      </c>
      <c r="C467" t="s">
        <v>1025</v>
      </c>
      <c r="D467" t="s">
        <v>15</v>
      </c>
      <c r="E467" t="s">
        <v>380</v>
      </c>
      <c r="F467" t="s">
        <v>2198</v>
      </c>
      <c r="G467" t="s">
        <v>2199</v>
      </c>
    </row>
    <row r="468" spans="1:7" x14ac:dyDescent="0.3">
      <c r="A468" t="s">
        <v>1104</v>
      </c>
      <c r="B468" t="s">
        <v>1024</v>
      </c>
      <c r="C468" t="s">
        <v>1025</v>
      </c>
      <c r="D468" t="s">
        <v>15</v>
      </c>
      <c r="E468" t="s">
        <v>381</v>
      </c>
      <c r="F468" t="s">
        <v>2270</v>
      </c>
      <c r="G468" t="s">
        <v>2271</v>
      </c>
    </row>
    <row r="469" spans="1:7" x14ac:dyDescent="0.3">
      <c r="A469" t="s">
        <v>1126</v>
      </c>
      <c r="B469" t="s">
        <v>1112</v>
      </c>
      <c r="C469" t="s">
        <v>1117</v>
      </c>
      <c r="D469" t="s">
        <v>18</v>
      </c>
      <c r="E469" t="s">
        <v>14</v>
      </c>
      <c r="F469" t="s">
        <v>1110</v>
      </c>
      <c r="G469" t="s">
        <v>2312</v>
      </c>
    </row>
    <row r="470" spans="1:7" x14ac:dyDescent="0.3">
      <c r="A470" t="s">
        <v>1127</v>
      </c>
      <c r="B470" t="s">
        <v>1112</v>
      </c>
      <c r="C470" t="s">
        <v>1117</v>
      </c>
      <c r="D470" t="s">
        <v>15</v>
      </c>
      <c r="E470" t="s">
        <v>366</v>
      </c>
      <c r="F470" t="s">
        <v>2363</v>
      </c>
      <c r="G470" t="s">
        <v>2364</v>
      </c>
    </row>
    <row r="471" spans="1:7" x14ac:dyDescent="0.3">
      <c r="A471" t="s">
        <v>1128</v>
      </c>
      <c r="B471" t="s">
        <v>1112</v>
      </c>
      <c r="C471" t="s">
        <v>1117</v>
      </c>
      <c r="D471" t="s">
        <v>15</v>
      </c>
      <c r="E471" t="s">
        <v>367</v>
      </c>
      <c r="F471" t="s">
        <v>2315</v>
      </c>
      <c r="G471" t="s">
        <v>2316</v>
      </c>
    </row>
    <row r="472" spans="1:7" x14ac:dyDescent="0.3">
      <c r="A472" t="s">
        <v>1129</v>
      </c>
      <c r="B472" t="s">
        <v>1112</v>
      </c>
      <c r="C472" t="s">
        <v>1117</v>
      </c>
      <c r="D472" t="s">
        <v>15</v>
      </c>
      <c r="E472" t="s">
        <v>368</v>
      </c>
      <c r="F472" t="s">
        <v>2323</v>
      </c>
      <c r="G472" t="s">
        <v>2324</v>
      </c>
    </row>
    <row r="473" spans="1:7" x14ac:dyDescent="0.3">
      <c r="A473" t="s">
        <v>1130</v>
      </c>
      <c r="B473" t="s">
        <v>1112</v>
      </c>
      <c r="C473" t="s">
        <v>1117</v>
      </c>
      <c r="D473" t="s">
        <v>15</v>
      </c>
      <c r="E473" t="s">
        <v>369</v>
      </c>
      <c r="F473" t="s">
        <v>2331</v>
      </c>
      <c r="G473" t="s">
        <v>2332</v>
      </c>
    </row>
    <row r="474" spans="1:7" x14ac:dyDescent="0.3">
      <c r="A474" t="s">
        <v>1131</v>
      </c>
      <c r="B474" t="s">
        <v>1112</v>
      </c>
      <c r="C474" t="s">
        <v>1117</v>
      </c>
      <c r="D474" t="s">
        <v>15</v>
      </c>
      <c r="E474" t="s">
        <v>370</v>
      </c>
      <c r="F474" t="s">
        <v>2367</v>
      </c>
      <c r="G474" t="s">
        <v>2368</v>
      </c>
    </row>
    <row r="475" spans="1:7" x14ac:dyDescent="0.3">
      <c r="A475" t="s">
        <v>1132</v>
      </c>
      <c r="B475" t="s">
        <v>1112</v>
      </c>
      <c r="C475" t="s">
        <v>1117</v>
      </c>
      <c r="D475" t="s">
        <v>15</v>
      </c>
      <c r="E475" t="s">
        <v>371</v>
      </c>
      <c r="F475" t="s">
        <v>2359</v>
      </c>
      <c r="G475" t="s">
        <v>2360</v>
      </c>
    </row>
    <row r="476" spans="1:7" x14ac:dyDescent="0.3">
      <c r="A476" t="s">
        <v>1133</v>
      </c>
      <c r="B476" t="s">
        <v>1112</v>
      </c>
      <c r="C476" t="s">
        <v>1117</v>
      </c>
      <c r="D476" t="s">
        <v>15</v>
      </c>
      <c r="E476" t="s">
        <v>372</v>
      </c>
      <c r="F476" t="s">
        <v>2351</v>
      </c>
      <c r="G476" t="s">
        <v>2352</v>
      </c>
    </row>
    <row r="477" spans="1:7" x14ac:dyDescent="0.3">
      <c r="A477" t="s">
        <v>1134</v>
      </c>
      <c r="B477" t="s">
        <v>1112</v>
      </c>
      <c r="C477" t="s">
        <v>1117</v>
      </c>
      <c r="D477" t="s">
        <v>15</v>
      </c>
      <c r="E477" t="s">
        <v>373</v>
      </c>
      <c r="F477" t="s">
        <v>2371</v>
      </c>
      <c r="G477" t="s">
        <v>2372</v>
      </c>
    </row>
    <row r="478" spans="1:7" x14ac:dyDescent="0.3">
      <c r="A478" t="s">
        <v>1135</v>
      </c>
      <c r="B478" t="s">
        <v>1112</v>
      </c>
      <c r="C478" t="s">
        <v>1117</v>
      </c>
      <c r="D478" t="s">
        <v>15</v>
      </c>
      <c r="E478" t="s">
        <v>374</v>
      </c>
      <c r="F478" t="s">
        <v>2335</v>
      </c>
      <c r="G478" t="s">
        <v>2336</v>
      </c>
    </row>
    <row r="479" spans="1:7" x14ac:dyDescent="0.3">
      <c r="A479" t="s">
        <v>1136</v>
      </c>
      <c r="B479" t="s">
        <v>1112</v>
      </c>
      <c r="C479" t="s">
        <v>1117</v>
      </c>
      <c r="D479" t="s">
        <v>15</v>
      </c>
      <c r="E479" t="s">
        <v>375</v>
      </c>
      <c r="F479" t="s">
        <v>2339</v>
      </c>
      <c r="G479" t="s">
        <v>2340</v>
      </c>
    </row>
    <row r="480" spans="1:7" x14ac:dyDescent="0.3">
      <c r="A480" t="s">
        <v>1137</v>
      </c>
      <c r="B480" t="s">
        <v>1112</v>
      </c>
      <c r="C480" t="s">
        <v>1117</v>
      </c>
      <c r="D480" t="s">
        <v>15</v>
      </c>
      <c r="E480" t="s">
        <v>376</v>
      </c>
      <c r="F480" t="s">
        <v>2327</v>
      </c>
      <c r="G480" t="s">
        <v>2328</v>
      </c>
    </row>
    <row r="481" spans="1:7" x14ac:dyDescent="0.3">
      <c r="A481" t="s">
        <v>1138</v>
      </c>
      <c r="B481" t="s">
        <v>1112</v>
      </c>
      <c r="C481" t="s">
        <v>1117</v>
      </c>
      <c r="D481" t="s">
        <v>15</v>
      </c>
      <c r="E481" t="s">
        <v>377</v>
      </c>
      <c r="F481" t="s">
        <v>2347</v>
      </c>
      <c r="G481" t="s">
        <v>2348</v>
      </c>
    </row>
    <row r="482" spans="1:7" x14ac:dyDescent="0.3">
      <c r="A482" t="s">
        <v>1139</v>
      </c>
      <c r="B482" t="s">
        <v>1112</v>
      </c>
      <c r="C482" t="s">
        <v>1117</v>
      </c>
      <c r="D482" t="s">
        <v>15</v>
      </c>
      <c r="E482" t="s">
        <v>378</v>
      </c>
      <c r="F482" t="s">
        <v>2375</v>
      </c>
      <c r="G482" t="s">
        <v>2376</v>
      </c>
    </row>
    <row r="483" spans="1:7" x14ac:dyDescent="0.3">
      <c r="A483" t="s">
        <v>1140</v>
      </c>
      <c r="B483" t="s">
        <v>1112</v>
      </c>
      <c r="C483" t="s">
        <v>1117</v>
      </c>
      <c r="D483" t="s">
        <v>15</v>
      </c>
      <c r="E483" t="s">
        <v>379</v>
      </c>
      <c r="F483" t="s">
        <v>2343</v>
      </c>
      <c r="G483" t="s">
        <v>2344</v>
      </c>
    </row>
    <row r="484" spans="1:7" x14ac:dyDescent="0.3">
      <c r="A484" t="s">
        <v>1141</v>
      </c>
      <c r="B484" t="s">
        <v>1112</v>
      </c>
      <c r="C484" t="s">
        <v>1117</v>
      </c>
      <c r="D484" t="s">
        <v>15</v>
      </c>
      <c r="E484" t="s">
        <v>380</v>
      </c>
      <c r="F484" t="s">
        <v>2319</v>
      </c>
      <c r="G484" t="s">
        <v>2320</v>
      </c>
    </row>
    <row r="485" spans="1:7" x14ac:dyDescent="0.3">
      <c r="A485" t="s">
        <v>1142</v>
      </c>
      <c r="B485" t="s">
        <v>1112</v>
      </c>
      <c r="C485" t="s">
        <v>1117</v>
      </c>
      <c r="D485" t="s">
        <v>15</v>
      </c>
      <c r="E485" t="s">
        <v>381</v>
      </c>
      <c r="F485" t="s">
        <v>2355</v>
      </c>
      <c r="G485" t="s">
        <v>2356</v>
      </c>
    </row>
    <row r="486" spans="1:7" x14ac:dyDescent="0.3">
      <c r="A486" t="s">
        <v>1143</v>
      </c>
      <c r="B486" t="s">
        <v>1112</v>
      </c>
      <c r="C486" t="s">
        <v>1117</v>
      </c>
      <c r="D486" t="s">
        <v>18</v>
      </c>
      <c r="E486" t="s">
        <v>14</v>
      </c>
      <c r="F486" t="s">
        <v>1111</v>
      </c>
      <c r="G486" t="s">
        <v>2313</v>
      </c>
    </row>
    <row r="487" spans="1:7" x14ac:dyDescent="0.3">
      <c r="A487" t="s">
        <v>1144</v>
      </c>
      <c r="B487" t="s">
        <v>1112</v>
      </c>
      <c r="C487" t="s">
        <v>1117</v>
      </c>
      <c r="D487" t="s">
        <v>15</v>
      </c>
      <c r="E487" t="s">
        <v>366</v>
      </c>
      <c r="F487" t="s">
        <v>2365</v>
      </c>
      <c r="G487" t="s">
        <v>2366</v>
      </c>
    </row>
    <row r="488" spans="1:7" x14ac:dyDescent="0.3">
      <c r="A488" t="s">
        <v>1145</v>
      </c>
      <c r="B488" t="s">
        <v>1112</v>
      </c>
      <c r="C488" t="s">
        <v>1117</v>
      </c>
      <c r="D488" t="s">
        <v>15</v>
      </c>
      <c r="E488" t="s">
        <v>367</v>
      </c>
      <c r="F488" t="s">
        <v>2317</v>
      </c>
      <c r="G488" t="s">
        <v>2318</v>
      </c>
    </row>
    <row r="489" spans="1:7" x14ac:dyDescent="0.3">
      <c r="A489" t="s">
        <v>1146</v>
      </c>
      <c r="B489" t="s">
        <v>1112</v>
      </c>
      <c r="C489" t="s">
        <v>1117</v>
      </c>
      <c r="D489" t="s">
        <v>15</v>
      </c>
      <c r="E489" t="s">
        <v>368</v>
      </c>
      <c r="F489" t="s">
        <v>2325</v>
      </c>
      <c r="G489" t="s">
        <v>2326</v>
      </c>
    </row>
    <row r="490" spans="1:7" x14ac:dyDescent="0.3">
      <c r="A490" t="s">
        <v>1147</v>
      </c>
      <c r="B490" t="s">
        <v>1112</v>
      </c>
      <c r="C490" t="s">
        <v>1117</v>
      </c>
      <c r="D490" t="s">
        <v>15</v>
      </c>
      <c r="E490" t="s">
        <v>369</v>
      </c>
      <c r="F490" t="s">
        <v>2333</v>
      </c>
      <c r="G490" t="s">
        <v>2334</v>
      </c>
    </row>
    <row r="491" spans="1:7" x14ac:dyDescent="0.3">
      <c r="A491" t="s">
        <v>1148</v>
      </c>
      <c r="B491" t="s">
        <v>1112</v>
      </c>
      <c r="C491" t="s">
        <v>1117</v>
      </c>
      <c r="D491" t="s">
        <v>15</v>
      </c>
      <c r="E491" t="s">
        <v>370</v>
      </c>
      <c r="F491" t="s">
        <v>2369</v>
      </c>
      <c r="G491" t="s">
        <v>2370</v>
      </c>
    </row>
    <row r="492" spans="1:7" x14ac:dyDescent="0.3">
      <c r="A492" t="s">
        <v>1149</v>
      </c>
      <c r="B492" t="s">
        <v>1112</v>
      </c>
      <c r="C492" t="s">
        <v>1117</v>
      </c>
      <c r="D492" t="s">
        <v>15</v>
      </c>
      <c r="E492" t="s">
        <v>371</v>
      </c>
      <c r="F492" t="s">
        <v>2361</v>
      </c>
      <c r="G492" t="s">
        <v>2362</v>
      </c>
    </row>
    <row r="493" spans="1:7" x14ac:dyDescent="0.3">
      <c r="A493" t="s">
        <v>1150</v>
      </c>
      <c r="B493" t="s">
        <v>1112</v>
      </c>
      <c r="C493" t="s">
        <v>1117</v>
      </c>
      <c r="D493" t="s">
        <v>15</v>
      </c>
      <c r="E493" t="s">
        <v>372</v>
      </c>
      <c r="F493" t="s">
        <v>2353</v>
      </c>
      <c r="G493" t="s">
        <v>2354</v>
      </c>
    </row>
    <row r="494" spans="1:7" x14ac:dyDescent="0.3">
      <c r="A494" t="s">
        <v>1151</v>
      </c>
      <c r="B494" t="s">
        <v>1112</v>
      </c>
      <c r="C494" t="s">
        <v>1117</v>
      </c>
      <c r="D494" t="s">
        <v>15</v>
      </c>
      <c r="E494" t="s">
        <v>373</v>
      </c>
      <c r="F494" t="s">
        <v>2373</v>
      </c>
      <c r="G494" t="s">
        <v>2374</v>
      </c>
    </row>
    <row r="495" spans="1:7" x14ac:dyDescent="0.3">
      <c r="A495" t="s">
        <v>1152</v>
      </c>
      <c r="B495" t="s">
        <v>1112</v>
      </c>
      <c r="C495" t="s">
        <v>1117</v>
      </c>
      <c r="D495" t="s">
        <v>15</v>
      </c>
      <c r="E495" t="s">
        <v>374</v>
      </c>
      <c r="F495" t="s">
        <v>2337</v>
      </c>
      <c r="G495" t="s">
        <v>2338</v>
      </c>
    </row>
    <row r="496" spans="1:7" x14ac:dyDescent="0.3">
      <c r="A496" t="s">
        <v>1153</v>
      </c>
      <c r="B496" t="s">
        <v>1112</v>
      </c>
      <c r="C496" t="s">
        <v>1117</v>
      </c>
      <c r="D496" t="s">
        <v>15</v>
      </c>
      <c r="E496" t="s">
        <v>375</v>
      </c>
      <c r="F496" t="s">
        <v>2341</v>
      </c>
      <c r="G496" t="s">
        <v>2342</v>
      </c>
    </row>
    <row r="497" spans="1:7" x14ac:dyDescent="0.3">
      <c r="A497" t="s">
        <v>1154</v>
      </c>
      <c r="B497" t="s">
        <v>1112</v>
      </c>
      <c r="C497" t="s">
        <v>1117</v>
      </c>
      <c r="D497" t="s">
        <v>15</v>
      </c>
      <c r="E497" t="s">
        <v>376</v>
      </c>
      <c r="F497" t="s">
        <v>2329</v>
      </c>
      <c r="G497" t="s">
        <v>2330</v>
      </c>
    </row>
    <row r="498" spans="1:7" x14ac:dyDescent="0.3">
      <c r="A498" t="s">
        <v>1155</v>
      </c>
      <c r="B498" t="s">
        <v>1112</v>
      </c>
      <c r="C498" t="s">
        <v>1117</v>
      </c>
      <c r="D498" t="s">
        <v>15</v>
      </c>
      <c r="E498" t="s">
        <v>377</v>
      </c>
      <c r="F498" t="s">
        <v>2349</v>
      </c>
      <c r="G498" t="s">
        <v>2350</v>
      </c>
    </row>
    <row r="499" spans="1:7" x14ac:dyDescent="0.3">
      <c r="A499" t="s">
        <v>1156</v>
      </c>
      <c r="B499" t="s">
        <v>1112</v>
      </c>
      <c r="C499" t="s">
        <v>1117</v>
      </c>
      <c r="D499" t="s">
        <v>15</v>
      </c>
      <c r="E499" t="s">
        <v>378</v>
      </c>
      <c r="F499" t="s">
        <v>2377</v>
      </c>
      <c r="G499" t="s">
        <v>2378</v>
      </c>
    </row>
    <row r="500" spans="1:7" x14ac:dyDescent="0.3">
      <c r="A500" t="s">
        <v>1157</v>
      </c>
      <c r="B500" t="s">
        <v>1112</v>
      </c>
      <c r="C500" t="s">
        <v>1117</v>
      </c>
      <c r="D500" t="s">
        <v>15</v>
      </c>
      <c r="E500" t="s">
        <v>379</v>
      </c>
      <c r="F500" t="s">
        <v>2345</v>
      </c>
      <c r="G500" t="s">
        <v>2346</v>
      </c>
    </row>
    <row r="501" spans="1:7" x14ac:dyDescent="0.3">
      <c r="A501" t="s">
        <v>1158</v>
      </c>
      <c r="B501" t="s">
        <v>1112</v>
      </c>
      <c r="C501" t="s">
        <v>1117</v>
      </c>
      <c r="D501" t="s">
        <v>15</v>
      </c>
      <c r="E501" t="s">
        <v>380</v>
      </c>
      <c r="F501" t="s">
        <v>2321</v>
      </c>
      <c r="G501" t="s">
        <v>2322</v>
      </c>
    </row>
    <row r="502" spans="1:7" x14ac:dyDescent="0.3">
      <c r="A502" t="s">
        <v>1159</v>
      </c>
      <c r="B502" t="s">
        <v>1112</v>
      </c>
      <c r="C502" t="s">
        <v>1117</v>
      </c>
      <c r="D502" t="s">
        <v>15</v>
      </c>
      <c r="E502" t="s">
        <v>381</v>
      </c>
      <c r="F502" t="s">
        <v>2357</v>
      </c>
      <c r="G502" t="s">
        <v>2358</v>
      </c>
    </row>
    <row r="503" spans="1:7" x14ac:dyDescent="0.3">
      <c r="A503" t="s">
        <v>1160</v>
      </c>
      <c r="B503" t="s">
        <v>1112</v>
      </c>
      <c r="C503" t="s">
        <v>1117</v>
      </c>
      <c r="D503" t="s">
        <v>18</v>
      </c>
      <c r="E503" t="s">
        <v>14</v>
      </c>
      <c r="F503" t="s">
        <v>1105</v>
      </c>
      <c r="G503" t="s">
        <v>2314</v>
      </c>
    </row>
    <row r="504" spans="1:7" x14ac:dyDescent="0.3">
      <c r="A504" t="s">
        <v>1161</v>
      </c>
      <c r="B504" t="s">
        <v>1112</v>
      </c>
      <c r="C504" t="s">
        <v>1118</v>
      </c>
      <c r="D504" t="s">
        <v>15</v>
      </c>
      <c r="E504" t="s">
        <v>366</v>
      </c>
      <c r="F504" t="s">
        <v>2502</v>
      </c>
      <c r="G504" t="s">
        <v>2503</v>
      </c>
    </row>
    <row r="505" spans="1:7" x14ac:dyDescent="0.3">
      <c r="A505" t="s">
        <v>1162</v>
      </c>
      <c r="B505" t="s">
        <v>1112</v>
      </c>
      <c r="C505" t="s">
        <v>1118</v>
      </c>
      <c r="D505" t="s">
        <v>15</v>
      </c>
      <c r="E505" t="s">
        <v>367</v>
      </c>
      <c r="F505" t="s">
        <v>2383</v>
      </c>
      <c r="G505" t="s">
        <v>2384</v>
      </c>
    </row>
    <row r="506" spans="1:7" x14ac:dyDescent="0.3">
      <c r="A506" t="s">
        <v>1163</v>
      </c>
      <c r="B506" t="s">
        <v>1112</v>
      </c>
      <c r="C506" t="s">
        <v>1118</v>
      </c>
      <c r="D506" t="s">
        <v>15</v>
      </c>
      <c r="E506" t="s">
        <v>368</v>
      </c>
      <c r="F506" t="s">
        <v>2403</v>
      </c>
      <c r="G506" t="s">
        <v>2404</v>
      </c>
    </row>
    <row r="507" spans="1:7" x14ac:dyDescent="0.3">
      <c r="A507" t="s">
        <v>1164</v>
      </c>
      <c r="B507" t="s">
        <v>1112</v>
      </c>
      <c r="C507" t="s">
        <v>1118</v>
      </c>
      <c r="D507" t="s">
        <v>15</v>
      </c>
      <c r="E507" t="s">
        <v>369</v>
      </c>
      <c r="F507" t="s">
        <v>2423</v>
      </c>
      <c r="G507" t="s">
        <v>2424</v>
      </c>
    </row>
    <row r="508" spans="1:7" x14ac:dyDescent="0.3">
      <c r="A508" t="s">
        <v>1165</v>
      </c>
      <c r="B508" t="s">
        <v>1112</v>
      </c>
      <c r="C508" t="s">
        <v>1118</v>
      </c>
      <c r="D508" t="s">
        <v>15</v>
      </c>
      <c r="E508" t="s">
        <v>370</v>
      </c>
      <c r="F508" t="s">
        <v>2512</v>
      </c>
      <c r="G508" t="s">
        <v>2513</v>
      </c>
    </row>
    <row r="509" spans="1:7" x14ac:dyDescent="0.3">
      <c r="A509" t="s">
        <v>1166</v>
      </c>
      <c r="B509" t="s">
        <v>1112</v>
      </c>
      <c r="C509" t="s">
        <v>1118</v>
      </c>
      <c r="D509" t="s">
        <v>15</v>
      </c>
      <c r="E509" t="s">
        <v>371</v>
      </c>
      <c r="F509" t="s">
        <v>2492</v>
      </c>
      <c r="G509" t="s">
        <v>2493</v>
      </c>
    </row>
    <row r="510" spans="1:7" x14ac:dyDescent="0.3">
      <c r="A510" t="s">
        <v>1167</v>
      </c>
      <c r="B510" t="s">
        <v>1112</v>
      </c>
      <c r="C510" t="s">
        <v>1118</v>
      </c>
      <c r="D510" t="s">
        <v>15</v>
      </c>
      <c r="E510" t="s">
        <v>372</v>
      </c>
      <c r="F510" t="s">
        <v>2473</v>
      </c>
      <c r="G510" t="s">
        <v>2474</v>
      </c>
    </row>
    <row r="511" spans="1:7" x14ac:dyDescent="0.3">
      <c r="A511" t="s">
        <v>1168</v>
      </c>
      <c r="B511" t="s">
        <v>1112</v>
      </c>
      <c r="C511" t="s">
        <v>1118</v>
      </c>
      <c r="D511" t="s">
        <v>15</v>
      </c>
      <c r="E511" t="s">
        <v>373</v>
      </c>
      <c r="F511" t="s">
        <v>2522</v>
      </c>
      <c r="G511" t="s">
        <v>2523</v>
      </c>
    </row>
    <row r="512" spans="1:7" x14ac:dyDescent="0.3">
      <c r="A512" t="s">
        <v>1169</v>
      </c>
      <c r="B512" t="s">
        <v>1112</v>
      </c>
      <c r="C512" t="s">
        <v>1118</v>
      </c>
      <c r="D512" t="s">
        <v>15</v>
      </c>
      <c r="E512" t="s">
        <v>374</v>
      </c>
      <c r="F512" t="s">
        <v>2433</v>
      </c>
      <c r="G512" t="s">
        <v>2434</v>
      </c>
    </row>
    <row r="513" spans="1:7" x14ac:dyDescent="0.3">
      <c r="A513" t="s">
        <v>1170</v>
      </c>
      <c r="B513" t="s">
        <v>1112</v>
      </c>
      <c r="C513" t="s">
        <v>1118</v>
      </c>
      <c r="D513" t="s">
        <v>15</v>
      </c>
      <c r="E513" t="s">
        <v>375</v>
      </c>
      <c r="F513" t="s">
        <v>2443</v>
      </c>
      <c r="G513" t="s">
        <v>2444</v>
      </c>
    </row>
    <row r="514" spans="1:7" x14ac:dyDescent="0.3">
      <c r="A514" t="s">
        <v>1171</v>
      </c>
      <c r="B514" t="s">
        <v>1112</v>
      </c>
      <c r="C514" t="s">
        <v>1118</v>
      </c>
      <c r="D514" t="s">
        <v>15</v>
      </c>
      <c r="E514" t="s">
        <v>376</v>
      </c>
      <c r="F514" t="s">
        <v>2413</v>
      </c>
      <c r="G514" t="s">
        <v>2414</v>
      </c>
    </row>
    <row r="515" spans="1:7" x14ac:dyDescent="0.3">
      <c r="A515" t="s">
        <v>1172</v>
      </c>
      <c r="B515" t="s">
        <v>1112</v>
      </c>
      <c r="C515" t="s">
        <v>1118</v>
      </c>
      <c r="D515" t="s">
        <v>15</v>
      </c>
      <c r="E515" t="s">
        <v>377</v>
      </c>
      <c r="F515" t="s">
        <v>2463</v>
      </c>
      <c r="G515" t="s">
        <v>2464</v>
      </c>
    </row>
    <row r="516" spans="1:7" x14ac:dyDescent="0.3">
      <c r="A516" t="s">
        <v>1173</v>
      </c>
      <c r="B516" t="s">
        <v>1112</v>
      </c>
      <c r="C516" t="s">
        <v>1118</v>
      </c>
      <c r="D516" t="s">
        <v>15</v>
      </c>
      <c r="E516" t="s">
        <v>378</v>
      </c>
      <c r="F516" t="s">
        <v>2532</v>
      </c>
      <c r="G516" t="s">
        <v>2533</v>
      </c>
    </row>
    <row r="517" spans="1:7" x14ac:dyDescent="0.3">
      <c r="A517" t="s">
        <v>1174</v>
      </c>
      <c r="B517" t="s">
        <v>1112</v>
      </c>
      <c r="C517" t="s">
        <v>1118</v>
      </c>
      <c r="D517" t="s">
        <v>15</v>
      </c>
      <c r="E517" t="s">
        <v>379</v>
      </c>
      <c r="F517" t="s">
        <v>2453</v>
      </c>
      <c r="G517" t="s">
        <v>2454</v>
      </c>
    </row>
    <row r="518" spans="1:7" x14ac:dyDescent="0.3">
      <c r="A518" t="s">
        <v>1175</v>
      </c>
      <c r="B518" t="s">
        <v>1112</v>
      </c>
      <c r="C518" t="s">
        <v>1118</v>
      </c>
      <c r="D518" t="s">
        <v>15</v>
      </c>
      <c r="E518" t="s">
        <v>380</v>
      </c>
      <c r="F518" t="s">
        <v>2393</v>
      </c>
      <c r="G518" t="s">
        <v>2394</v>
      </c>
    </row>
    <row r="519" spans="1:7" x14ac:dyDescent="0.3">
      <c r="A519" t="s">
        <v>1176</v>
      </c>
      <c r="B519" t="s">
        <v>1112</v>
      </c>
      <c r="C519" t="s">
        <v>1118</v>
      </c>
      <c r="D519" t="s">
        <v>15</v>
      </c>
      <c r="E519" t="s">
        <v>381</v>
      </c>
      <c r="F519" t="s">
        <v>2270</v>
      </c>
      <c r="G519" t="s">
        <v>2483</v>
      </c>
    </row>
    <row r="520" spans="1:7" x14ac:dyDescent="0.3">
      <c r="A520" t="s">
        <v>1177</v>
      </c>
      <c r="B520" t="s">
        <v>1112</v>
      </c>
      <c r="C520" t="s">
        <v>1118</v>
      </c>
      <c r="D520" t="s">
        <v>18</v>
      </c>
      <c r="E520" t="s">
        <v>14</v>
      </c>
      <c r="F520" t="s">
        <v>1106</v>
      </c>
      <c r="G520" t="s">
        <v>2379</v>
      </c>
    </row>
    <row r="521" spans="1:7" x14ac:dyDescent="0.3">
      <c r="A521" t="s">
        <v>1178</v>
      </c>
      <c r="B521" t="s">
        <v>1112</v>
      </c>
      <c r="C521" t="s">
        <v>1118</v>
      </c>
      <c r="D521" t="s">
        <v>15</v>
      </c>
      <c r="E521" t="s">
        <v>366</v>
      </c>
      <c r="F521" t="s">
        <v>2504</v>
      </c>
      <c r="G521" t="s">
        <v>2505</v>
      </c>
    </row>
    <row r="522" spans="1:7" x14ac:dyDescent="0.3">
      <c r="A522" t="s">
        <v>1179</v>
      </c>
      <c r="B522" t="s">
        <v>1112</v>
      </c>
      <c r="C522" t="s">
        <v>1118</v>
      </c>
      <c r="D522" t="s">
        <v>15</v>
      </c>
      <c r="E522" t="s">
        <v>367</v>
      </c>
      <c r="F522" t="s">
        <v>2385</v>
      </c>
      <c r="G522" t="s">
        <v>2386</v>
      </c>
    </row>
    <row r="523" spans="1:7" x14ac:dyDescent="0.3">
      <c r="A523" t="s">
        <v>1180</v>
      </c>
      <c r="B523" t="s">
        <v>1112</v>
      </c>
      <c r="C523" t="s">
        <v>1118</v>
      </c>
      <c r="D523" t="s">
        <v>15</v>
      </c>
      <c r="E523" t="s">
        <v>368</v>
      </c>
      <c r="F523" t="s">
        <v>2405</v>
      </c>
      <c r="G523" t="s">
        <v>2406</v>
      </c>
    </row>
    <row r="524" spans="1:7" x14ac:dyDescent="0.3">
      <c r="A524" t="s">
        <v>1181</v>
      </c>
      <c r="B524" t="s">
        <v>1112</v>
      </c>
      <c r="C524" t="s">
        <v>1118</v>
      </c>
      <c r="D524" t="s">
        <v>15</v>
      </c>
      <c r="E524" t="s">
        <v>369</v>
      </c>
      <c r="F524" t="s">
        <v>2425</v>
      </c>
      <c r="G524" t="s">
        <v>2426</v>
      </c>
    </row>
    <row r="525" spans="1:7" x14ac:dyDescent="0.3">
      <c r="A525" t="s">
        <v>1182</v>
      </c>
      <c r="B525" t="s">
        <v>1112</v>
      </c>
      <c r="C525" t="s">
        <v>1118</v>
      </c>
      <c r="D525" t="s">
        <v>15</v>
      </c>
      <c r="E525" t="s">
        <v>370</v>
      </c>
      <c r="F525" t="s">
        <v>2514</v>
      </c>
      <c r="G525" t="s">
        <v>2515</v>
      </c>
    </row>
    <row r="526" spans="1:7" x14ac:dyDescent="0.3">
      <c r="A526" t="s">
        <v>1183</v>
      </c>
      <c r="B526" t="s">
        <v>1112</v>
      </c>
      <c r="C526" t="s">
        <v>1118</v>
      </c>
      <c r="D526" t="s">
        <v>15</v>
      </c>
      <c r="E526" t="s">
        <v>371</v>
      </c>
      <c r="F526" t="s">
        <v>2494</v>
      </c>
      <c r="G526" t="s">
        <v>2495</v>
      </c>
    </row>
    <row r="527" spans="1:7" x14ac:dyDescent="0.3">
      <c r="A527" t="s">
        <v>1184</v>
      </c>
      <c r="B527" t="s">
        <v>1112</v>
      </c>
      <c r="C527" t="s">
        <v>1118</v>
      </c>
      <c r="D527" t="s">
        <v>15</v>
      </c>
      <c r="E527" t="s">
        <v>372</v>
      </c>
      <c r="F527" t="s">
        <v>2475</v>
      </c>
      <c r="G527" t="s">
        <v>2476</v>
      </c>
    </row>
    <row r="528" spans="1:7" x14ac:dyDescent="0.3">
      <c r="A528" t="s">
        <v>1185</v>
      </c>
      <c r="B528" t="s">
        <v>1112</v>
      </c>
      <c r="C528" t="s">
        <v>1118</v>
      </c>
      <c r="D528" t="s">
        <v>15</v>
      </c>
      <c r="E528" t="s">
        <v>373</v>
      </c>
      <c r="F528" t="s">
        <v>2524</v>
      </c>
      <c r="G528" t="s">
        <v>2525</v>
      </c>
    </row>
    <row r="529" spans="1:7" x14ac:dyDescent="0.3">
      <c r="A529" t="s">
        <v>1186</v>
      </c>
      <c r="B529" t="s">
        <v>1112</v>
      </c>
      <c r="C529" t="s">
        <v>1118</v>
      </c>
      <c r="D529" t="s">
        <v>15</v>
      </c>
      <c r="E529" t="s">
        <v>374</v>
      </c>
      <c r="F529" t="s">
        <v>2435</v>
      </c>
      <c r="G529" t="s">
        <v>2436</v>
      </c>
    </row>
    <row r="530" spans="1:7" x14ac:dyDescent="0.3">
      <c r="A530" t="s">
        <v>1187</v>
      </c>
      <c r="B530" t="s">
        <v>1112</v>
      </c>
      <c r="C530" t="s">
        <v>1118</v>
      </c>
      <c r="D530" t="s">
        <v>15</v>
      </c>
      <c r="E530" t="s">
        <v>375</v>
      </c>
      <c r="F530" t="s">
        <v>2445</v>
      </c>
      <c r="G530" t="s">
        <v>2446</v>
      </c>
    </row>
    <row r="531" spans="1:7" x14ac:dyDescent="0.3">
      <c r="A531" t="s">
        <v>1188</v>
      </c>
      <c r="B531" t="s">
        <v>1112</v>
      </c>
      <c r="C531" t="s">
        <v>1118</v>
      </c>
      <c r="D531" t="s">
        <v>15</v>
      </c>
      <c r="E531" t="s">
        <v>376</v>
      </c>
      <c r="F531" t="s">
        <v>2415</v>
      </c>
      <c r="G531" t="s">
        <v>2416</v>
      </c>
    </row>
    <row r="532" spans="1:7" x14ac:dyDescent="0.3">
      <c r="A532" t="s">
        <v>1189</v>
      </c>
      <c r="B532" t="s">
        <v>1112</v>
      </c>
      <c r="C532" t="s">
        <v>1118</v>
      </c>
      <c r="D532" t="s">
        <v>15</v>
      </c>
      <c r="E532" t="s">
        <v>377</v>
      </c>
      <c r="F532" t="s">
        <v>2465</v>
      </c>
      <c r="G532" t="s">
        <v>2466</v>
      </c>
    </row>
    <row r="533" spans="1:7" x14ac:dyDescent="0.3">
      <c r="A533" t="s">
        <v>1190</v>
      </c>
      <c r="B533" t="s">
        <v>1112</v>
      </c>
      <c r="C533" t="s">
        <v>1118</v>
      </c>
      <c r="D533" t="s">
        <v>15</v>
      </c>
      <c r="E533" t="s">
        <v>378</v>
      </c>
      <c r="F533" t="s">
        <v>2534</v>
      </c>
      <c r="G533" t="s">
        <v>2535</v>
      </c>
    </row>
    <row r="534" spans="1:7" x14ac:dyDescent="0.3">
      <c r="A534" t="s">
        <v>1191</v>
      </c>
      <c r="B534" t="s">
        <v>1112</v>
      </c>
      <c r="C534" t="s">
        <v>1118</v>
      </c>
      <c r="D534" t="s">
        <v>15</v>
      </c>
      <c r="E534" t="s">
        <v>379</v>
      </c>
      <c r="F534" t="s">
        <v>2455</v>
      </c>
      <c r="G534" t="s">
        <v>2456</v>
      </c>
    </row>
    <row r="535" spans="1:7" x14ac:dyDescent="0.3">
      <c r="A535" t="s">
        <v>1192</v>
      </c>
      <c r="B535" t="s">
        <v>1112</v>
      </c>
      <c r="C535" t="s">
        <v>1118</v>
      </c>
      <c r="D535" t="s">
        <v>15</v>
      </c>
      <c r="E535" t="s">
        <v>380</v>
      </c>
      <c r="F535" t="s">
        <v>2395</v>
      </c>
      <c r="G535" t="s">
        <v>2396</v>
      </c>
    </row>
    <row r="536" spans="1:7" x14ac:dyDescent="0.3">
      <c r="A536" t="s">
        <v>1193</v>
      </c>
      <c r="B536" t="s">
        <v>1112</v>
      </c>
      <c r="C536" t="s">
        <v>1118</v>
      </c>
      <c r="D536" t="s">
        <v>15</v>
      </c>
      <c r="E536" t="s">
        <v>381</v>
      </c>
      <c r="F536" t="s">
        <v>2484</v>
      </c>
      <c r="G536" t="s">
        <v>2485</v>
      </c>
    </row>
    <row r="537" spans="1:7" x14ac:dyDescent="0.3">
      <c r="A537" t="s">
        <v>1194</v>
      </c>
      <c r="B537" t="s">
        <v>1112</v>
      </c>
      <c r="C537" t="s">
        <v>1118</v>
      </c>
      <c r="D537" t="s">
        <v>18</v>
      </c>
      <c r="E537" t="s">
        <v>14</v>
      </c>
      <c r="F537" t="s">
        <v>1107</v>
      </c>
      <c r="G537" t="s">
        <v>2380</v>
      </c>
    </row>
    <row r="538" spans="1:7" x14ac:dyDescent="0.3">
      <c r="A538" t="s">
        <v>1195</v>
      </c>
      <c r="B538" t="s">
        <v>1112</v>
      </c>
      <c r="C538" t="s">
        <v>1118</v>
      </c>
      <c r="D538" t="s">
        <v>15</v>
      </c>
      <c r="E538" t="s">
        <v>366</v>
      </c>
      <c r="F538" t="s">
        <v>2506</v>
      </c>
      <c r="G538" t="s">
        <v>2507</v>
      </c>
    </row>
    <row r="539" spans="1:7" x14ac:dyDescent="0.3">
      <c r="A539" t="s">
        <v>1196</v>
      </c>
      <c r="B539" t="s">
        <v>1112</v>
      </c>
      <c r="C539" t="s">
        <v>1118</v>
      </c>
      <c r="D539" t="s">
        <v>15</v>
      </c>
      <c r="E539" t="s">
        <v>367</v>
      </c>
      <c r="F539" t="s">
        <v>2387</v>
      </c>
      <c r="G539" t="s">
        <v>2388</v>
      </c>
    </row>
    <row r="540" spans="1:7" x14ac:dyDescent="0.3">
      <c r="A540" t="s">
        <v>1197</v>
      </c>
      <c r="B540" t="s">
        <v>1112</v>
      </c>
      <c r="C540" t="s">
        <v>1118</v>
      </c>
      <c r="D540" t="s">
        <v>15</v>
      </c>
      <c r="E540" t="s">
        <v>368</v>
      </c>
      <c r="F540" t="s">
        <v>2407</v>
      </c>
      <c r="G540" t="s">
        <v>2408</v>
      </c>
    </row>
    <row r="541" spans="1:7" x14ac:dyDescent="0.3">
      <c r="A541" t="s">
        <v>1198</v>
      </c>
      <c r="B541" t="s">
        <v>1112</v>
      </c>
      <c r="C541" t="s">
        <v>1118</v>
      </c>
      <c r="D541" t="s">
        <v>15</v>
      </c>
      <c r="E541" t="s">
        <v>369</v>
      </c>
      <c r="F541" t="s">
        <v>2427</v>
      </c>
      <c r="G541" t="s">
        <v>2428</v>
      </c>
    </row>
    <row r="542" spans="1:7" x14ac:dyDescent="0.3">
      <c r="A542" t="s">
        <v>1199</v>
      </c>
      <c r="B542" t="s">
        <v>1112</v>
      </c>
      <c r="C542" t="s">
        <v>1118</v>
      </c>
      <c r="D542" t="s">
        <v>15</v>
      </c>
      <c r="E542" t="s">
        <v>370</v>
      </c>
      <c r="F542" t="s">
        <v>2516</v>
      </c>
      <c r="G542" t="s">
        <v>2517</v>
      </c>
    </row>
    <row r="543" spans="1:7" x14ac:dyDescent="0.3">
      <c r="A543" t="s">
        <v>1200</v>
      </c>
      <c r="B543" t="s">
        <v>1112</v>
      </c>
      <c r="C543" t="s">
        <v>1118</v>
      </c>
      <c r="D543" t="s">
        <v>15</v>
      </c>
      <c r="E543" t="s">
        <v>371</v>
      </c>
      <c r="F543" t="s">
        <v>2496</v>
      </c>
      <c r="G543" t="s">
        <v>2497</v>
      </c>
    </row>
    <row r="544" spans="1:7" x14ac:dyDescent="0.3">
      <c r="A544" t="s">
        <v>1201</v>
      </c>
      <c r="B544" t="s">
        <v>1112</v>
      </c>
      <c r="C544" t="s">
        <v>1118</v>
      </c>
      <c r="D544" t="s">
        <v>15</v>
      </c>
      <c r="E544" t="s">
        <v>372</v>
      </c>
      <c r="F544" t="s">
        <v>2477</v>
      </c>
      <c r="G544" t="s">
        <v>2478</v>
      </c>
    </row>
    <row r="545" spans="1:7" x14ac:dyDescent="0.3">
      <c r="A545" t="s">
        <v>1202</v>
      </c>
      <c r="B545" t="s">
        <v>1112</v>
      </c>
      <c r="C545" t="s">
        <v>1118</v>
      </c>
      <c r="D545" t="s">
        <v>15</v>
      </c>
      <c r="E545" t="s">
        <v>373</v>
      </c>
      <c r="F545" t="s">
        <v>2526</v>
      </c>
      <c r="G545" t="s">
        <v>2527</v>
      </c>
    </row>
    <row r="546" spans="1:7" x14ac:dyDescent="0.3">
      <c r="A546" t="s">
        <v>1203</v>
      </c>
      <c r="B546" t="s">
        <v>1112</v>
      </c>
      <c r="C546" t="s">
        <v>1118</v>
      </c>
      <c r="D546" t="s">
        <v>15</v>
      </c>
      <c r="E546" t="s">
        <v>374</v>
      </c>
      <c r="F546" t="s">
        <v>2437</v>
      </c>
      <c r="G546" t="s">
        <v>2438</v>
      </c>
    </row>
    <row r="547" spans="1:7" x14ac:dyDescent="0.3">
      <c r="A547" t="s">
        <v>1204</v>
      </c>
      <c r="B547" t="s">
        <v>1112</v>
      </c>
      <c r="C547" t="s">
        <v>1118</v>
      </c>
      <c r="D547" t="s">
        <v>15</v>
      </c>
      <c r="E547" t="s">
        <v>375</v>
      </c>
      <c r="F547" t="s">
        <v>2447</v>
      </c>
      <c r="G547" t="s">
        <v>2448</v>
      </c>
    </row>
    <row r="548" spans="1:7" x14ac:dyDescent="0.3">
      <c r="A548" t="s">
        <v>1205</v>
      </c>
      <c r="B548" t="s">
        <v>1112</v>
      </c>
      <c r="C548" t="s">
        <v>1118</v>
      </c>
      <c r="D548" t="s">
        <v>15</v>
      </c>
      <c r="E548" t="s">
        <v>376</v>
      </c>
      <c r="F548" t="s">
        <v>2417</v>
      </c>
      <c r="G548" t="s">
        <v>2418</v>
      </c>
    </row>
    <row r="549" spans="1:7" x14ac:dyDescent="0.3">
      <c r="A549" t="s">
        <v>1206</v>
      </c>
      <c r="B549" t="s">
        <v>1112</v>
      </c>
      <c r="C549" t="s">
        <v>1118</v>
      </c>
      <c r="D549" t="s">
        <v>15</v>
      </c>
      <c r="E549" t="s">
        <v>377</v>
      </c>
      <c r="F549" t="s">
        <v>2467</v>
      </c>
      <c r="G549" t="s">
        <v>2468</v>
      </c>
    </row>
    <row r="550" spans="1:7" x14ac:dyDescent="0.3">
      <c r="A550" t="s">
        <v>1207</v>
      </c>
      <c r="B550" t="s">
        <v>1112</v>
      </c>
      <c r="C550" t="s">
        <v>1118</v>
      </c>
      <c r="D550" t="s">
        <v>15</v>
      </c>
      <c r="E550" t="s">
        <v>378</v>
      </c>
      <c r="F550" t="s">
        <v>2536</v>
      </c>
      <c r="G550" t="s">
        <v>2537</v>
      </c>
    </row>
    <row r="551" spans="1:7" x14ac:dyDescent="0.3">
      <c r="A551" t="s">
        <v>1208</v>
      </c>
      <c r="B551" t="s">
        <v>1112</v>
      </c>
      <c r="C551" t="s">
        <v>1118</v>
      </c>
      <c r="D551" t="s">
        <v>15</v>
      </c>
      <c r="E551" t="s">
        <v>379</v>
      </c>
      <c r="F551" t="s">
        <v>2457</v>
      </c>
      <c r="G551" t="s">
        <v>2458</v>
      </c>
    </row>
    <row r="552" spans="1:7" x14ac:dyDescent="0.3">
      <c r="A552" t="s">
        <v>1209</v>
      </c>
      <c r="B552" t="s">
        <v>1112</v>
      </c>
      <c r="C552" t="s">
        <v>1118</v>
      </c>
      <c r="D552" t="s">
        <v>15</v>
      </c>
      <c r="E552" t="s">
        <v>380</v>
      </c>
      <c r="F552" t="s">
        <v>2397</v>
      </c>
      <c r="G552" t="s">
        <v>2398</v>
      </c>
    </row>
    <row r="553" spans="1:7" x14ac:dyDescent="0.3">
      <c r="A553" t="s">
        <v>1210</v>
      </c>
      <c r="B553" t="s">
        <v>1112</v>
      </c>
      <c r="C553" t="s">
        <v>1118</v>
      </c>
      <c r="D553" t="s">
        <v>15</v>
      </c>
      <c r="E553" t="s">
        <v>381</v>
      </c>
      <c r="F553" t="s">
        <v>2486</v>
      </c>
      <c r="G553" t="s">
        <v>2487</v>
      </c>
    </row>
    <row r="554" spans="1:7" x14ac:dyDescent="0.3">
      <c r="A554" t="s">
        <v>1211</v>
      </c>
      <c r="B554" t="s">
        <v>1112</v>
      </c>
      <c r="C554" t="s">
        <v>1118</v>
      </c>
      <c r="D554" t="s">
        <v>18</v>
      </c>
      <c r="E554" t="s">
        <v>14</v>
      </c>
      <c r="F554" t="s">
        <v>1108</v>
      </c>
      <c r="G554" t="s">
        <v>2381</v>
      </c>
    </row>
    <row r="555" spans="1:7" x14ac:dyDescent="0.3">
      <c r="A555" t="s">
        <v>1212</v>
      </c>
      <c r="B555" t="s">
        <v>1112</v>
      </c>
      <c r="C555" t="s">
        <v>1118</v>
      </c>
      <c r="D555" t="s">
        <v>15</v>
      </c>
      <c r="E555" t="s">
        <v>366</v>
      </c>
      <c r="F555" t="s">
        <v>2508</v>
      </c>
      <c r="G555" t="s">
        <v>2509</v>
      </c>
    </row>
    <row r="556" spans="1:7" x14ac:dyDescent="0.3">
      <c r="A556" t="s">
        <v>1213</v>
      </c>
      <c r="B556" t="s">
        <v>1112</v>
      </c>
      <c r="C556" t="s">
        <v>1118</v>
      </c>
      <c r="D556" t="s">
        <v>15</v>
      </c>
      <c r="E556" t="s">
        <v>367</v>
      </c>
      <c r="F556" t="s">
        <v>2389</v>
      </c>
      <c r="G556" t="s">
        <v>2390</v>
      </c>
    </row>
    <row r="557" spans="1:7" x14ac:dyDescent="0.3">
      <c r="A557" t="s">
        <v>1214</v>
      </c>
      <c r="B557" t="s">
        <v>1112</v>
      </c>
      <c r="C557" t="s">
        <v>1118</v>
      </c>
      <c r="D557" t="s">
        <v>15</v>
      </c>
      <c r="E557" t="s">
        <v>368</v>
      </c>
      <c r="F557" t="s">
        <v>2409</v>
      </c>
      <c r="G557" t="s">
        <v>2410</v>
      </c>
    </row>
    <row r="558" spans="1:7" x14ac:dyDescent="0.3">
      <c r="A558" t="s">
        <v>1215</v>
      </c>
      <c r="B558" t="s">
        <v>1112</v>
      </c>
      <c r="C558" t="s">
        <v>1118</v>
      </c>
      <c r="D558" t="s">
        <v>15</v>
      </c>
      <c r="E558" t="s">
        <v>369</v>
      </c>
      <c r="F558" t="s">
        <v>2429</v>
      </c>
      <c r="G558" t="s">
        <v>2430</v>
      </c>
    </row>
    <row r="559" spans="1:7" x14ac:dyDescent="0.3">
      <c r="A559" t="s">
        <v>1216</v>
      </c>
      <c r="B559" t="s">
        <v>1112</v>
      </c>
      <c r="C559" t="s">
        <v>1118</v>
      </c>
      <c r="D559" t="s">
        <v>15</v>
      </c>
      <c r="E559" t="s">
        <v>370</v>
      </c>
      <c r="F559" t="s">
        <v>2518</v>
      </c>
      <c r="G559" t="s">
        <v>2519</v>
      </c>
    </row>
    <row r="560" spans="1:7" x14ac:dyDescent="0.3">
      <c r="A560" t="s">
        <v>1217</v>
      </c>
      <c r="B560" t="s">
        <v>1112</v>
      </c>
      <c r="C560" t="s">
        <v>1118</v>
      </c>
      <c r="D560" t="s">
        <v>15</v>
      </c>
      <c r="E560" t="s">
        <v>371</v>
      </c>
      <c r="F560" t="s">
        <v>2498</v>
      </c>
      <c r="G560" t="s">
        <v>2499</v>
      </c>
    </row>
    <row r="561" spans="1:7" x14ac:dyDescent="0.3">
      <c r="A561" t="s">
        <v>1218</v>
      </c>
      <c r="B561" t="s">
        <v>1112</v>
      </c>
      <c r="C561" t="s">
        <v>1118</v>
      </c>
      <c r="D561" t="s">
        <v>15</v>
      </c>
      <c r="E561" t="s">
        <v>372</v>
      </c>
      <c r="F561" t="s">
        <v>2479</v>
      </c>
      <c r="G561" t="s">
        <v>2480</v>
      </c>
    </row>
    <row r="562" spans="1:7" x14ac:dyDescent="0.3">
      <c r="A562" t="s">
        <v>1219</v>
      </c>
      <c r="B562" t="s">
        <v>1112</v>
      </c>
      <c r="C562" t="s">
        <v>1118</v>
      </c>
      <c r="D562" t="s">
        <v>15</v>
      </c>
      <c r="E562" t="s">
        <v>373</v>
      </c>
      <c r="F562" t="s">
        <v>2528</v>
      </c>
      <c r="G562" t="s">
        <v>2529</v>
      </c>
    </row>
    <row r="563" spans="1:7" x14ac:dyDescent="0.3">
      <c r="A563" t="s">
        <v>1220</v>
      </c>
      <c r="B563" t="s">
        <v>1112</v>
      </c>
      <c r="C563" t="s">
        <v>1118</v>
      </c>
      <c r="D563" t="s">
        <v>15</v>
      </c>
      <c r="E563" t="s">
        <v>374</v>
      </c>
      <c r="F563" t="s">
        <v>2439</v>
      </c>
      <c r="G563" t="s">
        <v>2440</v>
      </c>
    </row>
    <row r="564" spans="1:7" x14ac:dyDescent="0.3">
      <c r="A564" t="s">
        <v>1221</v>
      </c>
      <c r="B564" t="s">
        <v>1112</v>
      </c>
      <c r="C564" t="s">
        <v>1118</v>
      </c>
      <c r="D564" t="s">
        <v>15</v>
      </c>
      <c r="E564" t="s">
        <v>375</v>
      </c>
      <c r="F564" t="s">
        <v>2449</v>
      </c>
      <c r="G564" t="s">
        <v>2450</v>
      </c>
    </row>
    <row r="565" spans="1:7" x14ac:dyDescent="0.3">
      <c r="A565" t="s">
        <v>1222</v>
      </c>
      <c r="B565" t="s">
        <v>1112</v>
      </c>
      <c r="C565" t="s">
        <v>1118</v>
      </c>
      <c r="D565" t="s">
        <v>15</v>
      </c>
      <c r="E565" t="s">
        <v>376</v>
      </c>
      <c r="F565" t="s">
        <v>2419</v>
      </c>
      <c r="G565" t="s">
        <v>2420</v>
      </c>
    </row>
    <row r="566" spans="1:7" x14ac:dyDescent="0.3">
      <c r="A566" t="s">
        <v>1223</v>
      </c>
      <c r="B566" t="s">
        <v>1112</v>
      </c>
      <c r="C566" t="s">
        <v>1118</v>
      </c>
      <c r="D566" t="s">
        <v>15</v>
      </c>
      <c r="E566" t="s">
        <v>377</v>
      </c>
      <c r="F566" t="s">
        <v>2469</v>
      </c>
      <c r="G566" t="s">
        <v>2470</v>
      </c>
    </row>
    <row r="567" spans="1:7" x14ac:dyDescent="0.3">
      <c r="A567" t="s">
        <v>1224</v>
      </c>
      <c r="B567" t="s">
        <v>1112</v>
      </c>
      <c r="C567" t="s">
        <v>1118</v>
      </c>
      <c r="D567" t="s">
        <v>15</v>
      </c>
      <c r="E567" t="s">
        <v>378</v>
      </c>
      <c r="F567" t="s">
        <v>2538</v>
      </c>
      <c r="G567" t="s">
        <v>2539</v>
      </c>
    </row>
    <row r="568" spans="1:7" x14ac:dyDescent="0.3">
      <c r="A568" t="s">
        <v>1225</v>
      </c>
      <c r="B568" t="s">
        <v>1112</v>
      </c>
      <c r="C568" t="s">
        <v>1118</v>
      </c>
      <c r="D568" t="s">
        <v>15</v>
      </c>
      <c r="E568" t="s">
        <v>379</v>
      </c>
      <c r="F568" t="s">
        <v>2459</v>
      </c>
      <c r="G568" t="s">
        <v>2460</v>
      </c>
    </row>
    <row r="569" spans="1:7" x14ac:dyDescent="0.3">
      <c r="A569" t="s">
        <v>1226</v>
      </c>
      <c r="B569" t="s">
        <v>1112</v>
      </c>
      <c r="C569" t="s">
        <v>1118</v>
      </c>
      <c r="D569" t="s">
        <v>15</v>
      </c>
      <c r="E569" t="s">
        <v>380</v>
      </c>
      <c r="F569" t="s">
        <v>2399</v>
      </c>
      <c r="G569" t="s">
        <v>2400</v>
      </c>
    </row>
    <row r="570" spans="1:7" x14ac:dyDescent="0.3">
      <c r="A570" t="s">
        <v>1227</v>
      </c>
      <c r="B570" t="s">
        <v>1112</v>
      </c>
      <c r="C570" t="s">
        <v>1118</v>
      </c>
      <c r="D570" t="s">
        <v>15</v>
      </c>
      <c r="E570" t="s">
        <v>381</v>
      </c>
      <c r="F570" t="s">
        <v>2488</v>
      </c>
      <c r="G570" t="s">
        <v>2489</v>
      </c>
    </row>
    <row r="571" spans="1:7" x14ac:dyDescent="0.3">
      <c r="A571" t="s">
        <v>1228</v>
      </c>
      <c r="B571" t="s">
        <v>1112</v>
      </c>
      <c r="C571" t="s">
        <v>1118</v>
      </c>
      <c r="D571" t="s">
        <v>18</v>
      </c>
      <c r="E571" t="s">
        <v>14</v>
      </c>
      <c r="F571" t="s">
        <v>1109</v>
      </c>
      <c r="G571" t="s">
        <v>2382</v>
      </c>
    </row>
    <row r="572" spans="1:7" x14ac:dyDescent="0.3">
      <c r="A572" t="s">
        <v>1229</v>
      </c>
      <c r="B572" t="s">
        <v>1112</v>
      </c>
      <c r="C572" t="s">
        <v>1118</v>
      </c>
      <c r="D572" t="s">
        <v>15</v>
      </c>
      <c r="E572" t="s">
        <v>366</v>
      </c>
      <c r="F572" t="s">
        <v>2510</v>
      </c>
      <c r="G572" t="s">
        <v>2511</v>
      </c>
    </row>
    <row r="573" spans="1:7" x14ac:dyDescent="0.3">
      <c r="A573" t="s">
        <v>1230</v>
      </c>
      <c r="B573" t="s">
        <v>1112</v>
      </c>
      <c r="C573" t="s">
        <v>1118</v>
      </c>
      <c r="D573" t="s">
        <v>15</v>
      </c>
      <c r="E573" t="s">
        <v>367</v>
      </c>
      <c r="F573" t="s">
        <v>2391</v>
      </c>
      <c r="G573" t="s">
        <v>2392</v>
      </c>
    </row>
    <row r="574" spans="1:7" x14ac:dyDescent="0.3">
      <c r="A574" t="s">
        <v>1231</v>
      </c>
      <c r="B574" t="s">
        <v>1112</v>
      </c>
      <c r="C574" t="s">
        <v>1118</v>
      </c>
      <c r="D574" t="s">
        <v>15</v>
      </c>
      <c r="E574" t="s">
        <v>368</v>
      </c>
      <c r="F574" t="s">
        <v>2411</v>
      </c>
      <c r="G574" t="s">
        <v>2412</v>
      </c>
    </row>
    <row r="575" spans="1:7" x14ac:dyDescent="0.3">
      <c r="A575" t="s">
        <v>1232</v>
      </c>
      <c r="B575" t="s">
        <v>1112</v>
      </c>
      <c r="C575" t="s">
        <v>1118</v>
      </c>
      <c r="D575" t="s">
        <v>15</v>
      </c>
      <c r="E575" t="s">
        <v>369</v>
      </c>
      <c r="F575" t="s">
        <v>2431</v>
      </c>
      <c r="G575" t="s">
        <v>2432</v>
      </c>
    </row>
    <row r="576" spans="1:7" x14ac:dyDescent="0.3">
      <c r="A576" t="s">
        <v>1233</v>
      </c>
      <c r="B576" t="s">
        <v>1112</v>
      </c>
      <c r="C576" t="s">
        <v>1118</v>
      </c>
      <c r="D576" t="s">
        <v>15</v>
      </c>
      <c r="E576" t="s">
        <v>370</v>
      </c>
      <c r="F576" t="s">
        <v>2520</v>
      </c>
      <c r="G576" t="s">
        <v>2521</v>
      </c>
    </row>
    <row r="577" spans="1:7" x14ac:dyDescent="0.3">
      <c r="A577" t="s">
        <v>1234</v>
      </c>
      <c r="B577" t="s">
        <v>1112</v>
      </c>
      <c r="C577" t="s">
        <v>1118</v>
      </c>
      <c r="D577" t="s">
        <v>15</v>
      </c>
      <c r="E577" t="s">
        <v>371</v>
      </c>
      <c r="F577" t="s">
        <v>2500</v>
      </c>
      <c r="G577" t="s">
        <v>2501</v>
      </c>
    </row>
    <row r="578" spans="1:7" x14ac:dyDescent="0.3">
      <c r="A578" t="s">
        <v>1235</v>
      </c>
      <c r="B578" t="s">
        <v>1112</v>
      </c>
      <c r="C578" t="s">
        <v>1118</v>
      </c>
      <c r="D578" t="s">
        <v>15</v>
      </c>
      <c r="E578" t="s">
        <v>372</v>
      </c>
      <c r="F578" t="s">
        <v>2481</v>
      </c>
      <c r="G578" t="s">
        <v>2482</v>
      </c>
    </row>
    <row r="579" spans="1:7" x14ac:dyDescent="0.3">
      <c r="A579" t="s">
        <v>1236</v>
      </c>
      <c r="B579" t="s">
        <v>1112</v>
      </c>
      <c r="C579" t="s">
        <v>1118</v>
      </c>
      <c r="D579" t="s">
        <v>15</v>
      </c>
      <c r="E579" t="s">
        <v>373</v>
      </c>
      <c r="F579" t="s">
        <v>2530</v>
      </c>
      <c r="G579" t="s">
        <v>2531</v>
      </c>
    </row>
    <row r="580" spans="1:7" x14ac:dyDescent="0.3">
      <c r="A580" t="s">
        <v>1237</v>
      </c>
      <c r="B580" t="s">
        <v>1112</v>
      </c>
      <c r="C580" t="s">
        <v>1118</v>
      </c>
      <c r="D580" t="s">
        <v>15</v>
      </c>
      <c r="E580" t="s">
        <v>374</v>
      </c>
      <c r="F580" t="s">
        <v>2441</v>
      </c>
      <c r="G580" t="s">
        <v>2442</v>
      </c>
    </row>
    <row r="581" spans="1:7" x14ac:dyDescent="0.3">
      <c r="A581" t="s">
        <v>1238</v>
      </c>
      <c r="B581" t="s">
        <v>1112</v>
      </c>
      <c r="C581" t="s">
        <v>1118</v>
      </c>
      <c r="D581" t="s">
        <v>15</v>
      </c>
      <c r="E581" t="s">
        <v>375</v>
      </c>
      <c r="F581" t="s">
        <v>2451</v>
      </c>
      <c r="G581" t="s">
        <v>2452</v>
      </c>
    </row>
    <row r="582" spans="1:7" x14ac:dyDescent="0.3">
      <c r="A582" t="s">
        <v>1239</v>
      </c>
      <c r="B582" t="s">
        <v>1112</v>
      </c>
      <c r="C582" t="s">
        <v>1118</v>
      </c>
      <c r="D582" t="s">
        <v>15</v>
      </c>
      <c r="E582" t="s">
        <v>376</v>
      </c>
      <c r="F582" t="s">
        <v>2421</v>
      </c>
      <c r="G582" t="s">
        <v>2422</v>
      </c>
    </row>
    <row r="583" spans="1:7" x14ac:dyDescent="0.3">
      <c r="A583" t="s">
        <v>1240</v>
      </c>
      <c r="B583" t="s">
        <v>1112</v>
      </c>
      <c r="C583" t="s">
        <v>1118</v>
      </c>
      <c r="D583" t="s">
        <v>15</v>
      </c>
      <c r="E583" t="s">
        <v>377</v>
      </c>
      <c r="F583" t="s">
        <v>2471</v>
      </c>
      <c r="G583" t="s">
        <v>2472</v>
      </c>
    </row>
    <row r="584" spans="1:7" x14ac:dyDescent="0.3">
      <c r="A584" t="s">
        <v>1241</v>
      </c>
      <c r="B584" t="s">
        <v>1112</v>
      </c>
      <c r="C584" t="s">
        <v>1118</v>
      </c>
      <c r="D584" t="s">
        <v>15</v>
      </c>
      <c r="E584" t="s">
        <v>378</v>
      </c>
      <c r="F584" t="s">
        <v>2540</v>
      </c>
      <c r="G584" t="s">
        <v>2541</v>
      </c>
    </row>
    <row r="585" spans="1:7" x14ac:dyDescent="0.3">
      <c r="A585" t="s">
        <v>1242</v>
      </c>
      <c r="B585" t="s">
        <v>1112</v>
      </c>
      <c r="C585" t="s">
        <v>1118</v>
      </c>
      <c r="D585" t="s">
        <v>15</v>
      </c>
      <c r="E585" t="s">
        <v>379</v>
      </c>
      <c r="F585" t="s">
        <v>2461</v>
      </c>
      <c r="G585" t="s">
        <v>2462</v>
      </c>
    </row>
    <row r="586" spans="1:7" x14ac:dyDescent="0.3">
      <c r="A586" t="s">
        <v>1243</v>
      </c>
      <c r="B586" t="s">
        <v>1112</v>
      </c>
      <c r="C586" t="s">
        <v>1118</v>
      </c>
      <c r="D586" t="s">
        <v>15</v>
      </c>
      <c r="E586" t="s">
        <v>380</v>
      </c>
      <c r="F586" t="s">
        <v>2401</v>
      </c>
      <c r="G586" t="s">
        <v>2402</v>
      </c>
    </row>
    <row r="587" spans="1:7" x14ac:dyDescent="0.3">
      <c r="A587" t="s">
        <v>1244</v>
      </c>
      <c r="B587" t="s">
        <v>1112</v>
      </c>
      <c r="C587" t="s">
        <v>1118</v>
      </c>
      <c r="D587" t="s">
        <v>15</v>
      </c>
      <c r="E587" t="s">
        <v>381</v>
      </c>
      <c r="F587" t="s">
        <v>2490</v>
      </c>
      <c r="G587" t="s">
        <v>2491</v>
      </c>
    </row>
    <row r="588" spans="1:7" x14ac:dyDescent="0.3">
      <c r="A588" t="s">
        <v>1257</v>
      </c>
      <c r="B588" t="s">
        <v>1245</v>
      </c>
      <c r="C588" t="s">
        <v>1246</v>
      </c>
      <c r="D588" t="s">
        <v>18</v>
      </c>
      <c r="E588" t="s">
        <v>14</v>
      </c>
      <c r="F588" t="s">
        <v>1367</v>
      </c>
      <c r="G588" t="s">
        <v>2542</v>
      </c>
    </row>
    <row r="589" spans="1:7" x14ac:dyDescent="0.3">
      <c r="A589" t="s">
        <v>1258</v>
      </c>
      <c r="B589" t="s">
        <v>1245</v>
      </c>
      <c r="C589" t="s">
        <v>1246</v>
      </c>
      <c r="D589" t="s">
        <v>15</v>
      </c>
      <c r="E589" t="s">
        <v>366</v>
      </c>
      <c r="F589" t="s">
        <v>2643</v>
      </c>
      <c r="G589" t="s">
        <v>2644</v>
      </c>
    </row>
    <row r="590" spans="1:7" x14ac:dyDescent="0.3">
      <c r="A590" t="s">
        <v>1259</v>
      </c>
      <c r="B590" t="s">
        <v>1245</v>
      </c>
      <c r="C590" t="s">
        <v>1246</v>
      </c>
      <c r="D590" t="s">
        <v>15</v>
      </c>
      <c r="E590" t="s">
        <v>367</v>
      </c>
      <c r="F590" t="s">
        <v>2547</v>
      </c>
      <c r="G590" t="s">
        <v>2548</v>
      </c>
    </row>
    <row r="591" spans="1:7" x14ac:dyDescent="0.3">
      <c r="A591" t="s">
        <v>1260</v>
      </c>
      <c r="B591" t="s">
        <v>1245</v>
      </c>
      <c r="C591" t="s">
        <v>1246</v>
      </c>
      <c r="D591" t="s">
        <v>15</v>
      </c>
      <c r="E591" t="s">
        <v>368</v>
      </c>
      <c r="F591" t="s">
        <v>2563</v>
      </c>
      <c r="G591" t="s">
        <v>2564</v>
      </c>
    </row>
    <row r="592" spans="1:7" x14ac:dyDescent="0.3">
      <c r="A592" t="s">
        <v>1261</v>
      </c>
      <c r="B592" t="s">
        <v>1245</v>
      </c>
      <c r="C592" t="s">
        <v>1246</v>
      </c>
      <c r="D592" t="s">
        <v>15</v>
      </c>
      <c r="E592" t="s">
        <v>369</v>
      </c>
      <c r="F592" t="s">
        <v>2579</v>
      </c>
      <c r="G592" t="s">
        <v>2580</v>
      </c>
    </row>
    <row r="593" spans="1:7" x14ac:dyDescent="0.3">
      <c r="A593" t="s">
        <v>1262</v>
      </c>
      <c r="B593" t="s">
        <v>1245</v>
      </c>
      <c r="C593" t="s">
        <v>1246</v>
      </c>
      <c r="D593" t="s">
        <v>15</v>
      </c>
      <c r="E593" t="s">
        <v>370</v>
      </c>
      <c r="F593" t="s">
        <v>2651</v>
      </c>
      <c r="G593" t="s">
        <v>2652</v>
      </c>
    </row>
    <row r="594" spans="1:7" x14ac:dyDescent="0.3">
      <c r="A594" t="s">
        <v>1263</v>
      </c>
      <c r="B594" t="s">
        <v>1245</v>
      </c>
      <c r="C594" t="s">
        <v>1246</v>
      </c>
      <c r="D594" t="s">
        <v>15</v>
      </c>
      <c r="E594" t="s">
        <v>371</v>
      </c>
      <c r="F594" t="s">
        <v>2635</v>
      </c>
      <c r="G594" t="s">
        <v>2636</v>
      </c>
    </row>
    <row r="595" spans="1:7" x14ac:dyDescent="0.3">
      <c r="A595" t="s">
        <v>1264</v>
      </c>
      <c r="B595" t="s">
        <v>1245</v>
      </c>
      <c r="C595" t="s">
        <v>1246</v>
      </c>
      <c r="D595" t="s">
        <v>15</v>
      </c>
      <c r="E595" t="s">
        <v>372</v>
      </c>
      <c r="F595" t="s">
        <v>2619</v>
      </c>
      <c r="G595" t="s">
        <v>2620</v>
      </c>
    </row>
    <row r="596" spans="1:7" x14ac:dyDescent="0.3">
      <c r="A596" t="s">
        <v>1265</v>
      </c>
      <c r="B596" t="s">
        <v>1245</v>
      </c>
      <c r="C596" t="s">
        <v>1246</v>
      </c>
      <c r="D596" t="s">
        <v>15</v>
      </c>
      <c r="E596" t="s">
        <v>373</v>
      </c>
      <c r="F596" t="s">
        <v>2657</v>
      </c>
      <c r="G596" t="s">
        <v>2658</v>
      </c>
    </row>
    <row r="597" spans="1:7" x14ac:dyDescent="0.3">
      <c r="A597" t="s">
        <v>1266</v>
      </c>
      <c r="B597" t="s">
        <v>1245</v>
      </c>
      <c r="C597" t="s">
        <v>1246</v>
      </c>
      <c r="D597" t="s">
        <v>15</v>
      </c>
      <c r="E597" t="s">
        <v>374</v>
      </c>
      <c r="F597" t="s">
        <v>2587</v>
      </c>
      <c r="G597" t="s">
        <v>2588</v>
      </c>
    </row>
    <row r="598" spans="1:7" x14ac:dyDescent="0.3">
      <c r="A598" t="s">
        <v>1267</v>
      </c>
      <c r="B598" t="s">
        <v>1245</v>
      </c>
      <c r="C598" t="s">
        <v>1246</v>
      </c>
      <c r="D598" t="s">
        <v>15</v>
      </c>
      <c r="E598" t="s">
        <v>375</v>
      </c>
      <c r="F598" t="s">
        <v>2595</v>
      </c>
      <c r="G598" t="s">
        <v>2596</v>
      </c>
    </row>
    <row r="599" spans="1:7" x14ac:dyDescent="0.3">
      <c r="A599" t="s">
        <v>1268</v>
      </c>
      <c r="B599" t="s">
        <v>1245</v>
      </c>
      <c r="C599" t="s">
        <v>1246</v>
      </c>
      <c r="D599" t="s">
        <v>15</v>
      </c>
      <c r="E599" t="s">
        <v>376</v>
      </c>
      <c r="F599" t="s">
        <v>2571</v>
      </c>
      <c r="G599" t="s">
        <v>2572</v>
      </c>
    </row>
    <row r="600" spans="1:7" x14ac:dyDescent="0.3">
      <c r="A600" t="s">
        <v>1269</v>
      </c>
      <c r="B600" t="s">
        <v>1245</v>
      </c>
      <c r="C600" t="s">
        <v>1246</v>
      </c>
      <c r="D600" t="s">
        <v>15</v>
      </c>
      <c r="E600" t="s">
        <v>377</v>
      </c>
      <c r="F600" t="s">
        <v>2611</v>
      </c>
      <c r="G600" t="s">
        <v>2612</v>
      </c>
    </row>
    <row r="601" spans="1:7" x14ac:dyDescent="0.3">
      <c r="A601" t="s">
        <v>1270</v>
      </c>
      <c r="B601" t="s">
        <v>1245</v>
      </c>
      <c r="C601" t="s">
        <v>1246</v>
      </c>
      <c r="D601" t="s">
        <v>15</v>
      </c>
      <c r="E601" t="s">
        <v>378</v>
      </c>
      <c r="F601" t="s">
        <v>2665</v>
      </c>
      <c r="G601" t="s">
        <v>2666</v>
      </c>
    </row>
    <row r="602" spans="1:7" x14ac:dyDescent="0.3">
      <c r="A602" t="s">
        <v>1271</v>
      </c>
      <c r="B602" t="s">
        <v>1245</v>
      </c>
      <c r="C602" t="s">
        <v>1246</v>
      </c>
      <c r="D602" t="s">
        <v>15</v>
      </c>
      <c r="E602" t="s">
        <v>379</v>
      </c>
      <c r="F602" t="s">
        <v>2603</v>
      </c>
      <c r="G602" t="s">
        <v>2604</v>
      </c>
    </row>
    <row r="603" spans="1:7" x14ac:dyDescent="0.3">
      <c r="A603" t="s">
        <v>1272</v>
      </c>
      <c r="B603" t="s">
        <v>1245</v>
      </c>
      <c r="C603" t="s">
        <v>1246</v>
      </c>
      <c r="D603" t="s">
        <v>15</v>
      </c>
      <c r="E603" t="s">
        <v>380</v>
      </c>
      <c r="F603" t="s">
        <v>2555</v>
      </c>
      <c r="G603" t="s">
        <v>2556</v>
      </c>
    </row>
    <row r="604" spans="1:7" x14ac:dyDescent="0.3">
      <c r="A604" t="s">
        <v>1273</v>
      </c>
      <c r="B604" t="s">
        <v>1245</v>
      </c>
      <c r="C604" t="s">
        <v>1246</v>
      </c>
      <c r="D604" t="s">
        <v>15</v>
      </c>
      <c r="E604" t="s">
        <v>381</v>
      </c>
      <c r="F604" t="s">
        <v>2627</v>
      </c>
      <c r="G604" t="s">
        <v>2628</v>
      </c>
    </row>
    <row r="605" spans="1:7" x14ac:dyDescent="0.3">
      <c r="A605" t="s">
        <v>1274</v>
      </c>
      <c r="B605" t="s">
        <v>1245</v>
      </c>
      <c r="C605" t="s">
        <v>1246</v>
      </c>
      <c r="D605" t="s">
        <v>18</v>
      </c>
      <c r="E605" t="s">
        <v>14</v>
      </c>
      <c r="F605" t="s">
        <v>1366</v>
      </c>
      <c r="G605" t="s">
        <v>2543</v>
      </c>
    </row>
    <row r="606" spans="1:7" x14ac:dyDescent="0.3">
      <c r="A606" t="s">
        <v>1275</v>
      </c>
      <c r="B606" t="s">
        <v>1245</v>
      </c>
      <c r="C606" t="s">
        <v>1246</v>
      </c>
      <c r="D606" t="s">
        <v>15</v>
      </c>
      <c r="E606" t="s">
        <v>366</v>
      </c>
      <c r="F606" t="s">
        <v>2645</v>
      </c>
      <c r="G606" t="s">
        <v>2646</v>
      </c>
    </row>
    <row r="607" spans="1:7" x14ac:dyDescent="0.3">
      <c r="A607" t="s">
        <v>1276</v>
      </c>
      <c r="B607" t="s">
        <v>1245</v>
      </c>
      <c r="C607" t="s">
        <v>1246</v>
      </c>
      <c r="D607" t="s">
        <v>15</v>
      </c>
      <c r="E607" t="s">
        <v>367</v>
      </c>
      <c r="F607" t="s">
        <v>2549</v>
      </c>
      <c r="G607" t="s">
        <v>2550</v>
      </c>
    </row>
    <row r="608" spans="1:7" x14ac:dyDescent="0.3">
      <c r="A608" t="s">
        <v>1277</v>
      </c>
      <c r="B608" t="s">
        <v>1245</v>
      </c>
      <c r="C608" t="s">
        <v>1246</v>
      </c>
      <c r="D608" t="s">
        <v>15</v>
      </c>
      <c r="E608" t="s">
        <v>368</v>
      </c>
      <c r="F608" t="s">
        <v>2565</v>
      </c>
      <c r="G608" t="s">
        <v>2566</v>
      </c>
    </row>
    <row r="609" spans="1:7" x14ac:dyDescent="0.3">
      <c r="A609" t="s">
        <v>1278</v>
      </c>
      <c r="B609" t="s">
        <v>1245</v>
      </c>
      <c r="C609" t="s">
        <v>1246</v>
      </c>
      <c r="D609" t="s">
        <v>15</v>
      </c>
      <c r="E609" t="s">
        <v>369</v>
      </c>
      <c r="F609" t="s">
        <v>2581</v>
      </c>
      <c r="G609" t="s">
        <v>2582</v>
      </c>
    </row>
    <row r="610" spans="1:7" x14ac:dyDescent="0.3">
      <c r="A610" t="s">
        <v>1279</v>
      </c>
      <c r="B610" t="s">
        <v>1245</v>
      </c>
      <c r="C610" t="s">
        <v>1246</v>
      </c>
      <c r="D610" t="s">
        <v>15</v>
      </c>
      <c r="E610" t="s">
        <v>370</v>
      </c>
      <c r="F610" t="s">
        <v>2653</v>
      </c>
      <c r="G610" t="s">
        <v>2654</v>
      </c>
    </row>
    <row r="611" spans="1:7" x14ac:dyDescent="0.3">
      <c r="A611" t="s">
        <v>1280</v>
      </c>
      <c r="B611" t="s">
        <v>1245</v>
      </c>
      <c r="C611" t="s">
        <v>1246</v>
      </c>
      <c r="D611" t="s">
        <v>15</v>
      </c>
      <c r="E611" t="s">
        <v>371</v>
      </c>
      <c r="F611" t="s">
        <v>2637</v>
      </c>
      <c r="G611" t="s">
        <v>2638</v>
      </c>
    </row>
    <row r="612" spans="1:7" x14ac:dyDescent="0.3">
      <c r="A612" t="s">
        <v>1281</v>
      </c>
      <c r="B612" t="s">
        <v>1245</v>
      </c>
      <c r="C612" t="s">
        <v>1246</v>
      </c>
      <c r="D612" t="s">
        <v>15</v>
      </c>
      <c r="E612" t="s">
        <v>372</v>
      </c>
      <c r="F612" t="s">
        <v>2621</v>
      </c>
      <c r="G612" t="s">
        <v>2622</v>
      </c>
    </row>
    <row r="613" spans="1:7" x14ac:dyDescent="0.3">
      <c r="A613" t="s">
        <v>1282</v>
      </c>
      <c r="B613" t="s">
        <v>1245</v>
      </c>
      <c r="C613" t="s">
        <v>1246</v>
      </c>
      <c r="D613" t="s">
        <v>15</v>
      </c>
      <c r="E613" t="s">
        <v>373</v>
      </c>
      <c r="F613" t="s">
        <v>2659</v>
      </c>
      <c r="G613" t="s">
        <v>2660</v>
      </c>
    </row>
    <row r="614" spans="1:7" x14ac:dyDescent="0.3">
      <c r="A614" t="s">
        <v>1283</v>
      </c>
      <c r="B614" t="s">
        <v>1245</v>
      </c>
      <c r="C614" t="s">
        <v>1246</v>
      </c>
      <c r="D614" t="s">
        <v>15</v>
      </c>
      <c r="E614" t="s">
        <v>374</v>
      </c>
      <c r="F614" t="s">
        <v>2589</v>
      </c>
      <c r="G614" t="s">
        <v>2590</v>
      </c>
    </row>
    <row r="615" spans="1:7" x14ac:dyDescent="0.3">
      <c r="A615" t="s">
        <v>1284</v>
      </c>
      <c r="B615" t="s">
        <v>1245</v>
      </c>
      <c r="C615" t="s">
        <v>1246</v>
      </c>
      <c r="D615" t="s">
        <v>15</v>
      </c>
      <c r="E615" t="s">
        <v>375</v>
      </c>
      <c r="F615" t="s">
        <v>2597</v>
      </c>
      <c r="G615" t="s">
        <v>2598</v>
      </c>
    </row>
    <row r="616" spans="1:7" x14ac:dyDescent="0.3">
      <c r="A616" t="s">
        <v>1285</v>
      </c>
      <c r="B616" t="s">
        <v>1245</v>
      </c>
      <c r="C616" t="s">
        <v>1246</v>
      </c>
      <c r="D616" t="s">
        <v>15</v>
      </c>
      <c r="E616" t="s">
        <v>376</v>
      </c>
      <c r="F616" t="s">
        <v>2573</v>
      </c>
      <c r="G616" t="s">
        <v>2574</v>
      </c>
    </row>
    <row r="617" spans="1:7" x14ac:dyDescent="0.3">
      <c r="A617" t="s">
        <v>1286</v>
      </c>
      <c r="B617" t="s">
        <v>1245</v>
      </c>
      <c r="C617" t="s">
        <v>1246</v>
      </c>
      <c r="D617" t="s">
        <v>15</v>
      </c>
      <c r="E617" t="s">
        <v>377</v>
      </c>
      <c r="F617" t="s">
        <v>2613</v>
      </c>
      <c r="G617" t="s">
        <v>2614</v>
      </c>
    </row>
    <row r="618" spans="1:7" x14ac:dyDescent="0.3">
      <c r="A618" t="s">
        <v>1287</v>
      </c>
      <c r="B618" t="s">
        <v>1245</v>
      </c>
      <c r="C618" t="s">
        <v>1246</v>
      </c>
      <c r="D618" t="s">
        <v>15</v>
      </c>
      <c r="E618" t="s">
        <v>378</v>
      </c>
      <c r="F618" t="s">
        <v>2667</v>
      </c>
      <c r="G618" t="s">
        <v>2668</v>
      </c>
    </row>
    <row r="619" spans="1:7" x14ac:dyDescent="0.3">
      <c r="A619" t="s">
        <v>1288</v>
      </c>
      <c r="B619" t="s">
        <v>1245</v>
      </c>
      <c r="C619" t="s">
        <v>1246</v>
      </c>
      <c r="D619" t="s">
        <v>15</v>
      </c>
      <c r="E619" t="s">
        <v>379</v>
      </c>
      <c r="F619" t="s">
        <v>2605</v>
      </c>
      <c r="G619" t="s">
        <v>2606</v>
      </c>
    </row>
    <row r="620" spans="1:7" x14ac:dyDescent="0.3">
      <c r="A620" t="s">
        <v>1289</v>
      </c>
      <c r="B620" t="s">
        <v>1245</v>
      </c>
      <c r="C620" t="s">
        <v>1246</v>
      </c>
      <c r="D620" t="s">
        <v>15</v>
      </c>
      <c r="E620" t="s">
        <v>380</v>
      </c>
      <c r="F620" t="s">
        <v>2557</v>
      </c>
      <c r="G620" t="s">
        <v>2558</v>
      </c>
    </row>
    <row r="621" spans="1:7" x14ac:dyDescent="0.3">
      <c r="A621" t="s">
        <v>1290</v>
      </c>
      <c r="B621" t="s">
        <v>1245</v>
      </c>
      <c r="C621" t="s">
        <v>1246</v>
      </c>
      <c r="D621" t="s">
        <v>15</v>
      </c>
      <c r="E621" t="s">
        <v>381</v>
      </c>
      <c r="F621" t="s">
        <v>2629</v>
      </c>
      <c r="G621" t="s">
        <v>2630</v>
      </c>
    </row>
    <row r="622" spans="1:7" x14ac:dyDescent="0.3">
      <c r="A622" t="s">
        <v>1291</v>
      </c>
      <c r="B622" t="s">
        <v>1245</v>
      </c>
      <c r="C622" t="s">
        <v>1246</v>
      </c>
      <c r="D622" t="s">
        <v>18</v>
      </c>
      <c r="E622" t="s">
        <v>14</v>
      </c>
      <c r="F622" t="s">
        <v>1368</v>
      </c>
      <c r="G622" t="s">
        <v>2544</v>
      </c>
    </row>
    <row r="623" spans="1:7" x14ac:dyDescent="0.3">
      <c r="A623" t="s">
        <v>1292</v>
      </c>
      <c r="B623" t="s">
        <v>1245</v>
      </c>
      <c r="C623" t="s">
        <v>1246</v>
      </c>
      <c r="D623" t="s">
        <v>15</v>
      </c>
      <c r="E623" t="s">
        <v>366</v>
      </c>
      <c r="F623" t="s">
        <v>2647</v>
      </c>
      <c r="G623" t="s">
        <v>2648</v>
      </c>
    </row>
    <row r="624" spans="1:7" x14ac:dyDescent="0.3">
      <c r="A624" t="s">
        <v>1293</v>
      </c>
      <c r="B624" t="s">
        <v>1245</v>
      </c>
      <c r="C624" t="s">
        <v>1246</v>
      </c>
      <c r="D624" t="s">
        <v>15</v>
      </c>
      <c r="E624" t="s">
        <v>367</v>
      </c>
      <c r="F624" t="s">
        <v>2551</v>
      </c>
      <c r="G624" t="s">
        <v>2552</v>
      </c>
    </row>
    <row r="625" spans="1:7" x14ac:dyDescent="0.3">
      <c r="A625" t="s">
        <v>1294</v>
      </c>
      <c r="B625" t="s">
        <v>1245</v>
      </c>
      <c r="C625" t="s">
        <v>1246</v>
      </c>
      <c r="D625" t="s">
        <v>15</v>
      </c>
      <c r="E625" t="s">
        <v>368</v>
      </c>
      <c r="F625" t="s">
        <v>2567</v>
      </c>
      <c r="G625" t="s">
        <v>2568</v>
      </c>
    </row>
    <row r="626" spans="1:7" x14ac:dyDescent="0.3">
      <c r="A626" t="s">
        <v>1295</v>
      </c>
      <c r="B626" t="s">
        <v>1245</v>
      </c>
      <c r="C626" t="s">
        <v>1246</v>
      </c>
      <c r="D626" t="s">
        <v>15</v>
      </c>
      <c r="E626" t="s">
        <v>369</v>
      </c>
      <c r="F626" t="s">
        <v>2583</v>
      </c>
      <c r="G626" t="s">
        <v>2584</v>
      </c>
    </row>
    <row r="627" spans="1:7" x14ac:dyDescent="0.3">
      <c r="A627" t="s">
        <v>1296</v>
      </c>
      <c r="B627" t="s">
        <v>1245</v>
      </c>
      <c r="C627" t="s">
        <v>1246</v>
      </c>
      <c r="D627" t="s">
        <v>15</v>
      </c>
      <c r="E627" t="s">
        <v>371</v>
      </c>
      <c r="F627" t="s">
        <v>2639</v>
      </c>
      <c r="G627" t="s">
        <v>2640</v>
      </c>
    </row>
    <row r="628" spans="1:7" x14ac:dyDescent="0.3">
      <c r="A628" t="s">
        <v>1297</v>
      </c>
      <c r="B628" t="s">
        <v>1245</v>
      </c>
      <c r="C628" t="s">
        <v>1246</v>
      </c>
      <c r="D628" t="s">
        <v>15</v>
      </c>
      <c r="E628" t="s">
        <v>372</v>
      </c>
      <c r="F628" t="s">
        <v>2623</v>
      </c>
      <c r="G628" t="s">
        <v>2624</v>
      </c>
    </row>
    <row r="629" spans="1:7" x14ac:dyDescent="0.3">
      <c r="A629" t="s">
        <v>1298</v>
      </c>
      <c r="B629" t="s">
        <v>1245</v>
      </c>
      <c r="C629" t="s">
        <v>1246</v>
      </c>
      <c r="D629" t="s">
        <v>15</v>
      </c>
      <c r="E629" t="s">
        <v>373</v>
      </c>
      <c r="F629" t="s">
        <v>2661</v>
      </c>
      <c r="G629" t="s">
        <v>2662</v>
      </c>
    </row>
    <row r="630" spans="1:7" x14ac:dyDescent="0.3">
      <c r="A630" t="s">
        <v>1299</v>
      </c>
      <c r="B630" t="s">
        <v>1245</v>
      </c>
      <c r="C630" t="s">
        <v>1246</v>
      </c>
      <c r="D630" t="s">
        <v>15</v>
      </c>
      <c r="E630" t="s">
        <v>374</v>
      </c>
      <c r="F630" t="s">
        <v>2591</v>
      </c>
      <c r="G630" t="s">
        <v>2592</v>
      </c>
    </row>
    <row r="631" spans="1:7" x14ac:dyDescent="0.3">
      <c r="A631" t="s">
        <v>1300</v>
      </c>
      <c r="B631" t="s">
        <v>1245</v>
      </c>
      <c r="C631" t="s">
        <v>1246</v>
      </c>
      <c r="D631" t="s">
        <v>15</v>
      </c>
      <c r="E631" t="s">
        <v>375</v>
      </c>
      <c r="F631" t="s">
        <v>2599</v>
      </c>
      <c r="G631" t="s">
        <v>2600</v>
      </c>
    </row>
    <row r="632" spans="1:7" x14ac:dyDescent="0.3">
      <c r="A632" t="s">
        <v>1301</v>
      </c>
      <c r="B632" t="s">
        <v>1245</v>
      </c>
      <c r="C632" t="s">
        <v>1246</v>
      </c>
      <c r="D632" t="s">
        <v>15</v>
      </c>
      <c r="E632" t="s">
        <v>376</v>
      </c>
      <c r="F632" t="s">
        <v>2575</v>
      </c>
      <c r="G632" t="s">
        <v>2576</v>
      </c>
    </row>
    <row r="633" spans="1:7" x14ac:dyDescent="0.3">
      <c r="A633" t="s">
        <v>1302</v>
      </c>
      <c r="B633" t="s">
        <v>1245</v>
      </c>
      <c r="C633" t="s">
        <v>1246</v>
      </c>
      <c r="D633" t="s">
        <v>15</v>
      </c>
      <c r="E633" t="s">
        <v>377</v>
      </c>
      <c r="F633" t="s">
        <v>2615</v>
      </c>
      <c r="G633" t="s">
        <v>2616</v>
      </c>
    </row>
    <row r="634" spans="1:7" x14ac:dyDescent="0.3">
      <c r="A634" t="s">
        <v>1303</v>
      </c>
      <c r="B634" t="s">
        <v>1245</v>
      </c>
      <c r="C634" t="s">
        <v>1246</v>
      </c>
      <c r="D634" t="s">
        <v>15</v>
      </c>
      <c r="E634" t="s">
        <v>378</v>
      </c>
      <c r="F634" t="s">
        <v>2669</v>
      </c>
      <c r="G634" t="s">
        <v>2670</v>
      </c>
    </row>
    <row r="635" spans="1:7" x14ac:dyDescent="0.3">
      <c r="A635" t="s">
        <v>1304</v>
      </c>
      <c r="B635" t="s">
        <v>1245</v>
      </c>
      <c r="C635" t="s">
        <v>1246</v>
      </c>
      <c r="D635" t="s">
        <v>15</v>
      </c>
      <c r="E635" t="s">
        <v>379</v>
      </c>
      <c r="F635" t="s">
        <v>2607</v>
      </c>
      <c r="G635" t="s">
        <v>2608</v>
      </c>
    </row>
    <row r="636" spans="1:7" x14ac:dyDescent="0.3">
      <c r="A636" t="s">
        <v>1305</v>
      </c>
      <c r="B636" t="s">
        <v>1245</v>
      </c>
      <c r="C636" t="s">
        <v>1246</v>
      </c>
      <c r="D636" t="s">
        <v>15</v>
      </c>
      <c r="E636" t="s">
        <v>380</v>
      </c>
      <c r="F636" t="s">
        <v>2559</v>
      </c>
      <c r="G636" t="s">
        <v>2560</v>
      </c>
    </row>
    <row r="637" spans="1:7" x14ac:dyDescent="0.3">
      <c r="A637" t="s">
        <v>1306</v>
      </c>
      <c r="B637" t="s">
        <v>1245</v>
      </c>
      <c r="C637" t="s">
        <v>1246</v>
      </c>
      <c r="D637" t="s">
        <v>15</v>
      </c>
      <c r="E637" t="s">
        <v>381</v>
      </c>
      <c r="F637" t="s">
        <v>2631</v>
      </c>
      <c r="G637" t="s">
        <v>2632</v>
      </c>
    </row>
    <row r="638" spans="1:7" x14ac:dyDescent="0.3">
      <c r="A638" t="s">
        <v>1307</v>
      </c>
      <c r="B638" t="s">
        <v>1245</v>
      </c>
      <c r="C638" t="s">
        <v>1246</v>
      </c>
      <c r="D638" t="s">
        <v>18</v>
      </c>
      <c r="E638" t="s">
        <v>14</v>
      </c>
      <c r="F638" t="s">
        <v>1369</v>
      </c>
      <c r="G638" t="s">
        <v>2545</v>
      </c>
    </row>
    <row r="639" spans="1:7" x14ac:dyDescent="0.3">
      <c r="A639" t="s">
        <v>1308</v>
      </c>
      <c r="B639" t="s">
        <v>1245</v>
      </c>
      <c r="C639" t="s">
        <v>1246</v>
      </c>
      <c r="D639" t="s">
        <v>15</v>
      </c>
      <c r="E639" t="s">
        <v>366</v>
      </c>
      <c r="F639" t="s">
        <v>2649</v>
      </c>
      <c r="G639" t="s">
        <v>2650</v>
      </c>
    </row>
    <row r="640" spans="1:7" x14ac:dyDescent="0.3">
      <c r="A640" t="s">
        <v>1309</v>
      </c>
      <c r="B640" t="s">
        <v>1245</v>
      </c>
      <c r="C640" t="s">
        <v>1246</v>
      </c>
      <c r="D640" t="s">
        <v>15</v>
      </c>
      <c r="E640" t="s">
        <v>367</v>
      </c>
      <c r="F640" t="s">
        <v>2553</v>
      </c>
      <c r="G640" t="s">
        <v>2554</v>
      </c>
    </row>
    <row r="641" spans="1:7" x14ac:dyDescent="0.3">
      <c r="A641" t="s">
        <v>1310</v>
      </c>
      <c r="B641" t="s">
        <v>1245</v>
      </c>
      <c r="C641" t="s">
        <v>1246</v>
      </c>
      <c r="D641" t="s">
        <v>15</v>
      </c>
      <c r="E641" t="s">
        <v>368</v>
      </c>
      <c r="F641" t="s">
        <v>2569</v>
      </c>
      <c r="G641" t="s">
        <v>2570</v>
      </c>
    </row>
    <row r="642" spans="1:7" x14ac:dyDescent="0.3">
      <c r="A642" t="s">
        <v>1311</v>
      </c>
      <c r="B642" t="s">
        <v>1245</v>
      </c>
      <c r="C642" t="s">
        <v>1246</v>
      </c>
      <c r="D642" t="s">
        <v>15</v>
      </c>
      <c r="E642" t="s">
        <v>369</v>
      </c>
      <c r="F642" t="s">
        <v>2585</v>
      </c>
      <c r="G642" t="s">
        <v>2586</v>
      </c>
    </row>
    <row r="643" spans="1:7" x14ac:dyDescent="0.3">
      <c r="A643" t="s">
        <v>1312</v>
      </c>
      <c r="B643" t="s">
        <v>1245</v>
      </c>
      <c r="C643" t="s">
        <v>1246</v>
      </c>
      <c r="D643" t="s">
        <v>15</v>
      </c>
      <c r="E643" t="s">
        <v>370</v>
      </c>
      <c r="F643" t="s">
        <v>2655</v>
      </c>
      <c r="G643" t="s">
        <v>2656</v>
      </c>
    </row>
    <row r="644" spans="1:7" x14ac:dyDescent="0.3">
      <c r="A644" t="s">
        <v>1313</v>
      </c>
      <c r="B644" t="s">
        <v>1245</v>
      </c>
      <c r="C644" t="s">
        <v>1246</v>
      </c>
      <c r="D644" t="s">
        <v>15</v>
      </c>
      <c r="E644" t="s">
        <v>371</v>
      </c>
      <c r="F644" t="s">
        <v>2641</v>
      </c>
      <c r="G644" t="s">
        <v>2642</v>
      </c>
    </row>
    <row r="645" spans="1:7" x14ac:dyDescent="0.3">
      <c r="A645" t="s">
        <v>1314</v>
      </c>
      <c r="B645" t="s">
        <v>1245</v>
      </c>
      <c r="C645" t="s">
        <v>1246</v>
      </c>
      <c r="D645" t="s">
        <v>15</v>
      </c>
      <c r="E645" t="s">
        <v>372</v>
      </c>
      <c r="F645" t="s">
        <v>2625</v>
      </c>
      <c r="G645" t="s">
        <v>2626</v>
      </c>
    </row>
    <row r="646" spans="1:7" x14ac:dyDescent="0.3">
      <c r="A646" t="s">
        <v>1315</v>
      </c>
      <c r="B646" t="s">
        <v>1245</v>
      </c>
      <c r="C646" t="s">
        <v>1246</v>
      </c>
      <c r="D646" t="s">
        <v>15</v>
      </c>
      <c r="E646" t="s">
        <v>373</v>
      </c>
      <c r="F646" t="s">
        <v>2663</v>
      </c>
      <c r="G646" t="s">
        <v>2664</v>
      </c>
    </row>
    <row r="647" spans="1:7" x14ac:dyDescent="0.3">
      <c r="A647" t="s">
        <v>1316</v>
      </c>
      <c r="B647" t="s">
        <v>1245</v>
      </c>
      <c r="C647" t="s">
        <v>1246</v>
      </c>
      <c r="D647" t="s">
        <v>15</v>
      </c>
      <c r="E647" t="s">
        <v>374</v>
      </c>
      <c r="F647" t="s">
        <v>2593</v>
      </c>
      <c r="G647" t="s">
        <v>2594</v>
      </c>
    </row>
    <row r="648" spans="1:7" x14ac:dyDescent="0.3">
      <c r="A648" t="s">
        <v>1317</v>
      </c>
      <c r="B648" t="s">
        <v>1245</v>
      </c>
      <c r="C648" t="s">
        <v>1246</v>
      </c>
      <c r="D648" t="s">
        <v>15</v>
      </c>
      <c r="E648" t="s">
        <v>375</v>
      </c>
      <c r="F648" t="s">
        <v>2601</v>
      </c>
      <c r="G648" t="s">
        <v>2602</v>
      </c>
    </row>
    <row r="649" spans="1:7" x14ac:dyDescent="0.3">
      <c r="A649" t="s">
        <v>1318</v>
      </c>
      <c r="B649" t="s">
        <v>1245</v>
      </c>
      <c r="C649" t="s">
        <v>1246</v>
      </c>
      <c r="D649" t="s">
        <v>15</v>
      </c>
      <c r="E649" t="s">
        <v>376</v>
      </c>
      <c r="F649" t="s">
        <v>2577</v>
      </c>
      <c r="G649" t="s">
        <v>2578</v>
      </c>
    </row>
    <row r="650" spans="1:7" x14ac:dyDescent="0.3">
      <c r="A650" t="s">
        <v>1319</v>
      </c>
      <c r="B650" t="s">
        <v>1245</v>
      </c>
      <c r="C650" t="s">
        <v>1246</v>
      </c>
      <c r="D650" t="s">
        <v>15</v>
      </c>
      <c r="E650" t="s">
        <v>377</v>
      </c>
      <c r="F650" t="s">
        <v>2617</v>
      </c>
      <c r="G650" t="s">
        <v>2618</v>
      </c>
    </row>
    <row r="651" spans="1:7" x14ac:dyDescent="0.3">
      <c r="A651" t="s">
        <v>1320</v>
      </c>
      <c r="B651" t="s">
        <v>1245</v>
      </c>
      <c r="C651" t="s">
        <v>1246</v>
      </c>
      <c r="D651" t="s">
        <v>15</v>
      </c>
      <c r="E651" t="s">
        <v>378</v>
      </c>
      <c r="F651" t="s">
        <v>2671</v>
      </c>
      <c r="G651" t="s">
        <v>2672</v>
      </c>
    </row>
    <row r="652" spans="1:7" x14ac:dyDescent="0.3">
      <c r="A652" t="s">
        <v>1321</v>
      </c>
      <c r="B652" t="s">
        <v>1245</v>
      </c>
      <c r="C652" t="s">
        <v>1246</v>
      </c>
      <c r="D652" t="s">
        <v>15</v>
      </c>
      <c r="E652" t="s">
        <v>379</v>
      </c>
      <c r="F652" t="s">
        <v>2609</v>
      </c>
      <c r="G652" t="s">
        <v>2610</v>
      </c>
    </row>
    <row r="653" spans="1:7" x14ac:dyDescent="0.3">
      <c r="A653" t="s">
        <v>1322</v>
      </c>
      <c r="B653" t="s">
        <v>1245</v>
      </c>
      <c r="C653" t="s">
        <v>1246</v>
      </c>
      <c r="D653" t="s">
        <v>15</v>
      </c>
      <c r="E653" t="s">
        <v>380</v>
      </c>
      <c r="F653" t="s">
        <v>2561</v>
      </c>
      <c r="G653" t="s">
        <v>2562</v>
      </c>
    </row>
    <row r="654" spans="1:7" x14ac:dyDescent="0.3">
      <c r="A654" t="s">
        <v>1323</v>
      </c>
      <c r="B654" t="s">
        <v>1245</v>
      </c>
      <c r="C654" t="s">
        <v>1246</v>
      </c>
      <c r="D654" t="s">
        <v>15</v>
      </c>
      <c r="E654" t="s">
        <v>381</v>
      </c>
      <c r="F654" t="s">
        <v>2633</v>
      </c>
      <c r="G654" t="s">
        <v>2634</v>
      </c>
    </row>
    <row r="655" spans="1:7" x14ac:dyDescent="0.3">
      <c r="A655" t="s">
        <v>1324</v>
      </c>
      <c r="B655" t="s">
        <v>1245</v>
      </c>
      <c r="C655" t="s">
        <v>1246</v>
      </c>
      <c r="D655" t="s">
        <v>18</v>
      </c>
      <c r="E655" t="s">
        <v>14</v>
      </c>
      <c r="F655" t="s">
        <v>1370</v>
      </c>
      <c r="G655" t="s">
        <v>2546</v>
      </c>
    </row>
    <row r="656" spans="1:7" x14ac:dyDescent="0.3">
      <c r="A656" t="s">
        <v>1325</v>
      </c>
      <c r="B656" t="s">
        <v>1245</v>
      </c>
      <c r="C656" t="s">
        <v>1256</v>
      </c>
      <c r="D656" t="s">
        <v>18</v>
      </c>
      <c r="E656" t="s">
        <v>14</v>
      </c>
      <c r="F656" t="s">
        <v>1371</v>
      </c>
      <c r="G656" t="s">
        <v>2673</v>
      </c>
    </row>
    <row r="657" spans="1:7" x14ac:dyDescent="0.3">
      <c r="A657" t="s">
        <v>1326</v>
      </c>
      <c r="B657" t="s">
        <v>1245</v>
      </c>
      <c r="C657" t="s">
        <v>1256</v>
      </c>
      <c r="D657" t="s">
        <v>18</v>
      </c>
      <c r="E657" t="s">
        <v>14</v>
      </c>
      <c r="F657" t="s">
        <v>1372</v>
      </c>
      <c r="G657" t="s">
        <v>2674</v>
      </c>
    </row>
    <row r="658" spans="1:7" x14ac:dyDescent="0.3">
      <c r="A658" t="s">
        <v>1327</v>
      </c>
      <c r="B658" t="s">
        <v>1245</v>
      </c>
      <c r="C658" t="s">
        <v>1256</v>
      </c>
      <c r="D658" t="s">
        <v>15</v>
      </c>
      <c r="E658" t="s">
        <v>370</v>
      </c>
      <c r="F658" t="s">
        <v>2677</v>
      </c>
      <c r="G658" t="s">
        <v>2678</v>
      </c>
    </row>
    <row r="659" spans="1:7" x14ac:dyDescent="0.3">
      <c r="A659" t="s">
        <v>1328</v>
      </c>
      <c r="B659" t="s">
        <v>1245</v>
      </c>
      <c r="C659" t="s">
        <v>1256</v>
      </c>
      <c r="D659" t="s">
        <v>15</v>
      </c>
      <c r="E659" t="s">
        <v>373</v>
      </c>
      <c r="F659" t="s">
        <v>2679</v>
      </c>
      <c r="G659" t="s">
        <v>2680</v>
      </c>
    </row>
    <row r="660" spans="1:7" x14ac:dyDescent="0.3">
      <c r="A660" t="s">
        <v>1329</v>
      </c>
      <c r="B660" t="s">
        <v>1245</v>
      </c>
      <c r="C660" t="s">
        <v>1256</v>
      </c>
      <c r="D660" t="s">
        <v>15</v>
      </c>
      <c r="E660" t="s">
        <v>378</v>
      </c>
      <c r="F660" t="s">
        <v>2681</v>
      </c>
      <c r="G660" t="s">
        <v>2682</v>
      </c>
    </row>
    <row r="661" spans="1:7" x14ac:dyDescent="0.3">
      <c r="A661" t="s">
        <v>1330</v>
      </c>
      <c r="B661" t="s">
        <v>1245</v>
      </c>
      <c r="C661" t="s">
        <v>1256</v>
      </c>
      <c r="D661" t="s">
        <v>15</v>
      </c>
      <c r="E661" t="s">
        <v>381</v>
      </c>
      <c r="F661" t="s">
        <v>2675</v>
      </c>
      <c r="G661" t="s">
        <v>2676</v>
      </c>
    </row>
    <row r="662" spans="1:7" x14ac:dyDescent="0.3">
      <c r="A662" t="s">
        <v>1331</v>
      </c>
      <c r="B662" t="s">
        <v>1373</v>
      </c>
      <c r="C662" t="s">
        <v>1374</v>
      </c>
      <c r="D662" t="s">
        <v>18</v>
      </c>
      <c r="E662" t="s">
        <v>14</v>
      </c>
      <c r="F662" t="s">
        <v>1384</v>
      </c>
      <c r="G662" t="s">
        <v>2683</v>
      </c>
    </row>
    <row r="663" spans="1:7" x14ac:dyDescent="0.3">
      <c r="A663" t="s">
        <v>1332</v>
      </c>
      <c r="B663" t="s">
        <v>1373</v>
      </c>
      <c r="C663" t="s">
        <v>1374</v>
      </c>
      <c r="D663" t="s">
        <v>15</v>
      </c>
      <c r="E663" t="s">
        <v>366</v>
      </c>
      <c r="F663" t="s">
        <v>2690</v>
      </c>
      <c r="G663" t="s">
        <v>2691</v>
      </c>
    </row>
    <row r="664" spans="1:7" x14ac:dyDescent="0.3">
      <c r="A664" t="s">
        <v>1333</v>
      </c>
      <c r="B664" t="s">
        <v>1373</v>
      </c>
      <c r="C664" t="s">
        <v>1374</v>
      </c>
      <c r="D664" t="s">
        <v>15</v>
      </c>
      <c r="E664" t="s">
        <v>370</v>
      </c>
      <c r="F664" t="s">
        <v>2698</v>
      </c>
      <c r="G664" t="s">
        <v>2699</v>
      </c>
    </row>
    <row r="665" spans="1:7" x14ac:dyDescent="0.3">
      <c r="A665" t="s">
        <v>1334</v>
      </c>
      <c r="B665" t="s">
        <v>1373</v>
      </c>
      <c r="C665" t="s">
        <v>1374</v>
      </c>
      <c r="D665" t="s">
        <v>15</v>
      </c>
      <c r="E665" t="s">
        <v>373</v>
      </c>
      <c r="F665" t="s">
        <v>2710</v>
      </c>
      <c r="G665" t="s">
        <v>2711</v>
      </c>
    </row>
    <row r="666" spans="1:7" x14ac:dyDescent="0.3">
      <c r="A666" t="s">
        <v>1335</v>
      </c>
      <c r="B666" t="s">
        <v>1373</v>
      </c>
      <c r="C666" t="s">
        <v>1374</v>
      </c>
      <c r="D666" t="s">
        <v>18</v>
      </c>
      <c r="E666" t="s">
        <v>14</v>
      </c>
      <c r="F666" t="s">
        <v>1385</v>
      </c>
      <c r="G666" t="s">
        <v>2684</v>
      </c>
    </row>
    <row r="667" spans="1:7" x14ac:dyDescent="0.3">
      <c r="A667" t="s">
        <v>1336</v>
      </c>
      <c r="B667" t="s">
        <v>1373</v>
      </c>
      <c r="C667" t="s">
        <v>1374</v>
      </c>
      <c r="D667" t="s">
        <v>15</v>
      </c>
      <c r="E667" t="s">
        <v>366</v>
      </c>
      <c r="F667" t="s">
        <v>2692</v>
      </c>
      <c r="G667" t="s">
        <v>2693</v>
      </c>
    </row>
    <row r="668" spans="1:7" x14ac:dyDescent="0.3">
      <c r="A668" t="s">
        <v>1337</v>
      </c>
      <c r="B668" t="s">
        <v>1373</v>
      </c>
      <c r="C668" t="s">
        <v>1374</v>
      </c>
      <c r="D668" t="s">
        <v>15</v>
      </c>
      <c r="E668" t="s">
        <v>370</v>
      </c>
      <c r="F668" t="s">
        <v>2700</v>
      </c>
      <c r="G668" t="s">
        <v>2701</v>
      </c>
    </row>
    <row r="669" spans="1:7" x14ac:dyDescent="0.3">
      <c r="A669" t="s">
        <v>1338</v>
      </c>
      <c r="B669" t="s">
        <v>1373</v>
      </c>
      <c r="C669" t="s">
        <v>1374</v>
      </c>
      <c r="D669" t="s">
        <v>15</v>
      </c>
      <c r="E669" t="s">
        <v>373</v>
      </c>
      <c r="F669" t="s">
        <v>2712</v>
      </c>
      <c r="G669" t="s">
        <v>2713</v>
      </c>
    </row>
    <row r="670" spans="1:7" x14ac:dyDescent="0.3">
      <c r="A670" t="s">
        <v>1339</v>
      </c>
      <c r="B670" t="s">
        <v>1373</v>
      </c>
      <c r="C670" t="s">
        <v>1374</v>
      </c>
      <c r="D670" t="s">
        <v>18</v>
      </c>
      <c r="E670" t="s">
        <v>14</v>
      </c>
      <c r="F670" t="s">
        <v>1386</v>
      </c>
      <c r="G670" t="s">
        <v>2685</v>
      </c>
    </row>
    <row r="671" spans="1:7" x14ac:dyDescent="0.3">
      <c r="A671" t="s">
        <v>1340</v>
      </c>
      <c r="B671" t="s">
        <v>1373</v>
      </c>
      <c r="C671" t="s">
        <v>1374</v>
      </c>
      <c r="D671" t="s">
        <v>15</v>
      </c>
      <c r="E671" t="s">
        <v>366</v>
      </c>
      <c r="F671" t="s">
        <v>2694</v>
      </c>
      <c r="G671" t="s">
        <v>2695</v>
      </c>
    </row>
    <row r="672" spans="1:7" x14ac:dyDescent="0.3">
      <c r="A672" t="s">
        <v>1341</v>
      </c>
      <c r="B672" t="s">
        <v>1373</v>
      </c>
      <c r="C672" t="s">
        <v>1374</v>
      </c>
      <c r="D672" t="s">
        <v>15</v>
      </c>
      <c r="E672" t="s">
        <v>370</v>
      </c>
      <c r="F672" t="s">
        <v>2702</v>
      </c>
      <c r="G672" t="s">
        <v>2703</v>
      </c>
    </row>
    <row r="673" spans="1:7" x14ac:dyDescent="0.3">
      <c r="A673" t="s">
        <v>1342</v>
      </c>
      <c r="B673" t="s">
        <v>1373</v>
      </c>
      <c r="C673" t="s">
        <v>1374</v>
      </c>
      <c r="D673" t="s">
        <v>15</v>
      </c>
      <c r="E673" t="s">
        <v>373</v>
      </c>
      <c r="F673" t="s">
        <v>2714</v>
      </c>
      <c r="G673" t="s">
        <v>2715</v>
      </c>
    </row>
    <row r="674" spans="1:7" x14ac:dyDescent="0.3">
      <c r="A674" t="s">
        <v>1343</v>
      </c>
      <c r="B674" t="s">
        <v>1373</v>
      </c>
      <c r="C674" t="s">
        <v>1374</v>
      </c>
      <c r="D674" t="s">
        <v>18</v>
      </c>
      <c r="E674" t="s">
        <v>14</v>
      </c>
      <c r="F674" t="s">
        <v>1387</v>
      </c>
      <c r="G674" t="s">
        <v>2686</v>
      </c>
    </row>
    <row r="675" spans="1:7" x14ac:dyDescent="0.3">
      <c r="A675" t="s">
        <v>1344</v>
      </c>
      <c r="B675" t="s">
        <v>1373</v>
      </c>
      <c r="C675" t="s">
        <v>1374</v>
      </c>
      <c r="D675" t="s">
        <v>15</v>
      </c>
      <c r="E675" t="s">
        <v>366</v>
      </c>
      <c r="F675" t="s">
        <v>2696</v>
      </c>
      <c r="G675" t="s">
        <v>2697</v>
      </c>
    </row>
    <row r="676" spans="1:7" x14ac:dyDescent="0.3">
      <c r="A676" t="s">
        <v>1345</v>
      </c>
      <c r="B676" t="s">
        <v>1373</v>
      </c>
      <c r="C676" t="s">
        <v>1374</v>
      </c>
      <c r="D676" t="s">
        <v>15</v>
      </c>
      <c r="E676" t="s">
        <v>370</v>
      </c>
      <c r="F676" t="s">
        <v>2704</v>
      </c>
      <c r="G676" t="s">
        <v>2705</v>
      </c>
    </row>
    <row r="677" spans="1:7" x14ac:dyDescent="0.3">
      <c r="A677" t="s">
        <v>1346</v>
      </c>
      <c r="B677" t="s">
        <v>1373</v>
      </c>
      <c r="C677" t="s">
        <v>1374</v>
      </c>
      <c r="D677" t="s">
        <v>15</v>
      </c>
      <c r="E677" t="s">
        <v>373</v>
      </c>
      <c r="F677" t="s">
        <v>2716</v>
      </c>
      <c r="G677" t="s">
        <v>2717</v>
      </c>
    </row>
    <row r="678" spans="1:7" x14ac:dyDescent="0.3">
      <c r="A678" t="s">
        <v>1347</v>
      </c>
      <c r="B678" t="s">
        <v>1373</v>
      </c>
      <c r="C678" t="s">
        <v>1374</v>
      </c>
      <c r="D678" t="s">
        <v>18</v>
      </c>
      <c r="E678" t="s">
        <v>14</v>
      </c>
      <c r="F678" t="s">
        <v>1388</v>
      </c>
      <c r="G678" t="s">
        <v>2687</v>
      </c>
    </row>
    <row r="679" spans="1:7" x14ac:dyDescent="0.3">
      <c r="A679" t="s">
        <v>1348</v>
      </c>
      <c r="B679" t="s">
        <v>1373</v>
      </c>
      <c r="C679" t="s">
        <v>1374</v>
      </c>
      <c r="D679" t="s">
        <v>15</v>
      </c>
      <c r="E679" t="s">
        <v>370</v>
      </c>
      <c r="F679" t="s">
        <v>2706</v>
      </c>
      <c r="G679" t="s">
        <v>2707</v>
      </c>
    </row>
    <row r="680" spans="1:7" x14ac:dyDescent="0.3">
      <c r="A680" t="s">
        <v>1349</v>
      </c>
      <c r="B680" t="s">
        <v>1373</v>
      </c>
      <c r="C680" t="s">
        <v>1374</v>
      </c>
      <c r="D680" t="s">
        <v>15</v>
      </c>
      <c r="E680" t="s">
        <v>373</v>
      </c>
      <c r="F680" t="s">
        <v>2718</v>
      </c>
      <c r="G680" t="s">
        <v>2719</v>
      </c>
    </row>
    <row r="681" spans="1:7" x14ac:dyDescent="0.3">
      <c r="A681" t="s">
        <v>1350</v>
      </c>
      <c r="B681" t="s">
        <v>1373</v>
      </c>
      <c r="C681" t="s">
        <v>1374</v>
      </c>
      <c r="D681" t="s">
        <v>18</v>
      </c>
      <c r="E681" t="s">
        <v>14</v>
      </c>
      <c r="F681" t="s">
        <v>1389</v>
      </c>
      <c r="G681" t="s">
        <v>2688</v>
      </c>
    </row>
    <row r="682" spans="1:7" x14ac:dyDescent="0.3">
      <c r="A682" t="s">
        <v>1351</v>
      </c>
      <c r="B682" t="s">
        <v>1373</v>
      </c>
      <c r="C682" t="s">
        <v>1374</v>
      </c>
      <c r="D682" t="s">
        <v>15</v>
      </c>
      <c r="E682" t="s">
        <v>370</v>
      </c>
      <c r="F682" t="s">
        <v>2708</v>
      </c>
      <c r="G682" t="s">
        <v>2709</v>
      </c>
    </row>
    <row r="683" spans="1:7" x14ac:dyDescent="0.3">
      <c r="A683" t="s">
        <v>1352</v>
      </c>
      <c r="B683" t="s">
        <v>1373</v>
      </c>
      <c r="C683" t="s">
        <v>1374</v>
      </c>
      <c r="D683" t="s">
        <v>15</v>
      </c>
      <c r="E683" t="s">
        <v>373</v>
      </c>
      <c r="F683" t="s">
        <v>2720</v>
      </c>
      <c r="G683" t="s">
        <v>2721</v>
      </c>
    </row>
    <row r="684" spans="1:7" x14ac:dyDescent="0.3">
      <c r="A684" t="s">
        <v>1353</v>
      </c>
      <c r="B684" t="s">
        <v>1373</v>
      </c>
      <c r="C684" t="s">
        <v>1374</v>
      </c>
      <c r="D684" t="s">
        <v>18</v>
      </c>
      <c r="E684" t="s">
        <v>14</v>
      </c>
      <c r="F684" t="s">
        <v>1382</v>
      </c>
      <c r="G684" t="s">
        <v>2689</v>
      </c>
    </row>
    <row r="685" spans="1:7" x14ac:dyDescent="0.3">
      <c r="A685" t="s">
        <v>1354</v>
      </c>
      <c r="B685" t="s">
        <v>1390</v>
      </c>
      <c r="C685" t="s">
        <v>1391</v>
      </c>
      <c r="D685" t="s">
        <v>18</v>
      </c>
      <c r="E685" t="s">
        <v>14</v>
      </c>
      <c r="F685" t="s">
        <v>1405</v>
      </c>
      <c r="G685" t="s">
        <v>2722</v>
      </c>
    </row>
    <row r="686" spans="1:7" x14ac:dyDescent="0.3">
      <c r="A686" t="s">
        <v>1355</v>
      </c>
      <c r="B686" t="s">
        <v>1390</v>
      </c>
      <c r="C686" t="s">
        <v>1391</v>
      </c>
      <c r="D686" t="s">
        <v>18</v>
      </c>
      <c r="E686" t="s">
        <v>14</v>
      </c>
      <c r="F686" t="s">
        <v>1406</v>
      </c>
      <c r="G686" t="s">
        <v>2723</v>
      </c>
    </row>
    <row r="687" spans="1:7" x14ac:dyDescent="0.3">
      <c r="A687" t="s">
        <v>1356</v>
      </c>
      <c r="B687" t="s">
        <v>1390</v>
      </c>
      <c r="C687" t="s">
        <v>1391</v>
      </c>
      <c r="D687" t="s">
        <v>18</v>
      </c>
      <c r="E687" t="s">
        <v>14</v>
      </c>
      <c r="F687" t="s">
        <v>1407</v>
      </c>
      <c r="G687" t="s">
        <v>2724</v>
      </c>
    </row>
    <row r="688" spans="1:7" x14ac:dyDescent="0.3">
      <c r="A688" t="s">
        <v>1357</v>
      </c>
      <c r="B688" t="s">
        <v>1390</v>
      </c>
      <c r="C688" t="s">
        <v>1392</v>
      </c>
      <c r="D688" t="s">
        <v>18</v>
      </c>
      <c r="E688" t="s">
        <v>14</v>
      </c>
      <c r="F688" t="s">
        <v>1408</v>
      </c>
      <c r="G688" t="s">
        <v>2725</v>
      </c>
    </row>
    <row r="689" spans="1:7" x14ac:dyDescent="0.3">
      <c r="A689" t="s">
        <v>1358</v>
      </c>
      <c r="B689" t="s">
        <v>1390</v>
      </c>
      <c r="C689" t="s">
        <v>1392</v>
      </c>
      <c r="D689" t="s">
        <v>18</v>
      </c>
      <c r="E689" t="s">
        <v>14</v>
      </c>
      <c r="F689" t="s">
        <v>1409</v>
      </c>
      <c r="G689" t="s">
        <v>2726</v>
      </c>
    </row>
    <row r="690" spans="1:7" x14ac:dyDescent="0.3">
      <c r="A690" t="s">
        <v>1359</v>
      </c>
      <c r="B690" t="s">
        <v>1390</v>
      </c>
      <c r="C690" t="s">
        <v>1392</v>
      </c>
      <c r="D690" t="s">
        <v>18</v>
      </c>
      <c r="E690" t="s">
        <v>14</v>
      </c>
      <c r="F690" t="s">
        <v>1410</v>
      </c>
      <c r="G690" t="s">
        <v>2727</v>
      </c>
    </row>
    <row r="691" spans="1:7" x14ac:dyDescent="0.3">
      <c r="A691" t="s">
        <v>1360</v>
      </c>
      <c r="B691" t="s">
        <v>1390</v>
      </c>
      <c r="C691" t="s">
        <v>1402</v>
      </c>
      <c r="D691" t="s">
        <v>18</v>
      </c>
      <c r="E691" t="s">
        <v>14</v>
      </c>
      <c r="F691" t="s">
        <v>1411</v>
      </c>
      <c r="G691" t="s">
        <v>2728</v>
      </c>
    </row>
    <row r="692" spans="1:7" x14ac:dyDescent="0.3">
      <c r="A692" t="s">
        <v>1361</v>
      </c>
      <c r="B692" t="s">
        <v>1390</v>
      </c>
      <c r="C692" t="s">
        <v>1402</v>
      </c>
      <c r="D692" t="s">
        <v>15</v>
      </c>
      <c r="E692" t="s">
        <v>371</v>
      </c>
      <c r="F692" t="s">
        <v>2734</v>
      </c>
      <c r="G692" t="s">
        <v>2735</v>
      </c>
    </row>
    <row r="693" spans="1:7" x14ac:dyDescent="0.3">
      <c r="A693" t="s">
        <v>1362</v>
      </c>
      <c r="B693" t="s">
        <v>1390</v>
      </c>
      <c r="C693" t="s">
        <v>1402</v>
      </c>
      <c r="D693" t="s">
        <v>15</v>
      </c>
      <c r="E693" t="s">
        <v>872</v>
      </c>
      <c r="F693" t="s">
        <v>2738</v>
      </c>
      <c r="G693" t="s">
        <v>2739</v>
      </c>
    </row>
    <row r="694" spans="1:7" x14ac:dyDescent="0.3">
      <c r="A694" t="s">
        <v>1363</v>
      </c>
      <c r="B694" t="s">
        <v>1390</v>
      </c>
      <c r="C694" t="s">
        <v>1402</v>
      </c>
      <c r="D694" t="s">
        <v>15</v>
      </c>
      <c r="E694" t="s">
        <v>373</v>
      </c>
      <c r="F694" t="s">
        <v>2736</v>
      </c>
      <c r="G694" t="s">
        <v>2737</v>
      </c>
    </row>
    <row r="695" spans="1:7" x14ac:dyDescent="0.3">
      <c r="A695" t="s">
        <v>1364</v>
      </c>
      <c r="B695" t="s">
        <v>1390</v>
      </c>
      <c r="C695" t="s">
        <v>1402</v>
      </c>
      <c r="D695" t="s">
        <v>15</v>
      </c>
      <c r="E695" t="s">
        <v>374</v>
      </c>
      <c r="F695" t="s">
        <v>2730</v>
      </c>
      <c r="G695" t="s">
        <v>2731</v>
      </c>
    </row>
    <row r="696" spans="1:7" x14ac:dyDescent="0.3">
      <c r="A696" t="s">
        <v>1365</v>
      </c>
      <c r="B696" t="s">
        <v>1390</v>
      </c>
      <c r="C696" t="s">
        <v>1402</v>
      </c>
      <c r="D696" t="s">
        <v>15</v>
      </c>
      <c r="E696" t="s">
        <v>379</v>
      </c>
      <c r="F696" t="s">
        <v>2732</v>
      </c>
      <c r="G696" t="s">
        <v>2733</v>
      </c>
    </row>
    <row r="697" spans="1:7" x14ac:dyDescent="0.3">
      <c r="A697" t="s">
        <v>1454</v>
      </c>
      <c r="B697" t="s">
        <v>1412</v>
      </c>
      <c r="C697" t="s">
        <v>1413</v>
      </c>
      <c r="D697" t="s">
        <v>18</v>
      </c>
      <c r="E697" t="s">
        <v>14</v>
      </c>
      <c r="F697" t="s">
        <v>2740</v>
      </c>
      <c r="G697" t="s">
        <v>2741</v>
      </c>
    </row>
    <row r="698" spans="1:7" x14ac:dyDescent="0.3">
      <c r="A698" t="s">
        <v>1455</v>
      </c>
      <c r="B698" t="s">
        <v>1412</v>
      </c>
      <c r="C698" t="s">
        <v>1413</v>
      </c>
      <c r="D698" t="s">
        <v>18</v>
      </c>
      <c r="E698" t="s">
        <v>14</v>
      </c>
      <c r="F698" t="s">
        <v>2742</v>
      </c>
      <c r="G698" t="s">
        <v>2743</v>
      </c>
    </row>
    <row r="699" spans="1:7" x14ac:dyDescent="0.3">
      <c r="A699" t="s">
        <v>1456</v>
      </c>
      <c r="B699" t="s">
        <v>1412</v>
      </c>
      <c r="C699" t="s">
        <v>1413</v>
      </c>
      <c r="D699" t="s">
        <v>18</v>
      </c>
      <c r="E699" t="s">
        <v>14</v>
      </c>
      <c r="F699" t="s">
        <v>2744</v>
      </c>
      <c r="G699" t="s">
        <v>2745</v>
      </c>
    </row>
    <row r="700" spans="1:7" x14ac:dyDescent="0.3">
      <c r="A700" t="s">
        <v>1457</v>
      </c>
      <c r="B700" t="s">
        <v>1412</v>
      </c>
      <c r="C700" t="s">
        <v>1413</v>
      </c>
      <c r="D700" t="s">
        <v>18</v>
      </c>
      <c r="E700" t="s">
        <v>14</v>
      </c>
      <c r="F700" t="s">
        <v>2746</v>
      </c>
      <c r="G700" t="s">
        <v>2747</v>
      </c>
    </row>
    <row r="701" spans="1:7" x14ac:dyDescent="0.3">
      <c r="A701" t="s">
        <v>1458</v>
      </c>
      <c r="B701" t="s">
        <v>1412</v>
      </c>
      <c r="C701" t="s">
        <v>1413</v>
      </c>
      <c r="D701" t="s">
        <v>18</v>
      </c>
      <c r="E701" t="s">
        <v>14</v>
      </c>
      <c r="F701" t="s">
        <v>2748</v>
      </c>
      <c r="G701" t="s">
        <v>2749</v>
      </c>
    </row>
    <row r="702" spans="1:7" x14ac:dyDescent="0.3">
      <c r="A702" t="s">
        <v>1459</v>
      </c>
      <c r="B702" t="s">
        <v>1412</v>
      </c>
      <c r="C702" t="s">
        <v>1413</v>
      </c>
      <c r="D702" t="s">
        <v>18</v>
      </c>
      <c r="E702" t="s">
        <v>14</v>
      </c>
      <c r="F702" t="s">
        <v>2750</v>
      </c>
      <c r="G702" t="s">
        <v>2751</v>
      </c>
    </row>
    <row r="703" spans="1:7" x14ac:dyDescent="0.3">
      <c r="A703" t="s">
        <v>1460</v>
      </c>
      <c r="B703" t="s">
        <v>1412</v>
      </c>
      <c r="C703" t="s">
        <v>1413</v>
      </c>
      <c r="D703" t="s">
        <v>18</v>
      </c>
      <c r="E703" t="s">
        <v>14</v>
      </c>
      <c r="F703" t="s">
        <v>2752</v>
      </c>
      <c r="G703" t="s">
        <v>2753</v>
      </c>
    </row>
    <row r="704" spans="1:7" x14ac:dyDescent="0.3">
      <c r="A704" t="s">
        <v>1461</v>
      </c>
      <c r="B704" t="s">
        <v>1412</v>
      </c>
      <c r="C704" t="s">
        <v>1413</v>
      </c>
      <c r="D704" t="s">
        <v>18</v>
      </c>
      <c r="E704" t="s">
        <v>14</v>
      </c>
      <c r="F704" t="s">
        <v>2754</v>
      </c>
      <c r="G704" t="s">
        <v>2755</v>
      </c>
    </row>
    <row r="705" spans="1:7" x14ac:dyDescent="0.3">
      <c r="A705" t="s">
        <v>1462</v>
      </c>
      <c r="B705" t="s">
        <v>1412</v>
      </c>
      <c r="C705" t="s">
        <v>1413</v>
      </c>
      <c r="D705" t="s">
        <v>18</v>
      </c>
      <c r="E705" t="s">
        <v>14</v>
      </c>
      <c r="F705" t="s">
        <v>2756</v>
      </c>
      <c r="G705" t="s">
        <v>2757</v>
      </c>
    </row>
    <row r="706" spans="1:7" x14ac:dyDescent="0.3">
      <c r="A706" t="s">
        <v>1463</v>
      </c>
      <c r="B706" t="s">
        <v>1412</v>
      </c>
      <c r="C706" t="s">
        <v>1413</v>
      </c>
      <c r="D706" t="s">
        <v>18</v>
      </c>
      <c r="E706" t="s">
        <v>14</v>
      </c>
      <c r="F706" t="s">
        <v>2758</v>
      </c>
      <c r="G706" t="s">
        <v>2759</v>
      </c>
    </row>
    <row r="707" spans="1:7" x14ac:dyDescent="0.3">
      <c r="A707" t="s">
        <v>1464</v>
      </c>
      <c r="B707" t="s">
        <v>1412</v>
      </c>
      <c r="C707" t="s">
        <v>1413</v>
      </c>
      <c r="D707" t="s">
        <v>18</v>
      </c>
      <c r="E707" t="s">
        <v>14</v>
      </c>
      <c r="F707" t="s">
        <v>2760</v>
      </c>
      <c r="G707" t="s">
        <v>2761</v>
      </c>
    </row>
    <row r="708" spans="1:7" x14ac:dyDescent="0.3">
      <c r="A708" t="s">
        <v>1465</v>
      </c>
      <c r="B708" t="s">
        <v>1412</v>
      </c>
      <c r="C708" t="s">
        <v>1413</v>
      </c>
      <c r="D708" t="s">
        <v>18</v>
      </c>
      <c r="E708" t="s">
        <v>14</v>
      </c>
      <c r="F708" t="s">
        <v>2762</v>
      </c>
      <c r="G708" t="s">
        <v>2763</v>
      </c>
    </row>
    <row r="709" spans="1:7" x14ac:dyDescent="0.3">
      <c r="A709" t="s">
        <v>1466</v>
      </c>
      <c r="B709" t="s">
        <v>1412</v>
      </c>
      <c r="C709" t="s">
        <v>1413</v>
      </c>
      <c r="D709" t="s">
        <v>18</v>
      </c>
      <c r="E709" t="s">
        <v>14</v>
      </c>
      <c r="F709" t="s">
        <v>2764</v>
      </c>
      <c r="G709" t="s">
        <v>2765</v>
      </c>
    </row>
    <row r="710" spans="1:7" x14ac:dyDescent="0.3">
      <c r="A710" t="s">
        <v>1467</v>
      </c>
      <c r="B710" t="s">
        <v>1412</v>
      </c>
      <c r="C710" t="s">
        <v>1413</v>
      </c>
      <c r="D710" t="s">
        <v>18</v>
      </c>
      <c r="E710" t="s">
        <v>14</v>
      </c>
      <c r="F710" t="s">
        <v>2766</v>
      </c>
      <c r="G710" t="s">
        <v>2767</v>
      </c>
    </row>
    <row r="711" spans="1:7" x14ac:dyDescent="0.3">
      <c r="A711" t="s">
        <v>1468</v>
      </c>
      <c r="B711" t="s">
        <v>1412</v>
      </c>
      <c r="C711" t="s">
        <v>1413</v>
      </c>
      <c r="D711" t="s">
        <v>18</v>
      </c>
      <c r="E711" t="s">
        <v>14</v>
      </c>
      <c r="F711" t="s">
        <v>2768</v>
      </c>
      <c r="G711" t="s">
        <v>2769</v>
      </c>
    </row>
    <row r="712" spans="1:7" x14ac:dyDescent="0.3">
      <c r="A712" t="s">
        <v>1469</v>
      </c>
      <c r="B712" t="s">
        <v>1412</v>
      </c>
      <c r="C712" t="s">
        <v>1413</v>
      </c>
      <c r="D712" t="s">
        <v>18</v>
      </c>
      <c r="E712" t="s">
        <v>14</v>
      </c>
      <c r="F712" t="s">
        <v>2770</v>
      </c>
      <c r="G712" t="s">
        <v>2771</v>
      </c>
    </row>
    <row r="713" spans="1:7" x14ac:dyDescent="0.3">
      <c r="A713" t="s">
        <v>1470</v>
      </c>
      <c r="B713" t="s">
        <v>1412</v>
      </c>
      <c r="C713" t="s">
        <v>1413</v>
      </c>
      <c r="D713" t="s">
        <v>18</v>
      </c>
      <c r="E713" t="s">
        <v>14</v>
      </c>
      <c r="F713" t="s">
        <v>2772</v>
      </c>
      <c r="G713" t="s">
        <v>2773</v>
      </c>
    </row>
    <row r="714" spans="1:7" x14ac:dyDescent="0.3">
      <c r="A714" t="s">
        <v>1471</v>
      </c>
      <c r="B714" t="s">
        <v>1412</v>
      </c>
      <c r="C714" t="s">
        <v>1413</v>
      </c>
      <c r="D714" t="s">
        <v>18</v>
      </c>
      <c r="E714" t="s">
        <v>14</v>
      </c>
      <c r="F714" t="s">
        <v>2774</v>
      </c>
      <c r="G714" t="s">
        <v>2775</v>
      </c>
    </row>
    <row r="715" spans="1:7" x14ac:dyDescent="0.3">
      <c r="A715" t="s">
        <v>1472</v>
      </c>
      <c r="B715" t="s">
        <v>1412</v>
      </c>
      <c r="C715" t="s">
        <v>1413</v>
      </c>
      <c r="D715" t="s">
        <v>18</v>
      </c>
      <c r="E715" t="s">
        <v>14</v>
      </c>
      <c r="F715" t="s">
        <v>2776</v>
      </c>
      <c r="G715" t="s">
        <v>2777</v>
      </c>
    </row>
    <row r="716" spans="1:7" x14ac:dyDescent="0.3">
      <c r="A716" t="s">
        <v>1473</v>
      </c>
      <c r="B716" t="s">
        <v>1412</v>
      </c>
      <c r="C716" t="s">
        <v>1413</v>
      </c>
      <c r="D716" t="s">
        <v>18</v>
      </c>
      <c r="E716" t="s">
        <v>14</v>
      </c>
      <c r="F716" t="s">
        <v>2778</v>
      </c>
      <c r="G716" t="s">
        <v>2779</v>
      </c>
    </row>
    <row r="717" spans="1:7" x14ac:dyDescent="0.3">
      <c r="A717" t="s">
        <v>1474</v>
      </c>
      <c r="B717" t="s">
        <v>1412</v>
      </c>
      <c r="C717" t="s">
        <v>1413</v>
      </c>
      <c r="D717" t="s">
        <v>18</v>
      </c>
      <c r="E717" t="s">
        <v>14</v>
      </c>
      <c r="F717" t="s">
        <v>2780</v>
      </c>
      <c r="G717" t="s">
        <v>2781</v>
      </c>
    </row>
    <row r="718" spans="1:7" x14ac:dyDescent="0.3">
      <c r="A718" t="s">
        <v>1475</v>
      </c>
      <c r="B718" t="s">
        <v>1412</v>
      </c>
      <c r="C718" t="s">
        <v>1413</v>
      </c>
      <c r="D718" t="s">
        <v>18</v>
      </c>
      <c r="E718" t="s">
        <v>14</v>
      </c>
      <c r="F718" t="s">
        <v>2782</v>
      </c>
      <c r="G718" t="s">
        <v>2783</v>
      </c>
    </row>
    <row r="719" spans="1:7" x14ac:dyDescent="0.3">
      <c r="A719" t="s">
        <v>1476</v>
      </c>
      <c r="B719" t="s">
        <v>1412</v>
      </c>
      <c r="C719" t="s">
        <v>1413</v>
      </c>
      <c r="D719" t="s">
        <v>18</v>
      </c>
      <c r="E719" t="s">
        <v>14</v>
      </c>
      <c r="F719" t="s">
        <v>2784</v>
      </c>
      <c r="G719" t="s">
        <v>2785</v>
      </c>
    </row>
    <row r="720" spans="1:7" x14ac:dyDescent="0.3">
      <c r="A720" t="s">
        <v>1477</v>
      </c>
      <c r="B720" t="s">
        <v>1412</v>
      </c>
      <c r="C720" t="s">
        <v>1413</v>
      </c>
      <c r="D720" t="s">
        <v>18</v>
      </c>
      <c r="E720" t="s">
        <v>14</v>
      </c>
      <c r="F720" t="s">
        <v>2786</v>
      </c>
      <c r="G720" t="s">
        <v>2787</v>
      </c>
    </row>
    <row r="721" spans="1:7" x14ac:dyDescent="0.3">
      <c r="A721" t="s">
        <v>1478</v>
      </c>
      <c r="B721" t="s">
        <v>1412</v>
      </c>
      <c r="C721" t="s">
        <v>1413</v>
      </c>
      <c r="D721" t="s">
        <v>18</v>
      </c>
      <c r="E721" t="s">
        <v>14</v>
      </c>
      <c r="F721" t="s">
        <v>2788</v>
      </c>
      <c r="G721" t="s">
        <v>2789</v>
      </c>
    </row>
    <row r="722" spans="1:7" x14ac:dyDescent="0.3">
      <c r="A722" t="s">
        <v>1479</v>
      </c>
      <c r="B722" t="s">
        <v>1412</v>
      </c>
      <c r="C722" t="s">
        <v>1413</v>
      </c>
      <c r="D722" t="s">
        <v>18</v>
      </c>
      <c r="E722" t="s">
        <v>14</v>
      </c>
      <c r="F722" t="s">
        <v>2790</v>
      </c>
      <c r="G722" t="s">
        <v>2791</v>
      </c>
    </row>
    <row r="723" spans="1:7" x14ac:dyDescent="0.3">
      <c r="A723" t="s">
        <v>1480</v>
      </c>
      <c r="B723" t="s">
        <v>1412</v>
      </c>
      <c r="C723" t="s">
        <v>1413</v>
      </c>
      <c r="D723" t="s">
        <v>18</v>
      </c>
      <c r="E723" t="s">
        <v>14</v>
      </c>
      <c r="F723" t="s">
        <v>2792</v>
      </c>
      <c r="G723" t="s">
        <v>2793</v>
      </c>
    </row>
    <row r="724" spans="1:7" x14ac:dyDescent="0.3">
      <c r="A724" t="s">
        <v>1481</v>
      </c>
      <c r="B724" t="s">
        <v>1412</v>
      </c>
      <c r="C724" t="s">
        <v>1413</v>
      </c>
      <c r="D724" t="s">
        <v>18</v>
      </c>
      <c r="E724" t="s">
        <v>14</v>
      </c>
      <c r="F724" t="s">
        <v>2794</v>
      </c>
      <c r="G724" t="s">
        <v>2795</v>
      </c>
    </row>
    <row r="725" spans="1:7" x14ac:dyDescent="0.3">
      <c r="A725" t="s">
        <v>1482</v>
      </c>
      <c r="B725" t="s">
        <v>1412</v>
      </c>
      <c r="C725" t="s">
        <v>1413</v>
      </c>
      <c r="D725" t="s">
        <v>18</v>
      </c>
      <c r="E725" t="s">
        <v>14</v>
      </c>
      <c r="F725" t="s">
        <v>2796</v>
      </c>
      <c r="G725" t="s">
        <v>2797</v>
      </c>
    </row>
    <row r="726" spans="1:7" x14ac:dyDescent="0.3">
      <c r="A726" t="s">
        <v>1483</v>
      </c>
      <c r="B726" t="s">
        <v>1412</v>
      </c>
      <c r="C726" t="s">
        <v>1413</v>
      </c>
      <c r="D726" t="s">
        <v>18</v>
      </c>
      <c r="E726" t="s">
        <v>14</v>
      </c>
      <c r="F726" t="s">
        <v>2798</v>
      </c>
      <c r="G726" t="s">
        <v>2799</v>
      </c>
    </row>
    <row r="727" spans="1:7" x14ac:dyDescent="0.3">
      <c r="A727" t="s">
        <v>1484</v>
      </c>
      <c r="B727" t="s">
        <v>1412</v>
      </c>
      <c r="C727" t="s">
        <v>1413</v>
      </c>
      <c r="D727" t="s">
        <v>18</v>
      </c>
      <c r="E727" t="s">
        <v>14</v>
      </c>
      <c r="F727" t="s">
        <v>2800</v>
      </c>
      <c r="G727" t="s">
        <v>2801</v>
      </c>
    </row>
    <row r="728" spans="1:7" x14ac:dyDescent="0.3">
      <c r="A728" t="s">
        <v>1485</v>
      </c>
      <c r="B728" t="s">
        <v>1412</v>
      </c>
      <c r="C728" t="s">
        <v>1413</v>
      </c>
      <c r="D728" t="s">
        <v>18</v>
      </c>
      <c r="E728" t="s">
        <v>14</v>
      </c>
      <c r="F728" t="s">
        <v>2802</v>
      </c>
      <c r="G728" t="s">
        <v>2803</v>
      </c>
    </row>
    <row r="729" spans="1:7" x14ac:dyDescent="0.3">
      <c r="A729" t="s">
        <v>1486</v>
      </c>
      <c r="B729" t="s">
        <v>1412</v>
      </c>
      <c r="C729" t="s">
        <v>1444</v>
      </c>
      <c r="D729" t="s">
        <v>18</v>
      </c>
      <c r="E729" t="s">
        <v>14</v>
      </c>
      <c r="F729" t="s">
        <v>2820</v>
      </c>
      <c r="G729" t="s">
        <v>2821</v>
      </c>
    </row>
    <row r="730" spans="1:7" x14ac:dyDescent="0.3">
      <c r="A730" t="s">
        <v>1487</v>
      </c>
      <c r="B730" t="s">
        <v>1412</v>
      </c>
      <c r="C730" t="s">
        <v>1444</v>
      </c>
      <c r="D730" t="s">
        <v>18</v>
      </c>
      <c r="E730" t="s">
        <v>14</v>
      </c>
      <c r="F730" t="s">
        <v>2822</v>
      </c>
      <c r="G730" t="s">
        <v>2823</v>
      </c>
    </row>
    <row r="731" spans="1:7" x14ac:dyDescent="0.3">
      <c r="A731" t="s">
        <v>1488</v>
      </c>
      <c r="B731" t="s">
        <v>1412</v>
      </c>
      <c r="C731" t="s">
        <v>1444</v>
      </c>
      <c r="D731" t="s">
        <v>18</v>
      </c>
      <c r="E731" t="s">
        <v>14</v>
      </c>
      <c r="F731" t="s">
        <v>2824</v>
      </c>
      <c r="G731" t="s">
        <v>2825</v>
      </c>
    </row>
    <row r="732" spans="1:7" x14ac:dyDescent="0.3">
      <c r="A732" t="s">
        <v>1489</v>
      </c>
      <c r="B732" t="s">
        <v>1412</v>
      </c>
      <c r="C732" t="s">
        <v>1444</v>
      </c>
      <c r="D732" t="s">
        <v>18</v>
      </c>
      <c r="E732" t="s">
        <v>14</v>
      </c>
      <c r="F732" t="s">
        <v>2826</v>
      </c>
      <c r="G732" t="s">
        <v>2827</v>
      </c>
    </row>
    <row r="733" spans="1:7" x14ac:dyDescent="0.3">
      <c r="A733" t="s">
        <v>1490</v>
      </c>
      <c r="B733" t="s">
        <v>1412</v>
      </c>
      <c r="C733" t="s">
        <v>1444</v>
      </c>
      <c r="D733" t="s">
        <v>18</v>
      </c>
      <c r="E733" t="s">
        <v>14</v>
      </c>
      <c r="F733" t="s">
        <v>2828</v>
      </c>
      <c r="G733" t="s">
        <v>2829</v>
      </c>
    </row>
    <row r="734" spans="1:7" x14ac:dyDescent="0.3">
      <c r="A734" t="s">
        <v>1491</v>
      </c>
      <c r="B734" t="s">
        <v>1412</v>
      </c>
      <c r="C734" t="s">
        <v>1444</v>
      </c>
      <c r="D734" t="s">
        <v>18</v>
      </c>
      <c r="E734" t="s">
        <v>14</v>
      </c>
      <c r="F734" t="s">
        <v>2830</v>
      </c>
      <c r="G734" t="s">
        <v>2831</v>
      </c>
    </row>
    <row r="735" spans="1:7" x14ac:dyDescent="0.3">
      <c r="A735" t="s">
        <v>1492</v>
      </c>
      <c r="B735" t="s">
        <v>1412</v>
      </c>
      <c r="C735" t="s">
        <v>1444</v>
      </c>
      <c r="D735" t="s">
        <v>18</v>
      </c>
      <c r="E735" t="s">
        <v>14</v>
      </c>
      <c r="F735" t="s">
        <v>2832</v>
      </c>
      <c r="G735" t="s">
        <v>2833</v>
      </c>
    </row>
    <row r="736" spans="1:7" x14ac:dyDescent="0.3">
      <c r="A736" t="s">
        <v>1493</v>
      </c>
      <c r="B736" t="s">
        <v>1412</v>
      </c>
      <c r="C736" t="s">
        <v>1444</v>
      </c>
      <c r="D736" t="s">
        <v>18</v>
      </c>
      <c r="E736" t="s">
        <v>14</v>
      </c>
      <c r="F736" t="s">
        <v>2834</v>
      </c>
      <c r="G736" t="s">
        <v>2835</v>
      </c>
    </row>
    <row r="737" spans="1:7" x14ac:dyDescent="0.3">
      <c r="A737" t="s">
        <v>1494</v>
      </c>
      <c r="B737" t="s">
        <v>1412</v>
      </c>
      <c r="C737" t="s">
        <v>1444</v>
      </c>
      <c r="D737" t="s">
        <v>18</v>
      </c>
      <c r="E737" t="s">
        <v>14</v>
      </c>
      <c r="F737" t="s">
        <v>2836</v>
      </c>
      <c r="G737" t="s">
        <v>2837</v>
      </c>
    </row>
    <row r="738" spans="1:7" x14ac:dyDescent="0.3">
      <c r="A738" t="s">
        <v>1495</v>
      </c>
      <c r="B738" t="s">
        <v>1412</v>
      </c>
      <c r="C738" t="s">
        <v>1444</v>
      </c>
      <c r="D738" t="s">
        <v>18</v>
      </c>
      <c r="E738" t="s">
        <v>14</v>
      </c>
      <c r="F738" t="s">
        <v>2838</v>
      </c>
      <c r="G738" t="s">
        <v>2839</v>
      </c>
    </row>
    <row r="739" spans="1:7" x14ac:dyDescent="0.3">
      <c r="A739" t="s">
        <v>1496</v>
      </c>
      <c r="B739" t="s">
        <v>1412</v>
      </c>
      <c r="C739" t="s">
        <v>1444</v>
      </c>
      <c r="D739" t="s">
        <v>18</v>
      </c>
      <c r="E739" t="s">
        <v>14</v>
      </c>
      <c r="F739" t="s">
        <v>2840</v>
      </c>
      <c r="G739" t="s">
        <v>2841</v>
      </c>
    </row>
    <row r="740" spans="1:7" x14ac:dyDescent="0.3">
      <c r="A740" t="s">
        <v>1497</v>
      </c>
      <c r="B740" t="s">
        <v>1412</v>
      </c>
      <c r="C740" t="s">
        <v>1444</v>
      </c>
      <c r="D740" t="s">
        <v>18</v>
      </c>
      <c r="E740" t="s">
        <v>14</v>
      </c>
      <c r="F740" t="s">
        <v>2842</v>
      </c>
      <c r="G740" t="s">
        <v>2843</v>
      </c>
    </row>
    <row r="741" spans="1:7" x14ac:dyDescent="0.3">
      <c r="A741" t="s">
        <v>1498</v>
      </c>
      <c r="B741" t="s">
        <v>1412</v>
      </c>
      <c r="C741" t="s">
        <v>1444</v>
      </c>
      <c r="D741" t="s">
        <v>18</v>
      </c>
      <c r="E741" t="s">
        <v>14</v>
      </c>
      <c r="F741" t="s">
        <v>2844</v>
      </c>
      <c r="G741" t="s">
        <v>2845</v>
      </c>
    </row>
    <row r="742" spans="1:7" x14ac:dyDescent="0.3">
      <c r="A742" t="s">
        <v>1499</v>
      </c>
      <c r="B742" t="s">
        <v>1412</v>
      </c>
      <c r="C742" t="s">
        <v>1444</v>
      </c>
      <c r="D742" t="s">
        <v>18</v>
      </c>
      <c r="E742" t="s">
        <v>14</v>
      </c>
      <c r="F742" t="s">
        <v>2846</v>
      </c>
      <c r="G742" t="s">
        <v>2847</v>
      </c>
    </row>
    <row r="743" spans="1:7" x14ac:dyDescent="0.3">
      <c r="A743" t="s">
        <v>1500</v>
      </c>
      <c r="B743" t="s">
        <v>1412</v>
      </c>
      <c r="C743" t="s">
        <v>1444</v>
      </c>
      <c r="D743" t="s">
        <v>18</v>
      </c>
      <c r="E743" t="s">
        <v>14</v>
      </c>
      <c r="F743" t="s">
        <v>2848</v>
      </c>
      <c r="G743" t="s">
        <v>2849</v>
      </c>
    </row>
    <row r="744" spans="1:7" x14ac:dyDescent="0.3">
      <c r="A744" t="s">
        <v>1501</v>
      </c>
      <c r="B744" t="s">
        <v>1412</v>
      </c>
      <c r="C744" t="s">
        <v>1444</v>
      </c>
      <c r="D744" t="s">
        <v>18</v>
      </c>
      <c r="E744" t="s">
        <v>14</v>
      </c>
      <c r="F744" t="s">
        <v>2850</v>
      </c>
      <c r="G744" t="s">
        <v>2851</v>
      </c>
    </row>
    <row r="745" spans="1:7" x14ac:dyDescent="0.3">
      <c r="A745" t="s">
        <v>1502</v>
      </c>
      <c r="B745" t="s">
        <v>1412</v>
      </c>
      <c r="C745" t="s">
        <v>1444</v>
      </c>
      <c r="D745" t="s">
        <v>18</v>
      </c>
      <c r="E745" t="s">
        <v>14</v>
      </c>
      <c r="F745" t="s">
        <v>2852</v>
      </c>
      <c r="G745" t="s">
        <v>2853</v>
      </c>
    </row>
    <row r="746" spans="1:7" x14ac:dyDescent="0.3">
      <c r="A746" t="s">
        <v>1503</v>
      </c>
      <c r="B746" t="s">
        <v>1412</v>
      </c>
      <c r="C746" t="s">
        <v>1448</v>
      </c>
      <c r="D746" t="s">
        <v>18</v>
      </c>
      <c r="E746" t="s">
        <v>14</v>
      </c>
      <c r="F746" t="s">
        <v>2854</v>
      </c>
      <c r="G746" t="s">
        <v>2855</v>
      </c>
    </row>
    <row r="747" spans="1:7" x14ac:dyDescent="0.3">
      <c r="A747" t="s">
        <v>1504</v>
      </c>
      <c r="B747" t="s">
        <v>1412</v>
      </c>
      <c r="C747" t="s">
        <v>1448</v>
      </c>
      <c r="D747" t="s">
        <v>18</v>
      </c>
      <c r="E747" t="s">
        <v>14</v>
      </c>
      <c r="F747" t="s">
        <v>2856</v>
      </c>
      <c r="G747" t="s">
        <v>2857</v>
      </c>
    </row>
    <row r="748" spans="1:7" x14ac:dyDescent="0.3">
      <c r="A748" t="s">
        <v>1505</v>
      </c>
      <c r="B748" t="s">
        <v>1412</v>
      </c>
      <c r="C748" t="s">
        <v>1448</v>
      </c>
      <c r="D748" t="s">
        <v>18</v>
      </c>
      <c r="E748" t="s">
        <v>14</v>
      </c>
      <c r="F748" t="s">
        <v>2858</v>
      </c>
      <c r="G748" t="s">
        <v>2859</v>
      </c>
    </row>
    <row r="749" spans="1:7" x14ac:dyDescent="0.3">
      <c r="A749" t="s">
        <v>1506</v>
      </c>
      <c r="B749" t="s">
        <v>1412</v>
      </c>
      <c r="C749" t="s">
        <v>1448</v>
      </c>
      <c r="D749" t="s">
        <v>18</v>
      </c>
      <c r="E749" t="s">
        <v>14</v>
      </c>
      <c r="F749" t="s">
        <v>2860</v>
      </c>
      <c r="G749" t="s">
        <v>2861</v>
      </c>
    </row>
    <row r="750" spans="1:7" x14ac:dyDescent="0.3">
      <c r="A750" t="s">
        <v>1507</v>
      </c>
      <c r="B750" t="s">
        <v>1412</v>
      </c>
      <c r="C750" t="s">
        <v>1448</v>
      </c>
      <c r="D750" t="s">
        <v>18</v>
      </c>
      <c r="E750" t="s">
        <v>14</v>
      </c>
      <c r="F750" t="s">
        <v>2862</v>
      </c>
      <c r="G750" t="s">
        <v>2863</v>
      </c>
    </row>
    <row r="751" spans="1:7" x14ac:dyDescent="0.3">
      <c r="A751" t="s">
        <v>1508</v>
      </c>
      <c r="B751" t="s">
        <v>1412</v>
      </c>
      <c r="C751" t="s">
        <v>1448</v>
      </c>
      <c r="D751" t="s">
        <v>18</v>
      </c>
      <c r="E751" t="s">
        <v>14</v>
      </c>
      <c r="F751" t="s">
        <v>2864</v>
      </c>
      <c r="G751" t="s">
        <v>2865</v>
      </c>
    </row>
    <row r="752" spans="1:7" x14ac:dyDescent="0.3">
      <c r="A752" t="s">
        <v>1509</v>
      </c>
      <c r="B752" t="s">
        <v>1412</v>
      </c>
      <c r="C752" t="s">
        <v>1448</v>
      </c>
      <c r="D752" t="s">
        <v>18</v>
      </c>
      <c r="E752" t="s">
        <v>14</v>
      </c>
      <c r="F752" t="s">
        <v>2866</v>
      </c>
      <c r="G752" t="s">
        <v>2867</v>
      </c>
    </row>
    <row r="753" spans="1:7" x14ac:dyDescent="0.3">
      <c r="A753" t="s">
        <v>1510</v>
      </c>
      <c r="B753" t="s">
        <v>1412</v>
      </c>
      <c r="C753" t="s">
        <v>1448</v>
      </c>
      <c r="D753" t="s">
        <v>18</v>
      </c>
      <c r="E753" t="s">
        <v>14</v>
      </c>
      <c r="F753" t="s">
        <v>2868</v>
      </c>
      <c r="G753" t="s">
        <v>2869</v>
      </c>
    </row>
    <row r="754" spans="1:7" x14ac:dyDescent="0.3">
      <c r="A754" t="s">
        <v>1511</v>
      </c>
      <c r="B754" t="s">
        <v>1412</v>
      </c>
      <c r="C754" t="s">
        <v>1448</v>
      </c>
      <c r="D754" t="s">
        <v>18</v>
      </c>
      <c r="E754" t="s">
        <v>14</v>
      </c>
      <c r="F754" t="s">
        <v>2870</v>
      </c>
      <c r="G754" t="s">
        <v>2871</v>
      </c>
    </row>
    <row r="755" spans="1:7" x14ac:dyDescent="0.3">
      <c r="A755" t="s">
        <v>1512</v>
      </c>
      <c r="B755" t="s">
        <v>1412</v>
      </c>
      <c r="C755" t="s">
        <v>1448</v>
      </c>
      <c r="D755" t="s">
        <v>18</v>
      </c>
      <c r="E755" t="s">
        <v>14</v>
      </c>
      <c r="F755" t="s">
        <v>2872</v>
      </c>
      <c r="G755" t="s">
        <v>2873</v>
      </c>
    </row>
    <row r="756" spans="1:7" x14ac:dyDescent="0.3">
      <c r="A756" t="s">
        <v>1513</v>
      </c>
      <c r="B756" t="s">
        <v>1412</v>
      </c>
      <c r="C756" t="s">
        <v>1448</v>
      </c>
      <c r="D756" t="s">
        <v>18</v>
      </c>
      <c r="E756" t="s">
        <v>14</v>
      </c>
      <c r="F756" t="s">
        <v>1521</v>
      </c>
      <c r="G756" t="s">
        <v>2874</v>
      </c>
    </row>
    <row r="757" spans="1:7" x14ac:dyDescent="0.3">
      <c r="A757" t="s">
        <v>1514</v>
      </c>
      <c r="B757" t="s">
        <v>1412</v>
      </c>
      <c r="C757" t="s">
        <v>1402</v>
      </c>
      <c r="D757" t="s">
        <v>18</v>
      </c>
      <c r="E757" t="s">
        <v>14</v>
      </c>
      <c r="F757" t="s">
        <v>2729</v>
      </c>
      <c r="G757" t="s">
        <v>2728</v>
      </c>
    </row>
    <row r="758" spans="1:7" x14ac:dyDescent="0.3">
      <c r="A758" t="s">
        <v>1549</v>
      </c>
      <c r="B758" t="s">
        <v>1412</v>
      </c>
      <c r="C758" t="s">
        <v>1448</v>
      </c>
      <c r="D758" t="s">
        <v>18</v>
      </c>
      <c r="E758" t="s">
        <v>14</v>
      </c>
      <c r="F758" t="s">
        <v>1522</v>
      </c>
      <c r="G758" t="s">
        <v>2875</v>
      </c>
    </row>
    <row r="759" spans="1:7" x14ac:dyDescent="0.3">
      <c r="A759" t="s">
        <v>1550</v>
      </c>
      <c r="B759" t="s">
        <v>1412</v>
      </c>
      <c r="C759" t="s">
        <v>1448</v>
      </c>
      <c r="D759" t="s">
        <v>18</v>
      </c>
      <c r="E759" t="s">
        <v>14</v>
      </c>
      <c r="F759" t="s">
        <v>1523</v>
      </c>
      <c r="G759" t="s">
        <v>2876</v>
      </c>
    </row>
    <row r="760" spans="1:7" x14ac:dyDescent="0.3">
      <c r="A760" t="s">
        <v>1551</v>
      </c>
      <c r="B760" t="s">
        <v>1412</v>
      </c>
      <c r="C760" t="s">
        <v>1448</v>
      </c>
      <c r="D760" t="s">
        <v>18</v>
      </c>
      <c r="E760" t="s">
        <v>14</v>
      </c>
      <c r="F760" t="s">
        <v>1524</v>
      </c>
      <c r="G760" t="s">
        <v>2877</v>
      </c>
    </row>
    <row r="761" spans="1:7" x14ac:dyDescent="0.3">
      <c r="A761" t="s">
        <v>1552</v>
      </c>
      <c r="B761" t="s">
        <v>1412</v>
      </c>
      <c r="C761" t="s">
        <v>1444</v>
      </c>
      <c r="D761" t="s">
        <v>18</v>
      </c>
      <c r="E761" t="s">
        <v>14</v>
      </c>
      <c r="F761" t="s">
        <v>1525</v>
      </c>
      <c r="G761" t="s">
        <v>1529</v>
      </c>
    </row>
    <row r="762" spans="1:7" x14ac:dyDescent="0.3">
      <c r="A762" t="s">
        <v>1553</v>
      </c>
      <c r="B762" t="s">
        <v>1412</v>
      </c>
      <c r="C762" t="s">
        <v>1444</v>
      </c>
      <c r="D762" t="s">
        <v>18</v>
      </c>
      <c r="E762" t="s">
        <v>14</v>
      </c>
      <c r="F762" t="s">
        <v>1526</v>
      </c>
      <c r="G762" t="s">
        <v>1530</v>
      </c>
    </row>
    <row r="763" spans="1:7" x14ac:dyDescent="0.3">
      <c r="A763" t="s">
        <v>1554</v>
      </c>
      <c r="B763" t="s">
        <v>1412</v>
      </c>
      <c r="C763" t="s">
        <v>1444</v>
      </c>
      <c r="D763" t="s">
        <v>18</v>
      </c>
      <c r="E763" t="s">
        <v>14</v>
      </c>
      <c r="F763" t="s">
        <v>1527</v>
      </c>
      <c r="G763" t="s">
        <v>1531</v>
      </c>
    </row>
    <row r="764" spans="1:7" x14ac:dyDescent="0.3">
      <c r="A764" t="s">
        <v>1555</v>
      </c>
      <c r="B764" t="s">
        <v>1412</v>
      </c>
      <c r="C764" t="s">
        <v>1444</v>
      </c>
      <c r="D764" t="s">
        <v>18</v>
      </c>
      <c r="E764" t="s">
        <v>14</v>
      </c>
      <c r="F764" t="s">
        <v>1528</v>
      </c>
      <c r="G764" t="s">
        <v>1532</v>
      </c>
    </row>
    <row r="765" spans="1:7" x14ac:dyDescent="0.3">
      <c r="A765" t="s">
        <v>1556</v>
      </c>
      <c r="B765" t="s">
        <v>1412</v>
      </c>
      <c r="C765" t="s">
        <v>1413</v>
      </c>
      <c r="D765" t="s">
        <v>18</v>
      </c>
      <c r="E765" t="s">
        <v>14</v>
      </c>
      <c r="F765" t="s">
        <v>1533</v>
      </c>
      <c r="G765" t="s">
        <v>2804</v>
      </c>
    </row>
    <row r="766" spans="1:7" x14ac:dyDescent="0.3">
      <c r="A766" t="s">
        <v>1557</v>
      </c>
      <c r="B766" t="s">
        <v>1412</v>
      </c>
      <c r="C766" t="s">
        <v>1413</v>
      </c>
      <c r="D766" t="s">
        <v>18</v>
      </c>
      <c r="E766" t="s">
        <v>14</v>
      </c>
      <c r="F766" t="s">
        <v>1534</v>
      </c>
      <c r="G766" t="s">
        <v>2805</v>
      </c>
    </row>
    <row r="767" spans="1:7" x14ac:dyDescent="0.3">
      <c r="A767" t="s">
        <v>1558</v>
      </c>
      <c r="B767" t="s">
        <v>1412</v>
      </c>
      <c r="C767" t="s">
        <v>1413</v>
      </c>
      <c r="D767" t="s">
        <v>18</v>
      </c>
      <c r="E767" t="s">
        <v>14</v>
      </c>
      <c r="F767" t="s">
        <v>1535</v>
      </c>
      <c r="G767" t="s">
        <v>2806</v>
      </c>
    </row>
    <row r="768" spans="1:7" x14ac:dyDescent="0.3">
      <c r="A768" t="s">
        <v>1559</v>
      </c>
      <c r="B768" t="s">
        <v>1412</v>
      </c>
      <c r="C768" t="s">
        <v>1413</v>
      </c>
      <c r="D768" t="s">
        <v>18</v>
      </c>
      <c r="E768" t="s">
        <v>14</v>
      </c>
      <c r="F768" t="s">
        <v>1536</v>
      </c>
      <c r="G768" t="s">
        <v>2807</v>
      </c>
    </row>
    <row r="769" spans="1:7" x14ac:dyDescent="0.3">
      <c r="A769" t="s">
        <v>1560</v>
      </c>
      <c r="B769" t="s">
        <v>1412</v>
      </c>
      <c r="C769" t="s">
        <v>1413</v>
      </c>
      <c r="D769" t="s">
        <v>18</v>
      </c>
      <c r="E769" t="s">
        <v>14</v>
      </c>
      <c r="F769" t="s">
        <v>1537</v>
      </c>
      <c r="G769" t="s">
        <v>2808</v>
      </c>
    </row>
    <row r="770" spans="1:7" x14ac:dyDescent="0.3">
      <c r="A770" t="s">
        <v>1561</v>
      </c>
      <c r="B770" t="s">
        <v>1412</v>
      </c>
      <c r="C770" t="s">
        <v>1413</v>
      </c>
      <c r="D770" t="s">
        <v>18</v>
      </c>
      <c r="E770" t="s">
        <v>14</v>
      </c>
      <c r="F770" t="s">
        <v>1538</v>
      </c>
      <c r="G770" t="s">
        <v>2809</v>
      </c>
    </row>
    <row r="771" spans="1:7" x14ac:dyDescent="0.3">
      <c r="A771" t="s">
        <v>1562</v>
      </c>
      <c r="B771" t="s">
        <v>1412</v>
      </c>
      <c r="C771" t="s">
        <v>1413</v>
      </c>
      <c r="D771" t="s">
        <v>18</v>
      </c>
      <c r="E771" t="s">
        <v>14</v>
      </c>
      <c r="F771" t="s">
        <v>1539</v>
      </c>
      <c r="G771" t="s">
        <v>2810</v>
      </c>
    </row>
    <row r="772" spans="1:7" x14ac:dyDescent="0.3">
      <c r="A772" t="s">
        <v>1563</v>
      </c>
      <c r="B772" t="s">
        <v>1412</v>
      </c>
      <c r="C772" t="s">
        <v>1413</v>
      </c>
      <c r="D772" t="s">
        <v>18</v>
      </c>
      <c r="E772" t="s">
        <v>14</v>
      </c>
      <c r="F772" t="s">
        <v>1540</v>
      </c>
      <c r="G772" t="s">
        <v>2811</v>
      </c>
    </row>
    <row r="773" spans="1:7" x14ac:dyDescent="0.3">
      <c r="A773" t="s">
        <v>1564</v>
      </c>
      <c r="B773" t="s">
        <v>1412</v>
      </c>
      <c r="C773" t="s">
        <v>1413</v>
      </c>
      <c r="D773" t="s">
        <v>18</v>
      </c>
      <c r="E773" t="s">
        <v>14</v>
      </c>
      <c r="F773" t="s">
        <v>1541</v>
      </c>
      <c r="G773" t="s">
        <v>2812</v>
      </c>
    </row>
    <row r="774" spans="1:7" x14ac:dyDescent="0.3">
      <c r="A774" t="s">
        <v>1565</v>
      </c>
      <c r="B774" t="s">
        <v>1412</v>
      </c>
      <c r="C774" t="s">
        <v>1413</v>
      </c>
      <c r="D774" t="s">
        <v>18</v>
      </c>
      <c r="E774" t="s">
        <v>14</v>
      </c>
      <c r="F774" t="s">
        <v>1542</v>
      </c>
      <c r="G774" t="s">
        <v>2813</v>
      </c>
    </row>
    <row r="775" spans="1:7" x14ac:dyDescent="0.3">
      <c r="A775" t="s">
        <v>1566</v>
      </c>
      <c r="B775" t="s">
        <v>1412</v>
      </c>
      <c r="C775" t="s">
        <v>1413</v>
      </c>
      <c r="D775" t="s">
        <v>18</v>
      </c>
      <c r="E775" t="s">
        <v>14</v>
      </c>
      <c r="F775" t="s">
        <v>1543</v>
      </c>
      <c r="G775" t="s">
        <v>2814</v>
      </c>
    </row>
    <row r="776" spans="1:7" x14ac:dyDescent="0.3">
      <c r="A776" t="s">
        <v>1567</v>
      </c>
      <c r="B776" t="s">
        <v>1412</v>
      </c>
      <c r="C776" t="s">
        <v>1413</v>
      </c>
      <c r="D776" t="s">
        <v>18</v>
      </c>
      <c r="E776" t="s">
        <v>14</v>
      </c>
      <c r="F776" t="s">
        <v>1544</v>
      </c>
      <c r="G776" t="s">
        <v>2815</v>
      </c>
    </row>
    <row r="777" spans="1:7" x14ac:dyDescent="0.3">
      <c r="A777" t="s">
        <v>1568</v>
      </c>
      <c r="B777" t="s">
        <v>1412</v>
      </c>
      <c r="C777" t="s">
        <v>1413</v>
      </c>
      <c r="D777" t="s">
        <v>18</v>
      </c>
      <c r="E777" t="s">
        <v>14</v>
      </c>
      <c r="F777" t="s">
        <v>1545</v>
      </c>
      <c r="G777" t="s">
        <v>2816</v>
      </c>
    </row>
    <row r="778" spans="1:7" x14ac:dyDescent="0.3">
      <c r="A778" t="s">
        <v>1569</v>
      </c>
      <c r="B778" t="s">
        <v>1412</v>
      </c>
      <c r="C778" t="s">
        <v>1413</v>
      </c>
      <c r="D778" t="s">
        <v>18</v>
      </c>
      <c r="E778" t="s">
        <v>14</v>
      </c>
      <c r="F778" t="s">
        <v>1546</v>
      </c>
      <c r="G778" t="s">
        <v>2817</v>
      </c>
    </row>
    <row r="779" spans="1:7" x14ac:dyDescent="0.3">
      <c r="A779" t="s">
        <v>1570</v>
      </c>
      <c r="B779" t="s">
        <v>1412</v>
      </c>
      <c r="C779" t="s">
        <v>1413</v>
      </c>
      <c r="D779" t="s">
        <v>18</v>
      </c>
      <c r="E779" t="s">
        <v>14</v>
      </c>
      <c r="F779" t="s">
        <v>1547</v>
      </c>
      <c r="G779" t="s">
        <v>2818</v>
      </c>
    </row>
    <row r="780" spans="1:7" x14ac:dyDescent="0.3">
      <c r="A780" t="s">
        <v>1571</v>
      </c>
      <c r="B780" t="s">
        <v>1412</v>
      </c>
      <c r="C780" t="s">
        <v>1413</v>
      </c>
      <c r="D780" t="s">
        <v>18</v>
      </c>
      <c r="E780" t="s">
        <v>14</v>
      </c>
      <c r="F780" t="s">
        <v>1548</v>
      </c>
      <c r="G780" t="s">
        <v>2819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Economía</vt:lpstr>
      <vt:lpstr>Estructura</vt:lpstr>
      <vt:lpstr>TD</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2021-07-27T16:34:40Z</dcterms:modified>
</cp:coreProperties>
</file>